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3\"/>
    </mc:Choice>
  </mc:AlternateContent>
  <bookViews>
    <workbookView xWindow="0" yWindow="0" windowWidth="18630" windowHeight="10050" activeTab="4"/>
  </bookViews>
  <sheets>
    <sheet name="Calculations" sheetId="4" r:id="rId1"/>
    <sheet name="Exhibit 1.1" sheetId="6" r:id="rId2"/>
    <sheet name="Exhibit 1.1 Page 7" sheetId="7" r:id="rId3"/>
    <sheet name="Exhibit 1.2 COS" sheetId="8" r:id="rId4"/>
    <sheet name="Exhibit 1.3 Tracker Rates" sheetId="11" r:id="rId5"/>
    <sheet name="Exhibit 1.4 Typical Bill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'Exhibit 1.1'!$A$2:$O$88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1">'Exhibit 1.1'!$A$1:$BK$106</definedName>
    <definedName name="_xlnm.Print_Area" localSheetId="2">'Exhibit 1.1 Page 7'!$A$1:$H$36</definedName>
    <definedName name="_xlnm.Print_Area" localSheetId="3">'Exhibit 1.2 COS'!$B$1:$J$21</definedName>
    <definedName name="_xlnm.Print_Area" localSheetId="4">'Exhibit 1.3 Tracker Rates'!$A$1:$O$70</definedName>
    <definedName name="_xlnm.Print_Area" localSheetId="5">'Exhibit 1.4 Typical Bill'!$A$1:$J$26</definedName>
    <definedName name="_xlnm.Print_Titles" localSheetId="1">'Exhibit 1.1'!$A:$C,'Exhibit 1.1'!$1:$2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52511"/>
</workbook>
</file>

<file path=xl/calcChain.xml><?xml version="1.0" encoding="utf-8"?>
<calcChain xmlns="http://schemas.openxmlformats.org/spreadsheetml/2006/main">
  <c r="D39" i="10" l="1"/>
  <c r="C39" i="10"/>
  <c r="AT75" i="4" l="1"/>
  <c r="AT42" i="4" l="1"/>
  <c r="AL86" i="6" l="1"/>
  <c r="AM86" i="6"/>
  <c r="AN86" i="6"/>
  <c r="AO86" i="6"/>
  <c r="AP86" i="6"/>
  <c r="AQ86" i="6"/>
  <c r="AR86" i="6"/>
  <c r="AS86" i="6"/>
  <c r="AT86" i="6"/>
  <c r="AU86" i="6"/>
  <c r="AV86" i="6"/>
  <c r="AT96" i="4" s="1"/>
  <c r="AW86" i="6"/>
  <c r="AX86" i="6"/>
  <c r="AY86" i="6"/>
  <c r="BK90" i="6" l="1"/>
  <c r="BJ90" i="6"/>
  <c r="BI90" i="6"/>
  <c r="BH90" i="6"/>
  <c r="BG90" i="6"/>
  <c r="BF90" i="6"/>
  <c r="BE90" i="6"/>
  <c r="BD90" i="6"/>
  <c r="BC90" i="6"/>
  <c r="BB90" i="6"/>
  <c r="BA90" i="6"/>
  <c r="AZ90" i="6"/>
  <c r="AV4" i="6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T74" i="4"/>
  <c r="AU74" i="4"/>
  <c r="AV74" i="4"/>
  <c r="AW74" i="4"/>
  <c r="BG87" i="4"/>
  <c r="BH87" i="4" s="1"/>
  <c r="BI87" i="4" s="1"/>
  <c r="AX87" i="4"/>
  <c r="AY87" i="4" s="1"/>
  <c r="AZ87" i="4" s="1"/>
  <c r="BA87" i="4" s="1"/>
  <c r="BB87" i="4" s="1"/>
  <c r="BC87" i="4" s="1"/>
  <c r="BD87" i="4" s="1"/>
  <c r="BE87" i="4" s="1"/>
  <c r="BF87" i="4" s="1"/>
  <c r="BB9" i="4" l="1"/>
  <c r="BC9" i="4"/>
  <c r="BB10" i="4"/>
  <c r="BC10" i="4"/>
  <c r="BB11" i="4"/>
  <c r="BC11" i="4"/>
  <c r="BB12" i="4"/>
  <c r="BC12" i="4"/>
  <c r="BB13" i="4"/>
  <c r="BC13" i="4"/>
  <c r="BB14" i="4"/>
  <c r="BC14" i="4"/>
  <c r="BB15" i="4"/>
  <c r="BC15" i="4"/>
  <c r="BB16" i="4"/>
  <c r="BC16" i="4"/>
  <c r="BB17" i="4"/>
  <c r="BC17" i="4"/>
  <c r="BB18" i="4"/>
  <c r="BC18" i="4"/>
  <c r="BB19" i="4"/>
  <c r="BC19" i="4"/>
  <c r="BB20" i="4"/>
  <c r="BC20" i="4"/>
  <c r="BB21" i="4"/>
  <c r="BC21" i="4"/>
  <c r="BB22" i="4"/>
  <c r="BC22" i="4"/>
  <c r="BB23" i="4"/>
  <c r="BC23" i="4"/>
  <c r="BB24" i="4"/>
  <c r="BC24" i="4"/>
  <c r="BB25" i="4"/>
  <c r="BC25" i="4"/>
  <c r="BB26" i="4"/>
  <c r="BC26" i="4"/>
  <c r="BB27" i="4"/>
  <c r="BC27" i="4"/>
  <c r="BB28" i="4"/>
  <c r="BC28" i="4"/>
  <c r="BB29" i="4"/>
  <c r="BC29" i="4"/>
  <c r="BB30" i="4"/>
  <c r="BC30" i="4"/>
  <c r="BB31" i="4"/>
  <c r="BC31" i="4"/>
  <c r="BB32" i="4"/>
  <c r="BC32" i="4"/>
  <c r="BB33" i="4"/>
  <c r="BC33" i="4"/>
  <c r="BB34" i="4"/>
  <c r="BC34" i="4"/>
  <c r="BB35" i="4"/>
  <c r="BC35" i="4"/>
  <c r="BB36" i="4"/>
  <c r="BC36" i="4"/>
  <c r="BB37" i="4"/>
  <c r="BC37" i="4"/>
  <c r="BB38" i="4"/>
  <c r="BC38" i="4"/>
  <c r="BB39" i="4"/>
  <c r="BC39" i="4"/>
  <c r="BB40" i="4"/>
  <c r="BC40" i="4"/>
  <c r="BB41" i="4"/>
  <c r="BC41" i="4"/>
  <c r="BB42" i="4"/>
  <c r="BC42" i="4"/>
  <c r="BB43" i="4"/>
  <c r="BC43" i="4"/>
  <c r="BB44" i="4"/>
  <c r="BC44" i="4"/>
  <c r="BB45" i="4"/>
  <c r="BC45" i="4"/>
  <c r="BB46" i="4"/>
  <c r="BC46" i="4"/>
  <c r="BB47" i="4"/>
  <c r="BC47" i="4"/>
  <c r="BB48" i="4"/>
  <c r="BC48" i="4"/>
  <c r="BB49" i="4"/>
  <c r="BC49" i="4"/>
  <c r="BB50" i="4"/>
  <c r="BC50" i="4"/>
  <c r="BB51" i="4"/>
  <c r="BC51" i="4"/>
  <c r="BB52" i="4"/>
  <c r="BC52" i="4"/>
  <c r="BB53" i="4"/>
  <c r="BC53" i="4"/>
  <c r="BB54" i="4"/>
  <c r="BC54" i="4"/>
  <c r="BB55" i="4"/>
  <c r="BC55" i="4"/>
  <c r="BB56" i="4"/>
  <c r="BC56" i="4"/>
  <c r="BB57" i="4"/>
  <c r="BC57" i="4"/>
  <c r="BB58" i="4"/>
  <c r="BC58" i="4"/>
  <c r="BB59" i="4"/>
  <c r="BC59" i="4"/>
  <c r="BB60" i="4"/>
  <c r="BC60" i="4"/>
  <c r="BB61" i="4"/>
  <c r="BC61" i="4"/>
  <c r="BB62" i="4"/>
  <c r="BC62" i="4"/>
  <c r="BB63" i="4"/>
  <c r="BC63" i="4"/>
  <c r="BB64" i="4"/>
  <c r="BC64" i="4"/>
  <c r="BB65" i="4"/>
  <c r="BC65" i="4"/>
  <c r="BB66" i="4"/>
  <c r="BC66" i="4"/>
  <c r="BB67" i="4"/>
  <c r="BC67" i="4"/>
  <c r="BB68" i="4"/>
  <c r="BC68" i="4"/>
  <c r="BB69" i="4"/>
  <c r="BC69" i="4"/>
  <c r="BB70" i="4"/>
  <c r="BC70" i="4"/>
  <c r="BB71" i="4"/>
  <c r="BC71" i="4"/>
  <c r="BB72" i="4"/>
  <c r="BC72" i="4"/>
  <c r="BB73" i="4"/>
  <c r="BC73" i="4"/>
  <c r="BB74" i="4"/>
  <c r="BB75" i="4" s="1"/>
  <c r="BC75" i="4" s="1"/>
  <c r="BC74" i="4"/>
  <c r="BA91" i="4" l="1"/>
  <c r="BI91" i="4"/>
  <c r="BB91" i="4"/>
  <c r="AX91" i="4"/>
  <c r="BE91" i="4"/>
  <c r="AZ91" i="4"/>
  <c r="BC91" i="4"/>
  <c r="BD91" i="4"/>
  <c r="BF91" i="4"/>
  <c r="AY91" i="4"/>
  <c r="BG91" i="4"/>
  <c r="BH91" i="4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D13" i="4" l="1"/>
  <c r="BD34" i="4"/>
  <c r="BD35" i="4"/>
  <c r="BD71" i="4"/>
  <c r="BD21" i="4"/>
  <c r="BD51" i="4"/>
  <c r="BD43" i="4"/>
  <c r="BD41" i="4"/>
  <c r="BD18" i="4"/>
  <c r="BD25" i="4"/>
  <c r="BD45" i="4"/>
  <c r="BD63" i="4"/>
  <c r="BD55" i="4"/>
  <c r="BD68" i="4"/>
  <c r="BD53" i="4"/>
  <c r="BD60" i="4"/>
  <c r="BD44" i="4"/>
  <c r="BD26" i="4"/>
  <c r="BD32" i="4"/>
  <c r="BD33" i="4"/>
  <c r="BD16" i="4"/>
  <c r="BD29" i="4"/>
  <c r="BD22" i="4"/>
  <c r="BD39" i="4"/>
  <c r="BD8" i="4"/>
  <c r="BD52" i="4"/>
  <c r="BD27" i="4"/>
  <c r="BD47" i="4"/>
  <c r="BD28" i="4"/>
  <c r="BD10" i="4"/>
  <c r="BD23" i="4"/>
  <c r="BD20" i="4"/>
  <c r="BD17" i="4"/>
  <c r="BD62" i="4"/>
  <c r="BD36" i="4"/>
  <c r="BD19" i="4"/>
  <c r="BD31" i="4"/>
  <c r="BD66" i="4"/>
  <c r="BD72" i="4"/>
  <c r="BD54" i="4"/>
  <c r="BD73" i="4"/>
  <c r="BD9" i="4"/>
  <c r="BD38" i="4"/>
  <c r="BD12" i="4"/>
  <c r="BD11" i="4"/>
  <c r="BD15" i="4"/>
  <c r="BD58" i="4"/>
  <c r="BD56" i="4"/>
  <c r="BD14" i="4"/>
  <c r="BD65" i="4"/>
  <c r="BD30" i="4"/>
  <c r="BD67" i="4"/>
  <c r="BD64" i="4"/>
  <c r="BD70" i="4"/>
  <c r="BD50" i="4"/>
  <c r="BD40" i="4"/>
  <c r="BD61" i="4"/>
  <c r="BD57" i="4"/>
  <c r="BD69" i="4"/>
  <c r="BD59" i="4"/>
  <c r="BD48" i="4"/>
  <c r="BD46" i="4"/>
  <c r="BD42" i="4"/>
  <c r="BD24" i="4"/>
  <c r="BD37" i="4"/>
  <c r="BD49" i="4"/>
  <c r="AR60" i="6"/>
  <c r="AU62" i="6"/>
  <c r="AX13" i="4"/>
  <c r="AU42" i="6"/>
  <c r="AO62" i="6"/>
  <c r="AL38" i="6"/>
  <c r="AM53" i="6"/>
  <c r="AR10" i="6"/>
  <c r="AM48" i="6"/>
  <c r="AT44" i="6"/>
  <c r="AX34" i="4"/>
  <c r="AP49" i="6"/>
  <c r="AL54" i="6"/>
  <c r="AO69" i="6"/>
  <c r="AP32" i="6"/>
  <c r="AP51" i="6"/>
  <c r="AX35" i="4"/>
  <c r="BE72" i="4"/>
  <c r="AN68" i="6"/>
  <c r="AT15" i="6"/>
  <c r="BE50" i="4"/>
  <c r="AN46" i="6"/>
  <c r="AU66" i="6"/>
  <c r="AR36" i="6"/>
  <c r="AS66" i="6"/>
  <c r="AX71" i="4"/>
  <c r="AU22" i="6"/>
  <c r="AS14" i="6"/>
  <c r="AX21" i="4"/>
  <c r="AM43" i="6"/>
  <c r="AX51" i="4"/>
  <c r="AU35" i="6"/>
  <c r="AR16" i="6"/>
  <c r="AR28" i="6"/>
  <c r="AS48" i="6"/>
  <c r="AP12" i="6"/>
  <c r="AR62" i="6"/>
  <c r="AP55" i="6"/>
  <c r="AX43" i="4"/>
  <c r="AO14" i="6"/>
  <c r="BE70" i="4"/>
  <c r="AN66" i="6"/>
  <c r="AU19" i="6"/>
  <c r="AQ47" i="6"/>
  <c r="AQ42" i="6"/>
  <c r="AX41" i="4"/>
  <c r="AS27" i="6"/>
  <c r="AS39" i="6"/>
  <c r="AT50" i="6"/>
  <c r="AL63" i="6"/>
  <c r="AT66" i="6"/>
  <c r="AP48" i="6"/>
  <c r="AR31" i="6"/>
  <c r="AL6" i="6"/>
  <c r="AS46" i="6"/>
  <c r="AM21" i="6"/>
  <c r="AT49" i="6"/>
  <c r="AO67" i="6"/>
  <c r="AM36" i="6"/>
  <c r="AL29" i="6"/>
  <c r="AL32" i="6"/>
  <c r="AX18" i="4"/>
  <c r="AU14" i="6"/>
  <c r="AS24" i="6"/>
  <c r="AT43" i="6"/>
  <c r="AL46" i="6"/>
  <c r="AL55" i="6"/>
  <c r="AL26" i="6"/>
  <c r="AM41" i="6"/>
  <c r="AQ15" i="6"/>
  <c r="AP39" i="6"/>
  <c r="AS61" i="6"/>
  <c r="AS29" i="6"/>
  <c r="BE20" i="4"/>
  <c r="AN16" i="6"/>
  <c r="AR25" i="6"/>
  <c r="AX25" i="4"/>
  <c r="AO65" i="6"/>
  <c r="AR40" i="6"/>
  <c r="AT42" i="6"/>
  <c r="BE38" i="4"/>
  <c r="AN34" i="6"/>
  <c r="AT37" i="6"/>
  <c r="AX45" i="4"/>
  <c r="AX63" i="4"/>
  <c r="AX55" i="4"/>
  <c r="AI74" i="4"/>
  <c r="BE10" i="4"/>
  <c r="AN6" i="6"/>
  <c r="AQ33" i="6"/>
  <c r="AS55" i="6"/>
  <c r="AT7" i="6"/>
  <c r="AU59" i="6"/>
  <c r="AP13" i="6"/>
  <c r="AS19" i="6"/>
  <c r="AM14" i="6"/>
  <c r="BE30" i="4"/>
  <c r="AN26" i="6"/>
  <c r="AM19" i="6"/>
  <c r="AR19" i="6"/>
  <c r="AO60" i="6"/>
  <c r="AS34" i="6"/>
  <c r="AM9" i="6"/>
  <c r="AR26" i="6"/>
  <c r="AO55" i="6"/>
  <c r="AU16" i="6"/>
  <c r="AL64" i="6"/>
  <c r="AT12" i="6"/>
  <c r="AX68" i="4"/>
  <c r="AX53" i="4"/>
  <c r="AQ65" i="6"/>
  <c r="AU18" i="6"/>
  <c r="AQ52" i="6"/>
  <c r="AL35" i="6"/>
  <c r="AM67" i="6"/>
  <c r="AU51" i="6"/>
  <c r="AT62" i="6"/>
  <c r="AT38" i="6"/>
  <c r="AN13" i="6"/>
  <c r="BE17" i="4"/>
  <c r="AU53" i="6"/>
  <c r="AO28" i="6"/>
  <c r="BE68" i="4"/>
  <c r="AN64" i="6"/>
  <c r="AT13" i="6"/>
  <c r="AU48" i="6"/>
  <c r="AM4" i="6"/>
  <c r="AK74" i="4"/>
  <c r="BE55" i="4"/>
  <c r="AN51" i="6"/>
  <c r="AX60" i="4"/>
  <c r="AL59" i="6"/>
  <c r="AU39" i="6"/>
  <c r="AO61" i="6"/>
  <c r="BE65" i="4"/>
  <c r="AN61" i="6"/>
  <c r="AQ27" i="6"/>
  <c r="AX44" i="4"/>
  <c r="AQ29" i="6"/>
  <c r="AO41" i="6"/>
  <c r="AM50" i="6"/>
  <c r="AL50" i="6"/>
  <c r="AT6" i="6"/>
  <c r="AU21" i="6"/>
  <c r="AM68" i="6"/>
  <c r="AT41" i="6"/>
  <c r="AP38" i="6"/>
  <c r="AX26" i="4"/>
  <c r="AT47" i="6"/>
  <c r="AQ48" i="6"/>
  <c r="AX32" i="4"/>
  <c r="AX33" i="4"/>
  <c r="AR24" i="6"/>
  <c r="AQ36" i="6"/>
  <c r="AX16" i="4"/>
  <c r="AR12" i="6"/>
  <c r="AT35" i="6"/>
  <c r="AO22" i="6"/>
  <c r="AO34" i="6"/>
  <c r="AT51" i="6"/>
  <c r="BE29" i="4"/>
  <c r="AN25" i="6"/>
  <c r="AU65" i="6"/>
  <c r="AO40" i="6"/>
  <c r="AU60" i="6"/>
  <c r="AO23" i="6"/>
  <c r="AL5" i="6"/>
  <c r="BE23" i="4"/>
  <c r="AN19" i="6"/>
  <c r="AX29" i="4"/>
  <c r="AX22" i="4"/>
  <c r="AX39" i="4"/>
  <c r="AQ68" i="6"/>
  <c r="BE66" i="4"/>
  <c r="AN62" i="6"/>
  <c r="AS31" i="6"/>
  <c r="AM54" i="6"/>
  <c r="AQ5" i="6"/>
  <c r="AS56" i="6"/>
  <c r="AM11" i="6"/>
  <c r="AP17" i="6"/>
  <c r="AS7" i="6"/>
  <c r="AM22" i="6"/>
  <c r="AO17" i="6"/>
  <c r="AT18" i="6"/>
  <c r="AQ59" i="6"/>
  <c r="AU33" i="6"/>
  <c r="AO8" i="6"/>
  <c r="AT25" i="6"/>
  <c r="AQ54" i="6"/>
  <c r="AQ10" i="6"/>
  <c r="AR57" i="6"/>
  <c r="AP6" i="6"/>
  <c r="AL27" i="6"/>
  <c r="AM10" i="6"/>
  <c r="AO46" i="6"/>
  <c r="BE61" i="4"/>
  <c r="AN57" i="6"/>
  <c r="AU26" i="6"/>
  <c r="AM63" i="6"/>
  <c r="AM39" i="6"/>
  <c r="AL69" i="6"/>
  <c r="AL47" i="6"/>
  <c r="AQ17" i="6"/>
  <c r="AQ64" i="6"/>
  <c r="AS51" i="6"/>
  <c r="AU38" i="6"/>
  <c r="AQ21" i="6"/>
  <c r="AR4" i="6"/>
  <c r="AP74" i="4"/>
  <c r="AQ8" i="6"/>
  <c r="BE53" i="4"/>
  <c r="AN49" i="6"/>
  <c r="BE22" i="4"/>
  <c r="AN18" i="6"/>
  <c r="AM55" i="6"/>
  <c r="AO26" i="6"/>
  <c r="AP61" i="6"/>
  <c r="AO30" i="6"/>
  <c r="AP64" i="6"/>
  <c r="AR51" i="6"/>
  <c r="AO38" i="6"/>
  <c r="AP21" i="6"/>
  <c r="AQ4" i="6"/>
  <c r="AO74" i="4"/>
  <c r="BE37" i="4"/>
  <c r="AN33" i="6"/>
  <c r="AT26" i="6"/>
  <c r="AP20" i="6"/>
  <c r="AL14" i="6"/>
  <c r="AR7" i="6"/>
  <c r="AQ67" i="6"/>
  <c r="AM61" i="6"/>
  <c r="AS54" i="6"/>
  <c r="AO48" i="6"/>
  <c r="AU41" i="6"/>
  <c r="AQ35" i="6"/>
  <c r="AM29" i="6"/>
  <c r="AS22" i="6"/>
  <c r="AO16" i="6"/>
  <c r="AU9" i="6"/>
  <c r="AT65" i="6"/>
  <c r="AL53" i="6"/>
  <c r="AL41" i="6"/>
  <c r="BE32" i="4"/>
  <c r="AN28" i="6"/>
  <c r="AP15" i="6"/>
  <c r="AU68" i="6"/>
  <c r="AQ62" i="6"/>
  <c r="AM56" i="6"/>
  <c r="AS49" i="6"/>
  <c r="AO43" i="6"/>
  <c r="AU36" i="6"/>
  <c r="AQ30" i="6"/>
  <c r="AM24" i="6"/>
  <c r="AS17" i="6"/>
  <c r="AO11" i="6"/>
  <c r="AS74" i="4"/>
  <c r="AU4" i="6"/>
  <c r="AL57" i="6"/>
  <c r="BE48" i="4"/>
  <c r="AN44" i="6"/>
  <c r="AR30" i="6"/>
  <c r="AT17" i="6"/>
  <c r="AP7" i="6"/>
  <c r="AT64" i="6"/>
  <c r="AP58" i="6"/>
  <c r="AL52" i="6"/>
  <c r="AR45" i="6"/>
  <c r="AN39" i="6"/>
  <c r="BE43" i="4"/>
  <c r="AT32" i="6"/>
  <c r="AP26" i="6"/>
  <c r="AL20" i="6"/>
  <c r="AR13" i="6"/>
  <c r="BE11" i="4"/>
  <c r="AN7" i="6"/>
  <c r="AX52" i="4"/>
  <c r="AX27" i="4"/>
  <c r="AX47" i="4"/>
  <c r="AX28" i="4"/>
  <c r="AX10" i="4"/>
  <c r="AX23" i="4"/>
  <c r="AX20" i="4"/>
  <c r="AX17" i="4"/>
  <c r="AS60" i="6"/>
  <c r="AP25" i="6"/>
  <c r="AQ69" i="6"/>
  <c r="AP57" i="6"/>
  <c r="AR44" i="6"/>
  <c r="AP29" i="6"/>
  <c r="AQ12" i="6"/>
  <c r="AS63" i="6"/>
  <c r="AU50" i="6"/>
  <c r="AQ37" i="6"/>
  <c r="AR20" i="6"/>
  <c r="AT69" i="6"/>
  <c r="AM34" i="6"/>
  <c r="AR47" i="6"/>
  <c r="AU15" i="6"/>
  <c r="AQ53" i="6"/>
  <c r="AQ24" i="6"/>
  <c r="AT59" i="6"/>
  <c r="AS36" i="6"/>
  <c r="AO9" i="6"/>
  <c r="AS59" i="6"/>
  <c r="AU46" i="6"/>
  <c r="AQ32" i="6"/>
  <c r="AM15" i="6"/>
  <c r="AQ57" i="6"/>
  <c r="BE69" i="4"/>
  <c r="AN65" i="6"/>
  <c r="AR39" i="6"/>
  <c r="BE73" i="4"/>
  <c r="AN69" i="6"/>
  <c r="AQ45" i="6"/>
  <c r="AS11" i="6"/>
  <c r="AR48" i="6"/>
  <c r="AS15" i="6"/>
  <c r="AR59" i="6"/>
  <c r="AT46" i="6"/>
  <c r="AU31" i="6"/>
  <c r="AL15" i="6"/>
  <c r="AN37" i="6"/>
  <c r="BE41" i="4"/>
  <c r="AT30" i="6"/>
  <c r="AP24" i="6"/>
  <c r="AL18" i="6"/>
  <c r="AR11" i="6"/>
  <c r="AN5" i="6"/>
  <c r="BE9" i="4"/>
  <c r="AM65" i="6"/>
  <c r="AS58" i="6"/>
  <c r="AO52" i="6"/>
  <c r="AU45" i="6"/>
  <c r="AQ39" i="6"/>
  <c r="AM33" i="6"/>
  <c r="AS26" i="6"/>
  <c r="AO20" i="6"/>
  <c r="AU13" i="6"/>
  <c r="AQ7" i="6"/>
  <c r="AL61" i="6"/>
  <c r="BE52" i="4"/>
  <c r="AN48" i="6"/>
  <c r="BE40" i="4"/>
  <c r="AN36" i="6"/>
  <c r="AP23" i="6"/>
  <c r="BE12" i="4"/>
  <c r="AN8" i="6"/>
  <c r="AQ66" i="6"/>
  <c r="AM60" i="6"/>
  <c r="AS53" i="6"/>
  <c r="AO47" i="6"/>
  <c r="AU40" i="6"/>
  <c r="AQ34" i="6"/>
  <c r="AM28" i="6"/>
  <c r="AS21" i="6"/>
  <c r="AO15" i="6"/>
  <c r="AU8" i="6"/>
  <c r="AL65" i="6"/>
  <c r="BE56" i="4"/>
  <c r="AN52" i="6"/>
  <c r="AR38" i="6"/>
  <c r="AL25" i="6"/>
  <c r="AL13" i="6"/>
  <c r="AT68" i="6"/>
  <c r="AP62" i="6"/>
  <c r="AL56" i="6"/>
  <c r="AR49" i="6"/>
  <c r="BE47" i="4"/>
  <c r="AN43" i="6"/>
  <c r="AT36" i="6"/>
  <c r="AP30" i="6"/>
  <c r="AL24" i="6"/>
  <c r="AR17" i="6"/>
  <c r="BE15" i="4"/>
  <c r="AN11" i="6"/>
  <c r="AT4" i="6"/>
  <c r="AR74" i="4"/>
  <c r="AX62" i="4"/>
  <c r="AX36" i="4"/>
  <c r="AX19" i="4"/>
  <c r="AX31" i="4"/>
  <c r="AX66" i="4"/>
  <c r="AX72" i="4"/>
  <c r="AX54" i="4"/>
  <c r="AX73" i="4"/>
  <c r="AX9" i="4"/>
  <c r="AU55" i="6"/>
  <c r="AM23" i="6"/>
  <c r="AP68" i="6"/>
  <c r="AT55" i="6"/>
  <c r="AL43" i="6"/>
  <c r="AM27" i="6"/>
  <c r="AN10" i="6"/>
  <c r="BE14" i="4"/>
  <c r="AM62" i="6"/>
  <c r="AO49" i="6"/>
  <c r="AS35" i="6"/>
  <c r="AO18" i="6"/>
  <c r="AU63" i="6"/>
  <c r="AO10" i="6"/>
  <c r="AP44" i="6"/>
  <c r="AT11" i="6"/>
  <c r="AO50" i="6"/>
  <c r="AN22" i="6"/>
  <c r="BE26" i="4"/>
  <c r="BE62" i="4"/>
  <c r="AN58" i="6"/>
  <c r="AR32" i="6"/>
  <c r="AS4" i="6"/>
  <c r="AQ74" i="4"/>
  <c r="AM58" i="6"/>
  <c r="AO45" i="6"/>
  <c r="BE34" i="4"/>
  <c r="AN30" i="6"/>
  <c r="AO13" i="6"/>
  <c r="AS52" i="6"/>
  <c r="AL62" i="6"/>
  <c r="AP37" i="6"/>
  <c r="AO66" i="6"/>
  <c r="AS40" i="6"/>
  <c r="AP9" i="6"/>
  <c r="AP45" i="6"/>
  <c r="AL7" i="6"/>
  <c r="AL58" i="6"/>
  <c r="AN45" i="6"/>
  <c r="BE49" i="4"/>
  <c r="AM30" i="6"/>
  <c r="AS12" i="6"/>
  <c r="AP36" i="6"/>
  <c r="AL30" i="6"/>
  <c r="AR23" i="6"/>
  <c r="AN17" i="6"/>
  <c r="BE21" i="4"/>
  <c r="AT10" i="6"/>
  <c r="AP4" i="6"/>
  <c r="AN74" i="4"/>
  <c r="AO64" i="6"/>
  <c r="AU57" i="6"/>
  <c r="AQ51" i="6"/>
  <c r="AM45" i="6"/>
  <c r="AS38" i="6"/>
  <c r="AO32" i="6"/>
  <c r="AU25" i="6"/>
  <c r="AQ19" i="6"/>
  <c r="AM13" i="6"/>
  <c r="AS6" i="6"/>
  <c r="AP59" i="6"/>
  <c r="AR46" i="6"/>
  <c r="AR34" i="6"/>
  <c r="AT21" i="6"/>
  <c r="AR6" i="6"/>
  <c r="AS65" i="6"/>
  <c r="AO59" i="6"/>
  <c r="AU52" i="6"/>
  <c r="AQ46" i="6"/>
  <c r="AM40" i="6"/>
  <c r="AS33" i="6"/>
  <c r="AO27" i="6"/>
  <c r="AU20" i="6"/>
  <c r="AQ14" i="6"/>
  <c r="AM8" i="6"/>
  <c r="AP63" i="6"/>
  <c r="AR50" i="6"/>
  <c r="AL37" i="6"/>
  <c r="BE28" i="4"/>
  <c r="AN24" i="6"/>
  <c r="AN12" i="6"/>
  <c r="BE16" i="4"/>
  <c r="AL68" i="6"/>
  <c r="AR61" i="6"/>
  <c r="BE59" i="4"/>
  <c r="AN55" i="6"/>
  <c r="AT48" i="6"/>
  <c r="AP42" i="6"/>
  <c r="AL36" i="6"/>
  <c r="AR29" i="6"/>
  <c r="AN23" i="6"/>
  <c r="BE27" i="4"/>
  <c r="AT16" i="6"/>
  <c r="AP10" i="6"/>
  <c r="AL4" i="6"/>
  <c r="AJ74" i="4"/>
  <c r="AO35" i="6"/>
  <c r="AQ22" i="6"/>
  <c r="AM16" i="6"/>
  <c r="AR66" i="6"/>
  <c r="BE44" i="4"/>
  <c r="AN40" i="6"/>
  <c r="AR14" i="6"/>
  <c r="BE67" i="4"/>
  <c r="AN63" i="6"/>
  <c r="AP50" i="6"/>
  <c r="AR37" i="6"/>
  <c r="AT24" i="6"/>
  <c r="AL12" i="6"/>
  <c r="AX38" i="4"/>
  <c r="AX12" i="4"/>
  <c r="AX11" i="4"/>
  <c r="AX15" i="4"/>
  <c r="AX58" i="4"/>
  <c r="AX56" i="4"/>
  <c r="AX14" i="4"/>
  <c r="AX65" i="4"/>
  <c r="AM51" i="6"/>
  <c r="AO21" i="6"/>
  <c r="AL67" i="6"/>
  <c r="AN54" i="6"/>
  <c r="BE58" i="4"/>
  <c r="AP41" i="6"/>
  <c r="AO25" i="6"/>
  <c r="AU7" i="6"/>
  <c r="AQ60" i="6"/>
  <c r="AS47" i="6"/>
  <c r="AP33" i="6"/>
  <c r="AQ16" i="6"/>
  <c r="AM59" i="6"/>
  <c r="AU67" i="6"/>
  <c r="BE45" i="4"/>
  <c r="AN41" i="6"/>
  <c r="AQ9" i="6"/>
  <c r="AM47" i="6"/>
  <c r="AM18" i="6"/>
  <c r="AR56" i="6"/>
  <c r="AQ28" i="6"/>
  <c r="AS68" i="6"/>
  <c r="AQ56" i="6"/>
  <c r="AS43" i="6"/>
  <c r="AU27" i="6"/>
  <c r="AL11" i="6"/>
  <c r="AS44" i="6"/>
  <c r="AT58" i="6"/>
  <c r="AO33" i="6"/>
  <c r="AS64" i="6"/>
  <c r="AO37" i="6"/>
  <c r="AO5" i="6"/>
  <c r="BE46" i="4"/>
  <c r="AN42" i="6"/>
  <c r="AR68" i="6"/>
  <c r="AP56" i="6"/>
  <c r="AR43" i="6"/>
  <c r="AT27" i="6"/>
  <c r="AU10" i="6"/>
  <c r="AR35" i="6"/>
  <c r="AN29" i="6"/>
  <c r="BE33" i="4"/>
  <c r="AT22" i="6"/>
  <c r="AP16" i="6"/>
  <c r="AL10" i="6"/>
  <c r="AU69" i="6"/>
  <c r="AQ63" i="6"/>
  <c r="AM57" i="6"/>
  <c r="AS50" i="6"/>
  <c r="AO44" i="6"/>
  <c r="AU37" i="6"/>
  <c r="AQ31" i="6"/>
  <c r="AM25" i="6"/>
  <c r="AS18" i="6"/>
  <c r="AO12" i="6"/>
  <c r="AU5" i="6"/>
  <c r="AT57" i="6"/>
  <c r="AL45" i="6"/>
  <c r="AL33" i="6"/>
  <c r="BE24" i="4"/>
  <c r="AN20" i="6"/>
  <c r="AT5" i="6"/>
  <c r="AU64" i="6"/>
  <c r="AQ58" i="6"/>
  <c r="AM52" i="6"/>
  <c r="AS45" i="6"/>
  <c r="AO39" i="6"/>
  <c r="AU32" i="6"/>
  <c r="AQ26" i="6"/>
  <c r="AM20" i="6"/>
  <c r="AS13" i="6"/>
  <c r="AO7" i="6"/>
  <c r="AT61" i="6"/>
  <c r="AL49" i="6"/>
  <c r="AP35" i="6"/>
  <c r="AR22" i="6"/>
  <c r="AP11" i="6"/>
  <c r="BE71" i="4"/>
  <c r="AN67" i="6"/>
  <c r="AT60" i="6"/>
  <c r="AP54" i="6"/>
  <c r="AL48" i="6"/>
  <c r="AR41" i="6"/>
  <c r="BE39" i="4"/>
  <c r="AN35" i="6"/>
  <c r="AT28" i="6"/>
  <c r="AP22" i="6"/>
  <c r="AL16" i="6"/>
  <c r="AR9" i="6"/>
  <c r="AX30" i="4"/>
  <c r="AX67" i="4"/>
  <c r="AX64" i="4"/>
  <c r="AX70" i="4"/>
  <c r="AX50" i="4"/>
  <c r="AX40" i="4"/>
  <c r="AX61" i="4"/>
  <c r="AX57" i="4"/>
  <c r="AU47" i="6"/>
  <c r="AL19" i="6"/>
  <c r="AP65" i="6"/>
  <c r="AR52" i="6"/>
  <c r="AT39" i="6"/>
  <c r="AL23" i="6"/>
  <c r="AM6" i="6"/>
  <c r="AU58" i="6"/>
  <c r="AM46" i="6"/>
  <c r="AM31" i="6"/>
  <c r="BE18" i="4"/>
  <c r="AN14" i="6"/>
  <c r="AO54" i="6"/>
  <c r="AR63" i="6"/>
  <c r="AM35" i="6"/>
  <c r="AP5" i="6"/>
  <c r="AU43" i="6"/>
  <c r="AQ13" i="6"/>
  <c r="AP53" i="6"/>
  <c r="AU23" i="6"/>
  <c r="AR67" i="6"/>
  <c r="AU54" i="6"/>
  <c r="AM42" i="6"/>
  <c r="AM26" i="6"/>
  <c r="AS8" i="6"/>
  <c r="BE42" i="4"/>
  <c r="AN38" i="6"/>
  <c r="AR55" i="6"/>
  <c r="AS28" i="6"/>
  <c r="AQ61" i="6"/>
  <c r="AS32" i="6"/>
  <c r="AS67" i="6"/>
  <c r="AL39" i="6"/>
  <c r="AP67" i="6"/>
  <c r="AT54" i="6"/>
  <c r="AL42" i="6"/>
  <c r="AQ25" i="6"/>
  <c r="AR8" i="6"/>
  <c r="AT34" i="6"/>
  <c r="AP28" i="6"/>
  <c r="AL22" i="6"/>
  <c r="AR15" i="6"/>
  <c r="AN9" i="6"/>
  <c r="BE13" i="4"/>
  <c r="AM69" i="6"/>
  <c r="AS62" i="6"/>
  <c r="AO56" i="6"/>
  <c r="AU49" i="6"/>
  <c r="AQ43" i="6"/>
  <c r="AM37" i="6"/>
  <c r="AS30" i="6"/>
  <c r="AO24" i="6"/>
  <c r="AU17" i="6"/>
  <c r="AQ11" i="6"/>
  <c r="AM5" i="6"/>
  <c r="BE60" i="4"/>
  <c r="AN56" i="6"/>
  <c r="AP43" i="6"/>
  <c r="AP31" i="6"/>
  <c r="AR18" i="6"/>
  <c r="AL74" i="4"/>
  <c r="AN4" i="6"/>
  <c r="BE8" i="4"/>
  <c r="AM64" i="6"/>
  <c r="AS57" i="6"/>
  <c r="AO51" i="6"/>
  <c r="AU44" i="6"/>
  <c r="AQ38" i="6"/>
  <c r="AM32" i="6"/>
  <c r="AS25" i="6"/>
  <c r="AO19" i="6"/>
  <c r="AU12" i="6"/>
  <c r="AQ6" i="6"/>
  <c r="BE64" i="4"/>
  <c r="AN60" i="6"/>
  <c r="AP47" i="6"/>
  <c r="AT33" i="6"/>
  <c r="AL21" i="6"/>
  <c r="AT9" i="6"/>
  <c r="AP66" i="6"/>
  <c r="AL60" i="6"/>
  <c r="AR53" i="6"/>
  <c r="BE51" i="4"/>
  <c r="AN47" i="6"/>
  <c r="AT40" i="6"/>
  <c r="AP34" i="6"/>
  <c r="AL28" i="6"/>
  <c r="AR21" i="6"/>
  <c r="BE19" i="4"/>
  <c r="AN15" i="6"/>
  <c r="AT8" i="6"/>
  <c r="AS41" i="6"/>
  <c r="AU28" i="6"/>
  <c r="AS9" i="6"/>
  <c r="AT53" i="6"/>
  <c r="AP27" i="6"/>
  <c r="AR69" i="6"/>
  <c r="AT56" i="6"/>
  <c r="AL44" i="6"/>
  <c r="BE35" i="4"/>
  <c r="AN31" i="6"/>
  <c r="AP18" i="6"/>
  <c r="AR5" i="6"/>
  <c r="AX69" i="4"/>
  <c r="AX59" i="4"/>
  <c r="AX48" i="4"/>
  <c r="AX46" i="4"/>
  <c r="AX42" i="4"/>
  <c r="AX24" i="4"/>
  <c r="AX37" i="4"/>
  <c r="AX49" i="4"/>
  <c r="AQ41" i="6"/>
  <c r="AS16" i="6"/>
  <c r="AT63" i="6"/>
  <c r="AL51" i="6"/>
  <c r="AM38" i="6"/>
  <c r="AS20" i="6"/>
  <c r="AP69" i="6"/>
  <c r="AO57" i="6"/>
  <c r="AQ44" i="6"/>
  <c r="AO29" i="6"/>
  <c r="AU11" i="6"/>
  <c r="AQ49" i="6"/>
  <c r="AP60" i="6"/>
  <c r="AL31" i="6"/>
  <c r="AT67" i="6"/>
  <c r="AO42" i="6"/>
  <c r="AM7" i="6"/>
  <c r="BE54" i="4"/>
  <c r="AN50" i="6"/>
  <c r="AT19" i="6"/>
  <c r="AM66" i="6"/>
  <c r="AO53" i="6"/>
  <c r="AQ40" i="6"/>
  <c r="AT23" i="6"/>
  <c r="AU6" i="6"/>
  <c r="AT31" i="6"/>
  <c r="AP52" i="6"/>
  <c r="AQ20" i="6"/>
  <c r="AO58" i="6"/>
  <c r="AU30" i="6"/>
  <c r="AR64" i="6"/>
  <c r="AU34" i="6"/>
  <c r="AL66" i="6"/>
  <c r="BE57" i="4"/>
  <c r="AN53" i="6"/>
  <c r="AP40" i="6"/>
  <c r="AS23" i="6"/>
  <c r="AO6" i="6"/>
  <c r="AL34" i="6"/>
  <c r="AR27" i="6"/>
  <c r="AN21" i="6"/>
  <c r="BE25" i="4"/>
  <c r="AT14" i="6"/>
  <c r="AP8" i="6"/>
  <c r="AO68" i="6"/>
  <c r="AU61" i="6"/>
  <c r="AQ55" i="6"/>
  <c r="AM49" i="6"/>
  <c r="AS42" i="6"/>
  <c r="AO36" i="6"/>
  <c r="AU29" i="6"/>
  <c r="AQ23" i="6"/>
  <c r="AM17" i="6"/>
  <c r="AS10" i="6"/>
  <c r="AO4" i="6"/>
  <c r="AM74" i="4"/>
  <c r="AR54" i="6"/>
  <c r="AR42" i="6"/>
  <c r="AT29" i="6"/>
  <c r="AL17" i="6"/>
  <c r="AS69" i="6"/>
  <c r="AO63" i="6"/>
  <c r="AU56" i="6"/>
  <c r="AQ50" i="6"/>
  <c r="AM44" i="6"/>
  <c r="AS37" i="6"/>
  <c r="AO31" i="6"/>
  <c r="AU24" i="6"/>
  <c r="AQ18" i="6"/>
  <c r="AM12" i="6"/>
  <c r="AS5" i="6"/>
  <c r="AR58" i="6"/>
  <c r="AT45" i="6"/>
  <c r="BE36" i="4"/>
  <c r="AN32" i="6"/>
  <c r="AP19" i="6"/>
  <c r="AL9" i="6"/>
  <c r="AR65" i="6"/>
  <c r="BE63" i="4"/>
  <c r="AN59" i="6"/>
  <c r="AT52" i="6"/>
  <c r="AP46" i="6"/>
  <c r="AL40" i="6"/>
  <c r="AR33" i="6"/>
  <c r="AN27" i="6"/>
  <c r="BE31" i="4"/>
  <c r="AT20" i="6"/>
  <c r="AP14" i="6"/>
  <c r="AL8" i="6"/>
  <c r="AK59" i="6"/>
  <c r="AK51" i="6"/>
  <c r="AK43" i="6"/>
  <c r="AK35" i="6"/>
  <c r="AK27" i="6"/>
  <c r="AK19" i="6"/>
  <c r="AK11" i="6"/>
  <c r="AK66" i="6"/>
  <c r="AK58" i="6"/>
  <c r="AK50" i="6"/>
  <c r="AK42" i="6"/>
  <c r="AK34" i="6"/>
  <c r="AK26" i="6"/>
  <c r="AK18" i="6"/>
  <c r="AK10" i="6"/>
  <c r="AK65" i="6"/>
  <c r="AK57" i="6"/>
  <c r="AK49" i="6"/>
  <c r="AK41" i="6"/>
  <c r="AK33" i="6"/>
  <c r="AK25" i="6"/>
  <c r="AK17" i="6"/>
  <c r="AK9" i="6"/>
  <c r="AK64" i="6"/>
  <c r="AK56" i="6"/>
  <c r="AK48" i="6"/>
  <c r="AK40" i="6"/>
  <c r="AK32" i="6"/>
  <c r="AK24" i="6"/>
  <c r="AK16" i="6"/>
  <c r="AK8" i="6"/>
  <c r="AK55" i="6"/>
  <c r="AK39" i="6"/>
  <c r="AK23" i="6"/>
  <c r="AK7" i="6"/>
  <c r="AK62" i="6"/>
  <c r="AK46" i="6"/>
  <c r="AK30" i="6"/>
  <c r="AK6" i="6"/>
  <c r="AK69" i="6"/>
  <c r="AK61" i="6"/>
  <c r="AK53" i="6"/>
  <c r="AK45" i="6"/>
  <c r="AK37" i="6"/>
  <c r="AK29" i="6"/>
  <c r="AK21" i="6"/>
  <c r="AK13" i="6"/>
  <c r="AK5" i="6"/>
  <c r="AK67" i="6"/>
  <c r="AK63" i="6"/>
  <c r="AK47" i="6"/>
  <c r="AK31" i="6"/>
  <c r="AK15" i="6"/>
  <c r="AK54" i="6"/>
  <c r="AK38" i="6"/>
  <c r="AK22" i="6"/>
  <c r="AK14" i="6"/>
  <c r="AK68" i="6"/>
  <c r="AK60" i="6"/>
  <c r="AK52" i="6"/>
  <c r="AK44" i="6"/>
  <c r="AK36" i="6"/>
  <c r="AK28" i="6"/>
  <c r="AK20" i="6"/>
  <c r="AK12" i="6"/>
  <c r="AJ67" i="6"/>
  <c r="AJ51" i="6"/>
  <c r="AJ19" i="6"/>
  <c r="AJ26" i="6"/>
  <c r="AJ49" i="6"/>
  <c r="AJ17" i="6"/>
  <c r="AJ48" i="6"/>
  <c r="AJ40" i="6"/>
  <c r="AJ24" i="6"/>
  <c r="AJ55" i="6"/>
  <c r="AJ39" i="6"/>
  <c r="AJ7" i="6"/>
  <c r="AJ62" i="6"/>
  <c r="AJ54" i="6"/>
  <c r="AJ46" i="6"/>
  <c r="AJ38" i="6"/>
  <c r="AJ30" i="6"/>
  <c r="AJ22" i="6"/>
  <c r="AJ14" i="6"/>
  <c r="AJ6" i="6"/>
  <c r="AJ27" i="6"/>
  <c r="AJ66" i="6"/>
  <c r="AJ50" i="6"/>
  <c r="AJ42" i="6"/>
  <c r="AJ18" i="6"/>
  <c r="AJ57" i="6"/>
  <c r="AJ33" i="6"/>
  <c r="AJ9" i="6"/>
  <c r="AJ56" i="6"/>
  <c r="AJ32" i="6"/>
  <c r="AJ8" i="6"/>
  <c r="AJ63" i="6"/>
  <c r="AJ15" i="6"/>
  <c r="AJ69" i="6"/>
  <c r="AJ61" i="6"/>
  <c r="AJ53" i="6"/>
  <c r="AJ45" i="6"/>
  <c r="AJ37" i="6"/>
  <c r="AJ29" i="6"/>
  <c r="AJ21" i="6"/>
  <c r="AJ13" i="6"/>
  <c r="AJ5" i="6"/>
  <c r="AJ59" i="6"/>
  <c r="AJ43" i="6"/>
  <c r="AJ35" i="6"/>
  <c r="AJ11" i="6"/>
  <c r="AJ58" i="6"/>
  <c r="AJ34" i="6"/>
  <c r="AJ10" i="6"/>
  <c r="AJ65" i="6"/>
  <c r="AJ41" i="6"/>
  <c r="AJ25" i="6"/>
  <c r="AJ64" i="6"/>
  <c r="AJ16" i="6"/>
  <c r="AJ47" i="6"/>
  <c r="AJ31" i="6"/>
  <c r="AJ23" i="6"/>
  <c r="AJ68" i="6"/>
  <c r="AJ60" i="6"/>
  <c r="AJ52" i="6"/>
  <c r="AJ44" i="6"/>
  <c r="AJ36" i="6"/>
  <c r="AJ28" i="6"/>
  <c r="AJ20" i="6"/>
  <c r="AJ12" i="6"/>
  <c r="AI58" i="6"/>
  <c r="AI34" i="6"/>
  <c r="AI26" i="6"/>
  <c r="AI65" i="6"/>
  <c r="AI41" i="6"/>
  <c r="AI25" i="6"/>
  <c r="AI64" i="6"/>
  <c r="AI48" i="6"/>
  <c r="AI32" i="6"/>
  <c r="AI8" i="6"/>
  <c r="AI63" i="6"/>
  <c r="AI55" i="6"/>
  <c r="AI47" i="6"/>
  <c r="AI39" i="6"/>
  <c r="AI31" i="6"/>
  <c r="AI23" i="6"/>
  <c r="AI15" i="6"/>
  <c r="AI7" i="6"/>
  <c r="AI60" i="6"/>
  <c r="AI44" i="6"/>
  <c r="AI28" i="6"/>
  <c r="AI12" i="6"/>
  <c r="AI59" i="6"/>
  <c r="AI43" i="6"/>
  <c r="AI27" i="6"/>
  <c r="AI11" i="6"/>
  <c r="AI66" i="6"/>
  <c r="AI42" i="6"/>
  <c r="AI18" i="6"/>
  <c r="AI49" i="6"/>
  <c r="AI9" i="6"/>
  <c r="AI24" i="6"/>
  <c r="AI62" i="6"/>
  <c r="AI54" i="6"/>
  <c r="AI46" i="6"/>
  <c r="AI38" i="6"/>
  <c r="AI30" i="6"/>
  <c r="AI22" i="6"/>
  <c r="AI14" i="6"/>
  <c r="AI6" i="6"/>
  <c r="AI68" i="6"/>
  <c r="AI52" i="6"/>
  <c r="AI36" i="6"/>
  <c r="AI20" i="6"/>
  <c r="AI67" i="6"/>
  <c r="AI51" i="6"/>
  <c r="AI35" i="6"/>
  <c r="AI19" i="6"/>
  <c r="AI50" i="6"/>
  <c r="AI10" i="6"/>
  <c r="AI57" i="6"/>
  <c r="AI33" i="6"/>
  <c r="AI17" i="6"/>
  <c r="AI56" i="6"/>
  <c r="AI40" i="6"/>
  <c r="AI16" i="6"/>
  <c r="AI69" i="6"/>
  <c r="AI61" i="6"/>
  <c r="AI53" i="6"/>
  <c r="AI45" i="6"/>
  <c r="AI37" i="6"/>
  <c r="AI29" i="6"/>
  <c r="AI21" i="6"/>
  <c r="AI13" i="6"/>
  <c r="AI5" i="6"/>
  <c r="A61" i="6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81" i="6" l="1"/>
  <c r="A82" i="6" s="1"/>
  <c r="A83" i="6" s="1"/>
  <c r="A84" i="6" s="1"/>
  <c r="A85" i="6" s="1"/>
  <c r="A86" i="6" s="1"/>
  <c r="A87" i="6" s="1"/>
  <c r="A88" i="6" s="1"/>
  <c r="BE74" i="4"/>
  <c r="BF95" i="4" l="1"/>
  <c r="AZ95" i="4"/>
  <c r="AR95" i="4"/>
  <c r="AN95" i="4"/>
  <c r="BH95" i="4"/>
  <c r="BC95" i="4"/>
  <c r="AV95" i="4"/>
  <c r="AP95" i="4"/>
  <c r="AS95" i="4"/>
  <c r="AY95" i="4"/>
  <c r="AL95" i="4"/>
  <c r="BD95" i="4"/>
  <c r="BG95" i="4"/>
  <c r="BA95" i="4"/>
  <c r="AT95" i="4"/>
  <c r="BE95" i="4"/>
  <c r="AO95" i="4"/>
  <c r="BI95" i="4"/>
  <c r="AM95" i="4"/>
  <c r="AW95" i="4"/>
  <c r="AQ95" i="4"/>
  <c r="AU95" i="4"/>
  <c r="AX95" i="4"/>
  <c r="BB95" i="4"/>
  <c r="R50" i="11" l="1"/>
  <c r="R61" i="11"/>
  <c r="AK82" i="6" l="1"/>
  <c r="AJ86" i="6" l="1"/>
  <c r="AK86" i="6"/>
  <c r="AK4" i="6" l="1"/>
  <c r="AK85" i="6" l="1"/>
  <c r="AJ4" i="6"/>
  <c r="AD74" i="4" l="1"/>
  <c r="AY85" i="6" l="1"/>
  <c r="AX85" i="6"/>
  <c r="AW85" i="6"/>
  <c r="AV85" i="6"/>
  <c r="AU85" i="6"/>
  <c r="AT85" i="6"/>
  <c r="AS85" i="6"/>
  <c r="AR85" i="6"/>
  <c r="AQ85" i="6"/>
  <c r="AP85" i="6"/>
  <c r="AO85" i="6"/>
  <c r="AN85" i="6"/>
  <c r="AM85" i="6"/>
  <c r="AL85" i="6"/>
  <c r="AJ85" i="6"/>
  <c r="E4" i="6" l="1"/>
  <c r="F4" i="6"/>
  <c r="G4" i="6"/>
  <c r="H4" i="6"/>
  <c r="I4" i="6"/>
  <c r="J4" i="6"/>
  <c r="K4" i="6"/>
  <c r="L4" i="6"/>
  <c r="M4" i="6"/>
  <c r="N4" i="6"/>
  <c r="O4" i="6"/>
  <c r="M74" i="4"/>
  <c r="L74" i="4"/>
  <c r="K74" i="4"/>
  <c r="J74" i="4"/>
  <c r="I74" i="4"/>
  <c r="H74" i="4"/>
  <c r="G74" i="4"/>
  <c r="F74" i="4"/>
  <c r="E74" i="4"/>
  <c r="D74" i="4"/>
  <c r="C74" i="4"/>
  <c r="B74" i="4"/>
  <c r="AH74" i="4"/>
  <c r="K85" i="6" l="1"/>
  <c r="N85" i="6"/>
  <c r="L85" i="6"/>
  <c r="J85" i="6"/>
  <c r="H85" i="6"/>
  <c r="F85" i="6"/>
  <c r="O85" i="6"/>
  <c r="M85" i="6"/>
  <c r="I85" i="6"/>
  <c r="G85" i="6"/>
  <c r="E85" i="6"/>
  <c r="B4" i="6" l="1"/>
  <c r="AN90" i="6" l="1"/>
  <c r="AO90" i="6"/>
  <c r="AP90" i="6"/>
  <c r="AQ90" i="6"/>
  <c r="AR90" i="6"/>
  <c r="AS90" i="6"/>
  <c r="AT90" i="6"/>
  <c r="AU90" i="6"/>
  <c r="AV90" i="6"/>
  <c r="AW90" i="6"/>
  <c r="AX90" i="6"/>
  <c r="AY90" i="6"/>
  <c r="AL96" i="4"/>
  <c r="AM96" i="4"/>
  <c r="AN96" i="4"/>
  <c r="AO96" i="4"/>
  <c r="AP96" i="4"/>
  <c r="AQ96" i="4"/>
  <c r="AR96" i="4"/>
  <c r="AS96" i="4"/>
  <c r="AU96" i="4"/>
  <c r="AV96" i="4"/>
  <c r="AW96" i="4"/>
  <c r="Z1" i="4"/>
  <c r="AA1" i="4"/>
  <c r="AB1" i="4"/>
  <c r="AC1" i="4"/>
  <c r="AD1" i="4"/>
  <c r="AE1" i="4"/>
  <c r="AF1" i="4"/>
  <c r="AG1" i="4"/>
  <c r="AH1" i="4"/>
  <c r="AI1" i="4"/>
  <c r="AJ1" i="4"/>
  <c r="Z2" i="4"/>
  <c r="AA2" i="4"/>
  <c r="AB2" i="4"/>
  <c r="AC2" i="4"/>
  <c r="AD2" i="4"/>
  <c r="AE2" i="4"/>
  <c r="AF2" i="4"/>
  <c r="AG2" i="4"/>
  <c r="AH2" i="4"/>
  <c r="AI2" i="4"/>
  <c r="AJ2" i="4"/>
  <c r="Z3" i="4"/>
  <c r="AA3" i="4"/>
  <c r="AB3" i="4"/>
  <c r="AC3" i="4"/>
  <c r="AD3" i="4"/>
  <c r="AE3" i="4"/>
  <c r="AF3" i="4"/>
  <c r="AG3" i="4"/>
  <c r="AH3" i="4"/>
  <c r="AI3" i="4"/>
  <c r="AJ3" i="4"/>
  <c r="Z4" i="4"/>
  <c r="AA4" i="4"/>
  <c r="AB4" i="4"/>
  <c r="AC4" i="4"/>
  <c r="AD4" i="4"/>
  <c r="AE4" i="4"/>
  <c r="AF4" i="4"/>
  <c r="AG4" i="4"/>
  <c r="AH4" i="4"/>
  <c r="AI4" i="4"/>
  <c r="AJ4" i="4"/>
  <c r="G68" i="11" l="1"/>
  <c r="G61" i="11"/>
  <c r="I60" i="11"/>
  <c r="I59" i="11"/>
  <c r="I58" i="11"/>
  <c r="I57" i="11"/>
  <c r="I56" i="11"/>
  <c r="I49" i="11"/>
  <c r="I48" i="11"/>
  <c r="I47" i="11"/>
  <c r="I46" i="11"/>
  <c r="G50" i="11"/>
  <c r="I38" i="11"/>
  <c r="I37" i="11"/>
  <c r="G39" i="11"/>
  <c r="G30" i="11"/>
  <c r="I29" i="11"/>
  <c r="E29" i="11"/>
  <c r="D29" i="11"/>
  <c r="I28" i="11"/>
  <c r="E28" i="11"/>
  <c r="D28" i="11"/>
  <c r="I27" i="11"/>
  <c r="E27" i="11"/>
  <c r="D27" i="11"/>
  <c r="I25" i="11"/>
  <c r="I24" i="11"/>
  <c r="I23" i="11"/>
  <c r="I17" i="11"/>
  <c r="G12" i="11"/>
  <c r="I11" i="11"/>
  <c r="E11" i="11"/>
  <c r="D11" i="11"/>
  <c r="I10" i="11"/>
  <c r="E10" i="11"/>
  <c r="D10" i="11"/>
  <c r="I8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I7" i="11"/>
  <c r="I61" i="11" l="1"/>
  <c r="I30" i="11"/>
  <c r="I12" i="11"/>
  <c r="I36" i="11"/>
  <c r="I39" i="11" s="1"/>
  <c r="I45" i="11"/>
  <c r="I50" i="11" s="1"/>
  <c r="I67" i="11"/>
  <c r="I68" i="11" s="1"/>
  <c r="G14" i="8" l="1"/>
  <c r="G9" i="8"/>
  <c r="G15" i="8"/>
  <c r="G12" i="8"/>
  <c r="G11" i="8"/>
  <c r="G10" i="8"/>
  <c r="G13" i="8"/>
  <c r="AF4" i="6" l="1"/>
  <c r="AI86" i="6"/>
  <c r="AG96" i="4" s="1"/>
  <c r="AG86" i="6"/>
  <c r="AE96" i="4" s="1"/>
  <c r="AG74" i="4"/>
  <c r="BD74" i="4" s="1"/>
  <c r="AI4" i="6"/>
  <c r="AE4" i="6"/>
  <c r="AC74" i="4"/>
  <c r="AB86" i="6"/>
  <c r="Z96" i="4" s="1"/>
  <c r="AE74" i="4"/>
  <c r="AG4" i="6"/>
  <c r="AH4" i="6"/>
  <c r="AF74" i="4"/>
  <c r="AD4" i="6"/>
  <c r="AB74" i="4"/>
  <c r="AF86" i="6"/>
  <c r="AD96" i="4" s="1"/>
  <c r="AC86" i="6"/>
  <c r="AA96" i="4" s="1"/>
  <c r="AA74" i="4"/>
  <c r="AC4" i="6"/>
  <c r="AB4" i="6"/>
  <c r="Z74" i="4"/>
  <c r="AH86" i="6"/>
  <c r="AF96" i="4" s="1"/>
  <c r="AE86" i="6"/>
  <c r="AC96" i="4" s="1"/>
  <c r="AD86" i="6"/>
  <c r="AB96" i="4" s="1"/>
  <c r="Y90" i="6"/>
  <c r="AH96" i="4"/>
  <c r="AI96" i="4"/>
  <c r="AJ96" i="4"/>
  <c r="AK96" i="4"/>
  <c r="AY93" i="4" l="1"/>
  <c r="AY97" i="4" s="1"/>
  <c r="BA92" i="6" s="1"/>
  <c r="BG93" i="4"/>
  <c r="BG97" i="4" s="1"/>
  <c r="BI92" i="6" s="1"/>
  <c r="AZ93" i="4"/>
  <c r="AZ97" i="4" s="1"/>
  <c r="BB92" i="6" s="1"/>
  <c r="BH93" i="4"/>
  <c r="BH97" i="4" s="1"/>
  <c r="BJ92" i="6" s="1"/>
  <c r="BA93" i="4"/>
  <c r="BA97" i="4" s="1"/>
  <c r="BC92" i="6" s="1"/>
  <c r="BI93" i="4"/>
  <c r="BI97" i="4" s="1"/>
  <c r="BK92" i="6" s="1"/>
  <c r="BB93" i="4"/>
  <c r="BB97" i="4" s="1"/>
  <c r="BD92" i="6" s="1"/>
  <c r="AX93" i="4"/>
  <c r="AX97" i="4" s="1"/>
  <c r="AZ92" i="6" s="1"/>
  <c r="BC93" i="4"/>
  <c r="BC97" i="4" s="1"/>
  <c r="BE92" i="6" s="1"/>
  <c r="BD93" i="4"/>
  <c r="BD97" i="4" s="1"/>
  <c r="BF92" i="6" s="1"/>
  <c r="BE93" i="4"/>
  <c r="BE97" i="4" s="1"/>
  <c r="BG92" i="6" s="1"/>
  <c r="BF93" i="4"/>
  <c r="BF97" i="4" s="1"/>
  <c r="BH92" i="6" s="1"/>
  <c r="AE93" i="4"/>
  <c r="Z93" i="4"/>
  <c r="BD75" i="4"/>
  <c r="BE75" i="4" s="1"/>
  <c r="AL93" i="4"/>
  <c r="AE85" i="6"/>
  <c r="AI85" i="6"/>
  <c r="AF85" i="6"/>
  <c r="AC85" i="6"/>
  <c r="AD85" i="6"/>
  <c r="AH85" i="6"/>
  <c r="AG85" i="6"/>
  <c r="AB85" i="6"/>
  <c r="BB8" i="4"/>
  <c r="AP93" i="4" l="1"/>
  <c r="AH93" i="4"/>
  <c r="AN93" i="4"/>
  <c r="AF93" i="4"/>
  <c r="AT93" i="4"/>
  <c r="AS93" i="4"/>
  <c r="AK93" i="4"/>
  <c r="AJ93" i="4"/>
  <c r="AA93" i="4"/>
  <c r="AW93" i="4"/>
  <c r="AO93" i="4"/>
  <c r="AG93" i="4"/>
  <c r="AV93" i="4"/>
  <c r="AU93" i="4"/>
  <c r="AM93" i="4"/>
  <c r="AD93" i="4"/>
  <c r="AC93" i="4"/>
  <c r="AR93" i="4"/>
  <c r="AB93" i="4"/>
  <c r="AQ93" i="4"/>
  <c r="AI93" i="4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E10" i="10" l="1"/>
  <c r="B87" i="4" l="1"/>
  <c r="W96" i="4" l="1"/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D4" i="6" l="1"/>
  <c r="D85" i="6" s="1"/>
  <c r="AL89" i="4" l="1"/>
  <c r="AT89" i="4"/>
  <c r="AR89" i="4"/>
  <c r="AM89" i="4"/>
  <c r="AU89" i="4"/>
  <c r="AS89" i="4"/>
  <c r="AN89" i="4"/>
  <c r="AV89" i="4"/>
  <c r="AO89" i="4"/>
  <c r="AW89" i="4"/>
  <c r="AP89" i="4"/>
  <c r="AQ89" i="4"/>
  <c r="C89" i="4"/>
  <c r="B89" i="4"/>
  <c r="D89" i="4"/>
  <c r="F89" i="4"/>
  <c r="H89" i="4"/>
  <c r="J89" i="4"/>
  <c r="L89" i="4"/>
  <c r="N89" i="4"/>
  <c r="P89" i="4"/>
  <c r="R89" i="4"/>
  <c r="T89" i="4"/>
  <c r="V89" i="4"/>
  <c r="Y89" i="4"/>
  <c r="AA89" i="4"/>
  <c r="AC89" i="4"/>
  <c r="AE89" i="4"/>
  <c r="AG89" i="4"/>
  <c r="AI89" i="4"/>
  <c r="AK89" i="4"/>
  <c r="E89" i="4"/>
  <c r="G89" i="4"/>
  <c r="I89" i="4"/>
  <c r="K89" i="4"/>
  <c r="M89" i="4"/>
  <c r="O89" i="4"/>
  <c r="Q89" i="4"/>
  <c r="S89" i="4"/>
  <c r="U89" i="4"/>
  <c r="X89" i="4"/>
  <c r="Z89" i="4"/>
  <c r="AB89" i="4"/>
  <c r="AD89" i="4"/>
  <c r="AF89" i="4"/>
  <c r="AH89" i="4"/>
  <c r="AJ89" i="4"/>
  <c r="W89" i="4"/>
  <c r="D88" i="6"/>
  <c r="D89" i="6" s="1"/>
  <c r="D24" i="10" l="1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l="1"/>
  <c r="W74" i="4"/>
  <c r="Y4" i="6"/>
  <c r="U4" i="6"/>
  <c r="S74" i="4"/>
  <c r="AA4" i="6"/>
  <c r="Y74" i="4"/>
  <c r="Q4" i="6"/>
  <c r="O74" i="4"/>
  <c r="T74" i="4"/>
  <c r="V4" i="6"/>
  <c r="T4" i="6"/>
  <c r="R74" i="4"/>
  <c r="X4" i="6"/>
  <c r="V74" i="4"/>
  <c r="U74" i="4"/>
  <c r="W4" i="6"/>
  <c r="BC8" i="4"/>
  <c r="N74" i="4"/>
  <c r="P4" i="6"/>
  <c r="AX8" i="4"/>
  <c r="P74" i="4"/>
  <c r="R4" i="6"/>
  <c r="X74" i="4"/>
  <c r="Z4" i="6"/>
  <c r="Z86" i="6"/>
  <c r="X96" i="4" s="1"/>
  <c r="AX75" i="4"/>
  <c r="Q74" i="4"/>
  <c r="S4" i="6"/>
  <c r="AA86" i="6"/>
  <c r="Y96" i="4" s="1"/>
  <c r="E24" i="10"/>
  <c r="V85" i="6" l="1"/>
  <c r="AX74" i="4"/>
  <c r="P85" i="6"/>
  <c r="S85" i="6"/>
  <c r="R85" i="6"/>
  <c r="Y85" i="6"/>
  <c r="Z85" i="6"/>
  <c r="X85" i="6"/>
  <c r="AA85" i="6"/>
  <c r="T85" i="6"/>
  <c r="U85" i="6"/>
  <c r="Q85" i="6"/>
  <c r="W85" i="6"/>
  <c r="G17" i="8"/>
  <c r="AL91" i="4" l="1"/>
  <c r="AL97" i="4" s="1"/>
  <c r="AP91" i="4"/>
  <c r="AP97" i="4" s="1"/>
  <c r="R91" i="4"/>
  <c r="AN91" i="4"/>
  <c r="AN97" i="4" s="1"/>
  <c r="P91" i="4"/>
  <c r="X91" i="4"/>
  <c r="X97" i="4" s="1"/>
  <c r="AW91" i="4"/>
  <c r="AW97" i="4" s="1"/>
  <c r="AS91" i="4"/>
  <c r="AS97" i="4" s="1"/>
  <c r="N91" i="4"/>
  <c r="O91" i="4"/>
  <c r="Q91" i="4"/>
  <c r="AT91" i="4"/>
  <c r="AT97" i="4" s="1"/>
  <c r="U91" i="4"/>
  <c r="AJ91" i="4"/>
  <c r="AJ97" i="4" s="1"/>
  <c r="AC91" i="4"/>
  <c r="AC97" i="4" s="1"/>
  <c r="S91" i="4"/>
  <c r="Y91" i="4"/>
  <c r="Y97" i="4" s="1"/>
  <c r="AA91" i="4"/>
  <c r="AA97" i="4" s="1"/>
  <c r="AU91" i="4"/>
  <c r="AU97" i="4" s="1"/>
  <c r="AM91" i="4"/>
  <c r="AM97" i="4" s="1"/>
  <c r="AR91" i="4"/>
  <c r="AR97" i="4" s="1"/>
  <c r="V91" i="4"/>
  <c r="Z91" i="4"/>
  <c r="Z97" i="4" s="1"/>
  <c r="AB91" i="4"/>
  <c r="AB97" i="4" s="1"/>
  <c r="AG91" i="4"/>
  <c r="AG97" i="4" s="1"/>
  <c r="AE91" i="4"/>
  <c r="AE97" i="4" s="1"/>
  <c r="AO91" i="4"/>
  <c r="AO97" i="4" s="1"/>
  <c r="AH91" i="4"/>
  <c r="AH97" i="4" s="1"/>
  <c r="W91" i="4"/>
  <c r="W97" i="4" s="1"/>
  <c r="T91" i="4"/>
  <c r="AF91" i="4"/>
  <c r="AF97" i="4" s="1"/>
  <c r="AK91" i="4"/>
  <c r="AK97" i="4" s="1"/>
  <c r="AD91" i="4"/>
  <c r="AD97" i="4" s="1"/>
  <c r="AI91" i="4"/>
  <c r="AI97" i="4" s="1"/>
  <c r="AQ91" i="4"/>
  <c r="AQ97" i="4" s="1"/>
  <c r="AV91" i="4"/>
  <c r="AV97" i="4" s="1"/>
  <c r="E2" i="6"/>
  <c r="F2" i="6" s="1"/>
  <c r="G2" i="6" s="1"/>
  <c r="H2" i="6" s="1"/>
  <c r="I2" i="6" s="1"/>
  <c r="J2" i="6" s="1"/>
  <c r="K2" i="6" s="1"/>
  <c r="AM92" i="6" l="1"/>
  <c r="AD92" i="6"/>
  <c r="AU92" i="6"/>
  <c r="AB92" i="6"/>
  <c r="AE92" i="6"/>
  <c r="Z92" i="6"/>
  <c r="AT92" i="6"/>
  <c r="AO92" i="6"/>
  <c r="AS92" i="6"/>
  <c r="AQ92" i="6"/>
  <c r="AW92" i="6"/>
  <c r="AX92" i="6"/>
  <c r="AV92" i="6"/>
  <c r="AK92" i="6"/>
  <c r="AG92" i="6"/>
  <c r="AC92" i="6"/>
  <c r="AR92" i="6"/>
  <c r="AH92" i="6"/>
  <c r="AY92" i="6"/>
  <c r="AL92" i="6"/>
  <c r="Y92" i="6"/>
  <c r="AJ92" i="6"/>
  <c r="AP92" i="6"/>
  <c r="AF92" i="6"/>
  <c r="AI92" i="6"/>
  <c r="AA92" i="6"/>
  <c r="AN92" i="6"/>
  <c r="L2" i="6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Z2" i="6" s="1"/>
  <c r="BA2" i="6" s="1"/>
  <c r="BB2" i="6" s="1"/>
  <c r="BC2" i="6" s="1"/>
  <c r="BD2" i="6" s="1"/>
  <c r="BE2" i="6" s="1"/>
  <c r="BF2" i="6" s="1"/>
  <c r="BG2" i="6" s="1"/>
  <c r="BH2" i="6" s="1"/>
  <c r="BI2" i="6" s="1"/>
  <c r="BJ2" i="6" s="1"/>
  <c r="BK2" i="6" s="1"/>
  <c r="C87" i="4" l="1"/>
  <c r="D87" i="4" s="1"/>
  <c r="E87" i="4" s="1"/>
  <c r="F87" i="4" s="1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Q87" i="4" s="1"/>
  <c r="R87" i="4" s="1"/>
  <c r="S87" i="4" s="1"/>
  <c r="T87" i="4" s="1"/>
  <c r="U87" i="4" s="1"/>
  <c r="V87" i="4" s="1"/>
  <c r="W87" i="4" s="1"/>
  <c r="X87" i="4" s="1"/>
  <c r="Y87" i="4" s="1"/>
  <c r="Z87" i="4" s="1"/>
  <c r="AA87" i="4" s="1"/>
  <c r="AB87" i="4" s="1"/>
  <c r="AC87" i="4" s="1"/>
  <c r="AD87" i="4" s="1"/>
  <c r="AE87" i="4" s="1"/>
  <c r="AF87" i="4" s="1"/>
  <c r="AG87" i="4" s="1"/>
  <c r="AH87" i="4" s="1"/>
  <c r="AI87" i="4" s="1"/>
  <c r="AJ87" i="4" s="1"/>
  <c r="AK87" i="4" s="1"/>
  <c r="AL87" i="4" s="1"/>
  <c r="AM87" i="4" s="1"/>
  <c r="AN87" i="4" s="1"/>
  <c r="AO87" i="4" s="1"/>
  <c r="AP87" i="4" s="1"/>
  <c r="AQ87" i="4" s="1"/>
  <c r="AR87" i="4" s="1"/>
  <c r="AS87" i="4" s="1"/>
  <c r="AT87" i="4" s="1"/>
  <c r="AU87" i="4" s="1"/>
  <c r="AV87" i="4" s="1"/>
  <c r="AW87" i="4" s="1"/>
  <c r="E89" i="6" l="1"/>
  <c r="E88" i="6"/>
  <c r="F88" i="6" l="1"/>
  <c r="F89" i="6"/>
  <c r="B98" i="4"/>
  <c r="C98" i="4" l="1"/>
  <c r="G89" i="6"/>
  <c r="G88" i="6"/>
  <c r="H88" i="6" l="1"/>
  <c r="I88" i="6" s="1"/>
  <c r="D98" i="4"/>
  <c r="H89" i="6"/>
  <c r="E98" i="4" l="1"/>
  <c r="I89" i="6"/>
  <c r="J88" i="6" l="1"/>
  <c r="F98" i="4"/>
  <c r="J89" i="6"/>
  <c r="G98" i="4" l="1"/>
  <c r="H98" i="4" l="1"/>
  <c r="J97" i="4" l="1"/>
  <c r="K89" i="6"/>
  <c r="K88" i="6"/>
  <c r="E97" i="4"/>
  <c r="D97" i="4"/>
  <c r="M97" i="4" l="1"/>
  <c r="I97" i="4"/>
  <c r="K97" i="4"/>
  <c r="U97" i="4"/>
  <c r="G97" i="4"/>
  <c r="N97" i="4"/>
  <c r="S97" i="4"/>
  <c r="R97" i="4"/>
  <c r="P97" i="4"/>
  <c r="L97" i="4"/>
  <c r="C97" i="4"/>
  <c r="C99" i="4" s="1"/>
  <c r="C101" i="4" s="1"/>
  <c r="Q97" i="4"/>
  <c r="T97" i="4"/>
  <c r="V97" i="4"/>
  <c r="F97" i="4"/>
  <c r="F99" i="4" s="1"/>
  <c r="F101" i="4" s="1"/>
  <c r="O97" i="4"/>
  <c r="B97" i="4"/>
  <c r="H97" i="4"/>
  <c r="L88" i="6"/>
  <c r="D99" i="4"/>
  <c r="D101" i="4" s="1"/>
  <c r="E99" i="4"/>
  <c r="E101" i="4" s="1"/>
  <c r="L89" i="6"/>
  <c r="G99" i="4" l="1"/>
  <c r="G101" i="4" s="1"/>
  <c r="B99" i="4"/>
  <c r="B101" i="4" s="1"/>
  <c r="H99" i="4"/>
  <c r="H101" i="4" s="1"/>
  <c r="I98" i="4"/>
  <c r="I99" i="4" s="1"/>
  <c r="I101" i="4" s="1"/>
  <c r="M88" i="6"/>
  <c r="M89" i="6"/>
  <c r="B102" i="4" l="1"/>
  <c r="C102" i="4" s="1"/>
  <c r="D102" i="4" s="1"/>
  <c r="E102" i="4" s="1"/>
  <c r="F102" i="4" s="1"/>
  <c r="G102" i="4" s="1"/>
  <c r="H102" i="4" s="1"/>
  <c r="I102" i="4" s="1"/>
  <c r="J98" i="4"/>
  <c r="J99" i="4" s="1"/>
  <c r="J101" i="4" s="1"/>
  <c r="N89" i="6"/>
  <c r="N88" i="6"/>
  <c r="J102" i="4" l="1"/>
  <c r="K98" i="4"/>
  <c r="K99" i="4" s="1"/>
  <c r="K101" i="4" s="1"/>
  <c r="O88" i="6"/>
  <c r="O89" i="6"/>
  <c r="K102" i="4" l="1"/>
  <c r="P89" i="6"/>
  <c r="L98" i="4"/>
  <c r="L99" i="4" s="1"/>
  <c r="L101" i="4" s="1"/>
  <c r="P88" i="6"/>
  <c r="L102" i="4" l="1"/>
  <c r="Q89" i="6"/>
  <c r="Q88" i="6"/>
  <c r="M98" i="4"/>
  <c r="M99" i="4" s="1"/>
  <c r="M101" i="4" s="1"/>
  <c r="M102" i="4" l="1"/>
  <c r="R89" i="6"/>
  <c r="R88" i="6"/>
  <c r="N98" i="4"/>
  <c r="N99" i="4" s="1"/>
  <c r="N101" i="4" s="1"/>
  <c r="N102" i="4" l="1"/>
  <c r="O98" i="4"/>
  <c r="O99" i="4" s="1"/>
  <c r="O101" i="4" s="1"/>
  <c r="S88" i="6"/>
  <c r="S89" i="6"/>
  <c r="O102" i="4" l="1"/>
  <c r="T89" i="6"/>
  <c r="T88" i="6"/>
  <c r="P98" i="4"/>
  <c r="P99" i="4" s="1"/>
  <c r="P101" i="4" s="1"/>
  <c r="P102" i="4" l="1"/>
  <c r="Q98" i="4"/>
  <c r="Q99" i="4" s="1"/>
  <c r="Q101" i="4" s="1"/>
  <c r="U88" i="6"/>
  <c r="U89" i="6"/>
  <c r="Q102" i="4" l="1"/>
  <c r="R98" i="4"/>
  <c r="R99" i="4" s="1"/>
  <c r="R101" i="4" s="1"/>
  <c r="V88" i="6"/>
  <c r="V89" i="6"/>
  <c r="R102" i="4" l="1"/>
  <c r="W89" i="6"/>
  <c r="S98" i="4"/>
  <c r="S99" i="4" s="1"/>
  <c r="S101" i="4" s="1"/>
  <c r="W88" i="6"/>
  <c r="S102" i="4" l="1"/>
  <c r="X88" i="6"/>
  <c r="Y88" i="6" s="1"/>
  <c r="T98" i="4"/>
  <c r="T99" i="4" s="1"/>
  <c r="T101" i="4" s="1"/>
  <c r="X89" i="6"/>
  <c r="Y89" i="6" s="1"/>
  <c r="Y91" i="6" s="1"/>
  <c r="Y96" i="6" s="1"/>
  <c r="T102" i="4" l="1"/>
  <c r="Y93" i="6"/>
  <c r="U98" i="4"/>
  <c r="U99" i="4" s="1"/>
  <c r="U101" i="4" s="1"/>
  <c r="U102" i="4" l="1"/>
  <c r="V98" i="4"/>
  <c r="V99" i="4" s="1"/>
  <c r="V101" i="4" s="1"/>
  <c r="Z88" i="6"/>
  <c r="Z89" i="6"/>
  <c r="V102" i="4" l="1"/>
  <c r="AA89" i="6"/>
  <c r="Z91" i="6"/>
  <c r="Z96" i="6" s="1"/>
  <c r="W98" i="4"/>
  <c r="W99" i="4" s="1"/>
  <c r="W101" i="4" s="1"/>
  <c r="Y94" i="6"/>
  <c r="Y95" i="6" s="1"/>
  <c r="AA88" i="6"/>
  <c r="W102" i="4" l="1"/>
  <c r="AB88" i="6"/>
  <c r="AA91" i="6"/>
  <c r="AA96" i="6" s="1"/>
  <c r="AB89" i="6"/>
  <c r="X98" i="4"/>
  <c r="X99" i="4" s="1"/>
  <c r="X101" i="4" s="1"/>
  <c r="Z93" i="6"/>
  <c r="Z94" i="6" s="1"/>
  <c r="X102" i="4" l="1"/>
  <c r="AB91" i="6"/>
  <c r="AB96" i="6" s="1"/>
  <c r="AC89" i="6"/>
  <c r="AC88" i="6"/>
  <c r="AA93" i="6"/>
  <c r="AA94" i="6" s="1"/>
  <c r="Y98" i="4"/>
  <c r="Y99" i="4" s="1"/>
  <c r="Y101" i="4" s="1"/>
  <c r="Y102" i="4" l="1"/>
  <c r="AB93" i="6"/>
  <c r="AB94" i="6" s="1"/>
  <c r="Z98" i="4"/>
  <c r="Z99" i="4" s="1"/>
  <c r="Z101" i="4" s="1"/>
  <c r="AD88" i="6"/>
  <c r="AC91" i="6"/>
  <c r="AC96" i="6" s="1"/>
  <c r="AD89" i="6"/>
  <c r="Z102" i="4" l="1"/>
  <c r="AC93" i="6"/>
  <c r="AC94" i="6" s="1"/>
  <c r="AA98" i="4"/>
  <c r="AA99" i="4" s="1"/>
  <c r="AA101" i="4" s="1"/>
  <c r="AD91" i="6"/>
  <c r="AD96" i="6" s="1"/>
  <c r="AE89" i="6"/>
  <c r="AE88" i="6"/>
  <c r="AA102" i="4" l="1"/>
  <c r="AD93" i="6"/>
  <c r="AD94" i="6" s="1"/>
  <c r="AB98" i="4"/>
  <c r="AB99" i="4" s="1"/>
  <c r="AB101" i="4" s="1"/>
  <c r="AF88" i="6"/>
  <c r="AE91" i="6"/>
  <c r="AE96" i="6" s="1"/>
  <c r="AF89" i="6"/>
  <c r="AB102" i="4" l="1"/>
  <c r="AE93" i="6"/>
  <c r="AE94" i="6" s="1"/>
  <c r="AC98" i="4"/>
  <c r="AC99" i="4" s="1"/>
  <c r="AC101" i="4" s="1"/>
  <c r="AG88" i="6"/>
  <c r="AF91" i="6"/>
  <c r="AF96" i="6" s="1"/>
  <c r="AG89" i="6"/>
  <c r="AC102" i="4" l="1"/>
  <c r="AF93" i="6"/>
  <c r="AF94" i="6" s="1"/>
  <c r="AD98" i="4"/>
  <c r="AD99" i="4" s="1"/>
  <c r="AD101" i="4" s="1"/>
  <c r="AH89" i="6"/>
  <c r="AG91" i="6"/>
  <c r="AG96" i="6" s="1"/>
  <c r="Z95" i="6"/>
  <c r="AH88" i="6"/>
  <c r="AD102" i="4" l="1"/>
  <c r="AG93" i="6"/>
  <c r="AG94" i="6" s="1"/>
  <c r="AE98" i="4"/>
  <c r="AE99" i="4" s="1"/>
  <c r="AE101" i="4" s="1"/>
  <c r="AI88" i="6"/>
  <c r="AA95" i="6"/>
  <c r="AI89" i="6"/>
  <c r="AH91" i="6"/>
  <c r="AH96" i="6" s="1"/>
  <c r="AE102" i="4" l="1"/>
  <c r="AH93" i="6"/>
  <c r="AH94" i="6" s="1"/>
  <c r="AF98" i="4"/>
  <c r="AF99" i="4" s="1"/>
  <c r="AF101" i="4" s="1"/>
  <c r="AJ89" i="6"/>
  <c r="AI91" i="6"/>
  <c r="AB95" i="6"/>
  <c r="AJ88" i="6"/>
  <c r="AF102" i="4" l="1"/>
  <c r="AI96" i="6"/>
  <c r="AI93" i="6"/>
  <c r="AI94" i="6" s="1"/>
  <c r="AG98" i="4"/>
  <c r="AG99" i="4" s="1"/>
  <c r="AG101" i="4" s="1"/>
  <c r="AK89" i="6"/>
  <c r="AJ91" i="6"/>
  <c r="AK88" i="6"/>
  <c r="AC95" i="6"/>
  <c r="AG102" i="4" l="1"/>
  <c r="AJ96" i="6"/>
  <c r="Z99" i="6"/>
  <c r="Z100" i="6" s="1"/>
  <c r="AJ93" i="6"/>
  <c r="AJ94" i="6" s="1"/>
  <c r="AH98" i="4"/>
  <c r="AH99" i="4" s="1"/>
  <c r="AH101" i="4" s="1"/>
  <c r="AL88" i="6"/>
  <c r="AD95" i="6"/>
  <c r="AL89" i="6"/>
  <c r="AK91" i="6"/>
  <c r="AH102" i="4" l="1"/>
  <c r="AK96" i="6"/>
  <c r="AA99" i="6"/>
  <c r="AA100" i="6" s="1"/>
  <c r="AK93" i="6"/>
  <c r="AK94" i="6" s="1"/>
  <c r="AI98" i="4"/>
  <c r="AI99" i="4" s="1"/>
  <c r="AI101" i="4" s="1"/>
  <c r="AM89" i="6"/>
  <c r="AM91" i="6" s="1"/>
  <c r="AL91" i="6"/>
  <c r="AE95" i="6"/>
  <c r="AM88" i="6"/>
  <c r="AI102" i="4" l="1"/>
  <c r="AL96" i="6"/>
  <c r="AN88" i="6"/>
  <c r="AB99" i="6"/>
  <c r="AB100" i="6" s="1"/>
  <c r="AM93" i="6"/>
  <c r="AM94" i="6" s="1"/>
  <c r="AN89" i="6"/>
  <c r="Z98" i="6"/>
  <c r="AL93" i="6"/>
  <c r="AL94" i="6" s="1"/>
  <c r="AJ98" i="4"/>
  <c r="AJ99" i="4" s="1"/>
  <c r="AJ101" i="4" s="1"/>
  <c r="AJ102" i="4" s="1"/>
  <c r="AF95" i="6"/>
  <c r="AM96" i="6" l="1"/>
  <c r="AB98" i="6" s="1"/>
  <c r="AK98" i="4"/>
  <c r="AK99" i="4" s="1"/>
  <c r="AK101" i="4" s="1"/>
  <c r="AK102" i="4" s="1"/>
  <c r="AO88" i="6"/>
  <c r="AC99" i="6"/>
  <c r="AC100" i="6" s="1"/>
  <c r="AO89" i="6"/>
  <c r="AN91" i="6"/>
  <c r="AA98" i="6"/>
  <c r="AG95" i="6"/>
  <c r="AN96" i="6" l="1"/>
  <c r="AC98" i="6" s="1"/>
  <c r="AP88" i="6"/>
  <c r="AD99" i="6"/>
  <c r="AD100" i="6" s="1"/>
  <c r="AL98" i="4"/>
  <c r="AL99" i="4" s="1"/>
  <c r="AL101" i="4" s="1"/>
  <c r="AL102" i="4" s="1"/>
  <c r="AN93" i="6"/>
  <c r="AN94" i="6" s="1"/>
  <c r="AO91" i="6"/>
  <c r="AP89" i="6"/>
  <c r="AH95" i="6"/>
  <c r="AI95" i="6" s="1"/>
  <c r="AO96" i="6" l="1"/>
  <c r="AQ88" i="6"/>
  <c r="AE99" i="6"/>
  <c r="AE100" i="6" s="1"/>
  <c r="AQ89" i="6"/>
  <c r="AP91" i="6"/>
  <c r="AO93" i="6"/>
  <c r="AO94" i="6" s="1"/>
  <c r="AM98" i="4"/>
  <c r="AM99" i="4" s="1"/>
  <c r="AM101" i="4" s="1"/>
  <c r="AM102" i="4" s="1"/>
  <c r="AP96" i="6" l="1"/>
  <c r="AE98" i="6" s="1"/>
  <c r="AD98" i="6"/>
  <c r="AR88" i="6"/>
  <c r="AF99" i="6"/>
  <c r="AF100" i="6" s="1"/>
  <c r="AP93" i="6"/>
  <c r="AP94" i="6" s="1"/>
  <c r="AN98" i="4"/>
  <c r="AN99" i="4" s="1"/>
  <c r="AN101" i="4" s="1"/>
  <c r="AN102" i="4" s="1"/>
  <c r="AQ91" i="6"/>
  <c r="AR89" i="6"/>
  <c r="AJ95" i="6"/>
  <c r="AQ96" i="6" l="1"/>
  <c r="AS88" i="6"/>
  <c r="AG99" i="6"/>
  <c r="AG100" i="6" s="1"/>
  <c r="AR91" i="6"/>
  <c r="AS89" i="6"/>
  <c r="AS91" i="6" s="1"/>
  <c r="AQ93" i="6"/>
  <c r="AQ94" i="6" s="1"/>
  <c r="AO98" i="4"/>
  <c r="AO99" i="4" s="1"/>
  <c r="AO101" i="4" s="1"/>
  <c r="AO102" i="4" s="1"/>
  <c r="AK95" i="6"/>
  <c r="AR96" i="6" l="1"/>
  <c r="AS96" i="6" s="1"/>
  <c r="AT88" i="6"/>
  <c r="AH99" i="6"/>
  <c r="AH100" i="6" s="1"/>
  <c r="AF98" i="6"/>
  <c r="Z97" i="6"/>
  <c r="AP98" i="4"/>
  <c r="AP99" i="4" s="1"/>
  <c r="AP101" i="4" s="1"/>
  <c r="AP102" i="4" s="1"/>
  <c r="AR93" i="6"/>
  <c r="AR94" i="6" s="1"/>
  <c r="AT89" i="6"/>
  <c r="AL95" i="6"/>
  <c r="AG98" i="6" l="1"/>
  <c r="AU88" i="6"/>
  <c r="AV88" i="6" s="1"/>
  <c r="AI99" i="6"/>
  <c r="AI100" i="6" s="1"/>
  <c r="AA97" i="6"/>
  <c r="AT91" i="6"/>
  <c r="AT96" i="6" s="1"/>
  <c r="AU89" i="6"/>
  <c r="AQ98" i="4"/>
  <c r="AQ99" i="4" s="1"/>
  <c r="AQ101" i="4" s="1"/>
  <c r="AQ102" i="4" s="1"/>
  <c r="AS93" i="6"/>
  <c r="AS94" i="6" s="1"/>
  <c r="AM95" i="6"/>
  <c r="AJ99" i="6" l="1"/>
  <c r="AJ100" i="6" s="1"/>
  <c r="AH98" i="6"/>
  <c r="AN95" i="6"/>
  <c r="AB97" i="6"/>
  <c r="AR98" i="4"/>
  <c r="AR99" i="4" s="1"/>
  <c r="AR101" i="4" s="1"/>
  <c r="AR102" i="4" s="1"/>
  <c r="AT93" i="6"/>
  <c r="AT94" i="6" s="1"/>
  <c r="AV89" i="6"/>
  <c r="AV91" i="6" s="1"/>
  <c r="AU91" i="6"/>
  <c r="AU96" i="6" s="1"/>
  <c r="AW88" i="6" l="1"/>
  <c r="E7" i="7" s="1"/>
  <c r="E9" i="7" s="1"/>
  <c r="E15" i="7" s="1"/>
  <c r="AK99" i="6"/>
  <c r="AK100" i="6" s="1"/>
  <c r="AI98" i="6"/>
  <c r="AO95" i="6"/>
  <c r="AC97" i="6"/>
  <c r="AU93" i="6"/>
  <c r="AU94" i="6" s="1"/>
  <c r="AS98" i="4"/>
  <c r="AS99" i="4" s="1"/>
  <c r="AS101" i="4" s="1"/>
  <c r="AS102" i="4" s="1"/>
  <c r="AJ98" i="6"/>
  <c r="AV96" i="6"/>
  <c r="AW89" i="6"/>
  <c r="AL99" i="6" l="1"/>
  <c r="AL100" i="6" s="1"/>
  <c r="AX88" i="6"/>
  <c r="AP95" i="6"/>
  <c r="AD97" i="6"/>
  <c r="AX89" i="6"/>
  <c r="AW91" i="6"/>
  <c r="AW96" i="6" s="1"/>
  <c r="AT98" i="4"/>
  <c r="AT99" i="4" s="1"/>
  <c r="AT101" i="4" s="1"/>
  <c r="AT102" i="4" s="1"/>
  <c r="AV93" i="6"/>
  <c r="AV94" i="6" s="1"/>
  <c r="AY88" i="6" l="1"/>
  <c r="AZ88" i="6" s="1"/>
  <c r="BA88" i="6" s="1"/>
  <c r="BB88" i="6" s="1"/>
  <c r="BC88" i="6" s="1"/>
  <c r="BD88" i="6" s="1"/>
  <c r="BE88" i="6" s="1"/>
  <c r="BF88" i="6" s="1"/>
  <c r="BG88" i="6" s="1"/>
  <c r="BH88" i="6" s="1"/>
  <c r="BI88" i="6" s="1"/>
  <c r="BJ88" i="6" s="1"/>
  <c r="BK88" i="6" s="1"/>
  <c r="AM99" i="6"/>
  <c r="AM100" i="6" s="1"/>
  <c r="AL98" i="6"/>
  <c r="AK98" i="6"/>
  <c r="AQ95" i="6"/>
  <c r="AE97" i="6"/>
  <c r="AU98" i="4"/>
  <c r="AU99" i="4" s="1"/>
  <c r="AU101" i="4" s="1"/>
  <c r="AU102" i="4" s="1"/>
  <c r="AW93" i="6"/>
  <c r="AW94" i="6" s="1"/>
  <c r="AY89" i="6"/>
  <c r="AX91" i="6"/>
  <c r="AX96" i="6" s="1"/>
  <c r="AW99" i="6" l="1"/>
  <c r="AW100" i="6" s="1"/>
  <c r="AP99" i="6"/>
  <c r="AP100" i="6" s="1"/>
  <c r="AX99" i="6"/>
  <c r="AX100" i="6" s="1"/>
  <c r="AO99" i="6"/>
  <c r="AO100" i="6" s="1"/>
  <c r="AU99" i="6"/>
  <c r="AU100" i="6" s="1"/>
  <c r="AT99" i="6"/>
  <c r="AT100" i="6" s="1"/>
  <c r="AN99" i="6"/>
  <c r="AN100" i="6" s="1"/>
  <c r="AV99" i="6"/>
  <c r="AV100" i="6" s="1"/>
  <c r="AQ99" i="6"/>
  <c r="AQ100" i="6" s="1"/>
  <c r="AR99" i="6"/>
  <c r="AR100" i="6" s="1"/>
  <c r="AS99" i="6"/>
  <c r="AS100" i="6" s="1"/>
  <c r="AM98" i="6"/>
  <c r="AY91" i="6"/>
  <c r="AW98" i="4" s="1"/>
  <c r="AW99" i="4" s="1"/>
  <c r="AW101" i="4" s="1"/>
  <c r="AZ89" i="6"/>
  <c r="AF97" i="6"/>
  <c r="AR95" i="6"/>
  <c r="AX93" i="6"/>
  <c r="AX94" i="6" s="1"/>
  <c r="AV98" i="4"/>
  <c r="AV99" i="4" s="1"/>
  <c r="AV101" i="4" s="1"/>
  <c r="AV102" i="4" s="1"/>
  <c r="AY96" i="6" l="1"/>
  <c r="AY93" i="6"/>
  <c r="AY94" i="6" s="1"/>
  <c r="AG97" i="6"/>
  <c r="BA89" i="6"/>
  <c r="AZ91" i="6"/>
  <c r="AS95" i="6"/>
  <c r="AW102" i="4"/>
  <c r="AN98" i="6" l="1"/>
  <c r="AZ96" i="6"/>
  <c r="AO98" i="6" s="1"/>
  <c r="BB89" i="6"/>
  <c r="BA91" i="6"/>
  <c r="AH97" i="6"/>
  <c r="AX98" i="4"/>
  <c r="AX99" i="4" s="1"/>
  <c r="AX101" i="4" s="1"/>
  <c r="AX102" i="4" s="1"/>
  <c r="AZ93" i="6"/>
  <c r="AZ94" i="6" s="1"/>
  <c r="AT95" i="6"/>
  <c r="AI97" i="6" l="1"/>
  <c r="BC89" i="6"/>
  <c r="BB91" i="6"/>
  <c r="AY98" i="4"/>
  <c r="AY99" i="4" s="1"/>
  <c r="AY101" i="4" s="1"/>
  <c r="AY102" i="4" s="1"/>
  <c r="BA93" i="6"/>
  <c r="BA94" i="6" s="1"/>
  <c r="BA96" i="6"/>
  <c r="AU95" i="6"/>
  <c r="AZ98" i="4" l="1"/>
  <c r="AZ99" i="4" s="1"/>
  <c r="AZ101" i="4" s="1"/>
  <c r="AZ102" i="4" s="1"/>
  <c r="BB93" i="6"/>
  <c r="BB94" i="6" s="1"/>
  <c r="BB96" i="6"/>
  <c r="AQ98" i="6" s="1"/>
  <c r="AP98" i="6"/>
  <c r="BD89" i="6"/>
  <c r="BC91" i="6"/>
  <c r="AV95" i="6"/>
  <c r="AJ97" i="6"/>
  <c r="BC93" i="6" l="1"/>
  <c r="BC94" i="6" s="1"/>
  <c r="BA98" i="4"/>
  <c r="BA99" i="4" s="1"/>
  <c r="BA101" i="4" s="1"/>
  <c r="BA102" i="4" s="1"/>
  <c r="BE89" i="6"/>
  <c r="BD91" i="6"/>
  <c r="BC96" i="6"/>
  <c r="AK97" i="6"/>
  <c r="AW95" i="6"/>
  <c r="A89" i="6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BF89" i="6" l="1"/>
  <c r="BE91" i="6"/>
  <c r="BD96" i="6"/>
  <c r="AS98" i="6" s="1"/>
  <c r="AR98" i="6"/>
  <c r="BD93" i="6"/>
  <c r="BD94" i="6" s="1"/>
  <c r="BB98" i="4"/>
  <c r="BB99" i="4" s="1"/>
  <c r="BB101" i="4" s="1"/>
  <c r="BB102" i="4" s="1"/>
  <c r="AX95" i="6"/>
  <c r="AL97" i="6"/>
  <c r="AM97" i="6" l="1"/>
  <c r="BC98" i="4"/>
  <c r="BC99" i="4" s="1"/>
  <c r="BC101" i="4" s="1"/>
  <c r="BC102" i="4" s="1"/>
  <c r="BE93" i="6"/>
  <c r="BE94" i="6" s="1"/>
  <c r="AY95" i="6"/>
  <c r="AN97" i="6" s="1"/>
  <c r="BG89" i="6"/>
  <c r="BF91" i="6"/>
  <c r="BE96" i="6"/>
  <c r="AT98" i="6" s="1"/>
  <c r="BH89" i="6" l="1"/>
  <c r="BG91" i="6"/>
  <c r="AZ95" i="6"/>
  <c r="AO97" i="6" s="1"/>
  <c r="BF96" i="6"/>
  <c r="BD98" i="4"/>
  <c r="BD99" i="4" s="1"/>
  <c r="BD101" i="4" s="1"/>
  <c r="BD102" i="4" s="1"/>
  <c r="BF93" i="6"/>
  <c r="BF94" i="6" s="1"/>
  <c r="BG96" i="6" l="1"/>
  <c r="BA95" i="6"/>
  <c r="AP97" i="6" s="1"/>
  <c r="BG93" i="6"/>
  <c r="BG94" i="6" s="1"/>
  <c r="BE98" i="4"/>
  <c r="BE99" i="4" s="1"/>
  <c r="BE101" i="4" s="1"/>
  <c r="BE102" i="4" s="1"/>
  <c r="BI89" i="6"/>
  <c r="BH91" i="6"/>
  <c r="AU98" i="6"/>
  <c r="AV98" i="6" l="1"/>
  <c r="BH96" i="6"/>
  <c r="BB95" i="6"/>
  <c r="AQ97" i="6" s="1"/>
  <c r="BH93" i="6"/>
  <c r="BH94" i="6" s="1"/>
  <c r="BF98" i="4"/>
  <c r="BF99" i="4" s="1"/>
  <c r="BF101" i="4" s="1"/>
  <c r="BF102" i="4" s="1"/>
  <c r="BJ89" i="6"/>
  <c r="BI91" i="6"/>
  <c r="AW98" i="6"/>
  <c r="BI96" i="6" l="1"/>
  <c r="AX98" i="6" s="1"/>
  <c r="BG98" i="4"/>
  <c r="BG99" i="4" s="1"/>
  <c r="BG101" i="4" s="1"/>
  <c r="BG102" i="4" s="1"/>
  <c r="BI93" i="6"/>
  <c r="BI94" i="6" s="1"/>
  <c r="BK89" i="6"/>
  <c r="BK91" i="6" s="1"/>
  <c r="BJ91" i="6"/>
  <c r="BC95" i="6"/>
  <c r="AR97" i="6" s="1"/>
  <c r="BJ96" i="6" l="1"/>
  <c r="BK96" i="6" s="1"/>
  <c r="E10" i="7"/>
  <c r="BD95" i="6"/>
  <c r="AS97" i="6" s="1"/>
  <c r="BK93" i="6"/>
  <c r="BK94" i="6" s="1"/>
  <c r="BI98" i="4"/>
  <c r="BI99" i="4" s="1"/>
  <c r="BI101" i="4" s="1"/>
  <c r="BH98" i="4"/>
  <c r="BH99" i="4" s="1"/>
  <c r="BH101" i="4" s="1"/>
  <c r="BH102" i="4" s="1"/>
  <c r="BJ93" i="6"/>
  <c r="BJ94" i="6" s="1"/>
  <c r="BI102" i="4" l="1"/>
  <c r="BE95" i="6"/>
  <c r="AT97" i="6" s="1"/>
  <c r="BF95" i="6" l="1"/>
  <c r="AU97" i="6" s="1"/>
  <c r="A20" i="7"/>
  <c r="A21" i="7" s="1"/>
  <c r="BG95" i="6" l="1"/>
  <c r="AV97" i="6" s="1"/>
  <c r="BH95" i="6" l="1"/>
  <c r="AW97" i="6" s="1"/>
  <c r="BI95" i="6" l="1"/>
  <c r="BJ95" i="6" l="1"/>
  <c r="BK95" i="6" s="1"/>
  <c r="AX97" i="6"/>
  <c r="E11" i="7" s="1"/>
  <c r="E12" i="7" s="1"/>
  <c r="E14" i="7" l="1"/>
  <c r="E16" i="7"/>
  <c r="E17" i="7" l="1"/>
  <c r="E19" i="7" s="1"/>
  <c r="E21" i="7" l="1"/>
  <c r="I17" i="8"/>
  <c r="I14" i="8" s="1"/>
  <c r="K67" i="11" s="1"/>
  <c r="I10" i="8" l="1"/>
  <c r="K30" i="11" s="1"/>
  <c r="L30" i="11" s="1"/>
  <c r="L29" i="11" s="1"/>
  <c r="M29" i="11" s="1"/>
  <c r="I11" i="8"/>
  <c r="K17" i="11" s="1"/>
  <c r="L17" i="11" s="1"/>
  <c r="M17" i="11" s="1"/>
  <c r="O17" i="11" s="1"/>
  <c r="X17" i="11" s="1"/>
  <c r="I9" i="8"/>
  <c r="K12" i="11" s="1"/>
  <c r="L12" i="11" s="1"/>
  <c r="L8" i="11" s="1"/>
  <c r="M8" i="11" s="1"/>
  <c r="I13" i="8"/>
  <c r="K61" i="11" s="1"/>
  <c r="L61" i="11" s="1"/>
  <c r="L60" i="11" s="1"/>
  <c r="M60" i="11" s="1"/>
  <c r="I12" i="8"/>
  <c r="K39" i="11" s="1"/>
  <c r="L39" i="11" s="1"/>
  <c r="L37" i="11" s="1"/>
  <c r="M37" i="11" s="1"/>
  <c r="I15" i="8"/>
  <c r="K50" i="11" s="1"/>
  <c r="L50" i="11" s="1"/>
  <c r="L46" i="11" s="1"/>
  <c r="M46" i="11" s="1"/>
  <c r="L67" i="11"/>
  <c r="M67" i="11" s="1"/>
  <c r="O67" i="11" s="1"/>
  <c r="L11" i="11" l="1"/>
  <c r="M11" i="11" s="1"/>
  <c r="K11" i="11" s="1"/>
  <c r="L7" i="11"/>
  <c r="M7" i="11" s="1"/>
  <c r="K7" i="11" s="1"/>
  <c r="L28" i="11"/>
  <c r="M28" i="11" s="1"/>
  <c r="K28" i="11" s="1"/>
  <c r="T17" i="11"/>
  <c r="L24" i="11"/>
  <c r="M24" i="11" s="1"/>
  <c r="O24" i="11" s="1"/>
  <c r="L25" i="11"/>
  <c r="M25" i="11" s="1"/>
  <c r="O25" i="11" s="1"/>
  <c r="L23" i="11"/>
  <c r="M23" i="11" s="1"/>
  <c r="K23" i="11" s="1"/>
  <c r="L27" i="11"/>
  <c r="M27" i="11" s="1"/>
  <c r="O27" i="11" s="1"/>
  <c r="L59" i="11"/>
  <c r="M59" i="11" s="1"/>
  <c r="K59" i="11" s="1"/>
  <c r="L45" i="11"/>
  <c r="M45" i="11" s="1"/>
  <c r="K45" i="11" s="1"/>
  <c r="L49" i="11"/>
  <c r="M49" i="11" s="1"/>
  <c r="O49" i="11" s="1"/>
  <c r="T49" i="11" s="1"/>
  <c r="T50" i="11" s="1"/>
  <c r="L47" i="11"/>
  <c r="M47" i="11" s="1"/>
  <c r="K47" i="11" s="1"/>
  <c r="L48" i="11"/>
  <c r="M48" i="11" s="1"/>
  <c r="O48" i="11" s="1"/>
  <c r="T48" i="11" s="1"/>
  <c r="L38" i="11"/>
  <c r="M38" i="11" s="1"/>
  <c r="K38" i="11" s="1"/>
  <c r="L57" i="11"/>
  <c r="M57" i="11" s="1"/>
  <c r="K57" i="11" s="1"/>
  <c r="L10" i="11"/>
  <c r="L56" i="11"/>
  <c r="M56" i="11" s="1"/>
  <c r="O56" i="11" s="1"/>
  <c r="T56" i="11" s="1"/>
  <c r="L36" i="11"/>
  <c r="M36" i="11" s="1"/>
  <c r="O36" i="11" s="1"/>
  <c r="K70" i="11"/>
  <c r="L58" i="11"/>
  <c r="M58" i="11" s="1"/>
  <c r="O58" i="11" s="1"/>
  <c r="T58" i="11" s="1"/>
  <c r="O37" i="11"/>
  <c r="K37" i="11"/>
  <c r="K29" i="11"/>
  <c r="O29" i="11"/>
  <c r="K46" i="11"/>
  <c r="O46" i="11"/>
  <c r="T46" i="11" s="1"/>
  <c r="T67" i="11"/>
  <c r="O60" i="11"/>
  <c r="T60" i="11" s="1"/>
  <c r="T61" i="11" s="1"/>
  <c r="K60" i="11"/>
  <c r="K8" i="11"/>
  <c r="O8" i="11"/>
  <c r="O11" i="11" l="1"/>
  <c r="T11" i="11" s="1"/>
  <c r="O28" i="11"/>
  <c r="X28" i="11" s="1"/>
  <c r="O7" i="11"/>
  <c r="T7" i="11" s="1"/>
  <c r="O38" i="11"/>
  <c r="T38" i="11" s="1"/>
  <c r="K25" i="11"/>
  <c r="O23" i="11"/>
  <c r="X23" i="11" s="1"/>
  <c r="K27" i="11"/>
  <c r="O59" i="11"/>
  <c r="T59" i="11" s="1"/>
  <c r="K48" i="11"/>
  <c r="K24" i="11"/>
  <c r="O47" i="11"/>
  <c r="T47" i="11" s="1"/>
  <c r="O45" i="11"/>
  <c r="T45" i="11" s="1"/>
  <c r="O57" i="11"/>
  <c r="T57" i="11" s="1"/>
  <c r="K49" i="11"/>
  <c r="K58" i="11"/>
  <c r="K56" i="11"/>
  <c r="M10" i="11"/>
  <c r="O10" i="11" s="1"/>
  <c r="T10" i="11" s="1"/>
  <c r="K36" i="11"/>
  <c r="X36" i="11"/>
  <c r="T36" i="11"/>
  <c r="X25" i="11"/>
  <c r="T25" i="11"/>
  <c r="X27" i="11"/>
  <c r="T27" i="11"/>
  <c r="X37" i="11"/>
  <c r="T37" i="11"/>
  <c r="X24" i="11"/>
  <c r="T24" i="11"/>
  <c r="X8" i="11"/>
  <c r="T8" i="11"/>
  <c r="X29" i="11"/>
  <c r="T29" i="11"/>
  <c r="X11" i="11" l="1"/>
  <c r="T28" i="11"/>
  <c r="T23" i="11"/>
  <c r="X7" i="11"/>
  <c r="D36" i="10" s="1"/>
  <c r="G10" i="10" s="1"/>
  <c r="X38" i="11"/>
  <c r="X10" i="11"/>
  <c r="C36" i="10" s="1"/>
  <c r="G16" i="10" s="1"/>
  <c r="I16" i="10" s="1"/>
  <c r="K10" i="11"/>
  <c r="G20" i="10" l="1"/>
  <c r="I20" i="10" s="1"/>
  <c r="G11" i="10"/>
  <c r="I11" i="10" s="1"/>
  <c r="G12" i="10"/>
  <c r="I12" i="10" s="1"/>
  <c r="G21" i="10"/>
  <c r="I21" i="10" s="1"/>
  <c r="G18" i="10"/>
  <c r="I18" i="10" s="1"/>
  <c r="G14" i="10"/>
  <c r="I14" i="10" s="1"/>
  <c r="G13" i="10"/>
  <c r="I13" i="10" s="1"/>
  <c r="G19" i="10"/>
  <c r="I19" i="10" s="1"/>
  <c r="G15" i="10"/>
  <c r="I15" i="10" s="1"/>
  <c r="G17" i="10"/>
  <c r="I17" i="10" s="1"/>
  <c r="I10" i="10"/>
  <c r="G24" i="10" l="1"/>
  <c r="I24" i="10"/>
  <c r="I26" i="10" s="1"/>
</calcChain>
</file>

<file path=xl/comments1.xml><?xml version="1.0" encoding="utf-8"?>
<comments xmlns="http://schemas.openxmlformats.org/spreadsheetml/2006/main">
  <authors>
    <author>Jordan Stephenson</author>
  </authors>
  <commentList>
    <comment ref="W91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2013 investment not tracked as it has not exceeded $84M threshold.
2014 investment exceeding the $84M  threshold begins in October 2014. </t>
        </r>
        <r>
          <rPr>
            <b/>
            <sz val="9"/>
            <color indexed="81"/>
            <rFont val="Tahoma"/>
            <family val="2"/>
          </rPr>
          <t xml:space="preserve">
There is no bonus depreciation in 2014.</t>
        </r>
      </text>
    </comment>
    <comment ref="W96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Per tax dept. removal costs should be included as expense for tax  calculation used to determine temporary difference.</t>
        </r>
      </text>
    </comment>
  </commentList>
</comments>
</file>

<file path=xl/sharedStrings.xml><?xml version="1.0" encoding="utf-8"?>
<sst xmlns="http://schemas.openxmlformats.org/spreadsheetml/2006/main" count="533" uniqueCount="369">
  <si>
    <t>Project</t>
  </si>
  <si>
    <t>01007067</t>
  </si>
  <si>
    <t>01008213</t>
  </si>
  <si>
    <t>01009359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</si>
  <si>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</si>
  <si>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</si>
  <si>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</si>
  <si>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</si>
  <si>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</si>
  <si>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</si>
  <si>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</si>
  <si>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</si>
  <si>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</si>
  <si>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</si>
  <si>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</si>
  <si>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</si>
  <si>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</si>
  <si>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</si>
  <si>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</si>
  <si>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</si>
  <si>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</si>
  <si>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</si>
  <si>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</si>
  <si>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</si>
  <si>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</si>
  <si>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</si>
  <si>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</si>
  <si>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</si>
  <si>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</si>
  <si>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</si>
  <si>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</si>
  <si>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</si>
  <si>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</si>
  <si>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</si>
  <si>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</si>
  <si>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</si>
  <si>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</si>
  <si>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</si>
  <si>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</si>
  <si>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</si>
  <si>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Questar 13 Month Avg (Accum Depr)</t>
  </si>
  <si>
    <t>Questar 13 Month Avg (Plant Additions)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</si>
  <si>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</si>
  <si>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</si>
  <si>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</si>
  <si>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</si>
  <si>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</si>
  <si>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</si>
  <si>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</si>
  <si>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</si>
  <si>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</si>
  <si>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</si>
  <si>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</si>
  <si>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</si>
  <si>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</si>
  <si>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</si>
  <si>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</si>
  <si>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</si>
  <si>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</si>
  <si>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</si>
  <si>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</si>
  <si>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</si>
  <si>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</si>
  <si>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</si>
  <si>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</si>
  <si>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</si>
  <si>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</si>
  <si>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</si>
  <si>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</si>
  <si>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</si>
  <si>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</si>
  <si>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</si>
  <si>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</si>
  <si>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TS</t>
  </si>
  <si>
    <t>MT</t>
  </si>
  <si>
    <t>FT-1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</si>
  <si>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</si>
  <si>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</si>
  <si>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</si>
  <si>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</si>
  <si>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</si>
  <si>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</si>
  <si>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</si>
  <si>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</si>
  <si>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</si>
  <si>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</si>
  <si>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</si>
  <si>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</si>
  <si>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</si>
  <si>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</si>
  <si>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</si>
  <si>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</si>
  <si>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</si>
  <si>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</si>
  <si>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</si>
  <si>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</si>
  <si>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</si>
  <si>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</si>
  <si>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</si>
  <si>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</si>
  <si>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</si>
  <si>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</si>
  <si>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</si>
  <si>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</si>
  <si>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</si>
  <si>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</si>
  <si>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</si>
  <si>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</si>
  <si>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</si>
  <si>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</si>
  <si>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</si>
  <si>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</si>
  <si>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</si>
  <si>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</si>
  <si>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</si>
  <si>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</si>
  <si>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</si>
  <si>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</si>
  <si>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</si>
  <si>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</si>
  <si>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</si>
  <si>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</si>
  <si>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</si>
  <si>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</si>
  <si>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</si>
  <si>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</si>
  <si>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</si>
  <si>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</si>
  <si>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</si>
  <si>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</si>
  <si>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</si>
  <si>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</si>
  <si>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</si>
  <si>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</si>
  <si>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</si>
  <si>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</si>
  <si>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</si>
  <si>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</si>
  <si>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</si>
  <si>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</si>
  <si>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</si>
  <si>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</si>
  <si>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</si>
  <si>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</si>
  <si>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</si>
  <si>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</si>
  <si>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</si>
  <si>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</si>
  <si>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</si>
  <si>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</si>
  <si>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</si>
  <si>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</si>
  <si>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</si>
  <si>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</si>
  <si>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</si>
  <si>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</si>
  <si>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</si>
  <si>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D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</si>
  <si>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</si>
  <si>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</si>
  <si>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</si>
  <si>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</si>
  <si>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</si>
  <si>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</si>
  <si>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</si>
  <si>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</si>
  <si>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</si>
  <si>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</si>
  <si>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</si>
  <si>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</si>
  <si>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</si>
  <si>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</si>
  <si>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</si>
  <si>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 ADIT is calculated using a 13 month average covering the test period.</t>
  </si>
  <si>
    <t>5/</t>
  </si>
  <si>
    <t>Temporary Difference</t>
  </si>
  <si>
    <t>Tax Rate</t>
  </si>
  <si>
    <t>Deferred taxes</t>
  </si>
  <si>
    <t>01009666</t>
  </si>
  <si>
    <t>Total Revenue Requirement</t>
  </si>
  <si>
    <t>FL25 Retirement</t>
  </si>
  <si>
    <t>01040064</t>
  </si>
  <si>
    <t>01040177</t>
  </si>
  <si>
    <t>01010132</t>
  </si>
  <si>
    <t>01041006</t>
  </si>
  <si>
    <t>01041007</t>
  </si>
  <si>
    <t>Questar 13 Month Avg (ADIT) 1/</t>
  </si>
  <si>
    <t>Plant Balance Date</t>
  </si>
  <si>
    <t>Test Period Beginning</t>
  </si>
  <si>
    <t>FL6 Retirement</t>
  </si>
  <si>
    <t>FL41 Retirement</t>
  </si>
  <si>
    <t>01040277</t>
  </si>
  <si>
    <t>01040493</t>
  </si>
  <si>
    <t>01010104</t>
  </si>
  <si>
    <t>FL35 Retirement</t>
  </si>
  <si>
    <t>FL14 Retirement</t>
  </si>
  <si>
    <t>Closed 50% pd, incurred any pd</t>
  </si>
  <si>
    <t>6/</t>
  </si>
  <si>
    <t>2013</t>
  </si>
  <si>
    <t>2014</t>
  </si>
  <si>
    <t>Normal Deferred Tax Rate (20yr)</t>
  </si>
  <si>
    <t>01040420</t>
  </si>
  <si>
    <t>01040864</t>
  </si>
  <si>
    <t>01009663</t>
  </si>
  <si>
    <t>01040999</t>
  </si>
  <si>
    <t>01041081</t>
  </si>
  <si>
    <t>01040251</t>
  </si>
  <si>
    <t>01041294</t>
  </si>
  <si>
    <t>01040494</t>
  </si>
  <si>
    <t>Removal Cost</t>
  </si>
  <si>
    <t>01040158</t>
  </si>
  <si>
    <t>01010105</t>
  </si>
  <si>
    <t>FL50 Retirement</t>
  </si>
  <si>
    <t>Tariff Updater</t>
  </si>
  <si>
    <t>Current Total DNG</t>
  </si>
  <si>
    <t>New Total DNG</t>
  </si>
  <si>
    <t>Current TOTAL</t>
  </si>
  <si>
    <t>NEW TOTAL</t>
  </si>
  <si>
    <t>01042249</t>
  </si>
  <si>
    <t>01041175</t>
  </si>
  <si>
    <t>01041176</t>
  </si>
  <si>
    <t>FL8 Retirement</t>
  </si>
  <si>
    <t>FL20 Retirement</t>
  </si>
  <si>
    <t>Grand Total (Beg 2013)</t>
  </si>
  <si>
    <t>01040200</t>
  </si>
  <si>
    <t>01041173</t>
  </si>
  <si>
    <t>01041178</t>
  </si>
  <si>
    <t>01041281</t>
  </si>
  <si>
    <t>01041295</t>
  </si>
  <si>
    <t>01041753</t>
  </si>
  <si>
    <t>01041798</t>
  </si>
  <si>
    <t>01041905</t>
  </si>
  <si>
    <t>01041933</t>
  </si>
  <si>
    <t>01042134</t>
  </si>
  <si>
    <t>01042231</t>
  </si>
  <si>
    <t>01042308</t>
  </si>
  <si>
    <t>01042424</t>
  </si>
  <si>
    <t>01042813</t>
  </si>
  <si>
    <t>01042818</t>
  </si>
  <si>
    <t>01042820</t>
  </si>
  <si>
    <t>Cumulative Plant Balances (Less $84 Mil)</t>
  </si>
  <si>
    <t>1/ Per the Settlement Stipulation, paragraph 25 in Docket 13-057-05.</t>
  </si>
  <si>
    <t>Over</t>
  </si>
  <si>
    <t>01042033</t>
  </si>
  <si>
    <t>01041777</t>
  </si>
  <si>
    <t>TOTAL 2013</t>
  </si>
  <si>
    <t>LESS 84 Mill Already in Rates</t>
  </si>
  <si>
    <t>TOTAL 2014</t>
  </si>
  <si>
    <t>Removal Cost (Increases Tax DPR)</t>
  </si>
  <si>
    <t>Revised Revenue</t>
  </si>
  <si>
    <t>Tracker</t>
  </si>
  <si>
    <t>Infrastructure Tracker Rate Calculation</t>
  </si>
  <si>
    <t>2015</t>
  </si>
  <si>
    <t>Previous Revenue Requirement</t>
  </si>
  <si>
    <t>Incremental Revenue Requirement</t>
  </si>
  <si>
    <t>01042414</t>
  </si>
  <si>
    <t>01042423</t>
  </si>
  <si>
    <t>01042430</t>
  </si>
  <si>
    <t>01042431</t>
  </si>
  <si>
    <t>01043634</t>
  </si>
  <si>
    <t>01043285</t>
  </si>
  <si>
    <t>01042622</t>
  </si>
  <si>
    <t>01042470</t>
  </si>
  <si>
    <t>01043252</t>
  </si>
  <si>
    <t>01043518</t>
  </si>
  <si>
    <t>01043697</t>
  </si>
  <si>
    <t>4/ Current Commission allowed pretax return as shown in Section 2.07 of the Company's tariff</t>
  </si>
  <si>
    <t>5/ Depreciation expense and accumulated depreciation calculated by multiplying the depreciation rate of 2.14%</t>
  </si>
  <si>
    <t xml:space="preserve">    (rate approved in depreciation study Docket No. 13-057-19) by the net investment amount on line 3.</t>
  </si>
  <si>
    <t xml:space="preserve">Updated Base DNG Rates </t>
  </si>
  <si>
    <t>Base Rate</t>
  </si>
  <si>
    <t>Remaining Revenue Requirement</t>
  </si>
  <si>
    <t>FL34 Retirement</t>
  </si>
  <si>
    <t>SLC IHP Belt Lines Retirement</t>
  </si>
  <si>
    <t>NO IHP Belt Lines Retirement</t>
  </si>
  <si>
    <t>Provo IHP Belt Lines Retirement</t>
  </si>
  <si>
    <t>Questar 13 Month Avg (Net Plant)</t>
  </si>
  <si>
    <t>01042032</t>
  </si>
  <si>
    <t>01042841</t>
  </si>
  <si>
    <t>01043228</t>
  </si>
  <si>
    <t>1/ Per Docket 13-057-19, Report and Order</t>
  </si>
  <si>
    <t>FL24 Retirement</t>
  </si>
  <si>
    <t>FL26 Retirement</t>
  </si>
  <si>
    <t>Reduction for Over Collection in October 2015 through January 2016</t>
  </si>
  <si>
    <t xml:space="preserve">Base DNG Rates </t>
  </si>
  <si>
    <t>01043149</t>
  </si>
  <si>
    <t>01043157</t>
  </si>
  <si>
    <t>01043159</t>
  </si>
  <si>
    <t>01043160</t>
  </si>
  <si>
    <t>01043161</t>
  </si>
  <si>
    <t>01043162</t>
  </si>
  <si>
    <t>01043302</t>
  </si>
  <si>
    <t>01043303</t>
  </si>
  <si>
    <t>01043882</t>
  </si>
  <si>
    <t>FL24-RPLC 4" TAP LINE,  ALPINE</t>
  </si>
  <si>
    <t>FL24-REPL TAPLINE, HIGHLAND</t>
  </si>
  <si>
    <t>FL24-REPL PIPE, N CEDAR HILLS</t>
  </si>
  <si>
    <t>FL24-RPLD 4" TAP S CEDAR HILLS</t>
  </si>
  <si>
    <t>FL24-REPL TAPLINE PLSNT GROVE</t>
  </si>
  <si>
    <t>FL24-RPLC TAPLINE S PLEASANT</t>
  </si>
  <si>
    <t>SL IHP-REPLBL 400S-50E TO 200W</t>
  </si>
  <si>
    <t>SLIHP-REPL BL, S TEMPLE -400 E</t>
  </si>
  <si>
    <t>FL51 RELOC 7500' 12" WEBER CO</t>
  </si>
  <si>
    <t>2016</t>
  </si>
  <si>
    <t>TOTAL 2015</t>
  </si>
  <si>
    <t>TOTAL 2016</t>
  </si>
  <si>
    <t>2/ See Exhibit 1.1 line 86, column K</t>
  </si>
  <si>
    <t>3/ Depreciation for tax purposes is calculated using the average ADIT for the test period.  See Exhibit 1.1 line 94, column M</t>
  </si>
  <si>
    <t xml:space="preserve">    December 2015-January 2016, $397,322, for a total reduction of $432,038. See Docket No. 15-057-17, Exhibit 1.7.</t>
  </si>
  <si>
    <t>6/ Revenue requirement reduction due to bonus depreciation for October-November 2015, $34,716, and</t>
  </si>
  <si>
    <t>FL51 Retirement</t>
  </si>
  <si>
    <t>2/ Total calculated surcharge amount from Exhibit 1.1 page 7, line 13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</si>
  <si>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</si>
  <si>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</si>
  <si>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</si>
  <si>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</si>
  <si>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</si>
  <si>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</si>
  <si>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</si>
  <si>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</si>
  <si>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</si>
  <si>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</si>
  <si>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</si>
  <si>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</si>
  <si>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</si>
  <si>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FL35- REPL FL 13400 S, SLCo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</si>
  <si>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</si>
  <si>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</si>
  <si>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</si>
  <si>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</si>
  <si>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</si>
  <si>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</si>
  <si>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</si>
  <si>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</si>
  <si>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</si>
  <si>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</si>
  <si>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FL20-REPL FL, SOUTH WEBER</t>
  </si>
  <si>
    <t>FL36-REPL FL, WEST JORDAN</t>
  </si>
  <si>
    <t>FL38-REPL 8" HP, ERDA</t>
  </si>
  <si>
    <t>FL36-REPL VLV &amp; PIPE, HERRIMAN</t>
  </si>
  <si>
    <t>FL48-REPL 10" HP, TOOELE</t>
  </si>
  <si>
    <t>FL18-REPL HP HILL FLD RD, LAYT</t>
  </si>
  <si>
    <t>FL18-REPL 3000' OF 8" ARO, LAY</t>
  </si>
  <si>
    <t>FL34-REPL BV &amp; HP PIPE, SLCO</t>
  </si>
  <si>
    <t>FL6-REPL HP, COTTONWOOD HGTS</t>
  </si>
  <si>
    <t xml:space="preserve">FL24- REPL 98736' OF PIPE With 12"   </t>
  </si>
  <si>
    <t>FL6-REPL FL 3300S/UTCo, SLCo</t>
  </si>
  <si>
    <t>FL23-REPL w/12" ARO, LOGAN</t>
  </si>
  <si>
    <t>FL6-REPL 1500' 12" PIPE, SANDY</t>
  </si>
  <si>
    <t>FL24-INST 10' OF 10" FBE HP,HI</t>
  </si>
  <si>
    <t>FL34-INST DIRECTIONAL BORE, SJ</t>
  </si>
  <si>
    <t>FL6-REPL TAP LINE 3870S 1300E</t>
  </si>
  <si>
    <t>FL006-REPL TAP LINE 4450S1300E</t>
  </si>
  <si>
    <t>FL006-REPL TAP LINE - SLCO</t>
  </si>
  <si>
    <t>FL006-REPL TAP LINE SALTLAKECO</t>
  </si>
  <si>
    <t>FL34-REPL 100'  24"  8120S, WJ</t>
  </si>
  <si>
    <t>FL26- INST 24" AND 12" HP</t>
  </si>
  <si>
    <t>FL25-FL 24 tie in INST 12" FBE ST HP</t>
  </si>
  <si>
    <t>SL IHP-Repl 3000' of 16"</t>
  </si>
  <si>
    <t>SLIHP-REPL BL SL,10TH 1ST 400S</t>
  </si>
  <si>
    <t>SLIHP-REPL BL SL,3rd8th 1000 E</t>
  </si>
  <si>
    <t>SPRIHP-REPL BL PROVO 800W 400S</t>
  </si>
  <si>
    <t>SPRIHP-REPL BL 1100 N., NO SL</t>
  </si>
  <si>
    <t>SLIHP-REPL BL 100-300 SO, SLC</t>
  </si>
  <si>
    <t>SLIHP-REPL BL SL,1st7thE 1700S</t>
  </si>
  <si>
    <t>SLIHP-REPL BL SL,100-800S 200W</t>
  </si>
  <si>
    <t>NOIHP REPL BL,19th30th HARRIS</t>
  </si>
  <si>
    <t>SLIHP-REPL BL SL, RR, 680W800S</t>
  </si>
  <si>
    <t>NOIHP REPL BL,56th62nd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</si>
</sst>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68" formatCode="#,##0.00000_);\(#,##0.00000\)"/>
    <numFmt numFmtId="169" formatCode="0.0000000_)"/>
    <numFmt numFmtId="170" formatCode="#,##0.00000"/>
    <numFmt numFmtId="171" formatCode="&quot;$&quot;#,##0.00000_);\(&quot;$&quot;#,##0.00000\)"/>
    <numFmt numFmtId="172" formatCode="#,##0.0"/>
    <numFmt numFmtId="173" formatCode="#,##0.0_);\(#,##0.0\)"/>
    <numFmt numFmtId="174" formatCode="0.00_);\(0.00\)"/>
    <numFmt numFmtId="175" formatCode="[$-409]d\-mmm\-yy;@"/>
    <numFmt numFmtId="176" formatCode="0.00000"/>
    <numFmt numFmtId="177" formatCode="_(* #,##0.00000_);_(* \(#,##0.00000\);_(* &quot;-&quot;??_);_(@_)"/>
    <numFmt numFmtId="178" formatCode="#,##0.0000_);\(#,##0.0000\)"/>
  </numFmts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</font>
    <font>
      <sz val="12"/>
      <name val="Arial"/>
      <family val="2"/>
    </font>
    <font>
      <sz val="12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</borders>
  <cellStyleXfs count="126">
    <xf numFmtId="164" fontId="0" fillId="0" borderId="0"/>
    <xf numFmtId="164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3" fillId="0" borderId="1">
      <alignment horizontal="center"/>
    </xf>
    <xf numFmtId="3" fontId="4" fillId="0" borderId="0" applyFont="0" applyFill="0" applyBorder="0" applyAlignment="0" applyProtection="0"/>
    <xf numFmtId="164" fontId="4" fillId="2" borderId="0" applyNumberFormat="0" applyFon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Protection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6" fillId="0" borderId="0"/>
    <xf numFmtId="43" fontId="7" fillId="0" borderId="0" applyFont="0" applyFill="0" applyBorder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Protection="0"/>
    <xf numFmtId="43" fontId="7" fillId="0" borderId="0" applyFont="0" applyFill="0" applyBorder="0" applyProtection="0"/>
    <xf numFmtId="44" fontId="2" fillId="0" borderId="0" applyFont="0" applyFill="0" applyBorder="0" applyAlignment="0" applyProtection="0"/>
    <xf numFmtId="0" fontId="1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0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7">
    <xf numFmtId="164" fontId="0" fillId="0" borderId="0" xfId="0"/>
    <xf numFmtId="164" fontId="5" fillId="0" borderId="0" xfId="0" applyFont="1"/>
    <xf numFmtId="164" fontId="6" fillId="0" borderId="0" xfId="0" applyFont="1"/>
    <xf numFmtId="164" fontId="0" fillId="0" borderId="0" xfId="0" applyBorder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2" fontId="0" fillId="0" borderId="0" xfId="0" applyNumberFormat="1"/>
    <xf numFmtId="1" fontId="0" fillId="0" borderId="0" xfId="0" applyNumberFormat="1"/>
    <xf numFmtId="165" fontId="0" fillId="0" borderId="0" xfId="7" applyNumberFormat="1" applyFont="1"/>
    <xf numFmtId="0" fontId="6" fillId="0" borderId="0" xfId="0" applyNumberFormat="1" applyFont="1" applyAlignment="1">
      <alignment horizontal="center"/>
    </xf>
    <xf numFmtId="166" fontId="0" fillId="0" borderId="0" xfId="8" applyNumberFormat="1" applyFont="1"/>
    <xf numFmtId="43" fontId="6" fillId="0" borderId="2" xfId="7" applyFont="1" applyBorder="1"/>
    <xf numFmtId="164" fontId="0" fillId="0" borderId="0" xfId="7" applyNumberFormat="1" applyFont="1" applyAlignment="1">
      <alignment horizontal="center"/>
    </xf>
    <xf numFmtId="165" fontId="0" fillId="0" borderId="3" xfId="7" applyNumberFormat="1" applyFont="1" applyBorder="1"/>
    <xf numFmtId="164" fontId="6" fillId="0" borderId="0" xfId="0" applyFont="1" applyAlignment="1">
      <alignment horizontal="center"/>
    </xf>
    <xf numFmtId="164" fontId="8" fillId="0" borderId="0" xfId="0" applyFont="1"/>
    <xf numFmtId="164" fontId="8" fillId="0" borderId="0" xfId="0" applyFont="1" applyAlignment="1">
      <alignment horizontal="center"/>
    </xf>
    <xf numFmtId="164" fontId="8" fillId="0" borderId="0" xfId="0" applyFont="1" applyAlignment="1"/>
    <xf numFmtId="164" fontId="8" fillId="0" borderId="4" xfId="0" applyFont="1" applyBorder="1" applyAlignment="1">
      <alignment horizontal="center"/>
    </xf>
    <xf numFmtId="164" fontId="8" fillId="0" borderId="0" xfId="0" applyFont="1" applyBorder="1" applyAlignment="1">
      <alignment horizontal="left" vertical="top"/>
    </xf>
    <xf numFmtId="6" fontId="8" fillId="0" borderId="0" xfId="0" applyNumberFormat="1" applyFont="1"/>
    <xf numFmtId="5" fontId="8" fillId="0" borderId="0" xfId="0" applyNumberFormat="1" applyFont="1"/>
    <xf numFmtId="6" fontId="8" fillId="0" borderId="4" xfId="0" applyNumberFormat="1" applyFont="1" applyBorder="1"/>
    <xf numFmtId="10" fontId="8" fillId="0" borderId="0" xfId="8" applyNumberFormat="1" applyFont="1"/>
    <xf numFmtId="164" fontId="8" fillId="0" borderId="0" xfId="0" applyFont="1" applyBorder="1" applyAlignment="1"/>
    <xf numFmtId="6" fontId="0" fillId="0" borderId="0" xfId="0" applyNumberFormat="1" applyFill="1" applyBorder="1"/>
    <xf numFmtId="6" fontId="0" fillId="0" borderId="0" xfId="0" applyNumberFormat="1" applyBorder="1"/>
    <xf numFmtId="0" fontId="8" fillId="0" borderId="0" xfId="0" applyNumberFormat="1" applyFont="1"/>
    <xf numFmtId="0" fontId="0" fillId="0" borderId="0" xfId="0" applyNumberFormat="1"/>
    <xf numFmtId="164" fontId="0" fillId="0" borderId="0" xfId="0" quotePrefix="1" applyFill="1"/>
    <xf numFmtId="0" fontId="7" fillId="0" borderId="0" xfId="9"/>
    <xf numFmtId="5" fontId="7" fillId="0" borderId="0" xfId="9" applyNumberFormat="1" applyFont="1"/>
    <xf numFmtId="0" fontId="7" fillId="0" borderId="0" xfId="9" applyFont="1"/>
    <xf numFmtId="0" fontId="7" fillId="0" borderId="0" xfId="9" applyFont="1" applyAlignment="1">
      <alignment horizontal="center"/>
    </xf>
    <xf numFmtId="0" fontId="7" fillId="0" borderId="0" xfId="9" applyFont="1" applyBorder="1" applyAlignment="1">
      <alignment horizontal="center"/>
    </xf>
    <xf numFmtId="167" fontId="8" fillId="0" borderId="0" xfId="10" applyNumberFormat="1" applyFont="1" applyBorder="1"/>
    <xf numFmtId="165" fontId="8" fillId="0" borderId="0" xfId="11" applyNumberFormat="1" applyFont="1" applyBorder="1"/>
    <xf numFmtId="167" fontId="8" fillId="0" borderId="0" xfId="10" applyNumberFormat="1" applyFont="1"/>
    <xf numFmtId="0" fontId="9" fillId="0" borderId="0" xfId="12" applyFont="1" applyFill="1" applyAlignment="1">
      <alignment horizontal="center"/>
    </xf>
    <xf numFmtId="0" fontId="7" fillId="0" borderId="0" xfId="12" applyFont="1" applyFill="1" applyAlignment="1"/>
    <xf numFmtId="3" fontId="7" fillId="0" borderId="0" xfId="12" applyNumberFormat="1" applyFont="1" applyFill="1" applyAlignment="1">
      <alignment horizontal="center"/>
    </xf>
    <xf numFmtId="0" fontId="7" fillId="0" borderId="0" xfId="12" applyFont="1" applyFill="1" applyBorder="1" applyAlignment="1"/>
    <xf numFmtId="0" fontId="9" fillId="0" borderId="0" xfId="12" applyFont="1" applyFill="1" applyBorder="1" applyAlignment="1">
      <alignment horizontal="center"/>
    </xf>
    <xf numFmtId="0" fontId="9" fillId="0" borderId="0" xfId="12" quotePrefix="1" applyFont="1" applyFill="1" applyBorder="1" applyAlignment="1" applyProtection="1">
      <alignment horizontal="left"/>
    </xf>
    <xf numFmtId="0" fontId="7" fillId="0" borderId="0" xfId="12" applyFont="1" applyFill="1" applyBorder="1" applyAlignment="1" applyProtection="1"/>
    <xf numFmtId="3" fontId="7" fillId="0" borderId="0" xfId="12" applyNumberFormat="1" applyFont="1" applyFill="1" applyBorder="1" applyAlignment="1" applyProtection="1">
      <alignment horizontal="center"/>
    </xf>
    <xf numFmtId="0" fontId="9" fillId="0" borderId="0" xfId="12" applyFont="1" applyFill="1" applyAlignment="1" applyProtection="1">
      <alignment horizontal="center"/>
    </xf>
    <xf numFmtId="0" fontId="9" fillId="0" borderId="0" xfId="12" applyFont="1" applyFill="1" applyAlignment="1" applyProtection="1"/>
    <xf numFmtId="0" fontId="9" fillId="0" borderId="1" xfId="12" applyFont="1" applyFill="1" applyBorder="1" applyAlignment="1"/>
    <xf numFmtId="0" fontId="9" fillId="0" borderId="1" xfId="12" applyFont="1" applyFill="1" applyBorder="1" applyAlignment="1" applyProtection="1"/>
    <xf numFmtId="3" fontId="9" fillId="0" borderId="1" xfId="12" applyNumberFormat="1" applyFont="1" applyFill="1" applyBorder="1" applyAlignment="1" applyProtection="1">
      <alignment horizontal="center"/>
    </xf>
    <xf numFmtId="3" fontId="9" fillId="0" borderId="0" xfId="12" applyNumberFormat="1" applyFont="1" applyFill="1" applyBorder="1" applyAlignment="1" applyProtection="1">
      <alignment horizontal="center"/>
    </xf>
    <xf numFmtId="0" fontId="9" fillId="0" borderId="1" xfId="12" applyFont="1" applyFill="1" applyBorder="1" applyAlignment="1" applyProtection="1">
      <alignment horizontal="center"/>
    </xf>
    <xf numFmtId="0" fontId="9" fillId="0" borderId="1" xfId="12" quotePrefix="1" applyFont="1" applyFill="1" applyBorder="1" applyAlignment="1" applyProtection="1">
      <alignment horizontal="center"/>
    </xf>
    <xf numFmtId="0" fontId="11" fillId="0" borderId="0" xfId="12" quotePrefix="1" applyFont="1" applyFill="1" applyBorder="1" applyAlignment="1" applyProtection="1">
      <alignment horizontal="left"/>
    </xf>
    <xf numFmtId="37" fontId="11" fillId="0" borderId="0" xfId="12" quotePrefix="1" applyNumberFormat="1" applyFont="1" applyFill="1" applyBorder="1" applyAlignment="1" applyProtection="1">
      <alignment horizontal="center"/>
    </xf>
    <xf numFmtId="37" fontId="11" fillId="0" borderId="0" xfId="12" applyNumberFormat="1" applyFont="1" applyFill="1" applyAlignment="1"/>
    <xf numFmtId="168" fontId="11" fillId="0" borderId="0" xfId="12" applyNumberFormat="1" applyFont="1" applyFill="1" applyAlignment="1"/>
    <xf numFmtId="37" fontId="11" fillId="0" borderId="0" xfId="12" applyNumberFormat="1" applyFont="1" applyFill="1" applyAlignment="1" applyProtection="1"/>
    <xf numFmtId="4" fontId="7" fillId="0" borderId="0" xfId="12" applyNumberFormat="1" applyFont="1" applyFill="1" applyBorder="1" applyAlignment="1" applyProtection="1"/>
    <xf numFmtId="10" fontId="11" fillId="0" borderId="0" xfId="13" applyNumberFormat="1" applyFont="1" applyFill="1" applyAlignment="1"/>
    <xf numFmtId="168" fontId="11" fillId="0" borderId="0" xfId="12" applyNumberFormat="1" applyFont="1" applyFill="1" applyAlignment="1" applyProtection="1"/>
    <xf numFmtId="169" fontId="7" fillId="0" borderId="0" xfId="12" applyNumberFormat="1" applyFont="1" applyFill="1" applyBorder="1" applyAlignment="1" applyProtection="1"/>
    <xf numFmtId="0" fontId="11" fillId="0" borderId="0" xfId="12" applyFont="1" applyFill="1" applyAlignment="1"/>
    <xf numFmtId="3" fontId="11" fillId="0" borderId="0" xfId="12" quotePrefix="1" applyNumberFormat="1" applyFont="1" applyFill="1" applyBorder="1" applyAlignment="1" applyProtection="1">
      <alignment horizontal="center"/>
    </xf>
    <xf numFmtId="0" fontId="11" fillId="0" borderId="0" xfId="12" applyFont="1" applyFill="1" applyBorder="1" applyAlignment="1" applyProtection="1"/>
    <xf numFmtId="0" fontId="12" fillId="0" borderId="0" xfId="12" quotePrefix="1" applyFont="1" applyFill="1" applyBorder="1" applyAlignment="1" applyProtection="1">
      <alignment horizontal="left"/>
    </xf>
    <xf numFmtId="37" fontId="11" fillId="0" borderId="3" xfId="12" applyNumberFormat="1" applyFont="1" applyFill="1" applyBorder="1" applyAlignment="1"/>
    <xf numFmtId="168" fontId="11" fillId="0" borderId="3" xfId="12" applyNumberFormat="1" applyFont="1" applyFill="1" applyBorder="1" applyAlignment="1"/>
    <xf numFmtId="170" fontId="7" fillId="0" borderId="0" xfId="12" applyNumberFormat="1" applyFont="1" applyFill="1" applyBorder="1" applyAlignment="1" applyProtection="1"/>
    <xf numFmtId="10" fontId="11" fillId="0" borderId="3" xfId="13" applyNumberFormat="1" applyFont="1" applyFill="1" applyBorder="1" applyAlignment="1"/>
    <xf numFmtId="0" fontId="7" fillId="0" borderId="0" xfId="12" quotePrefix="1" applyFont="1" applyFill="1" applyBorder="1" applyAlignment="1" applyProtection="1">
      <alignment horizontal="left"/>
    </xf>
    <xf numFmtId="3" fontId="7" fillId="0" borderId="0" xfId="12" quotePrefix="1" applyNumberFormat="1" applyFont="1" applyFill="1" applyBorder="1" applyAlignment="1" applyProtection="1">
      <alignment horizontal="center"/>
    </xf>
    <xf numFmtId="37" fontId="7" fillId="0" borderId="0" xfId="12" applyNumberFormat="1" applyFont="1" applyFill="1" applyAlignment="1"/>
    <xf numFmtId="171" fontId="7" fillId="0" borderId="0" xfId="12" applyNumberFormat="1" applyFont="1" applyFill="1" applyAlignment="1"/>
    <xf numFmtId="37" fontId="7" fillId="0" borderId="0" xfId="12" applyNumberFormat="1" applyFont="1" applyFill="1" applyAlignment="1" applyProtection="1"/>
    <xf numFmtId="0" fontId="7" fillId="0" borderId="1" xfId="12" applyFont="1" applyFill="1" applyBorder="1" applyAlignment="1" applyProtection="1"/>
    <xf numFmtId="3" fontId="7" fillId="0" borderId="1" xfId="12" applyNumberFormat="1" applyFont="1" applyFill="1" applyBorder="1" applyAlignment="1" applyProtection="1">
      <alignment horizontal="center"/>
    </xf>
    <xf numFmtId="37" fontId="7" fillId="0" borderId="1" xfId="12" applyNumberFormat="1" applyFont="1" applyFill="1" applyBorder="1" applyAlignment="1" applyProtection="1"/>
    <xf numFmtId="37" fontId="7" fillId="0" borderId="0" xfId="12" applyNumberFormat="1" applyFont="1" applyFill="1" applyBorder="1" applyAlignment="1" applyProtection="1"/>
    <xf numFmtId="0" fontId="11" fillId="0" borderId="0" xfId="12" applyFont="1" applyFill="1" applyBorder="1" applyAlignment="1" applyProtection="1">
      <alignment horizontal="left"/>
    </xf>
    <xf numFmtId="10" fontId="11" fillId="0" borderId="2" xfId="13" applyNumberFormat="1" applyFont="1" applyFill="1" applyBorder="1" applyAlignment="1"/>
    <xf numFmtId="10" fontId="11" fillId="0" borderId="0" xfId="13" applyNumberFormat="1" applyFont="1" applyFill="1" applyBorder="1" applyAlignment="1"/>
    <xf numFmtId="5" fontId="11" fillId="0" borderId="1" xfId="12" applyNumberFormat="1" applyFont="1" applyFill="1" applyBorder="1" applyAlignment="1" applyProtection="1"/>
    <xf numFmtId="5" fontId="7" fillId="0" borderId="1" xfId="12" applyNumberFormat="1" applyFont="1" applyFill="1" applyBorder="1" applyAlignment="1" applyProtection="1"/>
    <xf numFmtId="5" fontId="11" fillId="0" borderId="0" xfId="12" applyNumberFormat="1" applyFont="1" applyFill="1" applyBorder="1" applyAlignment="1" applyProtection="1"/>
    <xf numFmtId="5" fontId="7" fillId="0" borderId="0" xfId="12" applyNumberFormat="1" applyFont="1" applyFill="1" applyBorder="1" applyAlignment="1" applyProtection="1"/>
    <xf numFmtId="10" fontId="11" fillId="0" borderId="0" xfId="13" applyNumberFormat="1" applyFont="1" applyFill="1" applyAlignment="1" applyProtection="1"/>
    <xf numFmtId="171" fontId="11" fillId="0" borderId="0" xfId="12" applyNumberFormat="1" applyFont="1" applyFill="1" applyAlignment="1"/>
    <xf numFmtId="37" fontId="11" fillId="0" borderId="2" xfId="12" applyNumberFormat="1" applyFont="1" applyFill="1" applyBorder="1" applyAlignment="1"/>
    <xf numFmtId="171" fontId="11" fillId="0" borderId="2" xfId="12" applyNumberFormat="1" applyFont="1" applyFill="1" applyBorder="1" applyAlignment="1"/>
    <xf numFmtId="37" fontId="11" fillId="0" borderId="0" xfId="12" applyNumberFormat="1" applyFont="1" applyFill="1" applyBorder="1" applyAlignment="1"/>
    <xf numFmtId="171" fontId="11" fillId="0" borderId="0" xfId="12" applyNumberFormat="1" applyFont="1" applyFill="1" applyBorder="1" applyAlignment="1"/>
    <xf numFmtId="37" fontId="11" fillId="0" borderId="0" xfId="12" applyNumberFormat="1" applyFont="1" applyFill="1" applyAlignment="1">
      <alignment horizontal="center"/>
    </xf>
    <xf numFmtId="37" fontId="11" fillId="0" borderId="0" xfId="12" applyNumberFormat="1" applyFont="1" applyFill="1" applyBorder="1" applyAlignment="1">
      <alignment horizontal="center"/>
    </xf>
    <xf numFmtId="0" fontId="13" fillId="0" borderId="1" xfId="12" applyFont="1" applyFill="1" applyBorder="1" applyAlignment="1" applyProtection="1"/>
    <xf numFmtId="0" fontId="7" fillId="0" borderId="1" xfId="12" quotePrefix="1" applyFont="1" applyFill="1" applyBorder="1" applyAlignment="1" applyProtection="1">
      <alignment horizontal="left"/>
    </xf>
    <xf numFmtId="3" fontId="7" fillId="0" borderId="1" xfId="12" quotePrefix="1" applyNumberFormat="1" applyFont="1" applyFill="1" applyBorder="1" applyAlignment="1" applyProtection="1">
      <alignment horizontal="center"/>
    </xf>
    <xf numFmtId="37" fontId="7" fillId="0" borderId="1" xfId="12" applyNumberFormat="1" applyFont="1" applyFill="1" applyBorder="1" applyAlignment="1"/>
    <xf numFmtId="171" fontId="7" fillId="0" borderId="1" xfId="12" applyNumberFormat="1" applyFont="1" applyFill="1" applyBorder="1" applyAlignment="1"/>
    <xf numFmtId="0" fontId="13" fillId="0" borderId="0" xfId="12" applyFont="1" applyFill="1" applyBorder="1" applyAlignment="1" applyProtection="1"/>
    <xf numFmtId="37" fontId="7" fillId="0" borderId="0" xfId="12" applyNumberFormat="1" applyFont="1" applyFill="1" applyBorder="1" applyAlignment="1"/>
    <xf numFmtId="171" fontId="7" fillId="0" borderId="0" xfId="12" applyNumberFormat="1" applyFont="1" applyFill="1" applyBorder="1" applyAlignment="1"/>
    <xf numFmtId="3" fontId="13" fillId="0" borderId="0" xfId="12" applyNumberFormat="1" applyFont="1" applyFill="1" applyBorder="1" applyAlignment="1" applyProtection="1">
      <alignment horizontal="center"/>
    </xf>
    <xf numFmtId="10" fontId="7" fillId="0" borderId="0" xfId="13" applyNumberFormat="1" applyFont="1" applyFill="1" applyBorder="1" applyAlignment="1" applyProtection="1"/>
    <xf numFmtId="168" fontId="11" fillId="0" borderId="0" xfId="12" applyNumberFormat="1" applyFont="1" applyFill="1" applyBorder="1" applyAlignment="1"/>
    <xf numFmtId="0" fontId="7" fillId="0" borderId="0" xfId="12" applyFont="1" applyFill="1" applyBorder="1" applyAlignment="1">
      <alignment horizontal="left"/>
    </xf>
    <xf numFmtId="37" fontId="11" fillId="0" borderId="4" xfId="12" applyNumberFormat="1" applyFont="1" applyFill="1" applyBorder="1" applyAlignment="1"/>
    <xf numFmtId="10" fontId="7" fillId="0" borderId="4" xfId="13" applyNumberFormat="1" applyFont="1" applyFill="1" applyBorder="1" applyAlignment="1" applyProtection="1"/>
    <xf numFmtId="168" fontId="11" fillId="0" borderId="4" xfId="12" applyNumberFormat="1" applyFont="1" applyFill="1" applyBorder="1" applyAlignment="1"/>
    <xf numFmtId="7" fontId="7" fillId="0" borderId="0" xfId="12" applyNumberFormat="1" applyFont="1" applyFill="1" applyBorder="1" applyAlignment="1" applyProtection="1"/>
    <xf numFmtId="0" fontId="11" fillId="0" borderId="1" xfId="12" applyFont="1" applyFill="1" applyBorder="1" applyAlignment="1" applyProtection="1"/>
    <xf numFmtId="3" fontId="13" fillId="0" borderId="1" xfId="12" applyNumberFormat="1" applyFont="1" applyFill="1" applyBorder="1" applyAlignment="1" applyProtection="1">
      <alignment horizontal="center"/>
    </xf>
    <xf numFmtId="37" fontId="11" fillId="0" borderId="1" xfId="12" applyNumberFormat="1" applyFont="1" applyFill="1" applyBorder="1" applyAlignment="1"/>
    <xf numFmtId="7" fontId="7" fillId="0" borderId="1" xfId="12" applyNumberFormat="1" applyFont="1" applyFill="1" applyBorder="1" applyAlignment="1" applyProtection="1"/>
    <xf numFmtId="171" fontId="11" fillId="0" borderId="0" xfId="12" applyNumberFormat="1" applyFont="1" applyFill="1" applyBorder="1" applyAlignment="1">
      <alignment horizontal="center"/>
    </xf>
    <xf numFmtId="0" fontId="7" fillId="0" borderId="0" xfId="12" applyFont="1" applyFill="1" applyAlignment="1">
      <alignment horizontal="right"/>
    </xf>
    <xf numFmtId="5" fontId="9" fillId="0" borderId="6" xfId="12" applyNumberFormat="1" applyFont="1" applyFill="1" applyBorder="1" applyAlignment="1"/>
    <xf numFmtId="0" fontId="7" fillId="0" borderId="0" xfId="14" applyFont="1" applyFill="1" applyProtection="1"/>
    <xf numFmtId="0" fontId="9" fillId="0" borderId="0" xfId="14" applyFont="1" applyFill="1" applyAlignment="1" applyProtection="1">
      <alignment horizontal="center"/>
    </xf>
    <xf numFmtId="0" fontId="7" fillId="0" borderId="0" xfId="14" applyFont="1" applyFill="1" applyAlignment="1" applyProtection="1">
      <alignment horizontal="center"/>
    </xf>
    <xf numFmtId="0" fontId="7" fillId="0" borderId="0" xfId="14" quotePrefix="1" applyFont="1" applyFill="1" applyAlignment="1" applyProtection="1">
      <alignment horizontal="center"/>
    </xf>
    <xf numFmtId="0" fontId="7" fillId="0" borderId="0" xfId="14" quotePrefix="1" applyFont="1" applyFill="1" applyAlignment="1" applyProtection="1">
      <alignment horizontal="right"/>
    </xf>
    <xf numFmtId="0" fontId="9" fillId="0" borderId="0" xfId="14" applyFont="1" applyFill="1" applyProtection="1"/>
    <xf numFmtId="0" fontId="7" fillId="0" borderId="0" xfId="14" applyFont="1" applyFill="1" applyAlignment="1" applyProtection="1">
      <alignment vertical="center"/>
    </xf>
    <xf numFmtId="0" fontId="9" fillId="0" borderId="0" xfId="14" applyFont="1" applyFill="1" applyAlignment="1" applyProtection="1">
      <alignment horizontal="center" vertical="center"/>
    </xf>
    <xf numFmtId="0" fontId="9" fillId="0" borderId="0" xfId="14" quotePrefix="1" applyFont="1" applyFill="1" applyAlignment="1" applyProtection="1">
      <alignment horizontal="right" vertical="center"/>
    </xf>
    <xf numFmtId="0" fontId="9" fillId="0" borderId="0" xfId="14" applyFont="1" applyFill="1" applyAlignment="1" applyProtection="1">
      <alignment vertical="center"/>
    </xf>
    <xf numFmtId="0" fontId="7" fillId="0" borderId="0" xfId="14" applyFont="1" applyFill="1" applyAlignment="1" applyProtection="1">
      <alignment vertical="top"/>
    </xf>
    <xf numFmtId="0" fontId="9" fillId="0" borderId="1" xfId="14" applyFont="1" applyFill="1" applyBorder="1" applyAlignment="1" applyProtection="1">
      <alignment horizontal="center" vertical="top"/>
    </xf>
    <xf numFmtId="0" fontId="9" fillId="0" borderId="1" xfId="14" quotePrefix="1" applyFont="1" applyFill="1" applyBorder="1" applyAlignment="1" applyProtection="1">
      <alignment horizontal="right" vertical="top"/>
    </xf>
    <xf numFmtId="0" fontId="9" fillId="0" borderId="1" xfId="14" applyFont="1" applyFill="1" applyBorder="1" applyAlignment="1" applyProtection="1">
      <alignment horizontal="right" vertical="top"/>
    </xf>
    <xf numFmtId="172" fontId="11" fillId="0" borderId="0" xfId="9" applyNumberFormat="1" applyFont="1" applyAlignment="1" applyProtection="1">
      <alignment horizontal="right"/>
    </xf>
    <xf numFmtId="7" fontId="7" fillId="0" borderId="0" xfId="14" applyNumberFormat="1" applyFont="1" applyFill="1" applyAlignment="1" applyProtection="1">
      <alignment horizontal="right"/>
    </xf>
    <xf numFmtId="39" fontId="7" fillId="0" borderId="0" xfId="14" applyNumberFormat="1" applyFont="1" applyFill="1" applyAlignment="1" applyProtection="1">
      <alignment horizontal="right"/>
    </xf>
    <xf numFmtId="173" fontId="7" fillId="0" borderId="6" xfId="14" applyNumberFormat="1" applyFont="1" applyFill="1" applyBorder="1" applyAlignment="1" applyProtection="1">
      <alignment horizontal="center"/>
    </xf>
    <xf numFmtId="7" fontId="7" fillId="0" borderId="6" xfId="14" applyNumberFormat="1" applyFont="1" applyFill="1" applyBorder="1" applyAlignment="1" applyProtection="1">
      <alignment horizontal="center"/>
    </xf>
    <xf numFmtId="39" fontId="7" fillId="0" borderId="6" xfId="14" applyNumberFormat="1" applyFont="1" applyFill="1" applyBorder="1" applyAlignment="1" applyProtection="1">
      <alignment horizontal="center"/>
    </xf>
    <xf numFmtId="39" fontId="7" fillId="0" borderId="0" xfId="14" applyNumberFormat="1" applyFont="1" applyFill="1" applyBorder="1" applyAlignment="1" applyProtection="1">
      <alignment horizontal="center"/>
    </xf>
    <xf numFmtId="173" fontId="7" fillId="0" borderId="0" xfId="14" applyNumberFormat="1" applyFont="1" applyFill="1" applyAlignment="1" applyProtection="1">
      <alignment horizontal="center"/>
    </xf>
    <xf numFmtId="7" fontId="7" fillId="0" borderId="0" xfId="14" applyNumberFormat="1" applyFont="1" applyFill="1" applyAlignment="1" applyProtection="1">
      <alignment horizontal="center"/>
    </xf>
    <xf numFmtId="173" fontId="7" fillId="0" borderId="0" xfId="14" applyNumberFormat="1" applyFont="1" applyFill="1" applyAlignment="1">
      <alignment horizontal="center"/>
    </xf>
    <xf numFmtId="173" fontId="7" fillId="0" borderId="0" xfId="14" applyNumberFormat="1" applyFont="1" applyFill="1" applyAlignment="1" applyProtection="1">
      <alignment horizontal="right"/>
    </xf>
    <xf numFmtId="7" fontId="7" fillId="0" borderId="0" xfId="14" applyNumberFormat="1" applyFont="1" applyFill="1" applyProtection="1"/>
    <xf numFmtId="0" fontId="7" fillId="0" borderId="0" xfId="14" applyFont="1" applyFill="1" applyAlignment="1" applyProtection="1">
      <alignment horizontal="right"/>
    </xf>
    <xf numFmtId="174" fontId="7" fillId="0" borderId="0" xfId="13" applyNumberFormat="1" applyFont="1" applyFill="1" applyAlignment="1" applyProtection="1">
      <alignment horizontal="right"/>
    </xf>
    <xf numFmtId="0" fontId="7" fillId="0" borderId="0" xfId="14" quotePrefix="1" applyFont="1" applyFill="1" applyAlignment="1" applyProtection="1">
      <alignment horizontal="left"/>
    </xf>
    <xf numFmtId="175" fontId="7" fillId="0" borderId="0" xfId="9" applyNumberFormat="1" applyBorder="1"/>
    <xf numFmtId="0" fontId="7" fillId="0" borderId="0" xfId="9" applyBorder="1"/>
    <xf numFmtId="0" fontId="7" fillId="0" borderId="1" xfId="9" applyFont="1" applyBorder="1"/>
    <xf numFmtId="0" fontId="7" fillId="0" borderId="1" xfId="9" quotePrefix="1" applyFont="1" applyBorder="1" applyAlignment="1">
      <alignment horizontal="center"/>
    </xf>
    <xf numFmtId="0" fontId="7" fillId="0" borderId="0" xfId="9" applyFont="1" applyBorder="1"/>
    <xf numFmtId="2" fontId="7" fillId="0" borderId="0" xfId="9" applyNumberFormat="1" applyBorder="1"/>
    <xf numFmtId="176" fontId="7" fillId="0" borderId="0" xfId="9" applyNumberFormat="1" applyBorder="1"/>
    <xf numFmtId="0" fontId="7" fillId="0" borderId="0" xfId="9" quotePrefix="1" applyFont="1" applyBorder="1" applyAlignment="1">
      <alignment horizontal="center"/>
    </xf>
    <xf numFmtId="14" fontId="15" fillId="0" borderId="0" xfId="14" quotePrefix="1" applyNumberFormat="1" applyFont="1" applyFill="1" applyBorder="1" applyAlignment="1" applyProtection="1">
      <alignment horizontal="center" vertical="top"/>
    </xf>
    <xf numFmtId="176" fontId="7" fillId="0" borderId="0" xfId="9" applyNumberFormat="1" applyFont="1" applyBorder="1"/>
    <xf numFmtId="164" fontId="6" fillId="0" borderId="0" xfId="0" applyFont="1" applyAlignment="1"/>
    <xf numFmtId="164" fontId="4" fillId="0" borderId="0" xfId="0" applyFont="1"/>
    <xf numFmtId="165" fontId="0" fillId="0" borderId="0" xfId="7" applyNumberFormat="1" applyFont="1" applyFill="1"/>
    <xf numFmtId="164" fontId="8" fillId="0" borderId="0" xfId="0" applyFont="1" applyFill="1" applyBorder="1" applyAlignment="1">
      <alignment horizontal="left" vertical="top"/>
    </xf>
    <xf numFmtId="164" fontId="0" fillId="3" borderId="0" xfId="0" applyFill="1"/>
    <xf numFmtId="43" fontId="0" fillId="0" borderId="3" xfId="7" applyFont="1" applyBorder="1"/>
    <xf numFmtId="164" fontId="0" fillId="4" borderId="0" xfId="0" applyFill="1"/>
    <xf numFmtId="165" fontId="8" fillId="0" borderId="4" xfId="0" applyNumberFormat="1" applyFont="1" applyFill="1" applyBorder="1"/>
    <xf numFmtId="1" fontId="4" fillId="0" borderId="0" xfId="0" applyNumberFormat="1" applyFont="1"/>
    <xf numFmtId="7" fontId="7" fillId="0" borderId="0" xfId="12" applyNumberFormat="1" applyFont="1" applyFill="1" applyAlignment="1"/>
    <xf numFmtId="177" fontId="0" fillId="0" borderId="0" xfId="7" applyNumberFormat="1" applyFont="1"/>
    <xf numFmtId="164" fontId="0" fillId="0" borderId="0" xfId="0" applyFill="1" applyBorder="1"/>
    <xf numFmtId="1" fontId="0" fillId="0" borderId="0" xfId="0" quotePrefix="1" applyNumberFormat="1" applyFill="1" applyBorder="1" applyAlignment="1">
      <alignment horizontal="left"/>
    </xf>
    <xf numFmtId="164" fontId="4" fillId="4" borderId="0" xfId="0" applyFont="1" applyFill="1"/>
    <xf numFmtId="168" fontId="12" fillId="0" borderId="0" xfId="12" applyNumberFormat="1" applyFont="1" applyFill="1" applyAlignment="1" applyProtection="1"/>
    <xf numFmtId="164" fontId="3" fillId="0" borderId="0" xfId="0" applyFont="1"/>
    <xf numFmtId="1" fontId="4" fillId="0" borderId="0" xfId="0" quotePrefix="1" applyNumberFormat="1" applyFont="1" applyFill="1" applyBorder="1" applyAlignment="1">
      <alignment horizontal="left"/>
    </xf>
    <xf numFmtId="177" fontId="11" fillId="0" borderId="0" xfId="7" applyNumberFormat="1" applyFont="1" applyFill="1" applyAlignment="1" applyProtection="1"/>
    <xf numFmtId="43" fontId="4" fillId="0" borderId="0" xfId="7" applyFont="1" applyAlignment="1">
      <alignment horizontal="center"/>
    </xf>
    <xf numFmtId="43" fontId="4" fillId="0" borderId="0" xfId="7" applyFont="1"/>
    <xf numFmtId="164" fontId="4" fillId="0" borderId="0" xfId="0" quotePrefix="1" applyFont="1" applyFill="1" applyBorder="1"/>
    <xf numFmtId="164" fontId="0" fillId="0" borderId="0" xfId="0" applyFont="1" applyFill="1"/>
    <xf numFmtId="10" fontId="0" fillId="0" borderId="0" xfId="8" applyNumberFormat="1" applyFont="1"/>
    <xf numFmtId="164" fontId="6" fillId="5" borderId="0" xfId="0" applyFont="1" applyFill="1"/>
    <xf numFmtId="43" fontId="0" fillId="5" borderId="0" xfId="7" applyFont="1" applyFill="1"/>
    <xf numFmtId="43" fontId="6" fillId="5" borderId="2" xfId="7" applyFont="1" applyFill="1" applyBorder="1"/>
    <xf numFmtId="39" fontId="11" fillId="0" borderId="0" xfId="12" applyNumberFormat="1" applyFont="1" applyFill="1" applyAlignment="1" applyProtection="1"/>
    <xf numFmtId="164" fontId="6" fillId="0" borderId="0" xfId="0" applyFont="1" applyAlignment="1">
      <alignment horizontal="center"/>
    </xf>
    <xf numFmtId="6" fontId="8" fillId="0" borderId="0" xfId="0" applyNumberFormat="1" applyFont="1" applyBorder="1"/>
    <xf numFmtId="6" fontId="8" fillId="0" borderId="2" xfId="0" applyNumberFormat="1" applyFont="1" applyBorder="1"/>
    <xf numFmtId="164" fontId="6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3" fontId="9" fillId="0" borderId="0" xfId="12" applyNumberFormat="1" applyFont="1" applyFill="1" applyAlignment="1">
      <alignment horizontal="center"/>
    </xf>
    <xf numFmtId="164" fontId="8" fillId="0" borderId="0" xfId="0" applyNumberFormat="1" applyFont="1" applyAlignment="1"/>
    <xf numFmtId="37" fontId="11" fillId="0" borderId="0" xfId="12" applyNumberFormat="1" applyFont="1" applyFill="1" applyBorder="1" applyAlignment="1">
      <alignment horizontal="right"/>
    </xf>
    <xf numFmtId="37" fontId="11" fillId="0" borderId="2" xfId="12" applyNumberFormat="1" applyFont="1" applyFill="1" applyBorder="1" applyAlignment="1">
      <alignment horizontal="right"/>
    </xf>
    <xf numFmtId="3" fontId="11" fillId="0" borderId="5" xfId="12" quotePrefix="1" applyNumberFormat="1" applyFont="1" applyFill="1" applyBorder="1" applyAlignment="1" applyProtection="1">
      <alignment horizontal="right"/>
    </xf>
    <xf numFmtId="49" fontId="0" fillId="0" borderId="0" xfId="0" applyNumberFormat="1" applyFill="1"/>
    <xf numFmtId="164" fontId="0" fillId="0" borderId="7" xfId="0" applyFill="1" applyBorder="1"/>
    <xf numFmtId="49" fontId="4" fillId="0" borderId="0" xfId="0" applyNumberFormat="1" applyFont="1" applyFill="1"/>
    <xf numFmtId="164" fontId="21" fillId="0" borderId="0" xfId="0" applyFont="1" applyAlignment="1">
      <alignment horizontal="center"/>
    </xf>
    <xf numFmtId="0" fontId="22" fillId="0" borderId="0" xfId="9" applyFont="1"/>
    <xf numFmtId="5" fontId="22" fillId="0" borderId="0" xfId="9" applyNumberFormat="1" applyFont="1"/>
    <xf numFmtId="0" fontId="22" fillId="0" borderId="0" xfId="9" applyFont="1" applyAlignment="1">
      <alignment horizontal="center"/>
    </xf>
    <xf numFmtId="164" fontId="23" fillId="0" borderId="0" xfId="0" applyFont="1"/>
    <xf numFmtId="0" fontId="22" fillId="0" borderId="0" xfId="9" applyFont="1" applyBorder="1" applyAlignment="1">
      <alignment horizontal="center"/>
    </xf>
    <xf numFmtId="0" fontId="22" fillId="0" borderId="4" xfId="9" applyFont="1" applyBorder="1" applyAlignment="1">
      <alignment horizontal="center"/>
    </xf>
    <xf numFmtId="167" fontId="24" fillId="0" borderId="0" xfId="10" applyNumberFormat="1" applyFont="1" applyBorder="1"/>
    <xf numFmtId="167" fontId="24" fillId="0" borderId="2" xfId="10" applyNumberFormat="1" applyFont="1" applyBorder="1"/>
    <xf numFmtId="10" fontId="24" fillId="0" borderId="0" xfId="8" applyNumberFormat="1" applyFont="1" applyBorder="1"/>
    <xf numFmtId="165" fontId="24" fillId="0" borderId="0" xfId="11" applyNumberFormat="1" applyFont="1" applyBorder="1"/>
    <xf numFmtId="167" fontId="24" fillId="0" borderId="4" xfId="10" applyNumberFormat="1" applyFont="1" applyBorder="1"/>
    <xf numFmtId="167" fontId="24" fillId="0" borderId="0" xfId="10" applyNumberFormat="1" applyFont="1"/>
    <xf numFmtId="9" fontId="24" fillId="0" borderId="0" xfId="8" applyFont="1"/>
    <xf numFmtId="0" fontId="0" fillId="0" borderId="0" xfId="0" applyNumberFormat="1" applyFont="1"/>
    <xf numFmtId="164" fontId="0" fillId="0" borderId="0" xfId="0" applyFont="1"/>
    <xf numFmtId="38" fontId="0" fillId="0" borderId="0" xfId="0" applyNumberFormat="1" applyFont="1"/>
    <xf numFmtId="0" fontId="0" fillId="0" borderId="0" xfId="0" applyNumberFormat="1" applyFont="1" applyFill="1"/>
    <xf numFmtId="37" fontId="0" fillId="0" borderId="0" xfId="0" applyNumberFormat="1" applyFont="1"/>
    <xf numFmtId="37" fontId="0" fillId="0" borderId="0" xfId="8" applyNumberFormat="1" applyFont="1"/>
    <xf numFmtId="37" fontId="0" fillId="0" borderId="0" xfId="7" applyNumberFormat="1" applyFont="1"/>
    <xf numFmtId="37" fontId="0" fillId="0" borderId="0" xfId="7" applyNumberFormat="1" applyFont="1" applyFill="1"/>
    <xf numFmtId="164" fontId="6" fillId="0" borderId="0" xfId="0" applyFont="1" applyAlignment="1">
      <alignment horizontal="center"/>
    </xf>
    <xf numFmtId="43" fontId="0" fillId="0" borderId="0" xfId="7" applyNumberFormat="1" applyFont="1"/>
    <xf numFmtId="178" fontId="0" fillId="0" borderId="0" xfId="8" applyNumberFormat="1" applyFont="1"/>
    <xf numFmtId="164" fontId="21" fillId="0" borderId="0" xfId="0" applyFont="1"/>
    <xf numFmtId="164" fontId="0" fillId="0" borderId="0" xfId="0" quotePrefix="1" applyFill="1" applyBorder="1"/>
    <xf numFmtId="164" fontId="4" fillId="0" borderId="0" xfId="0" quotePrefix="1" applyFont="1" applyFill="1"/>
    <xf numFmtId="43" fontId="11" fillId="0" borderId="0" xfId="7" applyFont="1" applyFill="1" applyBorder="1" applyAlignment="1"/>
    <xf numFmtId="165" fontId="0" fillId="0" borderId="2" xfId="7" applyNumberFormat="1" applyFont="1" applyFill="1" applyBorder="1"/>
    <xf numFmtId="5" fontId="0" fillId="0" borderId="0" xfId="0" applyNumberFormat="1" applyBorder="1"/>
    <xf numFmtId="5" fontId="8" fillId="0" borderId="0" xfId="0" applyNumberFormat="1" applyFont="1" applyFill="1" applyBorder="1"/>
    <xf numFmtId="164" fontId="6" fillId="0" borderId="0" xfId="0" applyFont="1" applyFill="1"/>
    <xf numFmtId="164" fontId="0" fillId="0" borderId="0" xfId="0" quotePrefix="1" applyFont="1" applyFill="1"/>
    <xf numFmtId="164" fontId="0" fillId="0" borderId="7" xfId="0" quotePrefix="1" applyFill="1" applyBorder="1"/>
    <xf numFmtId="164" fontId="0" fillId="0" borderId="0" xfId="0" applyFill="1" applyAlignment="1">
      <alignment horizontal="left"/>
    </xf>
    <xf numFmtId="164" fontId="4" fillId="0" borderId="0" xfId="0" applyFont="1" applyFill="1"/>
    <xf numFmtId="164" fontId="5" fillId="0" borderId="0" xfId="0" applyFont="1" applyFill="1"/>
    <xf numFmtId="164" fontId="0" fillId="0" borderId="0" xfId="0" quotePrefix="1" applyFont="1" applyFill="1" applyAlignment="1">
      <alignment horizontal="left"/>
    </xf>
    <xf numFmtId="164" fontId="0" fillId="0" borderId="0" xfId="0" quotePrefix="1" applyFont="1" applyFill="1" applyAlignment="1">
      <alignment horizontal="left" indent="1"/>
    </xf>
    <xf numFmtId="164" fontId="4" fillId="0" borderId="0" xfId="0" quotePrefix="1" applyFont="1" applyFill="1" applyAlignment="1">
      <alignment horizontal="left"/>
    </xf>
    <xf numFmtId="164" fontId="3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4" fillId="0" borderId="0" xfId="0" applyFont="1" applyAlignment="1">
      <alignment horizontal="left" vertical="top" wrapText="1"/>
    </xf>
    <xf numFmtId="164" fontId="21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5" fontId="10" fillId="0" borderId="0" xfId="9" applyNumberFormat="1" applyFont="1" applyAlignment="1">
      <alignment horizontal="center"/>
    </xf>
    <xf numFmtId="0" fontId="10" fillId="0" borderId="0" xfId="12" applyFont="1" applyFill="1" applyAlignment="1">
      <alignment horizontal="center"/>
    </xf>
    <xf numFmtId="3" fontId="9" fillId="0" borderId="0" xfId="12" applyNumberFormat="1" applyFont="1" applyFill="1" applyAlignment="1">
      <alignment horizontal="center"/>
    </xf>
    <xf numFmtId="0" fontId="9" fillId="0" borderId="0" xfId="14" quotePrefix="1" applyFont="1" applyFill="1" applyAlignment="1" applyProtection="1">
      <alignment horizontal="center" vertical="center"/>
    </xf>
    <xf numFmtId="0" fontId="9" fillId="0" borderId="0" xfId="14" applyFont="1" applyFill="1" applyAlignment="1" applyProtection="1">
      <alignment horizontal="center" vertical="center"/>
    </xf>
    <xf numFmtId="0" fontId="9" fillId="0" borderId="0" xfId="14" quotePrefix="1" applyFont="1" applyFill="1" applyAlignment="1">
      <alignment horizontal="center" vertical="center"/>
    </xf>
    <xf numFmtId="0" fontId="9" fillId="0" borderId="0" xfId="14" applyFont="1" applyFill="1" applyAlignment="1">
      <alignment horizontal="center" vertical="center"/>
    </xf>
    <xf numFmtId="14" fontId="9" fillId="0" borderId="1" xfId="14" quotePrefix="1" applyNumberFormat="1" applyFont="1" applyFill="1" applyBorder="1" applyAlignment="1" applyProtection="1">
      <alignment horizontal="left" vertical="top" indent="4"/>
    </xf>
    <xf numFmtId="0" fontId="9" fillId="0" borderId="1" xfId="14" quotePrefix="1" applyFont="1" applyFill="1" applyBorder="1" applyAlignment="1" applyProtection="1">
      <alignment horizontal="center" vertical="top"/>
    </xf>
    <xf numFmtId="0" fontId="9" fillId="0" borderId="1" xfId="14" applyFont="1" applyFill="1" applyBorder="1" applyAlignment="1" applyProtection="1">
      <alignment horizontal="center" vertical="top"/>
    </xf>
    <xf numFmtId="0" fontId="9" fillId="0" borderId="0" xfId="14" quotePrefix="1" applyFont="1" applyFill="1" applyAlignment="1" applyProtection="1">
      <alignment horizontal="center"/>
    </xf>
    <xf numFmtId="0" fontId="9" fillId="0" borderId="0" xfId="14" applyFont="1" applyFill="1" applyAlignment="1" applyProtection="1">
      <alignment horizontal="center"/>
    </xf>
    <xf numFmtId="0" fontId="7" fillId="0" borderId="0" xfId="14" quotePrefix="1" applyFont="1" applyFill="1" applyAlignment="1" applyProtection="1">
      <alignment horizontal="center"/>
    </xf>
  </cellXfs>
  <cellStyles count="126">
    <cellStyle name="Comma" xfId="7" builtinId="3"/>
    <cellStyle name="Comma 10" xfId="16"/>
    <cellStyle name="Comma 2" xfId="11"/>
    <cellStyle name="Comma 2 2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Comma 8" xfId="24"/>
    <cellStyle name="Comma 9" xfId="125"/>
    <cellStyle name="Currency 2" xfId="10"/>
    <cellStyle name="Currency 3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8" xfId="124"/>
    <cellStyle name="Normal 19" xfId="34"/>
    <cellStyle name="Normal 19 2" xfId="35"/>
    <cellStyle name="Normal 2" xfId="15"/>
    <cellStyle name="Normal 2 2" xfId="36"/>
    <cellStyle name="Normal 3" xfId="9"/>
    <cellStyle name="Normal 3 2" xfId="37"/>
    <cellStyle name="Normal 4" xfId="38"/>
    <cellStyle name="Normal 4 2" xfId="12"/>
    <cellStyle name="Normal 5" xfId="39"/>
    <cellStyle name="Normal 6" xfId="40"/>
    <cellStyle name="Normal 6 2" xfId="41"/>
    <cellStyle name="Normal 7" xfId="42"/>
    <cellStyle name="Normal 8" xfId="43"/>
    <cellStyle name="Normal 9" xfId="44"/>
    <cellStyle name="Normal_Pass-Through Model 11_2007 - 10_2008" xfId="14"/>
    <cellStyle name="Percent" xfId="8" builtinId="5"/>
    <cellStyle name="Percent 2" xfId="13"/>
    <cellStyle name="Percent 3" xfId="45"/>
    <cellStyle name="Percent 3 2" xfId="46"/>
    <cellStyle name="Percent 4" xfId="47"/>
    <cellStyle name="Percent 5" xfId="48"/>
    <cellStyle name="Percent 6" xfId="49"/>
    <cellStyle name="PSChar" xfId="1"/>
    <cellStyle name="PSChar 10" xfId="50"/>
    <cellStyle name="PSChar 2" xfId="51"/>
    <cellStyle name="PSChar 3" xfId="52"/>
    <cellStyle name="PSChar 4" xfId="53"/>
    <cellStyle name="PSChar 5" xfId="54"/>
    <cellStyle name="PSChar 6" xfId="55"/>
    <cellStyle name="PSChar 7" xfId="56"/>
    <cellStyle name="PSChar 7 2" xfId="57"/>
    <cellStyle name="PSChar 8" xfId="58"/>
    <cellStyle name="PSChar 8 2" xfId="59"/>
    <cellStyle name="PSChar 9" xfId="60"/>
    <cellStyle name="PSChar 9 2" xfId="61"/>
    <cellStyle name="PSDate" xfId="2"/>
    <cellStyle name="PSDate 10" xfId="62"/>
    <cellStyle name="PSDate 2" xfId="63"/>
    <cellStyle name="PSDate 3" xfId="64"/>
    <cellStyle name="PSDate 4" xfId="65"/>
    <cellStyle name="PSDate 5" xfId="66"/>
    <cellStyle name="PSDate 6" xfId="67"/>
    <cellStyle name="PSDate 7" xfId="68"/>
    <cellStyle name="PSDate 7 2" xfId="69"/>
    <cellStyle name="PSDate 8" xfId="70"/>
    <cellStyle name="PSDate 8 2" xfId="71"/>
    <cellStyle name="PSDate 9" xfId="72"/>
    <cellStyle name="PSDate 9 2" xfId="73"/>
    <cellStyle name="PSDec" xfId="3"/>
    <cellStyle name="PSDec 10" xfId="74"/>
    <cellStyle name="PSDec 2" xfId="75"/>
    <cellStyle name="PSDec 3" xfId="76"/>
    <cellStyle name="PSDec 4" xfId="77"/>
    <cellStyle name="PSDec 5" xfId="78"/>
    <cellStyle name="PSDec 6" xfId="79"/>
    <cellStyle name="PSDec 7" xfId="80"/>
    <cellStyle name="PSDec 7 2" xfId="81"/>
    <cellStyle name="PSDec 8" xfId="82"/>
    <cellStyle name="PSDec 8 2" xfId="83"/>
    <cellStyle name="PSDec 9" xfId="84"/>
    <cellStyle name="PSDec 9 2" xfId="85"/>
    <cellStyle name="PSHeading" xfId="4"/>
    <cellStyle name="PSHeading 10" xfId="86"/>
    <cellStyle name="PSHeading 2" xfId="87"/>
    <cellStyle name="PSHeading 2 2" xfId="88"/>
    <cellStyle name="PSHeading 3" xfId="89"/>
    <cellStyle name="PSHeading 3 2" xfId="90"/>
    <cellStyle name="PSHeading 4" xfId="91"/>
    <cellStyle name="PSHeading 4 2" xfId="92"/>
    <cellStyle name="PSHeading 5" xfId="93"/>
    <cellStyle name="PSHeading 5 2" xfId="94"/>
    <cellStyle name="PSHeading 6" xfId="95"/>
    <cellStyle name="PSHeading 6 2" xfId="96"/>
    <cellStyle name="PSHeading 7" xfId="97"/>
    <cellStyle name="PSHeading 7 2" xfId="98"/>
    <cellStyle name="PSHeading 8" xfId="99"/>
    <cellStyle name="PSHeading 8 2" xfId="100"/>
    <cellStyle name="PSHeading 9" xfId="101"/>
    <cellStyle name="PSInt" xfId="5"/>
    <cellStyle name="PSInt 2" xfId="102"/>
    <cellStyle name="PSInt 3" xfId="103"/>
    <cellStyle name="PSInt 4" xfId="104"/>
    <cellStyle name="PSInt 5" xfId="105"/>
    <cellStyle name="PSInt 6" xfId="106"/>
    <cellStyle name="PSInt 6 2" xfId="107"/>
    <cellStyle name="PSInt 7" xfId="108"/>
    <cellStyle name="PSInt 7 2" xfId="109"/>
    <cellStyle name="PSInt 8" xfId="110"/>
    <cellStyle name="PSInt 8 2" xfId="111"/>
    <cellStyle name="PSInt 9" xfId="112"/>
    <cellStyle name="PSSpacer" xfId="6"/>
    <cellStyle name="PSSpacer 2" xfId="113"/>
    <cellStyle name="PSSpacer 3" xfId="114"/>
    <cellStyle name="PSSpacer 4" xfId="115"/>
    <cellStyle name="PSSpacer 5" xfId="116"/>
    <cellStyle name="PSSpacer 6" xfId="117"/>
    <cellStyle name="PSSpacer 6 2" xfId="118"/>
    <cellStyle name="PSSpacer 7" xfId="119"/>
    <cellStyle name="PSSpacer 7 2" xfId="120"/>
    <cellStyle name="PSSpacer 8" xfId="121"/>
    <cellStyle name="PSSpacer 8 2" xfId="122"/>
    <cellStyle name="PSSpacer 9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504264</xdr:colOff>
      <xdr:row>86</xdr:row>
      <xdr:rowOff>33616</xdr:rowOff>
    </xdr:from>
    <xdr:ext cx="9562618" cy="1892569"/>
    <xdr:sp macro="" textlink="">
      <xdr:nvSpPr>
        <xdr:cNvPr id="2" name="TextBox 1"/>
        <xdr:cNvSpPr txBox="1"/>
      </xdr:nvSpPr>
      <xdr:spPr>
        <a:xfrm>
          <a:off x="9200029" y="9973234"/>
          <a:ext cx="9562618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NOT TRACKING</a:t>
          </a:r>
        </a:p>
      </xdr:txBody>
    </xdr:sp>
    <xdr:clientData/>
  </xdr:oneCellAnchor>
  <xdr:twoCellAnchor>
    <xdr:from>
      <xdr:col>16</xdr:col>
      <xdr:colOff>739588</xdr:colOff>
      <xdr:row>95</xdr:row>
      <xdr:rowOff>0</xdr:rowOff>
    </xdr:from>
    <xdr:to>
      <xdr:col>21</xdr:col>
      <xdr:colOff>1053353</xdr:colOff>
      <xdr:row>95</xdr:row>
      <xdr:rowOff>0</xdr:rowOff>
    </xdr:to>
    <xdr:cxnSp macro="">
      <xdr:nvCxnSpPr>
        <xdr:cNvPr id="4" name="Straight Connector 3"/>
        <xdr:cNvCxnSpPr/>
      </xdr:nvCxnSpPr>
      <xdr:spPr>
        <a:xfrm>
          <a:off x="19050000" y="10724029"/>
          <a:ext cx="5804647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92</xdr:row>
      <xdr:rowOff>134470</xdr:rowOff>
    </xdr:from>
    <xdr:to>
      <xdr:col>7</xdr:col>
      <xdr:colOff>246529</xdr:colOff>
      <xdr:row>95</xdr:row>
      <xdr:rowOff>11206</xdr:rowOff>
    </xdr:to>
    <xdr:cxnSp macro="">
      <xdr:nvCxnSpPr>
        <xdr:cNvPr id="6" name="Straight Connector 5"/>
        <xdr:cNvCxnSpPr/>
      </xdr:nvCxnSpPr>
      <xdr:spPr>
        <a:xfrm>
          <a:off x="2297206" y="11015382"/>
          <a:ext cx="6645088" cy="3361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</xdr:colOff>
      <xdr:row>86</xdr:row>
      <xdr:rowOff>11206</xdr:rowOff>
    </xdr:from>
    <xdr:to>
      <xdr:col>22</xdr:col>
      <xdr:colOff>22411</xdr:colOff>
      <xdr:row>104</xdr:row>
      <xdr:rowOff>123265</xdr:rowOff>
    </xdr:to>
    <xdr:cxnSp macro="">
      <xdr:nvCxnSpPr>
        <xdr:cNvPr id="9" name="Straight Arrow Connector 8"/>
        <xdr:cNvCxnSpPr/>
      </xdr:nvCxnSpPr>
      <xdr:spPr>
        <a:xfrm flipH="1">
          <a:off x="24910676" y="9950824"/>
          <a:ext cx="11206" cy="215152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0</xdr:colOff>
      <xdr:row>104</xdr:row>
      <xdr:rowOff>123263</xdr:rowOff>
    </xdr:from>
    <xdr:ext cx="3847143" cy="718466"/>
    <xdr:sp macro="" textlink="">
      <xdr:nvSpPr>
        <xdr:cNvPr id="11" name="TextBox 10"/>
        <xdr:cNvSpPr txBox="1"/>
      </xdr:nvSpPr>
      <xdr:spPr>
        <a:xfrm>
          <a:off x="24899471" y="12102351"/>
          <a:ext cx="38471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BEGIN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25</xdr:col>
      <xdr:colOff>515471</xdr:colOff>
      <xdr:row>106</xdr:row>
      <xdr:rowOff>134471</xdr:rowOff>
    </xdr:from>
    <xdr:to>
      <xdr:col>27</xdr:col>
      <xdr:colOff>784412</xdr:colOff>
      <xdr:row>106</xdr:row>
      <xdr:rowOff>145677</xdr:rowOff>
    </xdr:to>
    <xdr:cxnSp macro="">
      <xdr:nvCxnSpPr>
        <xdr:cNvPr id="15" name="Straight Arrow Connector 14"/>
        <xdr:cNvCxnSpPr/>
      </xdr:nvCxnSpPr>
      <xdr:spPr>
        <a:xfrm>
          <a:off x="28709471" y="12584206"/>
          <a:ext cx="2465294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0.10349999999999999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112"/>
  <sheetViews>
    <sheetView zoomScale="90" zoomScaleNormal="90" workbookViewId="0">
      <pane xSplit="1" ySplit="7" topLeftCell="AG8" activePane="bottomRight" state="frozen"/>
      <selection pane="topRight" activeCell="B1" sqref="B1"/>
      <selection pane="bottomLeft" activeCell="A8" sqref="A8"/>
      <selection pane="bottomRight" sqref="A1:A1048576"/>
    </sheetView>
  </sheetViews>
  <sheetFormatPr defaultRowHeight="12.75"/>
  <cols>
    <col min="1" max="1" width="34" style="4" bestFit="1" customWidth="1"/>
    <col min="2" max="2" width="17.42578125" bestFit="1" customWidth="1"/>
    <col min="3" max="9" width="15.7109375" bestFit="1" customWidth="1"/>
    <col min="10" max="10" width="15.85546875" bestFit="1" customWidth="1"/>
    <col min="11" max="13" width="15.7109375" bestFit="1" customWidth="1"/>
    <col min="14" max="27" width="16.42578125" bestFit="1" customWidth="1"/>
    <col min="28" max="28" width="14.85546875" style="6" bestFit="1" customWidth="1"/>
    <col min="29" max="37" width="16.28515625" style="6" bestFit="1" customWidth="1"/>
    <col min="38" max="45" width="14.85546875" style="6" bestFit="1" customWidth="1"/>
    <col min="46" max="46" width="15.28515625" style="6" bestFit="1" customWidth="1"/>
    <col min="47" max="47" width="14.85546875" style="6" bestFit="1" customWidth="1"/>
    <col min="48" max="49" width="14.7109375" style="6" bestFit="1" customWidth="1"/>
    <col min="50" max="50" width="15.42578125" customWidth="1"/>
    <col min="51" max="51" width="13.28515625" bestFit="1" customWidth="1"/>
    <col min="52" max="52" width="14.85546875" customWidth="1"/>
    <col min="53" max="53" width="15.42578125" customWidth="1"/>
    <col min="54" max="57" width="13.5703125" bestFit="1" customWidth="1"/>
    <col min="58" max="58" width="15.28515625" bestFit="1" customWidth="1"/>
    <col min="59" max="59" width="15.42578125" customWidth="1"/>
    <col min="60" max="61" width="14.7109375" bestFit="1" customWidth="1"/>
  </cols>
  <sheetData>
    <row r="1" spans="1:57">
      <c r="B1" s="29">
        <f t="shared" ref="B1:Y1" si="0">YEAR(B7)</f>
        <v>2013</v>
      </c>
      <c r="C1" s="29">
        <f t="shared" si="0"/>
        <v>2013</v>
      </c>
      <c r="D1" s="29">
        <f t="shared" si="0"/>
        <v>2013</v>
      </c>
      <c r="E1" s="29">
        <f t="shared" si="0"/>
        <v>2013</v>
      </c>
      <c r="F1" s="29">
        <f t="shared" si="0"/>
        <v>2013</v>
      </c>
      <c r="G1" s="29">
        <f t="shared" si="0"/>
        <v>2013</v>
      </c>
      <c r="H1" s="29">
        <f t="shared" si="0"/>
        <v>2013</v>
      </c>
      <c r="I1" s="29">
        <f t="shared" si="0"/>
        <v>2013</v>
      </c>
      <c r="J1" s="29">
        <f t="shared" si="0"/>
        <v>2013</v>
      </c>
      <c r="K1" s="29">
        <f t="shared" si="0"/>
        <v>2013</v>
      </c>
      <c r="L1" s="29">
        <f t="shared" si="0"/>
        <v>2013</v>
      </c>
      <c r="M1" s="29">
        <f t="shared" si="0"/>
        <v>2013</v>
      </c>
      <c r="N1" s="29">
        <f t="shared" si="0"/>
        <v>2014</v>
      </c>
      <c r="O1" s="29">
        <f t="shared" si="0"/>
        <v>2014</v>
      </c>
      <c r="P1" s="29">
        <f t="shared" si="0"/>
        <v>2014</v>
      </c>
      <c r="Q1" s="29">
        <f t="shared" si="0"/>
        <v>2014</v>
      </c>
      <c r="R1" s="29">
        <f t="shared" si="0"/>
        <v>2014</v>
      </c>
      <c r="S1" s="29">
        <f t="shared" si="0"/>
        <v>2014</v>
      </c>
      <c r="T1" s="29">
        <f t="shared" si="0"/>
        <v>2014</v>
      </c>
      <c r="U1" s="29">
        <f t="shared" si="0"/>
        <v>2014</v>
      </c>
      <c r="V1" s="29">
        <f t="shared" si="0"/>
        <v>2014</v>
      </c>
      <c r="W1" s="29">
        <f t="shared" si="0"/>
        <v>2014</v>
      </c>
      <c r="X1" s="29">
        <f t="shared" si="0"/>
        <v>2014</v>
      </c>
      <c r="Y1" s="29">
        <f t="shared" si="0"/>
        <v>2014</v>
      </c>
      <c r="Z1" s="29">
        <f t="shared" ref="Z1:AJ1" si="1">YEAR(Z7)</f>
        <v>2015</v>
      </c>
      <c r="AA1" s="29">
        <f t="shared" si="1"/>
        <v>2015</v>
      </c>
      <c r="AB1" s="29">
        <f t="shared" si="1"/>
        <v>2015</v>
      </c>
      <c r="AC1" s="29">
        <f t="shared" si="1"/>
        <v>2015</v>
      </c>
      <c r="AD1" s="29">
        <f t="shared" si="1"/>
        <v>2015</v>
      </c>
      <c r="AE1" s="29">
        <f t="shared" si="1"/>
        <v>2015</v>
      </c>
      <c r="AF1" s="29">
        <f t="shared" si="1"/>
        <v>2015</v>
      </c>
      <c r="AG1" s="29">
        <f t="shared" si="1"/>
        <v>2015</v>
      </c>
      <c r="AH1" s="29">
        <f t="shared" si="1"/>
        <v>2015</v>
      </c>
      <c r="AI1" s="29">
        <f t="shared" si="1"/>
        <v>2015</v>
      </c>
      <c r="AJ1" s="29">
        <f t="shared" si="1"/>
        <v>2015</v>
      </c>
      <c r="AK1" s="29">
        <f t="shared" ref="AK1:AW1" si="2">YEAR(AK7)</f>
        <v>2015</v>
      </c>
      <c r="AL1" s="29">
        <f t="shared" si="2"/>
        <v>2016</v>
      </c>
      <c r="AM1" s="29">
        <f t="shared" si="2"/>
        <v>2016</v>
      </c>
      <c r="AN1" s="29">
        <f t="shared" si="2"/>
        <v>2016</v>
      </c>
      <c r="AO1" s="29">
        <f t="shared" si="2"/>
        <v>2016</v>
      </c>
      <c r="AP1" s="29">
        <f t="shared" si="2"/>
        <v>2016</v>
      </c>
      <c r="AQ1" s="29">
        <f t="shared" si="2"/>
        <v>2016</v>
      </c>
      <c r="AR1" s="29">
        <f t="shared" si="2"/>
        <v>2016</v>
      </c>
      <c r="AS1" s="29">
        <f t="shared" si="2"/>
        <v>2016</v>
      </c>
      <c r="AT1" s="29">
        <f t="shared" si="2"/>
        <v>2016</v>
      </c>
      <c r="AU1" s="29">
        <f t="shared" si="2"/>
        <v>2016</v>
      </c>
      <c r="AV1" s="29">
        <f t="shared" si="2"/>
        <v>2016</v>
      </c>
      <c r="AW1" s="29">
        <f t="shared" si="2"/>
        <v>2016</v>
      </c>
    </row>
    <row r="2" spans="1:57">
      <c r="B2" s="29">
        <f t="shared" ref="B2:Y2" si="3">MONTH(B7)</f>
        <v>1</v>
      </c>
      <c r="C2" s="29">
        <f t="shared" si="3"/>
        <v>2</v>
      </c>
      <c r="D2" s="29">
        <f t="shared" si="3"/>
        <v>3</v>
      </c>
      <c r="E2" s="29">
        <f t="shared" si="3"/>
        <v>4</v>
      </c>
      <c r="F2" s="29">
        <f t="shared" si="3"/>
        <v>5</v>
      </c>
      <c r="G2" s="29">
        <f t="shared" si="3"/>
        <v>6</v>
      </c>
      <c r="H2" s="29">
        <f t="shared" si="3"/>
        <v>7</v>
      </c>
      <c r="I2" s="29">
        <f t="shared" si="3"/>
        <v>8</v>
      </c>
      <c r="J2" s="29">
        <f t="shared" si="3"/>
        <v>9</v>
      </c>
      <c r="K2" s="29">
        <f t="shared" si="3"/>
        <v>10</v>
      </c>
      <c r="L2" s="29">
        <f t="shared" si="3"/>
        <v>11</v>
      </c>
      <c r="M2" s="29">
        <f t="shared" si="3"/>
        <v>12</v>
      </c>
      <c r="N2" s="29">
        <f t="shared" si="3"/>
        <v>1</v>
      </c>
      <c r="O2" s="29">
        <f t="shared" si="3"/>
        <v>2</v>
      </c>
      <c r="P2" s="29">
        <f t="shared" si="3"/>
        <v>3</v>
      </c>
      <c r="Q2" s="29">
        <f t="shared" si="3"/>
        <v>4</v>
      </c>
      <c r="R2" s="29">
        <f t="shared" si="3"/>
        <v>5</v>
      </c>
      <c r="S2" s="29">
        <f t="shared" si="3"/>
        <v>6</v>
      </c>
      <c r="T2" s="29">
        <f t="shared" si="3"/>
        <v>7</v>
      </c>
      <c r="U2" s="29">
        <f t="shared" si="3"/>
        <v>8</v>
      </c>
      <c r="V2" s="29">
        <f t="shared" si="3"/>
        <v>9</v>
      </c>
      <c r="W2" s="29">
        <f t="shared" si="3"/>
        <v>10</v>
      </c>
      <c r="X2" s="29">
        <f t="shared" si="3"/>
        <v>11</v>
      </c>
      <c r="Y2" s="29">
        <f t="shared" si="3"/>
        <v>12</v>
      </c>
      <c r="Z2" s="29">
        <f t="shared" ref="Z2:AJ2" si="4">MONTH(Z7)</f>
        <v>1</v>
      </c>
      <c r="AA2" s="29">
        <f t="shared" si="4"/>
        <v>2</v>
      </c>
      <c r="AB2" s="29">
        <f t="shared" si="4"/>
        <v>3</v>
      </c>
      <c r="AC2" s="29">
        <f t="shared" si="4"/>
        <v>4</v>
      </c>
      <c r="AD2" s="29">
        <f t="shared" si="4"/>
        <v>5</v>
      </c>
      <c r="AE2" s="29">
        <f t="shared" si="4"/>
        <v>6</v>
      </c>
      <c r="AF2" s="29">
        <f t="shared" si="4"/>
        <v>7</v>
      </c>
      <c r="AG2" s="29">
        <f t="shared" si="4"/>
        <v>8</v>
      </c>
      <c r="AH2" s="29">
        <f t="shared" si="4"/>
        <v>9</v>
      </c>
      <c r="AI2" s="29">
        <f t="shared" si="4"/>
        <v>10</v>
      </c>
      <c r="AJ2" s="29">
        <f t="shared" si="4"/>
        <v>11</v>
      </c>
      <c r="AK2" s="29">
        <f t="shared" ref="AK2:AW2" si="5">MONTH(AK7)</f>
        <v>12</v>
      </c>
      <c r="AL2" s="29">
        <f t="shared" si="5"/>
        <v>1</v>
      </c>
      <c r="AM2" s="29">
        <f t="shared" si="5"/>
        <v>2</v>
      </c>
      <c r="AN2" s="29">
        <f t="shared" si="5"/>
        <v>3</v>
      </c>
      <c r="AO2" s="29">
        <f t="shared" si="5"/>
        <v>4</v>
      </c>
      <c r="AP2" s="29">
        <f t="shared" si="5"/>
        <v>5</v>
      </c>
      <c r="AQ2" s="29">
        <f t="shared" si="5"/>
        <v>6</v>
      </c>
      <c r="AR2" s="29">
        <f t="shared" si="5"/>
        <v>7</v>
      </c>
      <c r="AS2" s="29">
        <f t="shared" si="5"/>
        <v>8</v>
      </c>
      <c r="AT2" s="29">
        <f t="shared" si="5"/>
        <v>9</v>
      </c>
      <c r="AU2" s="29">
        <f t="shared" si="5"/>
        <v>10</v>
      </c>
      <c r="AV2" s="29">
        <f t="shared" si="5"/>
        <v>11</v>
      </c>
      <c r="AW2" s="29">
        <f t="shared" si="5"/>
        <v>12</v>
      </c>
    </row>
    <row r="3" spans="1:57">
      <c r="B3" s="29">
        <f t="shared" ref="B3:Y3" si="6">DAY(B7)</f>
        <v>31</v>
      </c>
      <c r="C3" s="29">
        <f t="shared" si="6"/>
        <v>28</v>
      </c>
      <c r="D3" s="29">
        <f t="shared" si="6"/>
        <v>31</v>
      </c>
      <c r="E3" s="29">
        <f t="shared" si="6"/>
        <v>30</v>
      </c>
      <c r="F3" s="29">
        <f t="shared" si="6"/>
        <v>31</v>
      </c>
      <c r="G3" s="29">
        <f t="shared" si="6"/>
        <v>30</v>
      </c>
      <c r="H3" s="29">
        <f t="shared" si="6"/>
        <v>31</v>
      </c>
      <c r="I3" s="29">
        <f t="shared" si="6"/>
        <v>31</v>
      </c>
      <c r="J3" s="29">
        <f t="shared" si="6"/>
        <v>30</v>
      </c>
      <c r="K3" s="29">
        <f t="shared" si="6"/>
        <v>31</v>
      </c>
      <c r="L3" s="29">
        <f t="shared" si="6"/>
        <v>30</v>
      </c>
      <c r="M3" s="29">
        <f t="shared" si="6"/>
        <v>31</v>
      </c>
      <c r="N3" s="29">
        <f t="shared" si="6"/>
        <v>31</v>
      </c>
      <c r="O3" s="29">
        <f t="shared" si="6"/>
        <v>28</v>
      </c>
      <c r="P3" s="29">
        <f t="shared" si="6"/>
        <v>31</v>
      </c>
      <c r="Q3" s="29">
        <f t="shared" si="6"/>
        <v>30</v>
      </c>
      <c r="R3" s="29">
        <f t="shared" si="6"/>
        <v>31</v>
      </c>
      <c r="S3" s="29">
        <f t="shared" si="6"/>
        <v>30</v>
      </c>
      <c r="T3" s="29">
        <f t="shared" si="6"/>
        <v>31</v>
      </c>
      <c r="U3" s="29">
        <f t="shared" si="6"/>
        <v>31</v>
      </c>
      <c r="V3" s="29">
        <f t="shared" si="6"/>
        <v>30</v>
      </c>
      <c r="W3" s="29">
        <f t="shared" si="6"/>
        <v>31</v>
      </c>
      <c r="X3" s="29">
        <f t="shared" si="6"/>
        <v>30</v>
      </c>
      <c r="Y3" s="29">
        <f t="shared" si="6"/>
        <v>31</v>
      </c>
      <c r="Z3" s="29">
        <f t="shared" ref="Z3:AJ3" si="7">DAY(Z7)</f>
        <v>31</v>
      </c>
      <c r="AA3" s="29">
        <f t="shared" si="7"/>
        <v>28</v>
      </c>
      <c r="AB3" s="29">
        <f t="shared" si="7"/>
        <v>31</v>
      </c>
      <c r="AC3" s="29">
        <f t="shared" si="7"/>
        <v>30</v>
      </c>
      <c r="AD3" s="29">
        <f t="shared" si="7"/>
        <v>31</v>
      </c>
      <c r="AE3" s="29">
        <f t="shared" si="7"/>
        <v>30</v>
      </c>
      <c r="AF3" s="29">
        <f t="shared" si="7"/>
        <v>31</v>
      </c>
      <c r="AG3" s="29">
        <f t="shared" si="7"/>
        <v>31</v>
      </c>
      <c r="AH3" s="29">
        <f t="shared" si="7"/>
        <v>30</v>
      </c>
      <c r="AI3" s="29">
        <f t="shared" si="7"/>
        <v>31</v>
      </c>
      <c r="AJ3" s="29">
        <f t="shared" si="7"/>
        <v>30</v>
      </c>
      <c r="AK3" s="29">
        <f t="shared" ref="AK3:AW3" si="8">DAY(AK7)</f>
        <v>31</v>
      </c>
      <c r="AL3" s="29">
        <f t="shared" si="8"/>
        <v>31</v>
      </c>
      <c r="AM3" s="29">
        <f t="shared" si="8"/>
        <v>29</v>
      </c>
      <c r="AN3" s="29">
        <f t="shared" si="8"/>
        <v>31</v>
      </c>
      <c r="AO3" s="29">
        <f t="shared" si="8"/>
        <v>30</v>
      </c>
      <c r="AP3" s="29">
        <f t="shared" si="8"/>
        <v>31</v>
      </c>
      <c r="AQ3" s="29">
        <f t="shared" si="8"/>
        <v>30</v>
      </c>
      <c r="AR3" s="29">
        <f t="shared" si="8"/>
        <v>31</v>
      </c>
      <c r="AS3" s="29">
        <f t="shared" si="8"/>
        <v>31</v>
      </c>
      <c r="AT3" s="29">
        <f t="shared" si="8"/>
        <v>30</v>
      </c>
      <c r="AU3" s="29">
        <f t="shared" si="8"/>
        <v>31</v>
      </c>
      <c r="AV3" s="29">
        <f t="shared" si="8"/>
        <v>30</v>
      </c>
      <c r="AW3" s="29">
        <f t="shared" si="8"/>
        <v>31</v>
      </c>
    </row>
    <row r="4" spans="1:57">
      <c r="B4" s="8">
        <f t="shared" ref="B4:Y4" si="9">YEAR(B7)</f>
        <v>2013</v>
      </c>
      <c r="C4" s="8">
        <f t="shared" si="9"/>
        <v>2013</v>
      </c>
      <c r="D4" s="8">
        <f t="shared" si="9"/>
        <v>2013</v>
      </c>
      <c r="E4" s="8">
        <f t="shared" si="9"/>
        <v>2013</v>
      </c>
      <c r="F4" s="8">
        <f t="shared" si="9"/>
        <v>2013</v>
      </c>
      <c r="G4" s="8">
        <f t="shared" si="9"/>
        <v>2013</v>
      </c>
      <c r="H4" s="8">
        <f t="shared" si="9"/>
        <v>2013</v>
      </c>
      <c r="I4" s="8">
        <f t="shared" si="9"/>
        <v>2013</v>
      </c>
      <c r="J4" s="8">
        <f t="shared" si="9"/>
        <v>2013</v>
      </c>
      <c r="K4" s="8">
        <f t="shared" si="9"/>
        <v>2013</v>
      </c>
      <c r="L4" s="8">
        <f t="shared" si="9"/>
        <v>2013</v>
      </c>
      <c r="M4" s="8">
        <f t="shared" si="9"/>
        <v>2013</v>
      </c>
      <c r="N4" s="8">
        <f t="shared" si="9"/>
        <v>2014</v>
      </c>
      <c r="O4" s="8">
        <f t="shared" si="9"/>
        <v>2014</v>
      </c>
      <c r="P4" s="8">
        <f t="shared" si="9"/>
        <v>2014</v>
      </c>
      <c r="Q4" s="8">
        <f t="shared" si="9"/>
        <v>2014</v>
      </c>
      <c r="R4" s="8">
        <f t="shared" si="9"/>
        <v>2014</v>
      </c>
      <c r="S4" s="8">
        <f t="shared" si="9"/>
        <v>2014</v>
      </c>
      <c r="T4" s="8">
        <f t="shared" si="9"/>
        <v>2014</v>
      </c>
      <c r="U4" s="8">
        <f t="shared" si="9"/>
        <v>2014</v>
      </c>
      <c r="V4" s="8">
        <f t="shared" si="9"/>
        <v>2014</v>
      </c>
      <c r="W4" s="8">
        <f t="shared" si="9"/>
        <v>2014</v>
      </c>
      <c r="X4" s="8">
        <f t="shared" si="9"/>
        <v>2014</v>
      </c>
      <c r="Y4" s="8">
        <f t="shared" si="9"/>
        <v>2014</v>
      </c>
      <c r="Z4" s="8">
        <f t="shared" ref="Z4:AJ4" si="10">YEAR(Z7)</f>
        <v>2015</v>
      </c>
      <c r="AA4" s="8">
        <f t="shared" si="10"/>
        <v>2015</v>
      </c>
      <c r="AB4" s="8">
        <f t="shared" si="10"/>
        <v>2015</v>
      </c>
      <c r="AC4" s="8">
        <f t="shared" si="10"/>
        <v>2015</v>
      </c>
      <c r="AD4" s="8">
        <f t="shared" si="10"/>
        <v>2015</v>
      </c>
      <c r="AE4" s="8">
        <f t="shared" si="10"/>
        <v>2015</v>
      </c>
      <c r="AF4" s="8">
        <f t="shared" si="10"/>
        <v>2015</v>
      </c>
      <c r="AG4" s="8">
        <f t="shared" si="10"/>
        <v>2015</v>
      </c>
      <c r="AH4" s="8">
        <f t="shared" si="10"/>
        <v>2015</v>
      </c>
      <c r="AI4" s="8">
        <f t="shared" si="10"/>
        <v>2015</v>
      </c>
      <c r="AJ4" s="8">
        <f t="shared" si="10"/>
        <v>2015</v>
      </c>
      <c r="AK4" s="8">
        <f t="shared" ref="AK4:AW4" si="11">YEAR(AK7)</f>
        <v>2015</v>
      </c>
      <c r="AL4" s="8">
        <f t="shared" si="11"/>
        <v>2016</v>
      </c>
      <c r="AM4" s="8">
        <f t="shared" si="11"/>
        <v>2016</v>
      </c>
      <c r="AN4" s="8">
        <f t="shared" si="11"/>
        <v>2016</v>
      </c>
      <c r="AO4" s="8">
        <f t="shared" si="11"/>
        <v>2016</v>
      </c>
      <c r="AP4" s="8">
        <f t="shared" si="11"/>
        <v>2016</v>
      </c>
      <c r="AQ4" s="8">
        <f t="shared" si="11"/>
        <v>2016</v>
      </c>
      <c r="AR4" s="8">
        <f t="shared" si="11"/>
        <v>2016</v>
      </c>
      <c r="AS4" s="8">
        <f t="shared" si="11"/>
        <v>2016</v>
      </c>
      <c r="AT4" s="8">
        <f t="shared" si="11"/>
        <v>2016</v>
      </c>
      <c r="AU4" s="8">
        <f t="shared" si="11"/>
        <v>2016</v>
      </c>
      <c r="AV4" s="8">
        <f t="shared" si="11"/>
        <v>2016</v>
      </c>
      <c r="AW4" s="8">
        <f t="shared" si="11"/>
        <v>2016</v>
      </c>
    </row>
    <row r="5" spans="1:57">
      <c r="B5" s="7">
        <v>0.5</v>
      </c>
      <c r="C5" s="7">
        <v>0.5</v>
      </c>
      <c r="D5" s="7">
        <v>0.5</v>
      </c>
      <c r="E5" s="7">
        <v>0.5</v>
      </c>
      <c r="F5" s="7">
        <v>0.5</v>
      </c>
      <c r="G5" s="7">
        <v>0.5</v>
      </c>
      <c r="H5" s="7">
        <v>0.5</v>
      </c>
      <c r="I5" s="7">
        <v>0.5</v>
      </c>
      <c r="J5" s="7">
        <v>0.5</v>
      </c>
      <c r="K5" s="7">
        <v>0.5</v>
      </c>
      <c r="L5" s="7">
        <v>0.5</v>
      </c>
      <c r="M5" s="7">
        <v>0.5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57">
      <c r="A6" s="230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57">
      <c r="A7" s="4" t="s">
        <v>0</v>
      </c>
      <c r="B7" s="162">
        <v>41305</v>
      </c>
      <c r="C7" s="162">
        <v>41333</v>
      </c>
      <c r="D7" s="162">
        <v>41364</v>
      </c>
      <c r="E7" s="162">
        <v>41394</v>
      </c>
      <c r="F7" s="162">
        <v>41425</v>
      </c>
      <c r="G7" s="162">
        <v>41455</v>
      </c>
      <c r="H7" s="162">
        <v>41486</v>
      </c>
      <c r="I7" s="162">
        <v>41517</v>
      </c>
      <c r="J7" s="162">
        <v>41547</v>
      </c>
      <c r="K7" s="162">
        <v>41578</v>
      </c>
      <c r="L7" s="162">
        <v>41608</v>
      </c>
      <c r="M7" s="162">
        <v>41639</v>
      </c>
      <c r="N7" s="162">
        <v>41670</v>
      </c>
      <c r="O7" s="162">
        <v>41698</v>
      </c>
      <c r="P7" s="162">
        <v>41729</v>
      </c>
      <c r="Q7" s="162">
        <v>41759</v>
      </c>
      <c r="R7" s="162">
        <v>41790</v>
      </c>
      <c r="S7" s="162">
        <v>41820</v>
      </c>
      <c r="T7" s="162">
        <v>41851</v>
      </c>
      <c r="U7" s="162">
        <v>41882</v>
      </c>
      <c r="V7" s="162">
        <v>41912</v>
      </c>
      <c r="W7" s="162">
        <v>41943</v>
      </c>
      <c r="X7" s="162">
        <v>41973</v>
      </c>
      <c r="Y7" s="162">
        <v>42004</v>
      </c>
      <c r="Z7" s="162">
        <v>42035</v>
      </c>
      <c r="AA7" s="162">
        <v>42063</v>
      </c>
      <c r="AB7" s="162">
        <v>42094</v>
      </c>
      <c r="AC7" s="162">
        <v>42124</v>
      </c>
      <c r="AD7" s="162">
        <v>42155</v>
      </c>
      <c r="AE7" s="162">
        <v>42185</v>
      </c>
      <c r="AF7" s="162">
        <v>42216</v>
      </c>
      <c r="AG7" s="162">
        <v>42247</v>
      </c>
      <c r="AH7" s="162">
        <v>42277</v>
      </c>
      <c r="AI7" s="162">
        <v>42308</v>
      </c>
      <c r="AJ7" s="162">
        <v>42338</v>
      </c>
      <c r="AK7" s="162">
        <v>42369</v>
      </c>
      <c r="AL7" s="162">
        <v>42400</v>
      </c>
      <c r="AM7" s="162">
        <v>42429</v>
      </c>
      <c r="AN7" s="162">
        <v>42460</v>
      </c>
      <c r="AO7" s="162">
        <v>42490</v>
      </c>
      <c r="AP7" s="162">
        <v>42521</v>
      </c>
      <c r="AQ7" s="162">
        <v>42551</v>
      </c>
      <c r="AR7" s="162">
        <v>42582</v>
      </c>
      <c r="AS7" s="162">
        <v>42613</v>
      </c>
      <c r="AT7" s="162">
        <v>42643</v>
      </c>
      <c r="AU7" s="162">
        <v>42674</v>
      </c>
      <c r="AV7" s="162">
        <v>42704</v>
      </c>
      <c r="AW7" s="162">
        <v>42735</v>
      </c>
      <c r="AX7" s="159" t="s">
        <v>223</v>
      </c>
      <c r="BA7" s="6"/>
      <c r="BB7" s="173" t="s">
        <v>245</v>
      </c>
      <c r="BC7" s="173" t="s">
        <v>247</v>
      </c>
      <c r="BD7" s="173" t="s">
        <v>304</v>
      </c>
      <c r="BE7" s="223" t="s">
        <v>305</v>
      </c>
    </row>
    <row r="8" spans="1:57" s="4" customFormat="1">
      <c r="A8" s="4" t="s">
        <v>1</v>
      </c>
      <c r="B8" s="6">
        <v>-1935.28</v>
      </c>
      <c r="C8" s="6">
        <v>0</v>
      </c>
      <c r="D8" s="6">
        <v>-94.86</v>
      </c>
      <c r="E8" s="6">
        <v>0</v>
      </c>
      <c r="F8" s="6">
        <v>932.74</v>
      </c>
      <c r="G8" s="6">
        <v>6595.94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5"/>
      <c r="AU8" s="5"/>
      <c r="AV8" s="5"/>
      <c r="AW8" s="5"/>
      <c r="AX8" s="6">
        <f t="shared" ref="AX8:AX71" si="12">SUM(B8:AW8)</f>
        <v>5498.54</v>
      </c>
      <c r="BB8" s="160">
        <f>SUM(B8:M8)</f>
        <v>5498.54</v>
      </c>
      <c r="BC8" s="160">
        <f>SUM(N8:Y8)</f>
        <v>0</v>
      </c>
      <c r="BD8" s="160">
        <f t="shared" ref="BD8:BD66" si="13">SUM(Z8:AK8)</f>
        <v>0</v>
      </c>
      <c r="BE8" s="160">
        <f>SUM(AL8:AW8)</f>
        <v>0</v>
      </c>
    </row>
    <row r="9" spans="1:57">
      <c r="A9" s="30" t="s">
        <v>2</v>
      </c>
      <c r="B9" s="6">
        <v>0</v>
      </c>
      <c r="C9" s="6">
        <v>-4446.12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5"/>
      <c r="AU9" s="5"/>
      <c r="AV9" s="5"/>
      <c r="AW9" s="5"/>
      <c r="AX9" s="6">
        <f t="shared" si="12"/>
        <v>-4446.12</v>
      </c>
      <c r="BA9" s="6"/>
      <c r="BB9" s="160">
        <f t="shared" ref="BB9:BB72" si="14">SUM(B9:M9)</f>
        <v>-4446.12</v>
      </c>
      <c r="BC9" s="160">
        <f t="shared" ref="BC9:BC72" si="15">SUM(N9:Y9)</f>
        <v>0</v>
      </c>
      <c r="BD9" s="160">
        <f t="shared" si="13"/>
        <v>0</v>
      </c>
      <c r="BE9" s="160">
        <f t="shared" ref="BE9:BE72" si="16">SUM(AL9:AW9)</f>
        <v>0</v>
      </c>
    </row>
    <row r="10" spans="1:57">
      <c r="A10" s="30" t="s">
        <v>3</v>
      </c>
      <c r="B10" s="6">
        <v>0</v>
      </c>
      <c r="C10" s="6">
        <v>-14552.42</v>
      </c>
      <c r="D10" s="6">
        <v>0</v>
      </c>
      <c r="E10" s="6">
        <v>0</v>
      </c>
      <c r="F10" s="6">
        <v>137.24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5"/>
      <c r="AU10" s="5"/>
      <c r="AV10" s="5"/>
      <c r="AW10" s="5"/>
      <c r="AX10" s="6">
        <f t="shared" si="12"/>
        <v>-14415.18</v>
      </c>
      <c r="BA10" s="6"/>
      <c r="BB10" s="160">
        <f t="shared" si="14"/>
        <v>-14415.18</v>
      </c>
      <c r="BC10" s="160">
        <f t="shared" si="15"/>
        <v>0</v>
      </c>
      <c r="BD10" s="160">
        <f t="shared" si="13"/>
        <v>0</v>
      </c>
      <c r="BE10" s="160">
        <f t="shared" si="16"/>
        <v>0</v>
      </c>
    </row>
    <row r="11" spans="1:57">
      <c r="A11" s="4" t="s">
        <v>203</v>
      </c>
      <c r="B11" s="6">
        <v>0</v>
      </c>
      <c r="C11" s="6">
        <v>-924.94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-1609.34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-127.45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X11" s="6">
        <f t="shared" si="12"/>
        <v>-2661.7299999999996</v>
      </c>
      <c r="BA11" s="6"/>
      <c r="BB11" s="160">
        <f t="shared" si="14"/>
        <v>-2534.2799999999997</v>
      </c>
      <c r="BC11" s="160">
        <f t="shared" si="15"/>
        <v>-127.45</v>
      </c>
      <c r="BD11" s="160">
        <f t="shared" si="13"/>
        <v>0</v>
      </c>
      <c r="BE11" s="160">
        <f t="shared" si="16"/>
        <v>0</v>
      </c>
    </row>
    <row r="12" spans="1:57">
      <c r="A12" s="30" t="s">
        <v>178</v>
      </c>
      <c r="B12" s="6">
        <v>747.59</v>
      </c>
      <c r="C12" s="6">
        <v>0</v>
      </c>
      <c r="D12" s="6">
        <v>-5015.47</v>
      </c>
      <c r="E12" s="6">
        <v>-4438.34</v>
      </c>
      <c r="F12" s="6">
        <v>124942.86</v>
      </c>
      <c r="G12" s="6">
        <v>1275.57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-375.98</v>
      </c>
      <c r="R12" s="6">
        <v>0</v>
      </c>
      <c r="S12" s="6">
        <v>-0.35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5"/>
      <c r="AU12" s="5"/>
      <c r="AV12" s="5"/>
      <c r="AW12" s="5"/>
      <c r="AX12" s="6">
        <f t="shared" si="12"/>
        <v>117135.88</v>
      </c>
      <c r="BA12" s="6"/>
      <c r="BB12" s="160">
        <f t="shared" si="14"/>
        <v>117512.21</v>
      </c>
      <c r="BC12" s="160">
        <f t="shared" si="15"/>
        <v>-376.33000000000004</v>
      </c>
      <c r="BD12" s="160">
        <f t="shared" si="13"/>
        <v>0</v>
      </c>
      <c r="BE12" s="160">
        <f t="shared" si="16"/>
        <v>0</v>
      </c>
    </row>
    <row r="13" spans="1:57">
      <c r="A13" s="170" t="s">
        <v>193</v>
      </c>
      <c r="B13" s="6">
        <v>0</v>
      </c>
      <c r="C13" s="6">
        <v>0</v>
      </c>
      <c r="D13" s="6">
        <v>-90000</v>
      </c>
      <c r="E13" s="6">
        <v>0</v>
      </c>
      <c r="F13" s="6">
        <v>0</v>
      </c>
      <c r="G13" s="6">
        <v>-11030733.41</v>
      </c>
      <c r="H13" s="6">
        <v>0</v>
      </c>
      <c r="I13" s="6">
        <v>-1127579.21</v>
      </c>
      <c r="J13" s="6">
        <v>-37564.730000000003</v>
      </c>
      <c r="K13" s="6">
        <v>-1688510.1199999999</v>
      </c>
      <c r="L13" s="6">
        <v>48138.68</v>
      </c>
      <c r="M13" s="6">
        <v>-51285.11</v>
      </c>
      <c r="N13" s="6">
        <v>108732.58</v>
      </c>
      <c r="O13" s="6">
        <v>-33836.92</v>
      </c>
      <c r="P13" s="6">
        <v>-29899.079999999998</v>
      </c>
      <c r="Q13" s="6">
        <v>-1593.1</v>
      </c>
      <c r="R13" s="6">
        <v>92208.639999999999</v>
      </c>
      <c r="S13" s="6">
        <v>6540.69</v>
      </c>
      <c r="T13" s="6">
        <v>-1117.8800000000001</v>
      </c>
      <c r="U13" s="6">
        <v>0</v>
      </c>
      <c r="V13" s="6">
        <v>0</v>
      </c>
      <c r="W13" s="6">
        <v>-792.4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X13" s="6">
        <f t="shared" si="12"/>
        <v>-13837291.370000001</v>
      </c>
      <c r="BA13" s="6"/>
      <c r="BB13" s="160">
        <f t="shared" si="14"/>
        <v>-13977533.9</v>
      </c>
      <c r="BC13" s="160">
        <f t="shared" si="15"/>
        <v>140242.53</v>
      </c>
      <c r="BD13" s="160">
        <f t="shared" si="13"/>
        <v>0</v>
      </c>
      <c r="BE13" s="160">
        <f t="shared" si="16"/>
        <v>0</v>
      </c>
    </row>
    <row r="14" spans="1:57">
      <c r="A14" s="174" t="s">
        <v>211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-7619565.4199999999</v>
      </c>
      <c r="J14" s="6">
        <v>0</v>
      </c>
      <c r="K14" s="6">
        <v>-591916.64</v>
      </c>
      <c r="L14" s="6">
        <v>0</v>
      </c>
      <c r="M14" s="6">
        <v>-359986.8</v>
      </c>
      <c r="N14" s="6">
        <v>0</v>
      </c>
      <c r="O14" s="6">
        <v>-76662.2</v>
      </c>
      <c r="P14" s="6">
        <v>-3482.01</v>
      </c>
      <c r="Q14" s="6">
        <v>-29315.26</v>
      </c>
      <c r="R14" s="6">
        <v>85935.03</v>
      </c>
      <c r="S14" s="6">
        <v>3871.31</v>
      </c>
      <c r="T14" s="6">
        <v>0</v>
      </c>
      <c r="U14" s="6">
        <v>0</v>
      </c>
      <c r="V14" s="6">
        <v>0</v>
      </c>
      <c r="W14" s="6">
        <v>-9852.82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X14" s="6">
        <f t="shared" si="12"/>
        <v>-8600974.8099999987</v>
      </c>
      <c r="BA14" s="6"/>
      <c r="BB14" s="160">
        <f t="shared" si="14"/>
        <v>-8571468.8599999994</v>
      </c>
      <c r="BC14" s="160">
        <f t="shared" si="15"/>
        <v>-29505.949999999986</v>
      </c>
      <c r="BD14" s="160">
        <f t="shared" si="13"/>
        <v>0</v>
      </c>
      <c r="BE14" s="160">
        <f t="shared" si="16"/>
        <v>0</v>
      </c>
    </row>
    <row r="15" spans="1:57">
      <c r="A15" s="30" t="s">
        <v>183</v>
      </c>
      <c r="B15" s="6">
        <v>10946.43</v>
      </c>
      <c r="C15" s="6">
        <v>0</v>
      </c>
      <c r="D15" s="6">
        <v>471.95</v>
      </c>
      <c r="E15" s="6">
        <v>0</v>
      </c>
      <c r="F15" s="6">
        <v>26873.5</v>
      </c>
      <c r="G15" s="6">
        <v>-5702.03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X15" s="6">
        <f t="shared" si="12"/>
        <v>32589.850000000006</v>
      </c>
      <c r="BA15" s="6"/>
      <c r="BB15" s="160">
        <f t="shared" si="14"/>
        <v>32589.850000000006</v>
      </c>
      <c r="BC15" s="160">
        <f t="shared" si="15"/>
        <v>0</v>
      </c>
      <c r="BD15" s="160">
        <f t="shared" si="13"/>
        <v>0</v>
      </c>
      <c r="BE15" s="160">
        <f t="shared" si="16"/>
        <v>0</v>
      </c>
    </row>
    <row r="16" spans="1:57">
      <c r="A16" s="30" t="s">
        <v>181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5516.83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X16" s="6">
        <f t="shared" si="12"/>
        <v>5516.83</v>
      </c>
      <c r="BA16" s="6"/>
      <c r="BB16" s="160">
        <f t="shared" si="14"/>
        <v>5516.83</v>
      </c>
      <c r="BC16" s="160">
        <f t="shared" si="15"/>
        <v>0</v>
      </c>
      <c r="BD16" s="160">
        <f t="shared" si="13"/>
        <v>0</v>
      </c>
      <c r="BE16" s="160">
        <f t="shared" si="16"/>
        <v>0</v>
      </c>
    </row>
    <row r="17" spans="1:57">
      <c r="A17" s="231" t="s">
        <v>210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-10293560.970000001</v>
      </c>
      <c r="J17" s="6">
        <v>0</v>
      </c>
      <c r="K17" s="6">
        <v>580413.11</v>
      </c>
      <c r="L17" s="6">
        <v>0</v>
      </c>
      <c r="M17" s="6">
        <v>-153193.53</v>
      </c>
      <c r="N17" s="6">
        <v>0</v>
      </c>
      <c r="O17" s="6">
        <v>-203715.43</v>
      </c>
      <c r="P17" s="6">
        <v>-23903.59</v>
      </c>
      <c r="Q17" s="6">
        <v>0</v>
      </c>
      <c r="R17" s="6">
        <v>113003.06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23095.56</v>
      </c>
      <c r="AD17" s="6">
        <v>0</v>
      </c>
      <c r="AE17" s="6">
        <v>-54.91</v>
      </c>
      <c r="AF17" s="6">
        <v>0</v>
      </c>
      <c r="AG17" s="6">
        <v>0</v>
      </c>
      <c r="AH17" s="6">
        <v>0</v>
      </c>
      <c r="AI17" s="6">
        <v>-10111.36</v>
      </c>
      <c r="AJ17" s="6">
        <v>-2474.3000000000002</v>
      </c>
      <c r="AK17" s="6">
        <v>12585.66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X17" s="6">
        <f t="shared" si="12"/>
        <v>-9957916.6999999993</v>
      </c>
      <c r="BA17" s="6"/>
      <c r="BB17" s="160">
        <f t="shared" si="14"/>
        <v>-9866341.3900000006</v>
      </c>
      <c r="BC17" s="160">
        <f t="shared" si="15"/>
        <v>-114615.95999999999</v>
      </c>
      <c r="BD17" s="160">
        <f t="shared" si="13"/>
        <v>23040.65</v>
      </c>
      <c r="BE17" s="160">
        <f t="shared" si="16"/>
        <v>0</v>
      </c>
    </row>
    <row r="18" spans="1:57" s="4" customFormat="1">
      <c r="A18" s="30" t="s">
        <v>182</v>
      </c>
      <c r="B18" s="6">
        <v>-25.33</v>
      </c>
      <c r="C18" s="6">
        <v>0</v>
      </c>
      <c r="D18" s="6">
        <v>-5.45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/>
      <c r="AU18" s="6"/>
      <c r="AV18" s="6"/>
      <c r="AW18" s="6"/>
      <c r="AX18" s="6">
        <f t="shared" si="12"/>
        <v>-30.779999999999998</v>
      </c>
      <c r="BB18" s="160">
        <f t="shared" si="14"/>
        <v>-30.779999999999998</v>
      </c>
      <c r="BC18" s="160">
        <f t="shared" si="15"/>
        <v>0</v>
      </c>
      <c r="BD18" s="160">
        <f t="shared" si="13"/>
        <v>0</v>
      </c>
      <c r="BE18" s="160">
        <f t="shared" si="16"/>
        <v>0</v>
      </c>
    </row>
    <row r="19" spans="1:57" s="4" customFormat="1">
      <c r="A19" s="196" t="s">
        <v>224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-316462.44</v>
      </c>
      <c r="W19" s="6">
        <v>-4424.8500000000004</v>
      </c>
      <c r="X19" s="6">
        <v>-6548.96</v>
      </c>
      <c r="Y19" s="6">
        <v>-5546.28</v>
      </c>
      <c r="Z19" s="6">
        <v>-11867.37</v>
      </c>
      <c r="AA19" s="6">
        <v>0</v>
      </c>
      <c r="AB19" s="6">
        <v>-27276</v>
      </c>
      <c r="AC19" s="6">
        <v>749.09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/>
      <c r="AU19" s="6"/>
      <c r="AV19" s="6"/>
      <c r="AW19" s="6"/>
      <c r="AX19" s="6">
        <f t="shared" si="12"/>
        <v>-371376.81</v>
      </c>
      <c r="BB19" s="160">
        <f t="shared" si="14"/>
        <v>0</v>
      </c>
      <c r="BC19" s="160">
        <f t="shared" si="15"/>
        <v>-332982.53000000003</v>
      </c>
      <c r="BD19" s="160">
        <f t="shared" si="13"/>
        <v>-38394.280000000006</v>
      </c>
      <c r="BE19" s="160">
        <f t="shared" si="16"/>
        <v>0</v>
      </c>
    </row>
    <row r="20" spans="1:57">
      <c r="A20" s="4" t="s">
        <v>206</v>
      </c>
      <c r="B20" s="6">
        <v>0</v>
      </c>
      <c r="C20" s="6">
        <v>0</v>
      </c>
      <c r="D20" s="6">
        <v>0</v>
      </c>
      <c r="E20" s="6">
        <v>0</v>
      </c>
      <c r="F20" s="6">
        <v>-102844.65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X20" s="6">
        <f t="shared" si="12"/>
        <v>-102844.65</v>
      </c>
      <c r="BA20" s="6"/>
      <c r="BB20" s="160">
        <f t="shared" si="14"/>
        <v>-102844.65</v>
      </c>
      <c r="BC20" s="160">
        <f t="shared" si="15"/>
        <v>0</v>
      </c>
      <c r="BD20" s="160">
        <f t="shared" si="13"/>
        <v>0</v>
      </c>
      <c r="BE20" s="160">
        <f t="shared" si="16"/>
        <v>0</v>
      </c>
    </row>
    <row r="21" spans="1:57">
      <c r="A21" s="169" t="s">
        <v>191</v>
      </c>
      <c r="B21" s="6">
        <v>0</v>
      </c>
      <c r="C21" s="6">
        <v>0</v>
      </c>
      <c r="D21" s="6">
        <v>-135022.32</v>
      </c>
      <c r="E21" s="6">
        <v>0</v>
      </c>
      <c r="F21" s="6">
        <v>-558295.25</v>
      </c>
      <c r="G21" s="6">
        <v>-636.79</v>
      </c>
      <c r="H21" s="6">
        <v>-4266.7299999999996</v>
      </c>
      <c r="I21" s="6">
        <v>0</v>
      </c>
      <c r="J21" s="6">
        <v>0</v>
      </c>
      <c r="K21" s="6">
        <v>288132.25</v>
      </c>
      <c r="L21" s="6">
        <v>-242.99</v>
      </c>
      <c r="M21" s="6">
        <v>-30595.25</v>
      </c>
      <c r="N21" s="6">
        <v>-11883.02</v>
      </c>
      <c r="O21" s="6">
        <v>0</v>
      </c>
      <c r="P21" s="6">
        <v>31881.99</v>
      </c>
      <c r="Q21" s="6">
        <v>0</v>
      </c>
      <c r="R21" s="6">
        <v>2087.6799999999998</v>
      </c>
      <c r="S21" s="6">
        <v>-49.91</v>
      </c>
      <c r="T21" s="6">
        <v>4488.92</v>
      </c>
      <c r="U21" s="6">
        <v>0</v>
      </c>
      <c r="V21" s="6">
        <v>-118.82</v>
      </c>
      <c r="W21" s="6">
        <v>0</v>
      </c>
      <c r="X21" s="6">
        <v>3103.96</v>
      </c>
      <c r="Y21" s="6">
        <v>0</v>
      </c>
      <c r="Z21" s="6">
        <v>-2688.28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-25518.18</v>
      </c>
      <c r="AQ21" s="6">
        <v>-3218.75</v>
      </c>
      <c r="AR21" s="6">
        <v>2530.64</v>
      </c>
      <c r="AS21" s="6">
        <v>0</v>
      </c>
      <c r="AX21" s="6">
        <f t="shared" si="12"/>
        <v>-440310.85000000009</v>
      </c>
      <c r="BA21" s="6"/>
      <c r="BB21" s="160">
        <f t="shared" si="14"/>
        <v>-440927.08000000007</v>
      </c>
      <c r="BC21" s="160">
        <f t="shared" si="15"/>
        <v>29510.800000000003</v>
      </c>
      <c r="BD21" s="160">
        <f t="shared" si="13"/>
        <v>-2688.28</v>
      </c>
      <c r="BE21" s="160">
        <f>SUM(AL21:AW21)</f>
        <v>-26206.29</v>
      </c>
    </row>
    <row r="22" spans="1:57">
      <c r="A22" s="4" t="s">
        <v>201</v>
      </c>
      <c r="B22" s="6">
        <v>0</v>
      </c>
      <c r="C22" s="6">
        <v>0</v>
      </c>
      <c r="D22" s="6">
        <v>-1988.66</v>
      </c>
      <c r="E22" s="6">
        <v>0</v>
      </c>
      <c r="F22" s="6">
        <v>-139.21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X22" s="6">
        <f t="shared" si="12"/>
        <v>-2127.87</v>
      </c>
      <c r="BA22" s="6"/>
      <c r="BB22" s="160">
        <f t="shared" si="14"/>
        <v>-2127.87</v>
      </c>
      <c r="BC22" s="160">
        <f t="shared" si="15"/>
        <v>0</v>
      </c>
      <c r="BD22" s="160">
        <f t="shared" si="13"/>
        <v>0</v>
      </c>
      <c r="BE22" s="160">
        <f t="shared" si="16"/>
        <v>0</v>
      </c>
    </row>
    <row r="23" spans="1:57">
      <c r="A23" s="169" t="s">
        <v>192</v>
      </c>
      <c r="B23" s="6">
        <v>-7261.96</v>
      </c>
      <c r="C23" s="6">
        <v>0</v>
      </c>
      <c r="D23" s="6">
        <v>-355.98</v>
      </c>
      <c r="E23" s="6">
        <v>0</v>
      </c>
      <c r="F23" s="6">
        <v>2276.85</v>
      </c>
      <c r="G23" s="6">
        <v>0</v>
      </c>
      <c r="H23" s="6">
        <v>-2276.85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X23" s="6">
        <f t="shared" si="12"/>
        <v>-7617.9400000000005</v>
      </c>
      <c r="BA23" s="6"/>
      <c r="BB23" s="160">
        <f t="shared" si="14"/>
        <v>-7617.9400000000005</v>
      </c>
      <c r="BC23" s="160">
        <f t="shared" si="15"/>
        <v>0</v>
      </c>
      <c r="BD23" s="160">
        <f t="shared" si="13"/>
        <v>0</v>
      </c>
      <c r="BE23" s="160">
        <f t="shared" si="16"/>
        <v>0</v>
      </c>
    </row>
    <row r="24" spans="1:57">
      <c r="A24" s="4" t="s">
        <v>208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-14430.85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X24" s="6">
        <f t="shared" si="12"/>
        <v>-14430.85</v>
      </c>
      <c r="BA24" s="6"/>
      <c r="BB24" s="160">
        <f t="shared" si="14"/>
        <v>-14430.85</v>
      </c>
      <c r="BC24" s="160">
        <f t="shared" si="15"/>
        <v>0</v>
      </c>
      <c r="BD24" s="160">
        <f t="shared" si="13"/>
        <v>0</v>
      </c>
      <c r="BE24" s="160">
        <f t="shared" si="16"/>
        <v>0</v>
      </c>
    </row>
    <row r="25" spans="1:57">
      <c r="A25" s="4" t="s">
        <v>202</v>
      </c>
      <c r="B25" s="6">
        <v>0</v>
      </c>
      <c r="C25" s="6">
        <v>0</v>
      </c>
      <c r="D25" s="6">
        <v>0</v>
      </c>
      <c r="E25" s="6">
        <v>-243.96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-105357.5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X25" s="6">
        <f t="shared" si="12"/>
        <v>-105601.46</v>
      </c>
      <c r="BA25" s="6"/>
      <c r="BB25" s="160">
        <f t="shared" si="14"/>
        <v>-243.96</v>
      </c>
      <c r="BC25" s="160">
        <f t="shared" si="15"/>
        <v>-105357.5</v>
      </c>
      <c r="BD25" s="160">
        <f t="shared" si="13"/>
        <v>0</v>
      </c>
      <c r="BE25" s="160">
        <f t="shared" si="16"/>
        <v>0</v>
      </c>
    </row>
    <row r="26" spans="1:57">
      <c r="A26" s="4" t="s">
        <v>204</v>
      </c>
      <c r="B26" s="6">
        <v>0</v>
      </c>
      <c r="C26" s="6">
        <v>-75135.5</v>
      </c>
      <c r="D26" s="6">
        <v>-856</v>
      </c>
      <c r="E26" s="6">
        <v>0</v>
      </c>
      <c r="F26" s="6">
        <v>-143.81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X26" s="6">
        <f t="shared" si="12"/>
        <v>-76135.31</v>
      </c>
      <c r="BA26" s="6"/>
      <c r="BB26" s="160">
        <f t="shared" si="14"/>
        <v>-76135.31</v>
      </c>
      <c r="BC26" s="160">
        <f t="shared" si="15"/>
        <v>0</v>
      </c>
      <c r="BD26" s="160">
        <f t="shared" si="13"/>
        <v>0</v>
      </c>
      <c r="BE26" s="160">
        <f t="shared" si="16"/>
        <v>0</v>
      </c>
    </row>
    <row r="27" spans="1:57">
      <c r="A27" s="232" t="s">
        <v>184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-6384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X27" s="6">
        <f t="shared" si="12"/>
        <v>-6384</v>
      </c>
      <c r="BA27" s="6"/>
      <c r="BB27" s="160">
        <f t="shared" si="14"/>
        <v>-6384</v>
      </c>
      <c r="BC27" s="160">
        <f t="shared" si="15"/>
        <v>0</v>
      </c>
      <c r="BD27" s="160">
        <f t="shared" si="13"/>
        <v>0</v>
      </c>
      <c r="BE27" s="160">
        <f t="shared" si="16"/>
        <v>0</v>
      </c>
    </row>
    <row r="28" spans="1:57">
      <c r="A28" s="30" t="s">
        <v>185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-2095.98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X28" s="6">
        <f t="shared" si="12"/>
        <v>-2095.98</v>
      </c>
      <c r="BA28" s="6"/>
      <c r="BB28" s="160">
        <f t="shared" si="14"/>
        <v>-2095.98</v>
      </c>
      <c r="BC28" s="160">
        <f t="shared" si="15"/>
        <v>0</v>
      </c>
      <c r="BD28" s="160">
        <f t="shared" si="13"/>
        <v>0</v>
      </c>
      <c r="BE28" s="160">
        <f t="shared" si="16"/>
        <v>0</v>
      </c>
    </row>
    <row r="29" spans="1:57">
      <c r="A29" s="4" t="s">
        <v>205</v>
      </c>
      <c r="B29" s="6">
        <v>0</v>
      </c>
      <c r="C29" s="6">
        <v>-387067.05</v>
      </c>
      <c r="D29" s="6">
        <v>-408.49</v>
      </c>
      <c r="E29" s="6">
        <v>0</v>
      </c>
      <c r="F29" s="6">
        <v>-1605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X29" s="6">
        <f t="shared" si="12"/>
        <v>-389080.54</v>
      </c>
      <c r="BA29" s="6"/>
      <c r="BB29" s="160">
        <f t="shared" si="14"/>
        <v>-389080.54</v>
      </c>
      <c r="BC29" s="160">
        <f t="shared" si="15"/>
        <v>0</v>
      </c>
      <c r="BD29" s="160">
        <f t="shared" si="13"/>
        <v>0</v>
      </c>
      <c r="BE29" s="160">
        <f t="shared" si="16"/>
        <v>0</v>
      </c>
    </row>
    <row r="30" spans="1:57">
      <c r="A30" s="196" t="s">
        <v>225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-1486305.31</v>
      </c>
      <c r="T30" s="6">
        <v>8710.26</v>
      </c>
      <c r="U30" s="6">
        <v>-17878.419999999998</v>
      </c>
      <c r="V30" s="6">
        <v>2656.09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X30" s="6">
        <f t="shared" si="12"/>
        <v>-1492817.38</v>
      </c>
      <c r="BA30" s="6"/>
      <c r="BB30" s="160">
        <f t="shared" si="14"/>
        <v>0</v>
      </c>
      <c r="BC30" s="160">
        <f t="shared" si="15"/>
        <v>-1492817.38</v>
      </c>
      <c r="BD30" s="160">
        <f t="shared" si="13"/>
        <v>0</v>
      </c>
      <c r="BE30" s="160">
        <f t="shared" si="16"/>
        <v>0</v>
      </c>
    </row>
    <row r="31" spans="1:57">
      <c r="A31" s="225" t="s">
        <v>219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-17283478.530000001</v>
      </c>
      <c r="L31" s="6">
        <v>-1054702.17</v>
      </c>
      <c r="M31" s="6">
        <v>0</v>
      </c>
      <c r="N31" s="6">
        <v>0</v>
      </c>
      <c r="O31" s="6">
        <v>-665779.84</v>
      </c>
      <c r="P31" s="6">
        <v>-10621.59</v>
      </c>
      <c r="Q31" s="6">
        <v>-11326.17</v>
      </c>
      <c r="R31" s="6">
        <v>-14533.14</v>
      </c>
      <c r="S31" s="6">
        <v>-35317</v>
      </c>
      <c r="T31" s="6">
        <v>-51000.89</v>
      </c>
      <c r="U31" s="6">
        <v>-39638.47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30260.66</v>
      </c>
      <c r="AD31" s="6">
        <v>0</v>
      </c>
      <c r="AE31" s="6">
        <v>-1127.79</v>
      </c>
      <c r="AF31" s="6">
        <v>0</v>
      </c>
      <c r="AG31" s="6">
        <v>0</v>
      </c>
      <c r="AH31" s="6">
        <v>6591.18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X31" s="6">
        <f t="shared" si="12"/>
        <v>-19130673.750000004</v>
      </c>
      <c r="BA31" s="6"/>
      <c r="BB31" s="160">
        <f t="shared" si="14"/>
        <v>-18338180.700000003</v>
      </c>
      <c r="BC31" s="160">
        <f t="shared" si="15"/>
        <v>-828217.1</v>
      </c>
      <c r="BD31" s="160">
        <f t="shared" si="13"/>
        <v>35724.050000000003</v>
      </c>
      <c r="BE31" s="160">
        <f t="shared" si="16"/>
        <v>0</v>
      </c>
    </row>
    <row r="32" spans="1:57" ht="13.5" customHeight="1">
      <c r="A32" s="178" t="s">
        <v>220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-2943420.0900000003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-1418146.14</v>
      </c>
      <c r="T32" s="6">
        <v>-10317.48</v>
      </c>
      <c r="U32" s="6">
        <v>258.49</v>
      </c>
      <c r="V32" s="6">
        <v>0</v>
      </c>
      <c r="W32" s="6">
        <v>-42.38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-6788.08</v>
      </c>
      <c r="AJ32" s="6">
        <v>-590.63</v>
      </c>
      <c r="AK32" s="6">
        <v>-12.98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X32" s="6">
        <f t="shared" si="12"/>
        <v>-4379059.290000001</v>
      </c>
      <c r="BA32" s="6"/>
      <c r="BB32" s="160">
        <f t="shared" si="14"/>
        <v>-2943420.0900000003</v>
      </c>
      <c r="BC32" s="160">
        <f t="shared" si="15"/>
        <v>-1428247.5099999998</v>
      </c>
      <c r="BD32" s="160">
        <f t="shared" si="13"/>
        <v>-7391.69</v>
      </c>
      <c r="BE32" s="160">
        <f t="shared" si="16"/>
        <v>0</v>
      </c>
    </row>
    <row r="33" spans="1:57" ht="13.5" customHeight="1">
      <c r="A33" s="196" t="s">
        <v>226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-13580970.73</v>
      </c>
      <c r="W33" s="6">
        <v>-48537.240000000005</v>
      </c>
      <c r="X33" s="6">
        <v>0</v>
      </c>
      <c r="Y33" s="6">
        <v>6285.41</v>
      </c>
      <c r="Z33" s="6">
        <v>-57484.75</v>
      </c>
      <c r="AA33" s="6">
        <v>22501.89</v>
      </c>
      <c r="AB33" s="6">
        <v>-870.51</v>
      </c>
      <c r="AC33" s="6">
        <v>161944.57999999999</v>
      </c>
      <c r="AD33" s="6">
        <v>0</v>
      </c>
      <c r="AE33" s="6">
        <v>2920.54</v>
      </c>
      <c r="AF33" s="6">
        <v>0</v>
      </c>
      <c r="AG33" s="6">
        <v>0</v>
      </c>
      <c r="AH33" s="6">
        <v>-165.42</v>
      </c>
      <c r="AI33" s="6">
        <v>-118.77</v>
      </c>
      <c r="AJ33" s="6">
        <v>-118.77</v>
      </c>
      <c r="AK33" s="6">
        <v>-3478.16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X33" s="6">
        <f t="shared" si="12"/>
        <v>-13498091.93</v>
      </c>
      <c r="BA33" s="6"/>
      <c r="BB33" s="160">
        <f t="shared" si="14"/>
        <v>0</v>
      </c>
      <c r="BC33" s="160">
        <f t="shared" si="15"/>
        <v>-13623222.560000001</v>
      </c>
      <c r="BD33" s="160">
        <f t="shared" si="13"/>
        <v>125130.62999999998</v>
      </c>
      <c r="BE33" s="160">
        <f t="shared" si="16"/>
        <v>0</v>
      </c>
    </row>
    <row r="34" spans="1:57" ht="13.5" customHeight="1">
      <c r="A34" s="196" t="s">
        <v>227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-150501.17000000001</v>
      </c>
      <c r="M34" s="6">
        <v>-150.47</v>
      </c>
      <c r="N34" s="6">
        <v>0</v>
      </c>
      <c r="O34" s="6">
        <v>-1810.31</v>
      </c>
      <c r="P34" s="6">
        <v>-637.44000000000005</v>
      </c>
      <c r="Q34" s="6">
        <v>-825.99</v>
      </c>
      <c r="R34" s="6">
        <v>-6.91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X34" s="6">
        <f t="shared" si="12"/>
        <v>-153932.29</v>
      </c>
      <c r="BA34" s="6"/>
      <c r="BB34" s="160">
        <f t="shared" si="14"/>
        <v>-150651.64000000001</v>
      </c>
      <c r="BC34" s="160">
        <f t="shared" si="15"/>
        <v>-3280.6499999999996</v>
      </c>
      <c r="BD34" s="160">
        <f t="shared" si="13"/>
        <v>0</v>
      </c>
      <c r="BE34" s="160">
        <f t="shared" si="16"/>
        <v>0</v>
      </c>
    </row>
    <row r="35" spans="1:57">
      <c r="A35" s="4" t="s">
        <v>207</v>
      </c>
      <c r="B35" s="6">
        <v>0</v>
      </c>
      <c r="C35" s="6">
        <v>0</v>
      </c>
      <c r="D35" s="6">
        <v>0</v>
      </c>
      <c r="E35" s="6">
        <v>0</v>
      </c>
      <c r="F35" s="6">
        <v>-52104.38</v>
      </c>
      <c r="G35" s="6">
        <v>0</v>
      </c>
      <c r="H35" s="6">
        <v>0</v>
      </c>
      <c r="I35" s="6">
        <v>-31.41</v>
      </c>
      <c r="J35" s="6">
        <v>0</v>
      </c>
      <c r="K35" s="6">
        <v>31.41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X35" s="6">
        <f t="shared" si="12"/>
        <v>-52104.38</v>
      </c>
      <c r="BA35" s="6"/>
      <c r="BB35" s="160">
        <f t="shared" si="14"/>
        <v>-52104.38</v>
      </c>
      <c r="BC35" s="160">
        <f t="shared" si="15"/>
        <v>0</v>
      </c>
      <c r="BD35" s="160">
        <f t="shared" si="13"/>
        <v>0</v>
      </c>
      <c r="BE35" s="160">
        <f t="shared" si="16"/>
        <v>0</v>
      </c>
    </row>
    <row r="36" spans="1:57">
      <c r="A36" s="196" t="s">
        <v>228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-178783.69</v>
      </c>
      <c r="M36" s="6">
        <v>-4105.51</v>
      </c>
      <c r="N36" s="6">
        <v>0</v>
      </c>
      <c r="O36" s="6">
        <v>0</v>
      </c>
      <c r="P36" s="6">
        <v>2274.94</v>
      </c>
      <c r="Q36" s="6">
        <v>0</v>
      </c>
      <c r="R36" s="6">
        <v>0</v>
      </c>
      <c r="S36" s="6">
        <v>1975.99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X36" s="6">
        <f t="shared" si="12"/>
        <v>-178638.27000000002</v>
      </c>
      <c r="BA36" s="6"/>
      <c r="BB36" s="160">
        <f t="shared" si="14"/>
        <v>-182889.2</v>
      </c>
      <c r="BC36" s="160">
        <f t="shared" si="15"/>
        <v>4250.93</v>
      </c>
      <c r="BD36" s="160">
        <f t="shared" si="13"/>
        <v>0</v>
      </c>
      <c r="BE36" s="160">
        <f t="shared" si="16"/>
        <v>0</v>
      </c>
    </row>
    <row r="37" spans="1:57">
      <c r="A37" s="225" t="s">
        <v>229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-269806.92</v>
      </c>
      <c r="N37" s="6">
        <v>0</v>
      </c>
      <c r="O37" s="6">
        <v>0</v>
      </c>
      <c r="P37" s="6">
        <v>-8428.0300000000007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X37" s="6">
        <f t="shared" si="12"/>
        <v>-278234.95</v>
      </c>
      <c r="BA37" s="6"/>
      <c r="BB37" s="160">
        <f t="shared" si="14"/>
        <v>-269806.92</v>
      </c>
      <c r="BC37" s="160">
        <f t="shared" si="15"/>
        <v>-8428.0300000000007</v>
      </c>
      <c r="BD37" s="160">
        <f t="shared" si="13"/>
        <v>0</v>
      </c>
      <c r="BE37" s="160">
        <f t="shared" si="16"/>
        <v>0</v>
      </c>
    </row>
    <row r="38" spans="1:57">
      <c r="A38" s="225" t="s">
        <v>244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-1641912.7699999998</v>
      </c>
      <c r="X38" s="6">
        <v>0</v>
      </c>
      <c r="Y38" s="6">
        <v>-283018.73</v>
      </c>
      <c r="Z38" s="6">
        <v>-11801.51</v>
      </c>
      <c r="AA38" s="6">
        <v>-936.45999999999992</v>
      </c>
      <c r="AB38" s="6">
        <v>0</v>
      </c>
      <c r="AC38" s="6">
        <v>30266.21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X38" s="6">
        <f t="shared" si="12"/>
        <v>-1907403.2599999998</v>
      </c>
      <c r="BA38" s="6"/>
      <c r="BB38" s="160">
        <f t="shared" si="14"/>
        <v>0</v>
      </c>
      <c r="BC38" s="160">
        <f t="shared" si="15"/>
        <v>-1924931.4999999998</v>
      </c>
      <c r="BD38" s="160">
        <f t="shared" si="13"/>
        <v>17528.239999999998</v>
      </c>
      <c r="BE38" s="160">
        <f t="shared" si="16"/>
        <v>0</v>
      </c>
    </row>
    <row r="39" spans="1:57">
      <c r="A39" s="225" t="s">
        <v>231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-258524.02</v>
      </c>
      <c r="P39" s="6">
        <v>-786.01</v>
      </c>
      <c r="Q39" s="6">
        <v>-796.44</v>
      </c>
      <c r="R39" s="6">
        <v>4725.28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X39" s="6">
        <f t="shared" si="12"/>
        <v>-255381.19</v>
      </c>
      <c r="BA39" s="6"/>
      <c r="BB39" s="160">
        <f t="shared" si="14"/>
        <v>0</v>
      </c>
      <c r="BC39" s="160">
        <f t="shared" si="15"/>
        <v>-255381.19</v>
      </c>
      <c r="BD39" s="160">
        <f t="shared" si="13"/>
        <v>0</v>
      </c>
      <c r="BE39" s="160">
        <f t="shared" si="16"/>
        <v>0</v>
      </c>
    </row>
    <row r="40" spans="1:57">
      <c r="A40" s="225" t="s">
        <v>232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-897355.16999999993</v>
      </c>
      <c r="P40" s="6">
        <v>-1973.66</v>
      </c>
      <c r="Q40" s="6">
        <v>1340</v>
      </c>
      <c r="R40" s="6">
        <v>12552.4</v>
      </c>
      <c r="S40" s="6">
        <v>-1258.8900000000001</v>
      </c>
      <c r="T40" s="6">
        <v>-1205.75</v>
      </c>
      <c r="U40" s="6">
        <v>-5266.5</v>
      </c>
      <c r="V40" s="6">
        <v>-139.5</v>
      </c>
      <c r="W40" s="6">
        <v>0</v>
      </c>
      <c r="X40" s="6">
        <v>-316.2</v>
      </c>
      <c r="Y40" s="6">
        <v>-455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-620</v>
      </c>
      <c r="AP40" s="6">
        <v>0</v>
      </c>
      <c r="AQ40" s="6">
        <v>0</v>
      </c>
      <c r="AR40" s="6">
        <v>0</v>
      </c>
      <c r="AS40" s="6">
        <v>0</v>
      </c>
      <c r="AX40" s="6">
        <f t="shared" si="12"/>
        <v>-894698.2699999999</v>
      </c>
      <c r="BA40" s="6"/>
      <c r="BB40" s="160">
        <f t="shared" si="14"/>
        <v>0</v>
      </c>
      <c r="BC40" s="160">
        <f t="shared" si="15"/>
        <v>-894078.2699999999</v>
      </c>
      <c r="BD40" s="160">
        <f t="shared" si="13"/>
        <v>0</v>
      </c>
      <c r="BE40" s="160">
        <f t="shared" si="16"/>
        <v>-620</v>
      </c>
    </row>
    <row r="41" spans="1:57">
      <c r="A41" s="225" t="s">
        <v>277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G41" s="6">
        <v>0</v>
      </c>
      <c r="AH41" s="6">
        <v>0</v>
      </c>
      <c r="AI41" s="6">
        <v>-25643224.259999998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-33437838.699999999</v>
      </c>
      <c r="AX41" s="6">
        <f t="shared" si="12"/>
        <v>-59081062.959999993</v>
      </c>
      <c r="BA41" s="6"/>
      <c r="BB41" s="160">
        <f t="shared" si="14"/>
        <v>0</v>
      </c>
      <c r="BC41" s="160">
        <f t="shared" si="15"/>
        <v>0</v>
      </c>
      <c r="BD41" s="160">
        <f t="shared" si="13"/>
        <v>-25643224.259999998</v>
      </c>
      <c r="BE41" s="160">
        <f t="shared" si="16"/>
        <v>-33437838.699999999</v>
      </c>
    </row>
    <row r="42" spans="1:57">
      <c r="A42" s="225" t="s">
        <v>243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-34150695.5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-22206855.02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f>-7632958.48-56873.54</f>
        <v>-7689832.0200000005</v>
      </c>
      <c r="AX42" s="6">
        <f t="shared" si="12"/>
        <v>-64047382.539999999</v>
      </c>
      <c r="BA42" s="6"/>
      <c r="BB42" s="160">
        <f t="shared" si="14"/>
        <v>0</v>
      </c>
      <c r="BC42" s="160">
        <f t="shared" si="15"/>
        <v>-34150695.5</v>
      </c>
      <c r="BD42" s="160">
        <f t="shared" si="13"/>
        <v>-22206855.02</v>
      </c>
      <c r="BE42" s="160">
        <f t="shared" si="16"/>
        <v>-7689832.0200000005</v>
      </c>
    </row>
    <row r="43" spans="1:57">
      <c r="A43" s="225" t="s">
        <v>233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-178223.31999999998</v>
      </c>
      <c r="P43" s="6">
        <v>0</v>
      </c>
      <c r="Q43" s="6">
        <v>-406.84999999999997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X43" s="6">
        <f t="shared" si="12"/>
        <v>-178630.16999999998</v>
      </c>
      <c r="BA43" s="6"/>
      <c r="BB43" s="160">
        <f t="shared" si="14"/>
        <v>0</v>
      </c>
      <c r="BC43" s="160">
        <f t="shared" si="15"/>
        <v>-178630.16999999998</v>
      </c>
      <c r="BD43" s="160">
        <f t="shared" si="13"/>
        <v>0</v>
      </c>
      <c r="BE43" s="160">
        <f t="shared" si="16"/>
        <v>0</v>
      </c>
    </row>
    <row r="44" spans="1:57">
      <c r="A44" s="225" t="s">
        <v>234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-662170.12</v>
      </c>
      <c r="P44" s="6">
        <v>0</v>
      </c>
      <c r="Q44" s="6">
        <v>140.79</v>
      </c>
      <c r="R44" s="6">
        <v>246021.33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-9672.67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-617.78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X44" s="6">
        <f t="shared" si="12"/>
        <v>-426298.45</v>
      </c>
      <c r="BA44" s="6"/>
      <c r="BB44" s="160">
        <f t="shared" si="14"/>
        <v>0</v>
      </c>
      <c r="BC44" s="160">
        <f t="shared" si="15"/>
        <v>-416008</v>
      </c>
      <c r="BD44" s="160">
        <f t="shared" si="13"/>
        <v>-10290.450000000001</v>
      </c>
      <c r="BE44" s="160">
        <f t="shared" si="16"/>
        <v>0</v>
      </c>
    </row>
    <row r="45" spans="1:57">
      <c r="A45" s="178" t="s">
        <v>218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-15552.32</v>
      </c>
      <c r="K45" s="6">
        <v>-252.31</v>
      </c>
      <c r="L45" s="6">
        <v>4.72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X45" s="6">
        <f t="shared" si="12"/>
        <v>-15799.91</v>
      </c>
      <c r="BA45" s="6"/>
      <c r="BB45" s="160">
        <f t="shared" si="14"/>
        <v>-15799.91</v>
      </c>
      <c r="BC45" s="160">
        <f t="shared" si="15"/>
        <v>0</v>
      </c>
      <c r="BD45" s="160">
        <f t="shared" si="13"/>
        <v>0</v>
      </c>
      <c r="BE45" s="160">
        <f t="shared" si="16"/>
        <v>0</v>
      </c>
    </row>
    <row r="46" spans="1:57">
      <c r="A46" s="196" t="s">
        <v>235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-782732.79</v>
      </c>
      <c r="S46" s="6">
        <v>-122.08</v>
      </c>
      <c r="T46" s="6">
        <v>-23781.4</v>
      </c>
      <c r="U46" s="6">
        <v>-51.56</v>
      </c>
      <c r="V46" s="6">
        <v>-92.31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X46" s="6">
        <f t="shared" si="12"/>
        <v>-806780.14000000013</v>
      </c>
      <c r="BA46" s="6"/>
      <c r="BB46" s="160">
        <f t="shared" si="14"/>
        <v>0</v>
      </c>
      <c r="BC46" s="160">
        <f t="shared" si="15"/>
        <v>-806780.14000000013</v>
      </c>
      <c r="BD46" s="160">
        <f t="shared" si="13"/>
        <v>0</v>
      </c>
      <c r="BE46" s="160">
        <f t="shared" si="16"/>
        <v>0</v>
      </c>
    </row>
    <row r="47" spans="1:57">
      <c r="A47" s="195" t="s">
        <v>255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-28306.959999999999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X47" s="6">
        <f t="shared" si="12"/>
        <v>-28306.959999999999</v>
      </c>
      <c r="BA47" s="6"/>
      <c r="BB47" s="160">
        <f t="shared" si="14"/>
        <v>0</v>
      </c>
      <c r="BC47" s="160">
        <f t="shared" si="15"/>
        <v>-28306.959999999999</v>
      </c>
      <c r="BD47" s="160">
        <f t="shared" si="13"/>
        <v>0</v>
      </c>
      <c r="BE47" s="160">
        <f t="shared" si="16"/>
        <v>0</v>
      </c>
    </row>
    <row r="48" spans="1:57">
      <c r="A48" s="195" t="s">
        <v>257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-85293.79</v>
      </c>
      <c r="Z48" s="6">
        <v>0</v>
      </c>
      <c r="AA48" s="6">
        <v>0</v>
      </c>
      <c r="AB48" s="6">
        <v>46420.88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X48" s="6">
        <f t="shared" si="12"/>
        <v>-38872.909999999996</v>
      </c>
      <c r="BA48" s="6"/>
      <c r="BB48" s="160">
        <f t="shared" si="14"/>
        <v>0</v>
      </c>
      <c r="BC48" s="160">
        <f t="shared" si="15"/>
        <v>-85293.79</v>
      </c>
      <c r="BD48" s="160">
        <f t="shared" si="13"/>
        <v>46420.88</v>
      </c>
      <c r="BE48" s="160">
        <f t="shared" si="16"/>
        <v>0</v>
      </c>
    </row>
    <row r="49" spans="1:57">
      <c r="A49" s="195" t="s">
        <v>258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-42471.48</v>
      </c>
      <c r="Z49" s="6">
        <v>0</v>
      </c>
      <c r="AA49" s="6">
        <v>0</v>
      </c>
      <c r="AB49" s="6">
        <v>-626.28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X49" s="6">
        <f t="shared" si="12"/>
        <v>-43097.760000000002</v>
      </c>
      <c r="BA49" s="6"/>
      <c r="BB49" s="160">
        <f t="shared" si="14"/>
        <v>0</v>
      </c>
      <c r="BC49" s="160">
        <f t="shared" si="15"/>
        <v>-42471.48</v>
      </c>
      <c r="BD49" s="160">
        <f t="shared" si="13"/>
        <v>-626.28</v>
      </c>
      <c r="BE49" s="160">
        <f t="shared" si="16"/>
        <v>0</v>
      </c>
    </row>
    <row r="50" spans="1:57">
      <c r="A50" s="195" t="s">
        <v>262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-11188.21</v>
      </c>
      <c r="Z50" s="6">
        <v>0</v>
      </c>
      <c r="AA50" s="6">
        <v>0</v>
      </c>
      <c r="AB50" s="6">
        <v>-21758.07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X50" s="6">
        <f t="shared" si="12"/>
        <v>-32946.28</v>
      </c>
      <c r="BA50" s="6"/>
      <c r="BB50" s="160">
        <f t="shared" si="14"/>
        <v>0</v>
      </c>
      <c r="BC50" s="160">
        <f t="shared" si="15"/>
        <v>-11188.21</v>
      </c>
      <c r="BD50" s="160">
        <f t="shared" si="13"/>
        <v>-21758.07</v>
      </c>
      <c r="BE50" s="160">
        <f t="shared" si="16"/>
        <v>0</v>
      </c>
    </row>
    <row r="51" spans="1:57">
      <c r="A51" s="196" t="s">
        <v>261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-1015781.92</v>
      </c>
      <c r="AD51" s="6">
        <v>-16663.419999999998</v>
      </c>
      <c r="AE51" s="6">
        <v>-7190.8600000000006</v>
      </c>
      <c r="AF51" s="6">
        <v>1255.8800000000001</v>
      </c>
      <c r="AG51" s="6">
        <v>0</v>
      </c>
      <c r="AH51" s="6">
        <v>-376.4</v>
      </c>
      <c r="AI51" s="6">
        <v>-118.74</v>
      </c>
      <c r="AJ51" s="6">
        <v>25732.9</v>
      </c>
      <c r="AK51" s="6">
        <v>-3122.63</v>
      </c>
      <c r="AL51" s="6">
        <v>0</v>
      </c>
      <c r="AM51" s="6">
        <v>0</v>
      </c>
      <c r="AN51" s="6">
        <v>0</v>
      </c>
      <c r="AO51" s="6">
        <v>5342.91</v>
      </c>
      <c r="AP51" s="6">
        <v>0</v>
      </c>
      <c r="AQ51" s="6">
        <v>-1747.2</v>
      </c>
      <c r="AR51" s="6">
        <v>0</v>
      </c>
      <c r="AS51" s="6">
        <v>0</v>
      </c>
      <c r="AX51" s="6">
        <f t="shared" si="12"/>
        <v>-1012669.48</v>
      </c>
      <c r="BA51" s="6"/>
      <c r="BB51" s="160">
        <f t="shared" si="14"/>
        <v>0</v>
      </c>
      <c r="BC51" s="160">
        <f t="shared" si="15"/>
        <v>0</v>
      </c>
      <c r="BD51" s="160">
        <f t="shared" si="13"/>
        <v>-1016265.1900000001</v>
      </c>
      <c r="BE51" s="160">
        <f t="shared" si="16"/>
        <v>3595.71</v>
      </c>
    </row>
    <row r="52" spans="1:57">
      <c r="A52" s="224" t="s">
        <v>278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G52" s="6">
        <v>0</v>
      </c>
      <c r="AH52" s="6">
        <v>0</v>
      </c>
      <c r="AI52" s="6">
        <v>-4656773.59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-1762602.3199999998</v>
      </c>
      <c r="AX52" s="6">
        <f t="shared" si="12"/>
        <v>-6419375.9100000001</v>
      </c>
      <c r="BA52" s="6"/>
      <c r="BB52" s="160">
        <f t="shared" si="14"/>
        <v>0</v>
      </c>
      <c r="BC52" s="160">
        <f t="shared" si="15"/>
        <v>0</v>
      </c>
      <c r="BD52" s="160">
        <f t="shared" si="13"/>
        <v>-4656773.59</v>
      </c>
      <c r="BE52" s="160">
        <f t="shared" si="16"/>
        <v>-1762602.3199999998</v>
      </c>
    </row>
    <row r="53" spans="1:57">
      <c r="A53" s="233" t="s">
        <v>285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-53080.69</v>
      </c>
      <c r="AX53" s="6">
        <f t="shared" si="12"/>
        <v>-53080.69</v>
      </c>
      <c r="BA53" s="6"/>
      <c r="BB53" s="160">
        <f t="shared" si="14"/>
        <v>0</v>
      </c>
      <c r="BC53" s="160">
        <f t="shared" si="15"/>
        <v>0</v>
      </c>
      <c r="BD53" s="160">
        <f t="shared" si="13"/>
        <v>0</v>
      </c>
      <c r="BE53" s="160">
        <f t="shared" si="16"/>
        <v>-53080.69</v>
      </c>
    </row>
    <row r="54" spans="1:57">
      <c r="A54" s="233" t="s">
        <v>286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-30540.66</v>
      </c>
      <c r="AX54" s="6">
        <f t="shared" si="12"/>
        <v>-30540.66</v>
      </c>
      <c r="BA54" s="6"/>
      <c r="BB54" s="160">
        <f t="shared" si="14"/>
        <v>0</v>
      </c>
      <c r="BC54" s="160">
        <f t="shared" si="15"/>
        <v>0</v>
      </c>
      <c r="BD54" s="160">
        <f t="shared" si="13"/>
        <v>0</v>
      </c>
      <c r="BE54" s="160">
        <f t="shared" si="16"/>
        <v>-30540.66</v>
      </c>
    </row>
    <row r="55" spans="1:57">
      <c r="A55" s="233" t="s">
        <v>287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-45892.58</v>
      </c>
      <c r="AX55" s="6">
        <f t="shared" si="12"/>
        <v>-45892.58</v>
      </c>
      <c r="BA55" s="6"/>
      <c r="BB55" s="160">
        <f t="shared" si="14"/>
        <v>0</v>
      </c>
      <c r="BC55" s="160">
        <f t="shared" si="15"/>
        <v>0</v>
      </c>
      <c r="BD55" s="160">
        <f t="shared" si="13"/>
        <v>0</v>
      </c>
      <c r="BE55" s="160">
        <f t="shared" si="16"/>
        <v>-45892.58</v>
      </c>
    </row>
    <row r="56" spans="1:57">
      <c r="A56" s="233" t="s">
        <v>288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-102713.86</v>
      </c>
      <c r="AX56" s="6">
        <f t="shared" si="12"/>
        <v>-102713.86</v>
      </c>
      <c r="BA56" s="6"/>
      <c r="BB56" s="160">
        <f t="shared" si="14"/>
        <v>0</v>
      </c>
      <c r="BC56" s="160">
        <f t="shared" si="15"/>
        <v>0</v>
      </c>
      <c r="BD56" s="160">
        <f t="shared" si="13"/>
        <v>0</v>
      </c>
      <c r="BE56" s="160">
        <f t="shared" si="16"/>
        <v>-102713.86</v>
      </c>
    </row>
    <row r="57" spans="1:57">
      <c r="A57" s="233" t="s">
        <v>289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-83493.84</v>
      </c>
      <c r="AX57" s="6">
        <f t="shared" si="12"/>
        <v>-83493.84</v>
      </c>
      <c r="BA57" s="6"/>
      <c r="BB57" s="160">
        <f t="shared" si="14"/>
        <v>0</v>
      </c>
      <c r="BC57" s="160">
        <f t="shared" si="15"/>
        <v>0</v>
      </c>
      <c r="BD57" s="160">
        <f t="shared" si="13"/>
        <v>0</v>
      </c>
      <c r="BE57" s="160">
        <f t="shared" si="16"/>
        <v>-83493.84</v>
      </c>
    </row>
    <row r="58" spans="1:57">
      <c r="A58" s="233" t="s">
        <v>290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-52315.29</v>
      </c>
      <c r="AX58" s="6">
        <f t="shared" si="12"/>
        <v>-52315.29</v>
      </c>
      <c r="BA58" s="6"/>
      <c r="BB58" s="160">
        <f t="shared" si="14"/>
        <v>0</v>
      </c>
      <c r="BC58" s="160">
        <f t="shared" si="15"/>
        <v>0</v>
      </c>
      <c r="BD58" s="160">
        <f t="shared" si="13"/>
        <v>0</v>
      </c>
      <c r="BE58" s="160">
        <f t="shared" si="16"/>
        <v>-52315.29</v>
      </c>
    </row>
    <row r="59" spans="1:57">
      <c r="A59" s="224" t="s">
        <v>279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G59" s="6">
        <v>0</v>
      </c>
      <c r="AH59" s="6">
        <v>0</v>
      </c>
      <c r="AI59" s="6">
        <v>-72368.160000000003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-26002.63</v>
      </c>
      <c r="AX59" s="6">
        <f t="shared" si="12"/>
        <v>-98370.790000000008</v>
      </c>
      <c r="BA59" s="6"/>
      <c r="BB59" s="160">
        <f t="shared" si="14"/>
        <v>0</v>
      </c>
      <c r="BC59" s="160">
        <f t="shared" si="15"/>
        <v>0</v>
      </c>
      <c r="BD59" s="160">
        <f t="shared" si="13"/>
        <v>-72368.160000000003</v>
      </c>
      <c r="BE59" s="160">
        <f t="shared" si="16"/>
        <v>-26002.63</v>
      </c>
    </row>
    <row r="60" spans="1:57">
      <c r="A60" s="233" t="s">
        <v>293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-3650631.67</v>
      </c>
      <c r="AP60" s="6">
        <v>-23807.67</v>
      </c>
      <c r="AQ60" s="6">
        <v>9351.9</v>
      </c>
      <c r="AR60" s="6">
        <v>-24601.61</v>
      </c>
      <c r="AS60" s="6">
        <v>-27785.559999999998</v>
      </c>
      <c r="AX60" s="6">
        <f t="shared" si="12"/>
        <v>-3717474.61</v>
      </c>
      <c r="BA60" s="6"/>
      <c r="BB60" s="160">
        <f t="shared" si="14"/>
        <v>0</v>
      </c>
      <c r="BC60" s="160">
        <f t="shared" si="15"/>
        <v>0</v>
      </c>
      <c r="BD60" s="160">
        <f t="shared" si="13"/>
        <v>0</v>
      </c>
      <c r="BE60" s="160">
        <f t="shared" si="16"/>
        <v>-3717474.61</v>
      </c>
    </row>
    <row r="61" spans="1:57">
      <c r="A61" s="225" t="s">
        <v>230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-2021669.75</v>
      </c>
      <c r="R61" s="6">
        <v>0</v>
      </c>
      <c r="S61" s="6">
        <v>13455.56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-8258.56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X61" s="6">
        <f t="shared" si="12"/>
        <v>-2016472.75</v>
      </c>
      <c r="BA61" s="6"/>
      <c r="BB61" s="160">
        <f t="shared" si="14"/>
        <v>0</v>
      </c>
      <c r="BC61" s="160">
        <f t="shared" si="15"/>
        <v>-2016472.75</v>
      </c>
      <c r="BD61" s="160">
        <f t="shared" si="13"/>
        <v>0</v>
      </c>
      <c r="BE61" s="160">
        <f t="shared" si="16"/>
        <v>0</v>
      </c>
    </row>
    <row r="62" spans="1:57">
      <c r="A62" s="195" t="s">
        <v>256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-1228386.54</v>
      </c>
      <c r="AF62" s="6">
        <v>0</v>
      </c>
      <c r="AG62" s="6">
        <v>0</v>
      </c>
      <c r="AH62" s="6">
        <v>0</v>
      </c>
      <c r="AI62" s="6">
        <v>-414437.98000000004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X62" s="6">
        <f t="shared" si="12"/>
        <v>-1642824.52</v>
      </c>
      <c r="BA62" s="6"/>
      <c r="BB62" s="160">
        <f t="shared" si="14"/>
        <v>0</v>
      </c>
      <c r="BC62" s="160">
        <f t="shared" si="15"/>
        <v>0</v>
      </c>
      <c r="BD62" s="160">
        <f t="shared" si="13"/>
        <v>-1642824.52</v>
      </c>
      <c r="BE62" s="160">
        <f t="shared" si="16"/>
        <v>0</v>
      </c>
    </row>
    <row r="63" spans="1:57">
      <c r="A63" s="196" t="s">
        <v>236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-3117728.43</v>
      </c>
      <c r="W63" s="6">
        <v>-107931.93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-212831.30000000002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X63" s="6">
        <f t="shared" si="12"/>
        <v>-3438491.66</v>
      </c>
      <c r="BA63" s="6"/>
      <c r="BB63" s="160">
        <f t="shared" si="14"/>
        <v>0</v>
      </c>
      <c r="BC63" s="160">
        <f t="shared" si="15"/>
        <v>-3225660.3600000003</v>
      </c>
      <c r="BD63" s="160">
        <f t="shared" si="13"/>
        <v>-212831.30000000002</v>
      </c>
      <c r="BE63" s="160">
        <f t="shared" si="16"/>
        <v>0</v>
      </c>
    </row>
    <row r="64" spans="1:57">
      <c r="A64" s="196" t="s">
        <v>237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-100391.95</v>
      </c>
      <c r="W64" s="6">
        <v>0</v>
      </c>
      <c r="X64" s="6">
        <v>-2433683.4099999997</v>
      </c>
      <c r="Y64" s="6">
        <v>-516099.15</v>
      </c>
      <c r="Z64" s="6">
        <v>-186003.46</v>
      </c>
      <c r="AA64" s="6">
        <v>0</v>
      </c>
      <c r="AB64" s="6">
        <v>-3256.6899999999996</v>
      </c>
      <c r="AC64" s="6">
        <v>-103.12</v>
      </c>
      <c r="AD64" s="6">
        <v>0</v>
      </c>
      <c r="AE64" s="6">
        <v>0</v>
      </c>
      <c r="AF64" s="6">
        <v>0</v>
      </c>
      <c r="AG64" s="6">
        <v>0</v>
      </c>
      <c r="AH64" s="6">
        <v>-77100.3</v>
      </c>
      <c r="AI64" s="6">
        <v>-1.19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X64" s="6">
        <f t="shared" si="12"/>
        <v>-3316639.2699999996</v>
      </c>
      <c r="BA64" s="6"/>
      <c r="BB64" s="160">
        <f t="shared" si="14"/>
        <v>0</v>
      </c>
      <c r="BC64" s="160">
        <f t="shared" si="15"/>
        <v>-3050174.51</v>
      </c>
      <c r="BD64" s="160">
        <f t="shared" si="13"/>
        <v>-266464.76</v>
      </c>
      <c r="BE64" s="160">
        <f t="shared" si="16"/>
        <v>0</v>
      </c>
    </row>
    <row r="65" spans="1:61">
      <c r="A65" s="196" t="s">
        <v>238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-631679.62</v>
      </c>
      <c r="W65" s="6">
        <v>-9546.32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-869.8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X65" s="6">
        <f t="shared" si="12"/>
        <v>-642095.74</v>
      </c>
      <c r="BA65" s="6"/>
      <c r="BB65" s="160">
        <f t="shared" si="14"/>
        <v>0</v>
      </c>
      <c r="BC65" s="160">
        <f t="shared" si="15"/>
        <v>-641225.93999999994</v>
      </c>
      <c r="BD65" s="160">
        <f t="shared" si="13"/>
        <v>-869.8</v>
      </c>
      <c r="BE65" s="160">
        <f t="shared" si="16"/>
        <v>0</v>
      </c>
    </row>
    <row r="66" spans="1:61">
      <c r="A66" s="196" t="s">
        <v>239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-864319.41999999993</v>
      </c>
      <c r="W66" s="6">
        <v>-16237.11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-958.82999999999993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X66" s="6">
        <f t="shared" si="12"/>
        <v>-881515.35999999987</v>
      </c>
      <c r="BA66" s="6"/>
      <c r="BB66" s="160">
        <f t="shared" si="14"/>
        <v>0</v>
      </c>
      <c r="BC66" s="160">
        <f t="shared" si="15"/>
        <v>-880556.52999999991</v>
      </c>
      <c r="BD66" s="160">
        <f t="shared" si="13"/>
        <v>-958.82999999999993</v>
      </c>
      <c r="BE66" s="160">
        <f t="shared" si="16"/>
        <v>0</v>
      </c>
    </row>
    <row r="67" spans="1:61">
      <c r="A67" s="195" t="s">
        <v>260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-1101893.1399999999</v>
      </c>
      <c r="AG67" s="6">
        <v>-16521.78</v>
      </c>
      <c r="AH67" s="6">
        <v>0</v>
      </c>
      <c r="AI67" s="6">
        <v>-7666.97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X67" s="6">
        <f t="shared" si="12"/>
        <v>-1126081.8899999999</v>
      </c>
      <c r="BA67" s="6"/>
      <c r="BB67" s="160">
        <f t="shared" si="14"/>
        <v>0</v>
      </c>
      <c r="BC67" s="160">
        <f t="shared" si="15"/>
        <v>0</v>
      </c>
      <c r="BD67" s="160">
        <f>SUM(Z67:AK67)</f>
        <v>-1126081.8899999999</v>
      </c>
      <c r="BE67" s="160">
        <f t="shared" si="16"/>
        <v>0</v>
      </c>
    </row>
    <row r="68" spans="1:61">
      <c r="A68" s="197" t="s">
        <v>263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G68" s="6">
        <v>-3254755.42</v>
      </c>
      <c r="AH68" s="6">
        <v>0</v>
      </c>
      <c r="AI68" s="6">
        <v>-205454.48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X68" s="6">
        <f t="shared" si="12"/>
        <v>-3460209.9</v>
      </c>
      <c r="BA68" s="6"/>
      <c r="BB68" s="160">
        <f t="shared" si="14"/>
        <v>0</v>
      </c>
      <c r="BC68" s="160">
        <f t="shared" si="15"/>
        <v>0</v>
      </c>
      <c r="BD68" s="160">
        <f t="shared" ref="BD68:BD73" si="17">SUM(Z68:AK68)</f>
        <v>-3460209.9</v>
      </c>
      <c r="BE68" s="160">
        <f t="shared" si="16"/>
        <v>0</v>
      </c>
    </row>
    <row r="69" spans="1:61">
      <c r="A69" s="233" t="s">
        <v>291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-2155366.09</v>
      </c>
      <c r="AX69" s="6">
        <f t="shared" si="12"/>
        <v>-2155366.09</v>
      </c>
      <c r="BA69" s="6"/>
      <c r="BB69" s="160">
        <f t="shared" si="14"/>
        <v>0</v>
      </c>
      <c r="BC69" s="160">
        <f t="shared" si="15"/>
        <v>0</v>
      </c>
      <c r="BD69" s="160">
        <f t="shared" si="17"/>
        <v>0</v>
      </c>
      <c r="BE69" s="160">
        <f t="shared" si="16"/>
        <v>-2155366.09</v>
      </c>
    </row>
    <row r="70" spans="1:61">
      <c r="A70" s="233" t="s">
        <v>292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-607841.69999999995</v>
      </c>
      <c r="AX70" s="6">
        <f t="shared" si="12"/>
        <v>-607841.69999999995</v>
      </c>
      <c r="BA70" s="6"/>
      <c r="BB70" s="160">
        <f t="shared" si="14"/>
        <v>0</v>
      </c>
      <c r="BC70" s="160">
        <f t="shared" si="15"/>
        <v>0</v>
      </c>
      <c r="BD70" s="160">
        <f t="shared" si="17"/>
        <v>0</v>
      </c>
      <c r="BE70" s="160">
        <f t="shared" si="16"/>
        <v>-607841.69999999995</v>
      </c>
    </row>
    <row r="71" spans="1:61">
      <c r="A71" s="197" t="s">
        <v>264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G71" s="6">
        <v>-1820912.6199999999</v>
      </c>
      <c r="AH71" s="6">
        <v>0</v>
      </c>
      <c r="AI71" s="6">
        <v>-222224.97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X71" s="6">
        <f t="shared" si="12"/>
        <v>-2043137.5899999999</v>
      </c>
      <c r="BA71" s="6"/>
      <c r="BB71" s="160">
        <f t="shared" si="14"/>
        <v>0</v>
      </c>
      <c r="BC71" s="160">
        <f t="shared" si="15"/>
        <v>0</v>
      </c>
      <c r="BD71" s="160">
        <f t="shared" si="17"/>
        <v>-2043137.5899999999</v>
      </c>
      <c r="BE71" s="160">
        <f t="shared" si="16"/>
        <v>0</v>
      </c>
    </row>
    <row r="72" spans="1:61">
      <c r="A72" s="195" t="s">
        <v>259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-57094.6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X72" s="6">
        <f>SUM(B72:AW72)</f>
        <v>-57094.6</v>
      </c>
      <c r="BA72" s="6"/>
      <c r="BB72" s="160">
        <f t="shared" si="14"/>
        <v>0</v>
      </c>
      <c r="BC72" s="160">
        <f t="shared" si="15"/>
        <v>0</v>
      </c>
      <c r="BD72" s="160">
        <f t="shared" si="17"/>
        <v>-57094.6</v>
      </c>
      <c r="BE72" s="160">
        <f t="shared" si="16"/>
        <v>0</v>
      </c>
    </row>
    <row r="73" spans="1:61">
      <c r="A73" s="197" t="s">
        <v>265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G73" s="6">
        <v>-1504625.74</v>
      </c>
      <c r="AH73" s="6">
        <v>-476339.35</v>
      </c>
      <c r="AI73" s="6">
        <v>-137641.4</v>
      </c>
      <c r="AJ73" s="6">
        <v>0</v>
      </c>
      <c r="AK73" s="6">
        <v>-11019.679999999998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X73" s="6">
        <f>SUM(B73:AW73)</f>
        <v>-2129626.17</v>
      </c>
      <c r="BA73" s="6"/>
      <c r="BB73" s="160">
        <f>SUM(B73:M73)</f>
        <v>0</v>
      </c>
      <c r="BC73" s="160">
        <f>SUM(N73:Y73)</f>
        <v>0</v>
      </c>
      <c r="BD73" s="160">
        <f t="shared" si="17"/>
        <v>-2129626.17</v>
      </c>
      <c r="BE73" s="160">
        <f>SUM(AL73:AW73)</f>
        <v>0</v>
      </c>
    </row>
    <row r="74" spans="1:61" ht="13.5" thickBot="1">
      <c r="A74" s="4" t="s">
        <v>4</v>
      </c>
      <c r="B74" s="163">
        <f t="shared" ref="B74:AI74" si="18">SUM(B8:B73)</f>
        <v>2471.4499999999998</v>
      </c>
      <c r="C74" s="163">
        <f t="shared" si="18"/>
        <v>-482126.02999999997</v>
      </c>
      <c r="D74" s="163">
        <f t="shared" si="18"/>
        <v>-233275.28000000003</v>
      </c>
      <c r="E74" s="163">
        <f t="shared" si="18"/>
        <v>-4682.3</v>
      </c>
      <c r="F74" s="163">
        <f t="shared" si="18"/>
        <v>-559969.11</v>
      </c>
      <c r="G74" s="163">
        <f t="shared" si="18"/>
        <v>-11043631.569999998</v>
      </c>
      <c r="H74" s="163">
        <f t="shared" si="18"/>
        <v>-6543.58</v>
      </c>
      <c r="I74" s="163">
        <f t="shared" si="18"/>
        <v>-19035220.18</v>
      </c>
      <c r="J74" s="163">
        <f t="shared" si="18"/>
        <v>-53117.05</v>
      </c>
      <c r="K74" s="163">
        <f t="shared" si="18"/>
        <v>-21640610.260000002</v>
      </c>
      <c r="L74" s="163">
        <f t="shared" si="18"/>
        <v>-1336086.6199999999</v>
      </c>
      <c r="M74" s="163">
        <f t="shared" si="18"/>
        <v>-877603.56999999983</v>
      </c>
      <c r="N74" s="163">
        <f t="shared" si="18"/>
        <v>-8507.9400000000023</v>
      </c>
      <c r="O74" s="163">
        <f t="shared" si="18"/>
        <v>-2978077.3299999996</v>
      </c>
      <c r="P74" s="163">
        <f t="shared" si="18"/>
        <v>-45574.479999999996</v>
      </c>
      <c r="Q74" s="163">
        <f t="shared" si="18"/>
        <v>-2064956.2</v>
      </c>
      <c r="R74" s="163">
        <f t="shared" si="18"/>
        <v>-240739.42000000004</v>
      </c>
      <c r="S74" s="163">
        <f t="shared" si="18"/>
        <v>-2915356.13</v>
      </c>
      <c r="T74" s="163">
        <f t="shared" si="18"/>
        <v>-74224.22</v>
      </c>
      <c r="U74" s="163">
        <f t="shared" si="18"/>
        <v>-62576.46</v>
      </c>
      <c r="V74" s="163">
        <f t="shared" si="18"/>
        <v>-18609247.130000003</v>
      </c>
      <c r="W74" s="163">
        <f t="shared" si="18"/>
        <v>-35989973.32</v>
      </c>
      <c r="X74" s="163">
        <f t="shared" si="18"/>
        <v>-2437444.61</v>
      </c>
      <c r="Y74" s="163">
        <f t="shared" si="18"/>
        <v>-974352.75</v>
      </c>
      <c r="Z74" s="163">
        <f t="shared" si="18"/>
        <v>-269845.37</v>
      </c>
      <c r="AA74" s="163">
        <f t="shared" si="18"/>
        <v>11892.76</v>
      </c>
      <c r="AB74" s="163">
        <f t="shared" si="18"/>
        <v>-7366.6699999999992</v>
      </c>
      <c r="AC74" s="163">
        <f t="shared" si="18"/>
        <v>-769568.94000000006</v>
      </c>
      <c r="AD74" s="163">
        <f t="shared" si="18"/>
        <v>-16663.419999999998</v>
      </c>
      <c r="AE74" s="163">
        <f t="shared" si="18"/>
        <v>-1233839.56</v>
      </c>
      <c r="AF74" s="163">
        <f t="shared" si="18"/>
        <v>-1157731.8600000001</v>
      </c>
      <c r="AG74" s="163">
        <f t="shared" si="18"/>
        <v>-6596815.5599999996</v>
      </c>
      <c r="AH74" s="163">
        <f t="shared" si="18"/>
        <v>-547390.29</v>
      </c>
      <c r="AI74" s="163">
        <f t="shared" si="18"/>
        <v>-53799062.67999997</v>
      </c>
      <c r="AJ74" s="163">
        <f t="shared" ref="AJ74:AR74" si="19">SUM(AJ8:AJ73)</f>
        <v>22549.200000000001</v>
      </c>
      <c r="AK74" s="163">
        <f t="shared" si="19"/>
        <v>-5047.7899999999981</v>
      </c>
      <c r="AL74" s="163">
        <f>SUM(AL8:AL73)</f>
        <v>0</v>
      </c>
      <c r="AM74" s="163">
        <f t="shared" si="19"/>
        <v>0</v>
      </c>
      <c r="AN74" s="163">
        <f t="shared" si="19"/>
        <v>0</v>
      </c>
      <c r="AO74" s="163">
        <f t="shared" si="19"/>
        <v>-3645908.76</v>
      </c>
      <c r="AP74" s="163">
        <f t="shared" si="19"/>
        <v>-49325.85</v>
      </c>
      <c r="AQ74" s="163">
        <f t="shared" si="19"/>
        <v>4385.95</v>
      </c>
      <c r="AR74" s="163">
        <f t="shared" si="19"/>
        <v>-22070.97</v>
      </c>
      <c r="AS74" s="163">
        <f t="shared" ref="AS74:AX74" si="20">SUM(AS8:AS73)</f>
        <v>-4947635.22</v>
      </c>
      <c r="AT74" s="163">
        <f t="shared" si="20"/>
        <v>-41127670.719999999</v>
      </c>
      <c r="AU74" s="163">
        <f t="shared" si="20"/>
        <v>0</v>
      </c>
      <c r="AV74" s="163">
        <f t="shared" si="20"/>
        <v>0</v>
      </c>
      <c r="AW74" s="163">
        <f t="shared" si="20"/>
        <v>0</v>
      </c>
      <c r="AX74" s="163">
        <f t="shared" si="20"/>
        <v>-235828539.83999994</v>
      </c>
      <c r="BA74" s="6"/>
      <c r="BB74" s="227">
        <f>SUM(B74:M74)</f>
        <v>-55270394.099999994</v>
      </c>
      <c r="BC74" s="227">
        <f>SUM(N74:Y74)</f>
        <v>-66401029.990000002</v>
      </c>
      <c r="BD74" s="227">
        <f>SUM(Z74:AK74)</f>
        <v>-64368890.17999997</v>
      </c>
      <c r="BE74" s="227">
        <f>SUM(AL74:AW74)</f>
        <v>-49788225.57</v>
      </c>
    </row>
    <row r="75" spans="1:61" ht="13.5" thickTop="1">
      <c r="A75" s="234" t="s">
        <v>209</v>
      </c>
      <c r="B75" s="6">
        <v>-42166.85</v>
      </c>
      <c r="C75" s="6">
        <v>0</v>
      </c>
      <c r="D75" s="6">
        <v>-394.74</v>
      </c>
      <c r="E75" s="6">
        <v>-690.94999999999993</v>
      </c>
      <c r="F75" s="6">
        <v>-90300.19</v>
      </c>
      <c r="G75" s="6">
        <v>-5969.46</v>
      </c>
      <c r="H75" s="6">
        <v>1588.01</v>
      </c>
      <c r="I75" s="6">
        <v>-29701.870000000003</v>
      </c>
      <c r="J75" s="6">
        <v>-48348.79</v>
      </c>
      <c r="K75" s="6">
        <v>-33794.93</v>
      </c>
      <c r="L75" s="6">
        <v>0</v>
      </c>
      <c r="M75" s="6">
        <v>0</v>
      </c>
      <c r="N75" s="6">
        <v>-5548.88</v>
      </c>
      <c r="O75" s="6">
        <v>0</v>
      </c>
      <c r="P75" s="6">
        <v>0</v>
      </c>
      <c r="Q75" s="6">
        <v>-2073.5500000000002</v>
      </c>
      <c r="R75" s="6">
        <v>-6698.04</v>
      </c>
      <c r="S75" s="6">
        <v>-891.39</v>
      </c>
      <c r="T75" s="6">
        <v>0</v>
      </c>
      <c r="U75" s="6">
        <v>-1096.49</v>
      </c>
      <c r="V75" s="6">
        <v>-1979215.15</v>
      </c>
      <c r="W75" s="6">
        <v>-243856.04</v>
      </c>
      <c r="X75" s="6">
        <v>0</v>
      </c>
      <c r="Y75" s="6">
        <v>-2247.9300000000003</v>
      </c>
      <c r="Z75" s="6">
        <v>0</v>
      </c>
      <c r="AA75" s="6">
        <v>0</v>
      </c>
      <c r="AB75" s="6">
        <v>-6534.51</v>
      </c>
      <c r="AC75" s="6">
        <v>-1433.04</v>
      </c>
      <c r="AD75" s="6">
        <v>0</v>
      </c>
      <c r="AE75" s="6">
        <v>0</v>
      </c>
      <c r="AF75" s="6">
        <v>0</v>
      </c>
      <c r="AG75" s="6">
        <v>0</v>
      </c>
      <c r="AH75" s="6">
        <v>-36494.360000000008</v>
      </c>
      <c r="AI75" s="6">
        <v>-838804.8</v>
      </c>
      <c r="AJ75" s="6">
        <v>0</v>
      </c>
      <c r="AR75" s="6">
        <v>-727.52</v>
      </c>
      <c r="AT75" s="6">
        <f>-143938.46-627741.79</f>
        <v>-771680.25</v>
      </c>
      <c r="AW75" s="6">
        <v>0</v>
      </c>
      <c r="AX75" s="6">
        <f>SUM(B75:Y75)</f>
        <v>-2491407.2400000002</v>
      </c>
      <c r="AZ75" s="159" t="s">
        <v>246</v>
      </c>
      <c r="BA75" s="6"/>
      <c r="BB75" s="160">
        <f>BB74-'Exhibit 1.1 Page 7'!E8</f>
        <v>28729605.900000006</v>
      </c>
      <c r="BC75" s="160">
        <f>BC74+BB75</f>
        <v>-37671424.089999996</v>
      </c>
      <c r="BD75" s="160">
        <f>BD74+BC75</f>
        <v>-102040314.26999997</v>
      </c>
      <c r="BE75" s="160">
        <f>BE74+BD75</f>
        <v>-151828539.83999997</v>
      </c>
    </row>
    <row r="76" spans="1:6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9" spans="1:61">
      <c r="A79" s="230" t="s">
        <v>6</v>
      </c>
    </row>
    <row r="80" spans="1:61" s="6" customFormat="1">
      <c r="A80" s="5"/>
    </row>
    <row r="81" spans="1:61">
      <c r="A81" s="230" t="s">
        <v>8</v>
      </c>
      <c r="B81" s="1" t="s">
        <v>12</v>
      </c>
      <c r="C81" s="1" t="s">
        <v>13</v>
      </c>
      <c r="D81" s="1" t="s">
        <v>14</v>
      </c>
      <c r="E81" s="1" t="s">
        <v>15</v>
      </c>
      <c r="F81" s="1" t="s">
        <v>16</v>
      </c>
      <c r="G81" s="1" t="s">
        <v>17</v>
      </c>
      <c r="H81" s="1" t="s">
        <v>18</v>
      </c>
      <c r="I81" s="1" t="s">
        <v>19</v>
      </c>
      <c r="J81" s="1" t="s">
        <v>20</v>
      </c>
      <c r="K81" s="1" t="s">
        <v>21</v>
      </c>
      <c r="L81" s="1" t="s">
        <v>22</v>
      </c>
      <c r="M81" s="1" t="s">
        <v>23</v>
      </c>
      <c r="N81" s="1" t="s">
        <v>24</v>
      </c>
      <c r="O81" s="1" t="s">
        <v>25</v>
      </c>
      <c r="P81" s="1" t="s">
        <v>26</v>
      </c>
      <c r="Q81" s="1" t="s">
        <v>27</v>
      </c>
      <c r="R81" s="1" t="s">
        <v>28</v>
      </c>
      <c r="S81" s="1" t="s">
        <v>29</v>
      </c>
      <c r="T81" s="1" t="s">
        <v>30</v>
      </c>
      <c r="U81" s="1" t="s">
        <v>31</v>
      </c>
      <c r="V81" s="1" t="s">
        <v>32</v>
      </c>
    </row>
    <row r="82" spans="1:61">
      <c r="A82" s="235" t="s">
        <v>10</v>
      </c>
      <c r="B82" s="11">
        <v>0.52500000000000002</v>
      </c>
      <c r="C82" s="11">
        <v>4.7500000000000001E-2</v>
      </c>
      <c r="D82" s="11">
        <v>4.2799999999999998E-2</v>
      </c>
      <c r="E82" s="11">
        <v>3.85E-2</v>
      </c>
      <c r="F82" s="11">
        <v>3.4700000000000002E-2</v>
      </c>
      <c r="G82" s="11">
        <v>3.1199999999999999E-2</v>
      </c>
      <c r="H82" s="11">
        <v>2.9499999999999998E-2</v>
      </c>
      <c r="I82" s="11">
        <v>2.9499999999999998E-2</v>
      </c>
      <c r="J82" s="11">
        <v>2.9600000000000001E-2</v>
      </c>
      <c r="K82" s="11">
        <v>2.9499999999999998E-2</v>
      </c>
      <c r="L82" s="11">
        <v>2.9600000000000001E-2</v>
      </c>
      <c r="M82" s="11">
        <v>2.9499999999999998E-2</v>
      </c>
      <c r="N82" s="11">
        <v>2.9600000000000001E-2</v>
      </c>
      <c r="O82" s="11">
        <v>2.9499999999999998E-2</v>
      </c>
      <c r="P82" s="11">
        <v>2.9600000000000001E-2</v>
      </c>
      <c r="Q82" s="11">
        <v>1.46E-2</v>
      </c>
      <c r="R82" s="11"/>
      <c r="S82" s="11"/>
      <c r="T82" s="11"/>
      <c r="U82" s="11"/>
      <c r="V82" s="11"/>
    </row>
    <row r="83" spans="1:61">
      <c r="A83" s="235" t="s">
        <v>11</v>
      </c>
      <c r="B83" s="11">
        <v>0.51880000000000004</v>
      </c>
      <c r="C83" s="11">
        <v>3.61E-2</v>
      </c>
      <c r="D83" s="11">
        <v>3.3399999999999999E-2</v>
      </c>
      <c r="E83" s="11">
        <v>3.09E-2</v>
      </c>
      <c r="F83" s="11">
        <v>2.86E-2</v>
      </c>
      <c r="G83" s="11">
        <v>2.64E-2</v>
      </c>
      <c r="H83" s="11">
        <v>2.4400000000000002E-2</v>
      </c>
      <c r="I83" s="11">
        <v>2.2599999999999999E-2</v>
      </c>
      <c r="J83" s="11">
        <v>2.231E-2</v>
      </c>
      <c r="K83" s="11">
        <v>2.23E-2</v>
      </c>
      <c r="L83" s="11">
        <v>2.231E-2</v>
      </c>
      <c r="M83" s="11">
        <v>2.23E-2</v>
      </c>
      <c r="N83" s="11">
        <v>2.231E-2</v>
      </c>
      <c r="O83" s="11">
        <v>2.23E-2</v>
      </c>
      <c r="P83" s="11">
        <v>2.231E-2</v>
      </c>
      <c r="Q83" s="11">
        <v>2.23E-2</v>
      </c>
      <c r="R83" s="11">
        <v>2.231E-2</v>
      </c>
      <c r="S83" s="11">
        <v>2.23E-2</v>
      </c>
      <c r="T83" s="11">
        <v>2.231E-2</v>
      </c>
      <c r="U83" s="11">
        <v>2.23E-2</v>
      </c>
      <c r="V83" s="11">
        <v>1.1140000000000001E-2</v>
      </c>
    </row>
    <row r="84" spans="1:61">
      <c r="A84" s="235" t="s">
        <v>9</v>
      </c>
      <c r="B84" s="11">
        <v>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/>
      <c r="S84" s="11"/>
      <c r="T84" s="11"/>
      <c r="U84" s="11"/>
      <c r="V84" s="11"/>
    </row>
    <row r="85" spans="1:61">
      <c r="A85" s="234" t="s">
        <v>200</v>
      </c>
      <c r="B85" s="11">
        <v>3.7600000000000001E-2</v>
      </c>
      <c r="C85" s="11">
        <v>7.22E-2</v>
      </c>
      <c r="D85" s="11">
        <v>6.6799999999999998E-2</v>
      </c>
      <c r="E85" s="11">
        <v>6.1800000000000001E-2</v>
      </c>
      <c r="F85" s="11">
        <v>5.7200000000000001E-2</v>
      </c>
      <c r="G85" s="11">
        <v>5.28E-2</v>
      </c>
      <c r="H85" s="11">
        <v>4.8800000000000003E-2</v>
      </c>
      <c r="I85" s="11">
        <v>4.5199999999999997E-2</v>
      </c>
      <c r="J85" s="11">
        <v>4.462E-2</v>
      </c>
      <c r="K85" s="11">
        <v>4.4600000000000001E-2</v>
      </c>
      <c r="L85" s="11">
        <v>4.462E-2</v>
      </c>
      <c r="M85" s="11">
        <v>4.4600000000000001E-2</v>
      </c>
      <c r="N85" s="11">
        <v>4.462E-2</v>
      </c>
      <c r="O85" s="11">
        <v>4.4600000000000001E-2</v>
      </c>
      <c r="P85" s="11">
        <v>4.462E-2</v>
      </c>
      <c r="Q85" s="11">
        <v>4.4600000000000001E-2</v>
      </c>
      <c r="R85" s="11">
        <v>4.462E-2</v>
      </c>
      <c r="S85" s="11">
        <v>4.4600000000000001E-2</v>
      </c>
      <c r="T85" s="11">
        <v>4.462E-2</v>
      </c>
      <c r="U85" s="11">
        <v>4.4600000000000001E-2</v>
      </c>
      <c r="V85" s="11">
        <v>2.2280000000000001E-2</v>
      </c>
    </row>
    <row r="87" spans="1:61">
      <c r="A87" s="230" t="s">
        <v>33</v>
      </c>
      <c r="B87" s="181">
        <f>B7</f>
        <v>41305</v>
      </c>
      <c r="C87" s="181">
        <f t="shared" ref="C87:AK87" si="21">EOMONTH(B87,1)</f>
        <v>41333</v>
      </c>
      <c r="D87" s="181">
        <f t="shared" si="21"/>
        <v>41364</v>
      </c>
      <c r="E87" s="181">
        <f t="shared" si="21"/>
        <v>41394</v>
      </c>
      <c r="F87" s="181">
        <f t="shared" si="21"/>
        <v>41425</v>
      </c>
      <c r="G87" s="181">
        <f t="shared" si="21"/>
        <v>41455</v>
      </c>
      <c r="H87" s="181">
        <f t="shared" si="21"/>
        <v>41486</v>
      </c>
      <c r="I87" s="181">
        <f t="shared" si="21"/>
        <v>41517</v>
      </c>
      <c r="J87" s="181">
        <f t="shared" si="21"/>
        <v>41547</v>
      </c>
      <c r="K87" s="181">
        <f t="shared" si="21"/>
        <v>41578</v>
      </c>
      <c r="L87" s="181">
        <f t="shared" si="21"/>
        <v>41608</v>
      </c>
      <c r="M87" s="181">
        <f t="shared" si="21"/>
        <v>41639</v>
      </c>
      <c r="N87" s="181">
        <f t="shared" si="21"/>
        <v>41670</v>
      </c>
      <c r="O87" s="181">
        <f t="shared" si="21"/>
        <v>41698</v>
      </c>
      <c r="P87" s="181">
        <f t="shared" si="21"/>
        <v>41729</v>
      </c>
      <c r="Q87" s="181">
        <f t="shared" si="21"/>
        <v>41759</v>
      </c>
      <c r="R87" s="181">
        <f t="shared" si="21"/>
        <v>41790</v>
      </c>
      <c r="S87" s="181">
        <f t="shared" si="21"/>
        <v>41820</v>
      </c>
      <c r="T87" s="181">
        <f t="shared" si="21"/>
        <v>41851</v>
      </c>
      <c r="U87" s="181">
        <f t="shared" si="21"/>
        <v>41882</v>
      </c>
      <c r="V87" s="181">
        <f t="shared" si="21"/>
        <v>41912</v>
      </c>
      <c r="W87" s="2">
        <f t="shared" si="21"/>
        <v>41943</v>
      </c>
      <c r="X87" s="2">
        <f t="shared" si="21"/>
        <v>41973</v>
      </c>
      <c r="Y87" s="2">
        <f t="shared" si="21"/>
        <v>42004</v>
      </c>
      <c r="Z87" s="2">
        <f t="shared" si="21"/>
        <v>42035</v>
      </c>
      <c r="AA87" s="2">
        <f t="shared" si="21"/>
        <v>42063</v>
      </c>
      <c r="AB87" s="2">
        <f t="shared" si="21"/>
        <v>42094</v>
      </c>
      <c r="AC87" s="2">
        <f t="shared" si="21"/>
        <v>42124</v>
      </c>
      <c r="AD87" s="2">
        <f t="shared" si="21"/>
        <v>42155</v>
      </c>
      <c r="AE87" s="2">
        <f t="shared" si="21"/>
        <v>42185</v>
      </c>
      <c r="AF87" s="2">
        <f t="shared" si="21"/>
        <v>42216</v>
      </c>
      <c r="AG87" s="2">
        <f t="shared" si="21"/>
        <v>42247</v>
      </c>
      <c r="AH87" s="2">
        <f t="shared" si="21"/>
        <v>42277</v>
      </c>
      <c r="AI87" s="2">
        <f t="shared" si="21"/>
        <v>42308</v>
      </c>
      <c r="AJ87" s="2">
        <f t="shared" si="21"/>
        <v>42338</v>
      </c>
      <c r="AK87" s="2">
        <f t="shared" si="21"/>
        <v>42369</v>
      </c>
      <c r="AL87" s="2">
        <f t="shared" ref="AL87:AW87" si="22">EOMONTH(AK87,1)</f>
        <v>42400</v>
      </c>
      <c r="AM87" s="2">
        <f t="shared" si="22"/>
        <v>42429</v>
      </c>
      <c r="AN87" s="2">
        <f t="shared" si="22"/>
        <v>42460</v>
      </c>
      <c r="AO87" s="2">
        <f t="shared" si="22"/>
        <v>42490</v>
      </c>
      <c r="AP87" s="2">
        <f t="shared" si="22"/>
        <v>42521</v>
      </c>
      <c r="AQ87" s="2">
        <f t="shared" si="22"/>
        <v>42551</v>
      </c>
      <c r="AR87" s="2">
        <f t="shared" si="22"/>
        <v>42582</v>
      </c>
      <c r="AS87" s="2">
        <f t="shared" si="22"/>
        <v>42613</v>
      </c>
      <c r="AT87" s="2">
        <f t="shared" si="22"/>
        <v>42643</v>
      </c>
      <c r="AU87" s="2">
        <f t="shared" si="22"/>
        <v>42674</v>
      </c>
      <c r="AV87" s="2">
        <f t="shared" si="22"/>
        <v>42704</v>
      </c>
      <c r="AW87" s="2">
        <f t="shared" si="22"/>
        <v>42735</v>
      </c>
      <c r="AX87" s="2">
        <f t="shared" ref="AX87:BI87" si="23">EOMONTH(AW87,1)</f>
        <v>42766</v>
      </c>
      <c r="AY87" s="2">
        <f t="shared" si="23"/>
        <v>42794</v>
      </c>
      <c r="AZ87" s="2">
        <f t="shared" si="23"/>
        <v>42825</v>
      </c>
      <c r="BA87" s="2">
        <f t="shared" si="23"/>
        <v>42855</v>
      </c>
      <c r="BB87" s="2">
        <f t="shared" si="23"/>
        <v>42886</v>
      </c>
      <c r="BC87" s="2">
        <f t="shared" si="23"/>
        <v>42916</v>
      </c>
      <c r="BD87" s="2">
        <f t="shared" si="23"/>
        <v>42947</v>
      </c>
      <c r="BE87" s="2">
        <f t="shared" si="23"/>
        <v>42978</v>
      </c>
      <c r="BF87" s="2">
        <f t="shared" si="23"/>
        <v>43008</v>
      </c>
      <c r="BG87" s="2">
        <f t="shared" si="23"/>
        <v>43039</v>
      </c>
      <c r="BH87" s="2">
        <f t="shared" si="23"/>
        <v>43069</v>
      </c>
      <c r="BI87" s="2">
        <f t="shared" si="23"/>
        <v>43100</v>
      </c>
    </row>
    <row r="88" spans="1:61">
      <c r="A88" s="236" t="s">
        <v>198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6"/>
      <c r="X88" s="6"/>
      <c r="Y88" s="6"/>
      <c r="Z88" s="6"/>
      <c r="AA88" s="6"/>
    </row>
    <row r="89" spans="1:61">
      <c r="A89" s="237" t="s">
        <v>196</v>
      </c>
      <c r="B89" s="182">
        <f t="shared" ref="B89:L89" si="24">-SUM($B$74:$M$74)*$B$83/12*0</f>
        <v>0</v>
      </c>
      <c r="C89" s="182">
        <f>-SUM($B$74:$M$74)*$B$83/12*0</f>
        <v>0</v>
      </c>
      <c r="D89" s="182">
        <f t="shared" si="24"/>
        <v>0</v>
      </c>
      <c r="E89" s="182">
        <f t="shared" si="24"/>
        <v>0</v>
      </c>
      <c r="F89" s="182">
        <f t="shared" si="24"/>
        <v>0</v>
      </c>
      <c r="G89" s="182">
        <f t="shared" si="24"/>
        <v>0</v>
      </c>
      <c r="H89" s="182">
        <f t="shared" si="24"/>
        <v>0</v>
      </c>
      <c r="I89" s="182">
        <f t="shared" si="24"/>
        <v>0</v>
      </c>
      <c r="J89" s="182">
        <f t="shared" si="24"/>
        <v>0</v>
      </c>
      <c r="K89" s="182">
        <f t="shared" si="24"/>
        <v>0</v>
      </c>
      <c r="L89" s="182">
        <f t="shared" si="24"/>
        <v>0</v>
      </c>
      <c r="M89" s="182">
        <f>-SUM($B$74:$M$74)*$B$83/12*0</f>
        <v>0</v>
      </c>
      <c r="N89" s="182">
        <f t="shared" ref="N89:V89" si="25">-SUM($B$74:$M$74)*$C$83/12*0</f>
        <v>0</v>
      </c>
      <c r="O89" s="182">
        <f t="shared" si="25"/>
        <v>0</v>
      </c>
      <c r="P89" s="182">
        <f t="shared" si="25"/>
        <v>0</v>
      </c>
      <c r="Q89" s="182">
        <f t="shared" si="25"/>
        <v>0</v>
      </c>
      <c r="R89" s="182">
        <f t="shared" si="25"/>
        <v>0</v>
      </c>
      <c r="S89" s="182">
        <f t="shared" si="25"/>
        <v>0</v>
      </c>
      <c r="T89" s="182">
        <f t="shared" si="25"/>
        <v>0</v>
      </c>
      <c r="U89" s="182">
        <f t="shared" si="25"/>
        <v>0</v>
      </c>
      <c r="V89" s="182">
        <f t="shared" si="25"/>
        <v>0</v>
      </c>
      <c r="W89" s="6">
        <f>-SUM($B$74:$M$74)*$C$83/12*0</f>
        <v>0</v>
      </c>
      <c r="X89" s="6">
        <f t="shared" ref="X89:AW89" si="26">-SUM($B$74:$M$74)*$C$83/12*0</f>
        <v>0</v>
      </c>
      <c r="Y89" s="6">
        <f t="shared" si="26"/>
        <v>0</v>
      </c>
      <c r="Z89" s="6">
        <f t="shared" si="26"/>
        <v>0</v>
      </c>
      <c r="AA89" s="6">
        <f t="shared" si="26"/>
        <v>0</v>
      </c>
      <c r="AB89" s="6">
        <f t="shared" si="26"/>
        <v>0</v>
      </c>
      <c r="AC89" s="6">
        <f t="shared" si="26"/>
        <v>0</v>
      </c>
      <c r="AD89" s="6">
        <f t="shared" si="26"/>
        <v>0</v>
      </c>
      <c r="AE89" s="6">
        <f t="shared" si="26"/>
        <v>0</v>
      </c>
      <c r="AF89" s="6">
        <f t="shared" si="26"/>
        <v>0</v>
      </c>
      <c r="AG89" s="6">
        <f t="shared" si="26"/>
        <v>0</v>
      </c>
      <c r="AH89" s="6">
        <f t="shared" si="26"/>
        <v>0</v>
      </c>
      <c r="AI89" s="6">
        <f t="shared" si="26"/>
        <v>0</v>
      </c>
      <c r="AJ89" s="6">
        <f t="shared" si="26"/>
        <v>0</v>
      </c>
      <c r="AK89" s="6">
        <f t="shared" si="26"/>
        <v>0</v>
      </c>
      <c r="AL89" s="6">
        <f t="shared" si="26"/>
        <v>0</v>
      </c>
      <c r="AM89" s="6">
        <f t="shared" si="26"/>
        <v>0</v>
      </c>
      <c r="AN89" s="6">
        <f t="shared" si="26"/>
        <v>0</v>
      </c>
      <c r="AO89" s="6">
        <f t="shared" si="26"/>
        <v>0</v>
      </c>
      <c r="AP89" s="6">
        <f t="shared" si="26"/>
        <v>0</v>
      </c>
      <c r="AQ89" s="6">
        <f t="shared" si="26"/>
        <v>0</v>
      </c>
      <c r="AR89" s="6">
        <f t="shared" si="26"/>
        <v>0</v>
      </c>
      <c r="AS89" s="6">
        <f t="shared" si="26"/>
        <v>0</v>
      </c>
      <c r="AT89" s="6">
        <f t="shared" si="26"/>
        <v>0</v>
      </c>
      <c r="AU89" s="6">
        <f t="shared" si="26"/>
        <v>0</v>
      </c>
      <c r="AV89" s="6">
        <f t="shared" si="26"/>
        <v>0</v>
      </c>
      <c r="AW89" s="6">
        <f t="shared" si="26"/>
        <v>0</v>
      </c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>
      <c r="A90" s="236" t="s">
        <v>199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6"/>
      <c r="X90" s="6"/>
      <c r="Y90" s="6"/>
      <c r="Z90" s="6"/>
      <c r="AA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>
      <c r="A91" s="237" t="s">
        <v>196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>
        <f t="shared" ref="N91:Y91" si="27">-$BC$75*$B$83/12</f>
        <v>1628661.2348243333</v>
      </c>
      <c r="O91" s="182">
        <f t="shared" si="27"/>
        <v>1628661.2348243333</v>
      </c>
      <c r="P91" s="182">
        <f t="shared" si="27"/>
        <v>1628661.2348243333</v>
      </c>
      <c r="Q91" s="182">
        <f t="shared" si="27"/>
        <v>1628661.2348243333</v>
      </c>
      <c r="R91" s="182">
        <f t="shared" si="27"/>
        <v>1628661.2348243333</v>
      </c>
      <c r="S91" s="182">
        <f t="shared" si="27"/>
        <v>1628661.2348243333</v>
      </c>
      <c r="T91" s="182">
        <f t="shared" si="27"/>
        <v>1628661.2348243333</v>
      </c>
      <c r="U91" s="182">
        <f t="shared" si="27"/>
        <v>1628661.2348243333</v>
      </c>
      <c r="V91" s="182">
        <f t="shared" si="27"/>
        <v>1628661.2348243333</v>
      </c>
      <c r="W91" s="6">
        <f t="shared" si="27"/>
        <v>1628661.2348243333</v>
      </c>
      <c r="X91" s="6">
        <f t="shared" si="27"/>
        <v>1628661.2348243333</v>
      </c>
      <c r="Y91" s="6">
        <f t="shared" si="27"/>
        <v>1628661.2348243333</v>
      </c>
      <c r="Z91" s="6">
        <f t="shared" ref="Z91:AK91" si="28">-$BC$75*$C$83/12</f>
        <v>113328.20080408332</v>
      </c>
      <c r="AA91" s="6">
        <f t="shared" si="28"/>
        <v>113328.20080408332</v>
      </c>
      <c r="AB91" s="6">
        <f t="shared" si="28"/>
        <v>113328.20080408332</v>
      </c>
      <c r="AC91" s="6">
        <f t="shared" si="28"/>
        <v>113328.20080408332</v>
      </c>
      <c r="AD91" s="6">
        <f t="shared" si="28"/>
        <v>113328.20080408332</v>
      </c>
      <c r="AE91" s="6">
        <f t="shared" si="28"/>
        <v>113328.20080408332</v>
      </c>
      <c r="AF91" s="6">
        <f t="shared" si="28"/>
        <v>113328.20080408332</v>
      </c>
      <c r="AG91" s="6">
        <f t="shared" si="28"/>
        <v>113328.20080408332</v>
      </c>
      <c r="AH91" s="6">
        <f t="shared" si="28"/>
        <v>113328.20080408332</v>
      </c>
      <c r="AI91" s="6">
        <f t="shared" si="28"/>
        <v>113328.20080408332</v>
      </c>
      <c r="AJ91" s="6">
        <f t="shared" si="28"/>
        <v>113328.20080408332</v>
      </c>
      <c r="AK91" s="6">
        <f t="shared" si="28"/>
        <v>113328.20080408332</v>
      </c>
      <c r="AL91" s="6">
        <f t="shared" ref="AL91:AW91" si="29">-$BC$75*$D$83/12</f>
        <v>104852.13038383331</v>
      </c>
      <c r="AM91" s="6">
        <f t="shared" si="29"/>
        <v>104852.13038383331</v>
      </c>
      <c r="AN91" s="6">
        <f t="shared" si="29"/>
        <v>104852.13038383331</v>
      </c>
      <c r="AO91" s="6">
        <f t="shared" si="29"/>
        <v>104852.13038383331</v>
      </c>
      <c r="AP91" s="6">
        <f t="shared" si="29"/>
        <v>104852.13038383331</v>
      </c>
      <c r="AQ91" s="6">
        <f t="shared" si="29"/>
        <v>104852.13038383331</v>
      </c>
      <c r="AR91" s="6">
        <f t="shared" si="29"/>
        <v>104852.13038383331</v>
      </c>
      <c r="AS91" s="6">
        <f t="shared" si="29"/>
        <v>104852.13038383331</v>
      </c>
      <c r="AT91" s="6">
        <f t="shared" si="29"/>
        <v>104852.13038383331</v>
      </c>
      <c r="AU91" s="6">
        <f t="shared" si="29"/>
        <v>104852.13038383331</v>
      </c>
      <c r="AV91" s="6">
        <f t="shared" si="29"/>
        <v>104852.13038383331</v>
      </c>
      <c r="AW91" s="6">
        <f t="shared" si="29"/>
        <v>104852.13038383331</v>
      </c>
      <c r="AX91" s="6">
        <f>-$BC$75*$E$83/12</f>
        <v>97003.917031749981</v>
      </c>
      <c r="AY91" s="6">
        <f t="shared" ref="AY91:BI91" si="30">-$BC$75*$E$83/12</f>
        <v>97003.917031749981</v>
      </c>
      <c r="AZ91" s="6">
        <f t="shared" si="30"/>
        <v>97003.917031749981</v>
      </c>
      <c r="BA91" s="6">
        <f t="shared" si="30"/>
        <v>97003.917031749981</v>
      </c>
      <c r="BB91" s="6">
        <f t="shared" si="30"/>
        <v>97003.917031749981</v>
      </c>
      <c r="BC91" s="6">
        <f t="shared" si="30"/>
        <v>97003.917031749981</v>
      </c>
      <c r="BD91" s="6">
        <f t="shared" si="30"/>
        <v>97003.917031749981</v>
      </c>
      <c r="BE91" s="6">
        <f t="shared" si="30"/>
        <v>97003.917031749981</v>
      </c>
      <c r="BF91" s="6">
        <f t="shared" si="30"/>
        <v>97003.917031749981</v>
      </c>
      <c r="BG91" s="6">
        <f t="shared" si="30"/>
        <v>97003.917031749981</v>
      </c>
      <c r="BH91" s="6">
        <f t="shared" si="30"/>
        <v>97003.917031749981</v>
      </c>
      <c r="BI91" s="6">
        <f t="shared" si="30"/>
        <v>97003.917031749981</v>
      </c>
    </row>
    <row r="92" spans="1:61">
      <c r="A92" s="238" t="s">
        <v>252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6"/>
      <c r="X92" s="6"/>
      <c r="Y92" s="6"/>
      <c r="Z92" s="6"/>
      <c r="AA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>
      <c r="A93" s="237" t="s">
        <v>196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6"/>
      <c r="X93" s="6"/>
      <c r="Y93" s="6"/>
      <c r="Z93" s="6">
        <f>-$BD$74*$B$83/12</f>
        <v>2782881.6854486656</v>
      </c>
      <c r="AA93" s="6">
        <f t="shared" ref="AA93:AK93" si="31">-$BD$74*$B$83/12</f>
        <v>2782881.6854486656</v>
      </c>
      <c r="AB93" s="6">
        <f t="shared" si="31"/>
        <v>2782881.6854486656</v>
      </c>
      <c r="AC93" s="6">
        <f t="shared" si="31"/>
        <v>2782881.6854486656</v>
      </c>
      <c r="AD93" s="6">
        <f t="shared" si="31"/>
        <v>2782881.6854486656</v>
      </c>
      <c r="AE93" s="6">
        <f>-$BD$74*$B$83/12</f>
        <v>2782881.6854486656</v>
      </c>
      <c r="AF93" s="6">
        <f t="shared" si="31"/>
        <v>2782881.6854486656</v>
      </c>
      <c r="AG93" s="6">
        <f t="shared" si="31"/>
        <v>2782881.6854486656</v>
      </c>
      <c r="AH93" s="6">
        <f t="shared" si="31"/>
        <v>2782881.6854486656</v>
      </c>
      <c r="AI93" s="6">
        <f t="shared" si="31"/>
        <v>2782881.6854486656</v>
      </c>
      <c r="AJ93" s="6">
        <f t="shared" si="31"/>
        <v>2782881.6854486656</v>
      </c>
      <c r="AK93" s="6">
        <f t="shared" si="31"/>
        <v>2782881.6854486656</v>
      </c>
      <c r="AL93" s="6">
        <f>-$BD$74*$C$83/12</f>
        <v>193643.07795816657</v>
      </c>
      <c r="AM93" s="6">
        <f t="shared" ref="AM93:AW93" si="32">-$BD$74*$C$83/12</f>
        <v>193643.07795816657</v>
      </c>
      <c r="AN93" s="6">
        <f t="shared" si="32"/>
        <v>193643.07795816657</v>
      </c>
      <c r="AO93" s="6">
        <f t="shared" si="32"/>
        <v>193643.07795816657</v>
      </c>
      <c r="AP93" s="6">
        <f t="shared" si="32"/>
        <v>193643.07795816657</v>
      </c>
      <c r="AQ93" s="6">
        <f t="shared" si="32"/>
        <v>193643.07795816657</v>
      </c>
      <c r="AR93" s="6">
        <f t="shared" si="32"/>
        <v>193643.07795816657</v>
      </c>
      <c r="AS93" s="6">
        <f t="shared" si="32"/>
        <v>193643.07795816657</v>
      </c>
      <c r="AT93" s="6">
        <f t="shared" si="32"/>
        <v>193643.07795816657</v>
      </c>
      <c r="AU93" s="6">
        <f t="shared" si="32"/>
        <v>193643.07795816657</v>
      </c>
      <c r="AV93" s="6">
        <f t="shared" si="32"/>
        <v>193643.07795816657</v>
      </c>
      <c r="AW93" s="6">
        <f t="shared" si="32"/>
        <v>193643.07795816657</v>
      </c>
      <c r="AX93" s="6">
        <f>-$BD$74*$D$83/12</f>
        <v>179160.07766766657</v>
      </c>
      <c r="AY93" s="6">
        <f t="shared" ref="AY93:BI93" si="33">-$BD$74*$D$83/12</f>
        <v>179160.07766766657</v>
      </c>
      <c r="AZ93" s="6">
        <f t="shared" si="33"/>
        <v>179160.07766766657</v>
      </c>
      <c r="BA93" s="6">
        <f t="shared" si="33"/>
        <v>179160.07766766657</v>
      </c>
      <c r="BB93" s="6">
        <f t="shared" si="33"/>
        <v>179160.07766766657</v>
      </c>
      <c r="BC93" s="6">
        <f t="shared" si="33"/>
        <v>179160.07766766657</v>
      </c>
      <c r="BD93" s="6">
        <f t="shared" si="33"/>
        <v>179160.07766766657</v>
      </c>
      <c r="BE93" s="6">
        <f t="shared" si="33"/>
        <v>179160.07766766657</v>
      </c>
      <c r="BF93" s="6">
        <f t="shared" si="33"/>
        <v>179160.07766766657</v>
      </c>
      <c r="BG93" s="6">
        <f t="shared" si="33"/>
        <v>179160.07766766657</v>
      </c>
      <c r="BH93" s="6">
        <f t="shared" si="33"/>
        <v>179160.07766766657</v>
      </c>
      <c r="BI93" s="6">
        <f t="shared" si="33"/>
        <v>179160.07766766657</v>
      </c>
    </row>
    <row r="94" spans="1:61">
      <c r="A94" s="238" t="s">
        <v>303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6"/>
      <c r="X94" s="6"/>
      <c r="Y94" s="6"/>
      <c r="Z94" s="6"/>
      <c r="AA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>
      <c r="A95" s="237" t="s">
        <v>196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6"/>
      <c r="X95" s="6"/>
      <c r="Y95" s="6"/>
      <c r="Z95" s="6"/>
      <c r="AA95" s="6"/>
      <c r="AL95" s="6">
        <f>-$BE$74*$B$83/12</f>
        <v>2152510.952143</v>
      </c>
      <c r="AM95" s="6">
        <f t="shared" ref="AM95:AW95" si="34">-$BE$74*$B$83/12</f>
        <v>2152510.952143</v>
      </c>
      <c r="AN95" s="6">
        <f t="shared" si="34"/>
        <v>2152510.952143</v>
      </c>
      <c r="AO95" s="6">
        <f t="shared" si="34"/>
        <v>2152510.952143</v>
      </c>
      <c r="AP95" s="6">
        <f t="shared" si="34"/>
        <v>2152510.952143</v>
      </c>
      <c r="AQ95" s="6">
        <f t="shared" si="34"/>
        <v>2152510.952143</v>
      </c>
      <c r="AR95" s="6">
        <f t="shared" si="34"/>
        <v>2152510.952143</v>
      </c>
      <c r="AS95" s="6">
        <f t="shared" si="34"/>
        <v>2152510.952143</v>
      </c>
      <c r="AT95" s="6">
        <f t="shared" si="34"/>
        <v>2152510.952143</v>
      </c>
      <c r="AU95" s="6">
        <f t="shared" si="34"/>
        <v>2152510.952143</v>
      </c>
      <c r="AV95" s="6">
        <f t="shared" si="34"/>
        <v>2152510.952143</v>
      </c>
      <c r="AW95" s="6">
        <f t="shared" si="34"/>
        <v>2152510.952143</v>
      </c>
      <c r="AX95" s="6">
        <f>-$BE$74*$C$83/12</f>
        <v>149779.57858975002</v>
      </c>
      <c r="AY95" s="6">
        <f t="shared" ref="AY95:BI95" si="35">-$BE$74*$C$83/12</f>
        <v>149779.57858975002</v>
      </c>
      <c r="AZ95" s="6">
        <f t="shared" si="35"/>
        <v>149779.57858975002</v>
      </c>
      <c r="BA95" s="6">
        <f t="shared" si="35"/>
        <v>149779.57858975002</v>
      </c>
      <c r="BB95" s="6">
        <f t="shared" si="35"/>
        <v>149779.57858975002</v>
      </c>
      <c r="BC95" s="6">
        <f t="shared" si="35"/>
        <v>149779.57858975002</v>
      </c>
      <c r="BD95" s="6">
        <f t="shared" si="35"/>
        <v>149779.57858975002</v>
      </c>
      <c r="BE95" s="6">
        <f t="shared" si="35"/>
        <v>149779.57858975002</v>
      </c>
      <c r="BF95" s="6">
        <f t="shared" si="35"/>
        <v>149779.57858975002</v>
      </c>
      <c r="BG95" s="6">
        <f t="shared" si="35"/>
        <v>149779.57858975002</v>
      </c>
      <c r="BH95" s="6">
        <f t="shared" si="35"/>
        <v>149779.57858975002</v>
      </c>
      <c r="BI95" s="6">
        <f t="shared" si="35"/>
        <v>149779.57858975002</v>
      </c>
    </row>
    <row r="96" spans="1:61">
      <c r="A96" s="238" t="s">
        <v>248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6">
        <f>-'Exhibit 1.1'!Y86</f>
        <v>174550</v>
      </c>
      <c r="X96" s="6">
        <f>-'Exhibit 1.1'!Z86</f>
        <v>0</v>
      </c>
      <c r="Y96" s="6">
        <f>-'Exhibit 1.1'!AA86</f>
        <v>2247.9300000000003</v>
      </c>
      <c r="Z96" s="6">
        <f>-'Exhibit 1.1'!AB86</f>
        <v>0</v>
      </c>
      <c r="AA96" s="6">
        <f>-'Exhibit 1.1'!AC86</f>
        <v>0</v>
      </c>
      <c r="AB96" s="6">
        <f>-'Exhibit 1.1'!AD86</f>
        <v>6534.51</v>
      </c>
      <c r="AC96" s="6">
        <f>-'Exhibit 1.1'!AE86</f>
        <v>1433.04</v>
      </c>
      <c r="AD96" s="6">
        <f>-'Exhibit 1.1'!AF86</f>
        <v>0</v>
      </c>
      <c r="AE96" s="6">
        <f>-'Exhibit 1.1'!AG86</f>
        <v>0</v>
      </c>
      <c r="AF96" s="6">
        <f>-'Exhibit 1.1'!AH86</f>
        <v>0</v>
      </c>
      <c r="AG96" s="6">
        <f>-'Exhibit 1.1'!AI86</f>
        <v>0</v>
      </c>
      <c r="AH96" s="6">
        <f>-'Exhibit 1.1'!AJ86</f>
        <v>36494.360000000008</v>
      </c>
      <c r="AI96" s="6">
        <f>-'Exhibit 1.1'!AK86</f>
        <v>838804.8</v>
      </c>
      <c r="AJ96" s="6">
        <f>-'Exhibit 1.1'!AL86</f>
        <v>0</v>
      </c>
      <c r="AK96" s="6">
        <f>-'Exhibit 1.1'!AM86</f>
        <v>0</v>
      </c>
      <c r="AL96" s="6">
        <f>-'Exhibit 1.1'!AN86</f>
        <v>0</v>
      </c>
      <c r="AM96" s="6">
        <f>-'Exhibit 1.1'!AO86</f>
        <v>0</v>
      </c>
      <c r="AN96" s="6">
        <f>-'Exhibit 1.1'!AP86</f>
        <v>0</v>
      </c>
      <c r="AO96" s="6">
        <f>-'Exhibit 1.1'!AQ86</f>
        <v>0</v>
      </c>
      <c r="AP96" s="6">
        <f>-'Exhibit 1.1'!AR86</f>
        <v>0</v>
      </c>
      <c r="AQ96" s="6">
        <f>-'Exhibit 1.1'!AS86</f>
        <v>0</v>
      </c>
      <c r="AR96" s="6">
        <f>-'Exhibit 1.1'!AT86</f>
        <v>727.52</v>
      </c>
      <c r="AS96" s="6">
        <f>-'Exhibit 1.1'!AU86</f>
        <v>0</v>
      </c>
      <c r="AT96" s="6">
        <f>-'Exhibit 1.1'!AV86</f>
        <v>771680.25</v>
      </c>
      <c r="AU96" s="6">
        <f>-'Exhibit 1.1'!AW86</f>
        <v>0</v>
      </c>
      <c r="AV96" s="6">
        <f>-'Exhibit 1.1'!AX86</f>
        <v>0</v>
      </c>
      <c r="AW96" s="6">
        <f>-'Exhibit 1.1'!AY86</f>
        <v>0</v>
      </c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>
      <c r="A97" s="239" t="s">
        <v>155</v>
      </c>
      <c r="B97" s="183">
        <f t="shared" ref="B97:V97" si="36">SUM(B88:B91)</f>
        <v>0</v>
      </c>
      <c r="C97" s="183">
        <f t="shared" si="36"/>
        <v>0</v>
      </c>
      <c r="D97" s="183">
        <f t="shared" si="36"/>
        <v>0</v>
      </c>
      <c r="E97" s="183">
        <f t="shared" si="36"/>
        <v>0</v>
      </c>
      <c r="F97" s="183">
        <f t="shared" si="36"/>
        <v>0</v>
      </c>
      <c r="G97" s="183">
        <f t="shared" si="36"/>
        <v>0</v>
      </c>
      <c r="H97" s="183">
        <f t="shared" si="36"/>
        <v>0</v>
      </c>
      <c r="I97" s="183">
        <f t="shared" si="36"/>
        <v>0</v>
      </c>
      <c r="J97" s="183">
        <f t="shared" si="36"/>
        <v>0</v>
      </c>
      <c r="K97" s="183">
        <f t="shared" si="36"/>
        <v>0</v>
      </c>
      <c r="L97" s="183">
        <f t="shared" si="36"/>
        <v>0</v>
      </c>
      <c r="M97" s="183">
        <f t="shared" si="36"/>
        <v>0</v>
      </c>
      <c r="N97" s="183">
        <f t="shared" si="36"/>
        <v>1628661.2348243333</v>
      </c>
      <c r="O97" s="183">
        <f t="shared" si="36"/>
        <v>1628661.2348243333</v>
      </c>
      <c r="P97" s="183">
        <f t="shared" si="36"/>
        <v>1628661.2348243333</v>
      </c>
      <c r="Q97" s="183">
        <f t="shared" si="36"/>
        <v>1628661.2348243333</v>
      </c>
      <c r="R97" s="183">
        <f t="shared" si="36"/>
        <v>1628661.2348243333</v>
      </c>
      <c r="S97" s="183">
        <f t="shared" si="36"/>
        <v>1628661.2348243333</v>
      </c>
      <c r="T97" s="183">
        <f t="shared" si="36"/>
        <v>1628661.2348243333</v>
      </c>
      <c r="U97" s="183">
        <f t="shared" si="36"/>
        <v>1628661.2348243333</v>
      </c>
      <c r="V97" s="183">
        <f t="shared" si="36"/>
        <v>1628661.2348243333</v>
      </c>
      <c r="W97" s="12">
        <f>SUM(W88:W96)</f>
        <v>1803211.2348243333</v>
      </c>
      <c r="X97" s="12">
        <f t="shared" ref="X97:AK97" si="37">SUM(X88:X96)</f>
        <v>1628661.2348243333</v>
      </c>
      <c r="Y97" s="12">
        <f t="shared" si="37"/>
        <v>1630909.1648243333</v>
      </c>
      <c r="Z97" s="12">
        <f t="shared" si="37"/>
        <v>2896209.8862527488</v>
      </c>
      <c r="AA97" s="12">
        <f t="shared" si="37"/>
        <v>2896209.8862527488</v>
      </c>
      <c r="AB97" s="12">
        <f t="shared" si="37"/>
        <v>2902744.3962527486</v>
      </c>
      <c r="AC97" s="12">
        <f t="shared" si="37"/>
        <v>2897642.9262527488</v>
      </c>
      <c r="AD97" s="12">
        <f t="shared" si="37"/>
        <v>2896209.8862527488</v>
      </c>
      <c r="AE97" s="12">
        <f t="shared" si="37"/>
        <v>2896209.8862527488</v>
      </c>
      <c r="AF97" s="12">
        <f t="shared" si="37"/>
        <v>2896209.8862527488</v>
      </c>
      <c r="AG97" s="12">
        <f t="shared" si="37"/>
        <v>2896209.8862527488</v>
      </c>
      <c r="AH97" s="12">
        <f t="shared" si="37"/>
        <v>2932704.2462527486</v>
      </c>
      <c r="AI97" s="12">
        <f t="shared" si="37"/>
        <v>3735014.6862527486</v>
      </c>
      <c r="AJ97" s="12">
        <f t="shared" si="37"/>
        <v>2896209.8862527488</v>
      </c>
      <c r="AK97" s="12">
        <f t="shared" si="37"/>
        <v>2896209.8862527488</v>
      </c>
      <c r="AL97" s="12">
        <f t="shared" ref="AL97:BI97" si="38">SUM(AL88:AL96)</f>
        <v>2451006.1604849999</v>
      </c>
      <c r="AM97" s="12">
        <f t="shared" si="38"/>
        <v>2451006.1604849999</v>
      </c>
      <c r="AN97" s="12">
        <f t="shared" si="38"/>
        <v>2451006.1604849999</v>
      </c>
      <c r="AO97" s="12">
        <f t="shared" si="38"/>
        <v>2451006.1604849999</v>
      </c>
      <c r="AP97" s="12">
        <f t="shared" si="38"/>
        <v>2451006.1604849999</v>
      </c>
      <c r="AQ97" s="12">
        <f t="shared" si="38"/>
        <v>2451006.1604849999</v>
      </c>
      <c r="AR97" s="12">
        <f t="shared" si="38"/>
        <v>2451733.6804849999</v>
      </c>
      <c r="AS97" s="12">
        <f t="shared" si="38"/>
        <v>2451006.1604849999</v>
      </c>
      <c r="AT97" s="12">
        <f t="shared" si="38"/>
        <v>3222686.4104849999</v>
      </c>
      <c r="AU97" s="12">
        <f t="shared" si="38"/>
        <v>2451006.1604849999</v>
      </c>
      <c r="AV97" s="12">
        <f t="shared" si="38"/>
        <v>2451006.1604849999</v>
      </c>
      <c r="AW97" s="12">
        <f t="shared" si="38"/>
        <v>2451006.1604849999</v>
      </c>
      <c r="AX97" s="12">
        <f t="shared" si="38"/>
        <v>425943.57328916655</v>
      </c>
      <c r="AY97" s="12">
        <f t="shared" si="38"/>
        <v>425943.57328916655</v>
      </c>
      <c r="AZ97" s="12">
        <f t="shared" si="38"/>
        <v>425943.57328916655</v>
      </c>
      <c r="BA97" s="12">
        <f t="shared" si="38"/>
        <v>425943.57328916655</v>
      </c>
      <c r="BB97" s="12">
        <f t="shared" si="38"/>
        <v>425943.57328916655</v>
      </c>
      <c r="BC97" s="12">
        <f t="shared" si="38"/>
        <v>425943.57328916655</v>
      </c>
      <c r="BD97" s="12">
        <f t="shared" si="38"/>
        <v>425943.57328916655</v>
      </c>
      <c r="BE97" s="12">
        <f t="shared" si="38"/>
        <v>425943.57328916655</v>
      </c>
      <c r="BF97" s="12">
        <f t="shared" si="38"/>
        <v>425943.57328916655</v>
      </c>
      <c r="BG97" s="12">
        <f t="shared" si="38"/>
        <v>425943.57328916655</v>
      </c>
      <c r="BH97" s="12">
        <f t="shared" si="38"/>
        <v>425943.57328916655</v>
      </c>
      <c r="BI97" s="12">
        <f t="shared" si="38"/>
        <v>425943.57328916655</v>
      </c>
    </row>
    <row r="98" spans="1:61">
      <c r="A98" s="240" t="s">
        <v>38</v>
      </c>
      <c r="B98" s="182">
        <f>'Exhibit 1.1'!D91</f>
        <v>0</v>
      </c>
      <c r="C98" s="182">
        <f>'Exhibit 1.1'!E91</f>
        <v>0</v>
      </c>
      <c r="D98" s="182">
        <f>'Exhibit 1.1'!F91</f>
        <v>0</v>
      </c>
      <c r="E98" s="182">
        <f>'Exhibit 1.1'!G91</f>
        <v>0</v>
      </c>
      <c r="F98" s="182">
        <f>'Exhibit 1.1'!H91</f>
        <v>0</v>
      </c>
      <c r="G98" s="182">
        <f>'Exhibit 1.1'!I91</f>
        <v>0</v>
      </c>
      <c r="H98" s="182">
        <f>'Exhibit 1.1'!J91</f>
        <v>0</v>
      </c>
      <c r="I98" s="182">
        <f>'Exhibit 1.1'!K91</f>
        <v>0</v>
      </c>
      <c r="J98" s="182">
        <f>'Exhibit 1.1'!L91</f>
        <v>0</v>
      </c>
      <c r="K98" s="182">
        <f>'Exhibit 1.1'!M91</f>
        <v>0</v>
      </c>
      <c r="L98" s="182">
        <f>'Exhibit 1.1'!N91</f>
        <v>0</v>
      </c>
      <c r="M98" s="182">
        <f>'Exhibit 1.1'!O91</f>
        <v>0</v>
      </c>
      <c r="N98" s="182">
        <f>'Exhibit 1.1'!P91</f>
        <v>0</v>
      </c>
      <c r="O98" s="182">
        <f>'Exhibit 1.1'!Q91</f>
        <v>0</v>
      </c>
      <c r="P98" s="182">
        <f>'Exhibit 1.1'!R91</f>
        <v>0</v>
      </c>
      <c r="Q98" s="182">
        <f>'Exhibit 1.1'!S91</f>
        <v>0</v>
      </c>
      <c r="R98" s="182">
        <f>'Exhibit 1.1'!T91</f>
        <v>0</v>
      </c>
      <c r="S98" s="182">
        <f>'Exhibit 1.1'!U91</f>
        <v>0</v>
      </c>
      <c r="T98" s="182">
        <f>'Exhibit 1.1'!V91</f>
        <v>0</v>
      </c>
      <c r="U98" s="182">
        <f>'Exhibit 1.1'!W91</f>
        <v>0</v>
      </c>
      <c r="V98" s="182">
        <f>'Exhibit 1.1'!X91</f>
        <v>0</v>
      </c>
      <c r="W98" s="6">
        <f>'Exhibit 1.1'!Y91</f>
        <v>55543.939216333332</v>
      </c>
      <c r="X98" s="6">
        <f>'Exhibit 1.1'!Z91</f>
        <v>59890.715437499995</v>
      </c>
      <c r="Y98" s="6">
        <f>'Exhibit 1.1'!AA91</f>
        <v>61628.311174999995</v>
      </c>
      <c r="Z98" s="6">
        <f>'Exhibit 1.1'!AB91</f>
        <v>62109.535418166655</v>
      </c>
      <c r="AA98" s="6">
        <f>'Exhibit 1.1'!AC91</f>
        <v>62088.326662833329</v>
      </c>
      <c r="AB98" s="6">
        <f>'Exhibit 1.1'!AD91</f>
        <v>62101.463890999999</v>
      </c>
      <c r="AC98" s="6">
        <f>'Exhibit 1.1'!AE91</f>
        <v>63473.861833999988</v>
      </c>
      <c r="AD98" s="6">
        <f>'Exhibit 1.1'!AF91</f>
        <v>63503.57826633333</v>
      </c>
      <c r="AE98" s="6">
        <f>'Exhibit 1.1'!AG91</f>
        <v>65703.925481666665</v>
      </c>
      <c r="AF98" s="6">
        <f>'Exhibit 1.1'!AH91</f>
        <v>67768.547298666672</v>
      </c>
      <c r="AG98" s="6">
        <f>'Exhibit 1.1'!AI91</f>
        <v>79532.868380666667</v>
      </c>
      <c r="AH98" s="6">
        <f>'Exhibit 1.1'!AJ91</f>
        <v>80509.047731166662</v>
      </c>
      <c r="AI98" s="6">
        <f>'Exhibit 1.1'!AK91</f>
        <v>174964.40703583325</v>
      </c>
      <c r="AJ98" s="6">
        <f>'Exhibit 1.1'!AL91</f>
        <v>174924.19429583324</v>
      </c>
      <c r="AK98" s="6">
        <f>'Exhibit 1.1'!AM91</f>
        <v>174933.19618799991</v>
      </c>
      <c r="AL98" s="6">
        <f>'Exhibit 1.1'!AN91</f>
        <v>174933.19618799991</v>
      </c>
      <c r="AM98" s="6">
        <f>'Exhibit 1.1'!AO91</f>
        <v>174933.19618799991</v>
      </c>
      <c r="AN98" s="6">
        <f>'Exhibit 1.1'!AP91</f>
        <v>174933.19618799991</v>
      </c>
      <c r="AO98" s="6">
        <f>'Exhibit 1.1'!AQ91</f>
        <v>181435.06680999993</v>
      </c>
      <c r="AP98" s="6">
        <f>'Exhibit 1.1'!AR91</f>
        <v>181523.03124249991</v>
      </c>
      <c r="AQ98" s="6">
        <f>'Exhibit 1.1'!AS91</f>
        <v>181515.20963166657</v>
      </c>
      <c r="AR98" s="6">
        <f>'Exhibit 1.1'!AT91</f>
        <v>181516.10040666658</v>
      </c>
      <c r="AS98" s="6">
        <f>'Exhibit 1.1'!AU91</f>
        <v>190339.38321566657</v>
      </c>
      <c r="AT98" s="6">
        <f>'Exhibit 1.1'!AV91</f>
        <v>263600.32543666655</v>
      </c>
      <c r="AU98" s="6">
        <f>'Exhibit 1.1'!AW91</f>
        <v>263600.32543666655</v>
      </c>
      <c r="AV98" s="6">
        <f>'Exhibit 1.1'!AX91</f>
        <v>263600.32543666655</v>
      </c>
      <c r="AW98" s="6">
        <f>'Exhibit 1.1'!AY91</f>
        <v>263600.32543666655</v>
      </c>
      <c r="AX98" s="6">
        <f>'Exhibit 1.1'!AZ91</f>
        <v>263600.32543666655</v>
      </c>
      <c r="AY98" s="6">
        <f>'Exhibit 1.1'!BA91</f>
        <v>263600.32543666655</v>
      </c>
      <c r="AZ98" s="6">
        <f>'Exhibit 1.1'!BB91</f>
        <v>263600.32543666655</v>
      </c>
      <c r="BA98" s="6">
        <f>'Exhibit 1.1'!BC91</f>
        <v>263600.32543666655</v>
      </c>
      <c r="BB98" s="6">
        <f>'Exhibit 1.1'!BD91</f>
        <v>263600.32543666655</v>
      </c>
      <c r="BC98" s="6">
        <f>'Exhibit 1.1'!BE91</f>
        <v>263600.32543666655</v>
      </c>
      <c r="BD98" s="6">
        <f>'Exhibit 1.1'!BF91</f>
        <v>263600.32543666655</v>
      </c>
      <c r="BE98" s="6">
        <f>'Exhibit 1.1'!BG91</f>
        <v>263600.32543666655</v>
      </c>
      <c r="BF98" s="6">
        <f>'Exhibit 1.1'!BH91</f>
        <v>263600.32543666655</v>
      </c>
      <c r="BG98" s="6">
        <f>'Exhibit 1.1'!BI91</f>
        <v>263600.32543666655</v>
      </c>
      <c r="BH98" s="6">
        <f>'Exhibit 1.1'!BJ91</f>
        <v>263600.32543666655</v>
      </c>
      <c r="BI98" s="6">
        <f>'Exhibit 1.1'!BK91</f>
        <v>263600.32543666655</v>
      </c>
    </row>
    <row r="99" spans="1:61">
      <c r="A99" s="4" t="s">
        <v>175</v>
      </c>
      <c r="B99" s="182">
        <f t="shared" ref="B99:M99" si="39">B97-B98</f>
        <v>0</v>
      </c>
      <c r="C99" s="182">
        <f t="shared" si="39"/>
        <v>0</v>
      </c>
      <c r="D99" s="182">
        <f t="shared" si="39"/>
        <v>0</v>
      </c>
      <c r="E99" s="182">
        <f t="shared" si="39"/>
        <v>0</v>
      </c>
      <c r="F99" s="182">
        <f t="shared" si="39"/>
        <v>0</v>
      </c>
      <c r="G99" s="182">
        <f t="shared" si="39"/>
        <v>0</v>
      </c>
      <c r="H99" s="182">
        <f t="shared" si="39"/>
        <v>0</v>
      </c>
      <c r="I99" s="182">
        <f t="shared" si="39"/>
        <v>0</v>
      </c>
      <c r="J99" s="182">
        <f t="shared" si="39"/>
        <v>0</v>
      </c>
      <c r="K99" s="182">
        <f t="shared" si="39"/>
        <v>0</v>
      </c>
      <c r="L99" s="182">
        <f t="shared" si="39"/>
        <v>0</v>
      </c>
      <c r="M99" s="182">
        <f t="shared" si="39"/>
        <v>0</v>
      </c>
      <c r="N99" s="182">
        <f t="shared" ref="N99:Y99" si="40">N97-N98</f>
        <v>1628661.2348243333</v>
      </c>
      <c r="O99" s="182">
        <f t="shared" si="40"/>
        <v>1628661.2348243333</v>
      </c>
      <c r="P99" s="182">
        <f t="shared" si="40"/>
        <v>1628661.2348243333</v>
      </c>
      <c r="Q99" s="182">
        <f t="shared" si="40"/>
        <v>1628661.2348243333</v>
      </c>
      <c r="R99" s="182">
        <f t="shared" si="40"/>
        <v>1628661.2348243333</v>
      </c>
      <c r="S99" s="182">
        <f t="shared" si="40"/>
        <v>1628661.2348243333</v>
      </c>
      <c r="T99" s="182">
        <f t="shared" si="40"/>
        <v>1628661.2348243333</v>
      </c>
      <c r="U99" s="182">
        <f t="shared" si="40"/>
        <v>1628661.2348243333</v>
      </c>
      <c r="V99" s="182">
        <f t="shared" si="40"/>
        <v>1628661.2348243333</v>
      </c>
      <c r="W99" s="6">
        <f t="shared" si="40"/>
        <v>1747667.2956079999</v>
      </c>
      <c r="X99" s="6">
        <f t="shared" si="40"/>
        <v>1568770.5193868333</v>
      </c>
      <c r="Y99" s="6">
        <f t="shared" si="40"/>
        <v>1569280.8536493334</v>
      </c>
      <c r="Z99" s="6">
        <f t="shared" ref="Z99:AK99" si="41">Z97-Z98</f>
        <v>2834100.350834582</v>
      </c>
      <c r="AA99" s="6">
        <f t="shared" si="41"/>
        <v>2834121.5595899154</v>
      </c>
      <c r="AB99" s="6">
        <f t="shared" si="41"/>
        <v>2840642.9323617485</v>
      </c>
      <c r="AC99" s="6">
        <f t="shared" si="41"/>
        <v>2834169.064418749</v>
      </c>
      <c r="AD99" s="6">
        <f t="shared" si="41"/>
        <v>2832706.3079864155</v>
      </c>
      <c r="AE99" s="6">
        <f t="shared" si="41"/>
        <v>2830505.960771082</v>
      </c>
      <c r="AF99" s="6">
        <f t="shared" si="41"/>
        <v>2828441.3389540822</v>
      </c>
      <c r="AG99" s="6">
        <f t="shared" si="41"/>
        <v>2816677.0178720821</v>
      </c>
      <c r="AH99" s="6">
        <f t="shared" si="41"/>
        <v>2852195.1985215819</v>
      </c>
      <c r="AI99" s="6">
        <f t="shared" si="41"/>
        <v>3560050.2792169154</v>
      </c>
      <c r="AJ99" s="6">
        <f t="shared" si="41"/>
        <v>2721285.6919569154</v>
      </c>
      <c r="AK99" s="6">
        <f t="shared" si="41"/>
        <v>2721276.6900647487</v>
      </c>
      <c r="AL99" s="6">
        <f t="shared" ref="AL99:BI99" si="42">AL97-AL98</f>
        <v>2276072.9642969999</v>
      </c>
      <c r="AM99" s="6">
        <f t="shared" si="42"/>
        <v>2276072.9642969999</v>
      </c>
      <c r="AN99" s="6">
        <f t="shared" si="42"/>
        <v>2276072.9642969999</v>
      </c>
      <c r="AO99" s="6">
        <f t="shared" si="42"/>
        <v>2269571.0936750001</v>
      </c>
      <c r="AP99" s="6">
        <f t="shared" si="42"/>
        <v>2269483.1292424998</v>
      </c>
      <c r="AQ99" s="6">
        <f t="shared" si="42"/>
        <v>2269490.9508533333</v>
      </c>
      <c r="AR99" s="6">
        <f t="shared" si="42"/>
        <v>2270217.5800783332</v>
      </c>
      <c r="AS99" s="6">
        <f t="shared" si="42"/>
        <v>2260666.7772693331</v>
      </c>
      <c r="AT99" s="6">
        <f t="shared" si="42"/>
        <v>2959086.0850483333</v>
      </c>
      <c r="AU99" s="6">
        <f t="shared" si="42"/>
        <v>2187405.8350483333</v>
      </c>
      <c r="AV99" s="6">
        <f t="shared" si="42"/>
        <v>2187405.8350483333</v>
      </c>
      <c r="AW99" s="6">
        <f t="shared" si="42"/>
        <v>2187405.8350483333</v>
      </c>
      <c r="AX99" s="6">
        <f t="shared" si="42"/>
        <v>162343.2478525</v>
      </c>
      <c r="AY99" s="6">
        <f t="shared" si="42"/>
        <v>162343.2478525</v>
      </c>
      <c r="AZ99" s="6">
        <f t="shared" si="42"/>
        <v>162343.2478525</v>
      </c>
      <c r="BA99" s="6">
        <f t="shared" si="42"/>
        <v>162343.2478525</v>
      </c>
      <c r="BB99" s="6">
        <f t="shared" si="42"/>
        <v>162343.2478525</v>
      </c>
      <c r="BC99" s="6">
        <f t="shared" si="42"/>
        <v>162343.2478525</v>
      </c>
      <c r="BD99" s="6">
        <f t="shared" si="42"/>
        <v>162343.2478525</v>
      </c>
      <c r="BE99" s="6">
        <f t="shared" si="42"/>
        <v>162343.2478525</v>
      </c>
      <c r="BF99" s="6">
        <f t="shared" si="42"/>
        <v>162343.2478525</v>
      </c>
      <c r="BG99" s="6">
        <f t="shared" si="42"/>
        <v>162343.2478525</v>
      </c>
      <c r="BH99" s="6">
        <f t="shared" si="42"/>
        <v>162343.2478525</v>
      </c>
      <c r="BI99" s="6">
        <f t="shared" si="42"/>
        <v>162343.2478525</v>
      </c>
    </row>
    <row r="100" spans="1:61">
      <c r="A100" s="4" t="s">
        <v>176</v>
      </c>
      <c r="B100" s="182">
        <v>0.38</v>
      </c>
      <c r="C100" s="182">
        <v>0.38</v>
      </c>
      <c r="D100" s="182">
        <v>0.38</v>
      </c>
      <c r="E100" s="182">
        <v>0.38</v>
      </c>
      <c r="F100" s="182">
        <v>0.38</v>
      </c>
      <c r="G100" s="182">
        <v>0.38</v>
      </c>
      <c r="H100" s="182">
        <v>0.38</v>
      </c>
      <c r="I100" s="182">
        <v>0.38</v>
      </c>
      <c r="J100" s="182">
        <v>0.38</v>
      </c>
      <c r="K100" s="182">
        <v>0.38</v>
      </c>
      <c r="L100" s="182">
        <v>0.38</v>
      </c>
      <c r="M100" s="182">
        <v>0.38</v>
      </c>
      <c r="N100" s="182">
        <v>0.38</v>
      </c>
      <c r="O100" s="182">
        <v>0.38</v>
      </c>
      <c r="P100" s="182">
        <v>0.38</v>
      </c>
      <c r="Q100" s="182">
        <v>0.38</v>
      </c>
      <c r="R100" s="182">
        <v>0.38</v>
      </c>
      <c r="S100" s="182">
        <v>0.38</v>
      </c>
      <c r="T100" s="182">
        <v>0.38</v>
      </c>
      <c r="U100" s="182">
        <v>0.38</v>
      </c>
      <c r="V100" s="182">
        <v>0.38</v>
      </c>
      <c r="W100" s="6">
        <v>0.38</v>
      </c>
      <c r="X100" s="6">
        <v>0.38</v>
      </c>
      <c r="Y100" s="6">
        <v>0.38</v>
      </c>
      <c r="Z100" s="6">
        <v>0.38</v>
      </c>
      <c r="AA100" s="6">
        <v>0.38</v>
      </c>
      <c r="AB100" s="6">
        <v>0.38</v>
      </c>
      <c r="AC100" s="6">
        <v>0.38</v>
      </c>
      <c r="AD100" s="6">
        <v>0.38</v>
      </c>
      <c r="AE100" s="6">
        <v>0.38</v>
      </c>
      <c r="AF100" s="6">
        <v>0.38</v>
      </c>
      <c r="AG100" s="6">
        <v>0.38</v>
      </c>
      <c r="AH100" s="6">
        <v>0.38</v>
      </c>
      <c r="AI100" s="6">
        <v>0.38</v>
      </c>
      <c r="AJ100" s="6">
        <v>0.38</v>
      </c>
      <c r="AK100" s="6">
        <v>0.38</v>
      </c>
      <c r="AL100" s="6">
        <v>0.38</v>
      </c>
      <c r="AM100" s="6">
        <v>0.38</v>
      </c>
      <c r="AN100" s="6">
        <v>0.38</v>
      </c>
      <c r="AO100" s="6">
        <v>0.38</v>
      </c>
      <c r="AP100" s="6">
        <v>0.38</v>
      </c>
      <c r="AQ100" s="6">
        <v>0.38</v>
      </c>
      <c r="AR100" s="6">
        <v>0.38</v>
      </c>
      <c r="AS100" s="6">
        <v>0.38</v>
      </c>
      <c r="AT100" s="6">
        <v>0.38</v>
      </c>
      <c r="AU100" s="6">
        <v>0.38</v>
      </c>
      <c r="AV100" s="6">
        <v>0.38</v>
      </c>
      <c r="AW100" s="6">
        <v>0.38</v>
      </c>
      <c r="AX100" s="6">
        <v>0.38</v>
      </c>
      <c r="AY100" s="6">
        <v>0.38</v>
      </c>
      <c r="AZ100" s="6">
        <v>0.38</v>
      </c>
      <c r="BA100" s="6">
        <v>0.38</v>
      </c>
      <c r="BB100" s="6">
        <v>0.38</v>
      </c>
      <c r="BC100" s="6">
        <v>0.38</v>
      </c>
      <c r="BD100" s="6">
        <v>0.38</v>
      </c>
      <c r="BE100" s="6">
        <v>0.38</v>
      </c>
      <c r="BF100" s="6">
        <v>0.38</v>
      </c>
      <c r="BG100" s="6">
        <v>0.38</v>
      </c>
      <c r="BH100" s="6">
        <v>0.38</v>
      </c>
      <c r="BI100" s="6">
        <v>0.38</v>
      </c>
    </row>
    <row r="101" spans="1:61">
      <c r="A101" s="4" t="s">
        <v>177</v>
      </c>
      <c r="B101" s="182">
        <f>B99*B100</f>
        <v>0</v>
      </c>
      <c r="C101" s="182">
        <f t="shared" ref="C101:M101" si="43">C99*C100</f>
        <v>0</v>
      </c>
      <c r="D101" s="182">
        <f t="shared" si="43"/>
        <v>0</v>
      </c>
      <c r="E101" s="182">
        <f t="shared" si="43"/>
        <v>0</v>
      </c>
      <c r="F101" s="182">
        <f t="shared" si="43"/>
        <v>0</v>
      </c>
      <c r="G101" s="182">
        <f t="shared" si="43"/>
        <v>0</v>
      </c>
      <c r="H101" s="182">
        <f t="shared" si="43"/>
        <v>0</v>
      </c>
      <c r="I101" s="182">
        <f t="shared" si="43"/>
        <v>0</v>
      </c>
      <c r="J101" s="182">
        <f t="shared" si="43"/>
        <v>0</v>
      </c>
      <c r="K101" s="182">
        <f t="shared" si="43"/>
        <v>0</v>
      </c>
      <c r="L101" s="182">
        <f t="shared" si="43"/>
        <v>0</v>
      </c>
      <c r="M101" s="182">
        <f t="shared" si="43"/>
        <v>0</v>
      </c>
      <c r="N101" s="182">
        <f t="shared" ref="N101:Y101" si="44">N99*N100</f>
        <v>618891.26923324668</v>
      </c>
      <c r="O101" s="182">
        <f t="shared" si="44"/>
        <v>618891.26923324668</v>
      </c>
      <c r="P101" s="182">
        <f t="shared" si="44"/>
        <v>618891.26923324668</v>
      </c>
      <c r="Q101" s="182">
        <f t="shared" si="44"/>
        <v>618891.26923324668</v>
      </c>
      <c r="R101" s="182">
        <f t="shared" si="44"/>
        <v>618891.26923324668</v>
      </c>
      <c r="S101" s="182">
        <f t="shared" si="44"/>
        <v>618891.26923324668</v>
      </c>
      <c r="T101" s="182">
        <f t="shared" si="44"/>
        <v>618891.26923324668</v>
      </c>
      <c r="U101" s="182">
        <f t="shared" si="44"/>
        <v>618891.26923324668</v>
      </c>
      <c r="V101" s="182">
        <f t="shared" si="44"/>
        <v>618891.26923324668</v>
      </c>
      <c r="W101" s="6">
        <f t="shared" si="44"/>
        <v>664113.57233103993</v>
      </c>
      <c r="X101" s="6">
        <f t="shared" si="44"/>
        <v>596132.79736699664</v>
      </c>
      <c r="Y101" s="6">
        <f t="shared" si="44"/>
        <v>596326.72438674665</v>
      </c>
      <c r="Z101" s="6">
        <f t="shared" ref="Z101:AK101" si="45">Z99*Z100</f>
        <v>1076958.1333171411</v>
      </c>
      <c r="AA101" s="6">
        <f t="shared" si="45"/>
        <v>1076966.1926441679</v>
      </c>
      <c r="AB101" s="6">
        <f t="shared" si="45"/>
        <v>1079444.3142974644</v>
      </c>
      <c r="AC101" s="6">
        <f t="shared" si="45"/>
        <v>1076984.2444791247</v>
      </c>
      <c r="AD101" s="6">
        <f t="shared" si="45"/>
        <v>1076428.3970348379</v>
      </c>
      <c r="AE101" s="6">
        <f t="shared" si="45"/>
        <v>1075592.2650930111</v>
      </c>
      <c r="AF101" s="6">
        <f t="shared" si="45"/>
        <v>1074807.7088025513</v>
      </c>
      <c r="AG101" s="6">
        <f t="shared" si="45"/>
        <v>1070337.2667913912</v>
      </c>
      <c r="AH101" s="6">
        <f t="shared" si="45"/>
        <v>1083834.1754382011</v>
      </c>
      <c r="AI101" s="6">
        <f t="shared" si="45"/>
        <v>1352819.1061024279</v>
      </c>
      <c r="AJ101" s="6">
        <f t="shared" si="45"/>
        <v>1034088.5629436278</v>
      </c>
      <c r="AK101" s="6">
        <f t="shared" si="45"/>
        <v>1034085.1422246045</v>
      </c>
      <c r="AL101" s="6">
        <f t="shared" ref="AL101:BI101" si="46">AL99*AL100</f>
        <v>864907.7264328599</v>
      </c>
      <c r="AM101" s="6">
        <f t="shared" si="46"/>
        <v>864907.7264328599</v>
      </c>
      <c r="AN101" s="6">
        <f t="shared" si="46"/>
        <v>864907.7264328599</v>
      </c>
      <c r="AO101" s="6">
        <f t="shared" si="46"/>
        <v>862437.01559650002</v>
      </c>
      <c r="AP101" s="6">
        <f t="shared" si="46"/>
        <v>862403.5891121499</v>
      </c>
      <c r="AQ101" s="6">
        <f t="shared" si="46"/>
        <v>862406.56132426672</v>
      </c>
      <c r="AR101" s="6">
        <f t="shared" si="46"/>
        <v>862682.68042976665</v>
      </c>
      <c r="AS101" s="6">
        <f t="shared" si="46"/>
        <v>859053.37536234665</v>
      </c>
      <c r="AT101" s="6">
        <f t="shared" si="46"/>
        <v>1124452.7123183666</v>
      </c>
      <c r="AU101" s="6">
        <f t="shared" si="46"/>
        <v>831214.21731836663</v>
      </c>
      <c r="AV101" s="6">
        <f t="shared" si="46"/>
        <v>831214.21731836663</v>
      </c>
      <c r="AW101" s="6">
        <f t="shared" si="46"/>
        <v>831214.21731836663</v>
      </c>
      <c r="AX101" s="6">
        <f t="shared" si="46"/>
        <v>61690.434183950005</v>
      </c>
      <c r="AY101" s="6">
        <f t="shared" si="46"/>
        <v>61690.434183950005</v>
      </c>
      <c r="AZ101" s="6">
        <f t="shared" si="46"/>
        <v>61690.434183950005</v>
      </c>
      <c r="BA101" s="6">
        <f t="shared" si="46"/>
        <v>61690.434183950005</v>
      </c>
      <c r="BB101" s="6">
        <f t="shared" si="46"/>
        <v>61690.434183950005</v>
      </c>
      <c r="BC101" s="6">
        <f t="shared" si="46"/>
        <v>61690.434183950005</v>
      </c>
      <c r="BD101" s="6">
        <f t="shared" si="46"/>
        <v>61690.434183950005</v>
      </c>
      <c r="BE101" s="6">
        <f t="shared" si="46"/>
        <v>61690.434183950005</v>
      </c>
      <c r="BF101" s="6">
        <f t="shared" si="46"/>
        <v>61690.434183950005</v>
      </c>
      <c r="BG101" s="6">
        <f t="shared" si="46"/>
        <v>61690.434183950005</v>
      </c>
      <c r="BH101" s="6">
        <f t="shared" si="46"/>
        <v>61690.434183950005</v>
      </c>
      <c r="BI101" s="6">
        <f t="shared" si="46"/>
        <v>61690.434183950005</v>
      </c>
    </row>
    <row r="102" spans="1:61">
      <c r="A102" s="4" t="s">
        <v>43</v>
      </c>
      <c r="B102" s="182">
        <f>B101</f>
        <v>0</v>
      </c>
      <c r="C102" s="182">
        <f t="shared" ref="C102:AH102" si="47">B102+C101</f>
        <v>0</v>
      </c>
      <c r="D102" s="182">
        <f t="shared" si="47"/>
        <v>0</v>
      </c>
      <c r="E102" s="182">
        <f t="shared" si="47"/>
        <v>0</v>
      </c>
      <c r="F102" s="182">
        <f t="shared" si="47"/>
        <v>0</v>
      </c>
      <c r="G102" s="182">
        <f t="shared" si="47"/>
        <v>0</v>
      </c>
      <c r="H102" s="182">
        <f t="shared" si="47"/>
        <v>0</v>
      </c>
      <c r="I102" s="182">
        <f t="shared" si="47"/>
        <v>0</v>
      </c>
      <c r="J102" s="182">
        <f t="shared" si="47"/>
        <v>0</v>
      </c>
      <c r="K102" s="182">
        <f t="shared" si="47"/>
        <v>0</v>
      </c>
      <c r="L102" s="182">
        <f t="shared" si="47"/>
        <v>0</v>
      </c>
      <c r="M102" s="182">
        <f t="shared" si="47"/>
        <v>0</v>
      </c>
      <c r="N102" s="182">
        <f t="shared" si="47"/>
        <v>618891.26923324668</v>
      </c>
      <c r="O102" s="182">
        <f t="shared" si="47"/>
        <v>1237782.5384664934</v>
      </c>
      <c r="P102" s="182">
        <f t="shared" si="47"/>
        <v>1856673.8076997399</v>
      </c>
      <c r="Q102" s="182">
        <f t="shared" si="47"/>
        <v>2475565.0769329867</v>
      </c>
      <c r="R102" s="182">
        <f t="shared" si="47"/>
        <v>3094456.3461662335</v>
      </c>
      <c r="S102" s="182">
        <f t="shared" si="47"/>
        <v>3713347.6153994803</v>
      </c>
      <c r="T102" s="182">
        <f t="shared" si="47"/>
        <v>4332238.8846327271</v>
      </c>
      <c r="U102" s="182">
        <f t="shared" si="47"/>
        <v>4951130.1538659735</v>
      </c>
      <c r="V102" s="182">
        <f t="shared" si="47"/>
        <v>5570021.4230992198</v>
      </c>
      <c r="W102" s="6">
        <f t="shared" si="47"/>
        <v>6234134.99543026</v>
      </c>
      <c r="X102" s="6">
        <f t="shared" si="47"/>
        <v>6830267.7927972563</v>
      </c>
      <c r="Y102" s="6">
        <f t="shared" si="47"/>
        <v>7426594.5171840033</v>
      </c>
      <c r="Z102" s="6">
        <f t="shared" si="47"/>
        <v>8503552.650501145</v>
      </c>
      <c r="AA102" s="6">
        <f t="shared" si="47"/>
        <v>9580518.8431453127</v>
      </c>
      <c r="AB102" s="6">
        <f t="shared" si="47"/>
        <v>10659963.157442776</v>
      </c>
      <c r="AC102" s="6">
        <f t="shared" si="47"/>
        <v>11736947.401921902</v>
      </c>
      <c r="AD102" s="6">
        <f t="shared" si="47"/>
        <v>12813375.798956741</v>
      </c>
      <c r="AE102" s="6">
        <f t="shared" si="47"/>
        <v>13888968.064049752</v>
      </c>
      <c r="AF102" s="6">
        <f t="shared" si="47"/>
        <v>14963775.772852303</v>
      </c>
      <c r="AG102" s="6">
        <f t="shared" si="47"/>
        <v>16034113.039643694</v>
      </c>
      <c r="AH102" s="6">
        <f t="shared" si="47"/>
        <v>17117947.215081893</v>
      </c>
      <c r="AI102" s="6">
        <f t="shared" ref="AI102:BI102" si="48">AH102+AI101</f>
        <v>18470766.321184322</v>
      </c>
      <c r="AJ102" s="6">
        <f t="shared" si="48"/>
        <v>19504854.884127948</v>
      </c>
      <c r="AK102" s="6">
        <f t="shared" si="48"/>
        <v>20538940.026352555</v>
      </c>
      <c r="AL102" s="6">
        <f t="shared" si="48"/>
        <v>21403847.752785414</v>
      </c>
      <c r="AM102" s="6">
        <f t="shared" si="48"/>
        <v>22268755.479218274</v>
      </c>
      <c r="AN102" s="6">
        <f t="shared" si="48"/>
        <v>23133663.205651134</v>
      </c>
      <c r="AO102" s="6">
        <f t="shared" si="48"/>
        <v>23996100.221247636</v>
      </c>
      <c r="AP102" s="6">
        <f t="shared" si="48"/>
        <v>24858503.810359787</v>
      </c>
      <c r="AQ102" s="6">
        <f t="shared" si="48"/>
        <v>25720910.371684052</v>
      </c>
      <c r="AR102" s="6">
        <f t="shared" si="48"/>
        <v>26583593.05211382</v>
      </c>
      <c r="AS102" s="6">
        <f t="shared" si="48"/>
        <v>27442646.427476168</v>
      </c>
      <c r="AT102" s="6">
        <f t="shared" si="48"/>
        <v>28567099.139794536</v>
      </c>
      <c r="AU102" s="6">
        <f t="shared" si="48"/>
        <v>29398313.357112903</v>
      </c>
      <c r="AV102" s="6">
        <f t="shared" si="48"/>
        <v>30229527.57443127</v>
      </c>
      <c r="AW102" s="6">
        <f t="shared" si="48"/>
        <v>31060741.791749638</v>
      </c>
      <c r="AX102" s="6">
        <f t="shared" si="48"/>
        <v>31122432.225933589</v>
      </c>
      <c r="AY102" s="6">
        <f t="shared" si="48"/>
        <v>31184122.660117541</v>
      </c>
      <c r="AZ102" s="6">
        <f t="shared" si="48"/>
        <v>31245813.094301492</v>
      </c>
      <c r="BA102" s="6">
        <f t="shared" si="48"/>
        <v>31307503.528485443</v>
      </c>
      <c r="BB102" s="6">
        <f t="shared" si="48"/>
        <v>31369193.962669395</v>
      </c>
      <c r="BC102" s="6">
        <f t="shared" si="48"/>
        <v>31430884.396853346</v>
      </c>
      <c r="BD102" s="6">
        <f t="shared" si="48"/>
        <v>31492574.831037298</v>
      </c>
      <c r="BE102" s="6">
        <f t="shared" si="48"/>
        <v>31554265.265221249</v>
      </c>
      <c r="BF102" s="6">
        <f t="shared" si="48"/>
        <v>31615955.699405201</v>
      </c>
      <c r="BG102" s="6">
        <f t="shared" si="48"/>
        <v>31677646.133589152</v>
      </c>
      <c r="BH102" s="6">
        <f t="shared" si="48"/>
        <v>31739336.567773104</v>
      </c>
      <c r="BI102" s="6">
        <f t="shared" si="48"/>
        <v>31801027.001957055</v>
      </c>
    </row>
    <row r="103" spans="1:6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6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6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6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77"/>
      <c r="X106" s="6"/>
      <c r="Y106" s="6"/>
      <c r="Z106" s="6"/>
      <c r="AA106" s="6"/>
    </row>
    <row r="107" spans="1:6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6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6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6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6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6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</sheetData>
  <sortState ref="A49:BS82">
    <sortCondition ref="A49:A82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103"/>
  <sheetViews>
    <sheetView zoomScale="60" zoomScaleNormal="60" zoomScaleSheetLayoutView="80" workbookViewId="0">
      <pane xSplit="3" ySplit="2" topLeftCell="AL3" activePane="bottomRight" state="frozen"/>
      <selection pane="topRight" activeCell="D1" sqref="D1"/>
      <selection pane="bottomLeft" activeCell="A4" sqref="A4"/>
      <selection pane="bottomRight" activeCell="AM45" sqref="AM45"/>
    </sheetView>
  </sheetViews>
  <sheetFormatPr defaultRowHeight="12.75"/>
  <cols>
    <col min="1" max="1" width="6.85546875" bestFit="1" customWidth="1"/>
    <col min="2" max="2" width="11" customWidth="1"/>
    <col min="3" max="3" width="38.140625" bestFit="1" customWidth="1"/>
    <col min="4" max="26" width="13.85546875" style="6" hidden="1" customWidth="1"/>
    <col min="27" max="27" width="12.7109375" style="6" hidden="1" customWidth="1"/>
    <col min="28" max="35" width="12.28515625" style="6" hidden="1" customWidth="1"/>
    <col min="36" max="36" width="13.28515625" style="6" hidden="1" customWidth="1"/>
    <col min="37" max="37" width="12.28515625" style="6" hidden="1" customWidth="1"/>
    <col min="38" max="38" width="12.7109375" style="6" customWidth="1"/>
    <col min="39" max="39" width="12.7109375" style="6" bestFit="1" customWidth="1"/>
    <col min="40" max="51" width="13.42578125" style="6" customWidth="1"/>
    <col min="52" max="53" width="12.7109375" style="6" bestFit="1" customWidth="1"/>
    <col min="54" max="54" width="12.42578125" style="6" bestFit="1" customWidth="1"/>
    <col min="55" max="59" width="12.42578125" bestFit="1" customWidth="1"/>
    <col min="60" max="60" width="13.28515625" bestFit="1" customWidth="1"/>
    <col min="61" max="61" width="12.42578125" bestFit="1" customWidth="1"/>
    <col min="62" max="63" width="12.7109375" bestFit="1" customWidth="1"/>
  </cols>
  <sheetData>
    <row r="1" spans="1:63"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 t="s">
        <v>62</v>
      </c>
      <c r="AM1" s="176" t="s">
        <v>63</v>
      </c>
      <c r="AN1" s="176" t="s">
        <v>64</v>
      </c>
      <c r="AO1" s="176" t="s">
        <v>157</v>
      </c>
      <c r="AP1" s="176" t="s">
        <v>78</v>
      </c>
      <c r="AQ1" s="176" t="s">
        <v>79</v>
      </c>
      <c r="AR1" s="176" t="s">
        <v>80</v>
      </c>
      <c r="AS1" s="176" t="s">
        <v>81</v>
      </c>
      <c r="AT1" s="176" t="s">
        <v>82</v>
      </c>
      <c r="AU1" s="176" t="s">
        <v>83</v>
      </c>
      <c r="AV1" s="176" t="s">
        <v>84</v>
      </c>
      <c r="AW1" s="176" t="s">
        <v>158</v>
      </c>
      <c r="AX1" s="176" t="s">
        <v>159</v>
      </c>
      <c r="AY1" s="176" t="s">
        <v>160</v>
      </c>
      <c r="AZ1" s="176" t="s">
        <v>161</v>
      </c>
      <c r="BA1" s="176" t="s">
        <v>162</v>
      </c>
      <c r="BB1" s="176" t="s">
        <v>163</v>
      </c>
      <c r="BC1" s="176" t="s">
        <v>164</v>
      </c>
      <c r="BD1" s="176" t="s">
        <v>165</v>
      </c>
      <c r="BE1" s="176" t="s">
        <v>166</v>
      </c>
      <c r="BF1" s="176" t="s">
        <v>167</v>
      </c>
      <c r="BG1" s="176" t="s">
        <v>168</v>
      </c>
      <c r="BH1" s="176" t="s">
        <v>169</v>
      </c>
      <c r="BI1" s="176" t="s">
        <v>170</v>
      </c>
      <c r="BJ1" s="176" t="s">
        <v>171</v>
      </c>
      <c r="BK1" s="176" t="s">
        <v>172</v>
      </c>
    </row>
    <row r="2" spans="1:63">
      <c r="D2" s="13">
        <v>41305</v>
      </c>
      <c r="E2" s="13">
        <f t="shared" ref="E2:AJ2" si="0">EOMONTH(D2,1)</f>
        <v>41333</v>
      </c>
      <c r="F2" s="13">
        <f t="shared" si="0"/>
        <v>41364</v>
      </c>
      <c r="G2" s="13">
        <f t="shared" si="0"/>
        <v>41394</v>
      </c>
      <c r="H2" s="13">
        <f t="shared" si="0"/>
        <v>41425</v>
      </c>
      <c r="I2" s="13">
        <f t="shared" si="0"/>
        <v>41455</v>
      </c>
      <c r="J2" s="13">
        <f t="shared" si="0"/>
        <v>41486</v>
      </c>
      <c r="K2" s="13">
        <f t="shared" si="0"/>
        <v>41517</v>
      </c>
      <c r="L2" s="13">
        <f t="shared" si="0"/>
        <v>41547</v>
      </c>
      <c r="M2" s="13">
        <f t="shared" si="0"/>
        <v>41578</v>
      </c>
      <c r="N2" s="13">
        <f t="shared" si="0"/>
        <v>41608</v>
      </c>
      <c r="O2" s="13">
        <f t="shared" si="0"/>
        <v>41639</v>
      </c>
      <c r="P2" s="13">
        <f t="shared" si="0"/>
        <v>41670</v>
      </c>
      <c r="Q2" s="13">
        <f t="shared" si="0"/>
        <v>41698</v>
      </c>
      <c r="R2" s="13">
        <f t="shared" si="0"/>
        <v>41729</v>
      </c>
      <c r="S2" s="13">
        <f t="shared" si="0"/>
        <v>41759</v>
      </c>
      <c r="T2" s="13">
        <f t="shared" si="0"/>
        <v>41790</v>
      </c>
      <c r="U2" s="13">
        <f t="shared" si="0"/>
        <v>41820</v>
      </c>
      <c r="V2" s="13">
        <f t="shared" si="0"/>
        <v>41851</v>
      </c>
      <c r="W2" s="13">
        <f t="shared" si="0"/>
        <v>41882</v>
      </c>
      <c r="X2" s="13">
        <f t="shared" si="0"/>
        <v>41912</v>
      </c>
      <c r="Y2" s="13">
        <f t="shared" si="0"/>
        <v>41943</v>
      </c>
      <c r="Z2" s="13">
        <f t="shared" si="0"/>
        <v>41973</v>
      </c>
      <c r="AA2" s="13">
        <f t="shared" si="0"/>
        <v>42004</v>
      </c>
      <c r="AB2" s="13">
        <f t="shared" si="0"/>
        <v>42035</v>
      </c>
      <c r="AC2" s="13">
        <f t="shared" si="0"/>
        <v>42063</v>
      </c>
      <c r="AD2" s="13">
        <f t="shared" si="0"/>
        <v>42094</v>
      </c>
      <c r="AE2" s="13">
        <f t="shared" si="0"/>
        <v>42124</v>
      </c>
      <c r="AF2" s="13">
        <f t="shared" si="0"/>
        <v>42155</v>
      </c>
      <c r="AG2" s="13">
        <f t="shared" si="0"/>
        <v>42185</v>
      </c>
      <c r="AH2" s="13">
        <f t="shared" si="0"/>
        <v>42216</v>
      </c>
      <c r="AI2" s="13">
        <f t="shared" si="0"/>
        <v>42247</v>
      </c>
      <c r="AJ2" s="13">
        <f t="shared" si="0"/>
        <v>42277</v>
      </c>
      <c r="AK2" s="13">
        <f t="shared" ref="AK2:BK2" si="1">EOMONTH(AJ2,1)</f>
        <v>42308</v>
      </c>
      <c r="AL2" s="13">
        <f t="shared" si="1"/>
        <v>42338</v>
      </c>
      <c r="AM2" s="13">
        <f t="shared" si="1"/>
        <v>42369</v>
      </c>
      <c r="AN2" s="13">
        <f t="shared" si="1"/>
        <v>42400</v>
      </c>
      <c r="AO2" s="13">
        <f t="shared" si="1"/>
        <v>42429</v>
      </c>
      <c r="AP2" s="13">
        <f t="shared" si="1"/>
        <v>42460</v>
      </c>
      <c r="AQ2" s="13">
        <f t="shared" si="1"/>
        <v>42490</v>
      </c>
      <c r="AR2" s="13">
        <f t="shared" si="1"/>
        <v>42521</v>
      </c>
      <c r="AS2" s="13">
        <f t="shared" si="1"/>
        <v>42551</v>
      </c>
      <c r="AT2" s="13">
        <f t="shared" si="1"/>
        <v>42582</v>
      </c>
      <c r="AU2" s="13">
        <f t="shared" si="1"/>
        <v>42613</v>
      </c>
      <c r="AV2" s="13">
        <f t="shared" si="1"/>
        <v>42643</v>
      </c>
      <c r="AW2" s="13">
        <f t="shared" si="1"/>
        <v>42674</v>
      </c>
      <c r="AX2" s="13">
        <f t="shared" si="1"/>
        <v>42704</v>
      </c>
      <c r="AY2" s="13">
        <f t="shared" si="1"/>
        <v>42735</v>
      </c>
      <c r="AZ2" s="13">
        <f t="shared" si="1"/>
        <v>42766</v>
      </c>
      <c r="BA2" s="13">
        <f t="shared" si="1"/>
        <v>42794</v>
      </c>
      <c r="BB2" s="13">
        <f t="shared" si="1"/>
        <v>42825</v>
      </c>
      <c r="BC2" s="13">
        <f t="shared" si="1"/>
        <v>42855</v>
      </c>
      <c r="BD2" s="13">
        <f t="shared" si="1"/>
        <v>42886</v>
      </c>
      <c r="BE2" s="13">
        <f t="shared" si="1"/>
        <v>42916</v>
      </c>
      <c r="BF2" s="13">
        <f t="shared" si="1"/>
        <v>42947</v>
      </c>
      <c r="BG2" s="13">
        <f t="shared" si="1"/>
        <v>42978</v>
      </c>
      <c r="BH2" s="13">
        <f t="shared" si="1"/>
        <v>43008</v>
      </c>
      <c r="BI2" s="13">
        <f t="shared" si="1"/>
        <v>43039</v>
      </c>
      <c r="BJ2" s="13">
        <f t="shared" si="1"/>
        <v>43069</v>
      </c>
      <c r="BK2" s="13">
        <f t="shared" si="1"/>
        <v>43100</v>
      </c>
    </row>
    <row r="3" spans="1:63">
      <c r="B3" s="2" t="s">
        <v>0</v>
      </c>
      <c r="C3" s="2" t="s">
        <v>34</v>
      </c>
      <c r="AZ3"/>
      <c r="BA3"/>
      <c r="BB3"/>
    </row>
    <row r="4" spans="1:63">
      <c r="A4" s="29">
        <v>1</v>
      </c>
      <c r="B4" t="str">
        <f>Calculations!A8</f>
        <v>01007067</v>
      </c>
      <c r="C4" t="s">
        <v>312</v>
      </c>
      <c r="D4" s="9">
        <f>-Calculations!B8</f>
        <v>1935.28</v>
      </c>
      <c r="E4" s="9">
        <f>-Calculations!C8</f>
        <v>0</v>
      </c>
      <c r="F4" s="9">
        <f>-Calculations!D8</f>
        <v>94.86</v>
      </c>
      <c r="G4" s="9">
        <f>-Calculations!E8</f>
        <v>0</v>
      </c>
      <c r="H4" s="9">
        <f>-Calculations!F8</f>
        <v>-932.74</v>
      </c>
      <c r="I4" s="9">
        <f>-Calculations!G8</f>
        <v>-6595.94</v>
      </c>
      <c r="J4" s="9">
        <f>-Calculations!H8</f>
        <v>0</v>
      </c>
      <c r="K4" s="9">
        <f>-Calculations!I8</f>
        <v>0</v>
      </c>
      <c r="L4" s="9">
        <f>-Calculations!J8</f>
        <v>0</v>
      </c>
      <c r="M4" s="9">
        <f>-Calculations!K8</f>
        <v>0</v>
      </c>
      <c r="N4" s="9">
        <f>-Calculations!L8</f>
        <v>0</v>
      </c>
      <c r="O4" s="9">
        <f>-Calculations!M8</f>
        <v>0</v>
      </c>
      <c r="P4" s="9">
        <f>-Calculations!N8</f>
        <v>0</v>
      </c>
      <c r="Q4" s="9">
        <f>-Calculations!O8</f>
        <v>0</v>
      </c>
      <c r="R4" s="9">
        <f>-Calculations!P8</f>
        <v>0</v>
      </c>
      <c r="S4" s="9">
        <f>-Calculations!Q8</f>
        <v>0</v>
      </c>
      <c r="T4" s="9">
        <f>-Calculations!R8</f>
        <v>0</v>
      </c>
      <c r="U4" s="9">
        <f>-Calculations!S8</f>
        <v>0</v>
      </c>
      <c r="V4" s="9">
        <f>-Calculations!T8</f>
        <v>0</v>
      </c>
      <c r="W4" s="9">
        <f>-Calculations!U8</f>
        <v>0</v>
      </c>
      <c r="X4" s="9">
        <f>-Calculations!V8</f>
        <v>0</v>
      </c>
      <c r="Y4" s="9">
        <f>-Calculations!W8</f>
        <v>0</v>
      </c>
      <c r="Z4" s="9">
        <f>-Calculations!X8</f>
        <v>0</v>
      </c>
      <c r="AA4" s="9">
        <f>-Calculations!Y8</f>
        <v>0</v>
      </c>
      <c r="AB4" s="9">
        <f>-Calculations!Z8</f>
        <v>0</v>
      </c>
      <c r="AC4" s="9">
        <f>-Calculations!AA8</f>
        <v>0</v>
      </c>
      <c r="AD4" s="9">
        <f>-Calculations!AB8</f>
        <v>0</v>
      </c>
      <c r="AE4" s="9">
        <f>-Calculations!AC8</f>
        <v>0</v>
      </c>
      <c r="AF4" s="9">
        <f>-Calculations!AD8</f>
        <v>0</v>
      </c>
      <c r="AG4" s="9">
        <f>-Calculations!AE8</f>
        <v>0</v>
      </c>
      <c r="AH4" s="9">
        <f>-Calculations!AF8</f>
        <v>0</v>
      </c>
      <c r="AI4" s="9">
        <f>-Calculations!AG8</f>
        <v>0</v>
      </c>
      <c r="AJ4" s="9">
        <f>-Calculations!AH8</f>
        <v>0</v>
      </c>
      <c r="AK4" s="9">
        <f>-Calculations!AI8</f>
        <v>0</v>
      </c>
      <c r="AL4" s="9">
        <f>-Calculations!AJ8</f>
        <v>0</v>
      </c>
      <c r="AM4" s="9">
        <f>-Calculations!AK8</f>
        <v>0</v>
      </c>
      <c r="AN4" s="9">
        <f>-Calculations!AL8</f>
        <v>0</v>
      </c>
      <c r="AO4" s="9">
        <f>-Calculations!AM8</f>
        <v>0</v>
      </c>
      <c r="AP4" s="9">
        <f>-Calculations!AN8</f>
        <v>0</v>
      </c>
      <c r="AQ4" s="9">
        <f>-Calculations!AO8</f>
        <v>0</v>
      </c>
      <c r="AR4" s="9">
        <f>-Calculations!AP8</f>
        <v>0</v>
      </c>
      <c r="AS4" s="9">
        <f>-Calculations!AQ8</f>
        <v>0</v>
      </c>
      <c r="AT4" s="9">
        <f>-Calculations!AR8</f>
        <v>0</v>
      </c>
      <c r="AU4" s="9">
        <f>-Calculations!AS8</f>
        <v>0</v>
      </c>
      <c r="AV4" s="9">
        <f>-Calculations!AT8</f>
        <v>0</v>
      </c>
      <c r="AZ4"/>
      <c r="BA4"/>
      <c r="BB4"/>
    </row>
    <row r="5" spans="1:63">
      <c r="A5" s="29">
        <v>2</v>
      </c>
      <c r="B5" t="str">
        <f>Calculations!A9</f>
        <v>01008213</v>
      </c>
      <c r="C5" t="s">
        <v>313</v>
      </c>
      <c r="D5" s="9">
        <f>-Calculations!B9</f>
        <v>0</v>
      </c>
      <c r="E5" s="9">
        <f>-Calculations!C9</f>
        <v>4446.12</v>
      </c>
      <c r="F5" s="9">
        <f>-Calculations!D9</f>
        <v>0</v>
      </c>
      <c r="G5" s="9">
        <f>-Calculations!E9</f>
        <v>0</v>
      </c>
      <c r="H5" s="9">
        <f>-Calculations!F9</f>
        <v>0</v>
      </c>
      <c r="I5" s="9">
        <f>-Calculations!G9</f>
        <v>0</v>
      </c>
      <c r="J5" s="9">
        <f>-Calculations!H9</f>
        <v>0</v>
      </c>
      <c r="K5" s="9">
        <f>-Calculations!I9</f>
        <v>0</v>
      </c>
      <c r="L5" s="9">
        <f>-Calculations!J9</f>
        <v>0</v>
      </c>
      <c r="M5" s="9">
        <f>-Calculations!K9</f>
        <v>0</v>
      </c>
      <c r="N5" s="9">
        <f>-Calculations!L9</f>
        <v>0</v>
      </c>
      <c r="O5" s="9">
        <f>-Calculations!M9</f>
        <v>0</v>
      </c>
      <c r="P5" s="9">
        <f>-Calculations!N9</f>
        <v>0</v>
      </c>
      <c r="Q5" s="9">
        <f>-Calculations!O9</f>
        <v>0</v>
      </c>
      <c r="R5" s="9">
        <f>-Calculations!P9</f>
        <v>0</v>
      </c>
      <c r="S5" s="9">
        <f>-Calculations!Q9</f>
        <v>0</v>
      </c>
      <c r="T5" s="9">
        <f>-Calculations!R9</f>
        <v>0</v>
      </c>
      <c r="U5" s="9">
        <f>-Calculations!S9</f>
        <v>0</v>
      </c>
      <c r="V5" s="9">
        <f>-Calculations!T9</f>
        <v>0</v>
      </c>
      <c r="W5" s="9">
        <f>-Calculations!U9</f>
        <v>0</v>
      </c>
      <c r="X5" s="9">
        <f>-Calculations!V9</f>
        <v>0</v>
      </c>
      <c r="Y5" s="9">
        <f>-Calculations!W9</f>
        <v>0</v>
      </c>
      <c r="Z5" s="9">
        <f>-Calculations!X9</f>
        <v>0</v>
      </c>
      <c r="AA5" s="9">
        <f>-Calculations!Y9</f>
        <v>0</v>
      </c>
      <c r="AB5" s="9">
        <f>-Calculations!Z9</f>
        <v>0</v>
      </c>
      <c r="AC5" s="9">
        <f>-Calculations!AA9</f>
        <v>0</v>
      </c>
      <c r="AD5" s="9">
        <f>-Calculations!AB9</f>
        <v>0</v>
      </c>
      <c r="AE5" s="9">
        <f>-Calculations!AC9</f>
        <v>0</v>
      </c>
      <c r="AF5" s="9">
        <f>-Calculations!AD9</f>
        <v>0</v>
      </c>
      <c r="AG5" s="9">
        <f>-Calculations!AE9</f>
        <v>0</v>
      </c>
      <c r="AH5" s="9">
        <f>-Calculations!AF9</f>
        <v>0</v>
      </c>
      <c r="AI5" s="9">
        <f>-Calculations!AG9</f>
        <v>0</v>
      </c>
      <c r="AJ5" s="9">
        <f>-Calculations!AH9</f>
        <v>0</v>
      </c>
      <c r="AK5" s="9">
        <f>-Calculations!AI9</f>
        <v>0</v>
      </c>
      <c r="AL5" s="9">
        <f>-Calculations!AJ9</f>
        <v>0</v>
      </c>
      <c r="AM5" s="9">
        <f>-Calculations!AK9</f>
        <v>0</v>
      </c>
      <c r="AN5" s="9">
        <f>-Calculations!AL9</f>
        <v>0</v>
      </c>
      <c r="AO5" s="9">
        <f>-Calculations!AM9</f>
        <v>0</v>
      </c>
      <c r="AP5" s="9">
        <f>-Calculations!AN9</f>
        <v>0</v>
      </c>
      <c r="AQ5" s="9">
        <f>-Calculations!AO9</f>
        <v>0</v>
      </c>
      <c r="AR5" s="9">
        <f>-Calculations!AP9</f>
        <v>0</v>
      </c>
      <c r="AS5" s="9">
        <f>-Calculations!AQ9</f>
        <v>0</v>
      </c>
      <c r="AT5" s="9">
        <f>-Calculations!AR9</f>
        <v>0</v>
      </c>
      <c r="AU5" s="9">
        <f>-Calculations!AS9</f>
        <v>0</v>
      </c>
      <c r="AV5" s="9">
        <f>-Calculations!AT9</f>
        <v>0</v>
      </c>
      <c r="AZ5"/>
      <c r="BA5"/>
      <c r="BB5"/>
    </row>
    <row r="6" spans="1:63" s="4" customFormat="1">
      <c r="A6" s="29">
        <v>3</v>
      </c>
      <c r="B6" t="str">
        <f>Calculations!A10</f>
        <v>01009359</v>
      </c>
      <c r="C6" t="s">
        <v>314</v>
      </c>
      <c r="D6" s="9">
        <f>-Calculations!B10</f>
        <v>0</v>
      </c>
      <c r="E6" s="9">
        <f>-Calculations!C10</f>
        <v>14552.42</v>
      </c>
      <c r="F6" s="9">
        <f>-Calculations!D10</f>
        <v>0</v>
      </c>
      <c r="G6" s="9">
        <f>-Calculations!E10</f>
        <v>0</v>
      </c>
      <c r="H6" s="9">
        <f>-Calculations!F10</f>
        <v>-137.24</v>
      </c>
      <c r="I6" s="9">
        <f>-Calculations!G10</f>
        <v>0</v>
      </c>
      <c r="J6" s="9">
        <f>-Calculations!H10</f>
        <v>0</v>
      </c>
      <c r="K6" s="9">
        <f>-Calculations!I10</f>
        <v>0</v>
      </c>
      <c r="L6" s="9">
        <f>-Calculations!J10</f>
        <v>0</v>
      </c>
      <c r="M6" s="9">
        <f>-Calculations!K10</f>
        <v>0</v>
      </c>
      <c r="N6" s="9">
        <f>-Calculations!L10</f>
        <v>0</v>
      </c>
      <c r="O6" s="9">
        <f>-Calculations!M10</f>
        <v>0</v>
      </c>
      <c r="P6" s="9">
        <f>-Calculations!N10</f>
        <v>0</v>
      </c>
      <c r="Q6" s="9">
        <f>-Calculations!O10</f>
        <v>0</v>
      </c>
      <c r="R6" s="9">
        <f>-Calculations!P10</f>
        <v>0</v>
      </c>
      <c r="S6" s="9">
        <f>-Calculations!Q10</f>
        <v>0</v>
      </c>
      <c r="T6" s="9">
        <f>-Calculations!R10</f>
        <v>0</v>
      </c>
      <c r="U6" s="9">
        <f>-Calculations!S10</f>
        <v>0</v>
      </c>
      <c r="V6" s="9">
        <f>-Calculations!T10</f>
        <v>0</v>
      </c>
      <c r="W6" s="9">
        <f>-Calculations!U10</f>
        <v>0</v>
      </c>
      <c r="X6" s="9">
        <f>-Calculations!V10</f>
        <v>0</v>
      </c>
      <c r="Y6" s="9">
        <f>-Calculations!W10</f>
        <v>0</v>
      </c>
      <c r="Z6" s="9">
        <f>-Calculations!X10</f>
        <v>0</v>
      </c>
      <c r="AA6" s="9">
        <f>-Calculations!Y10</f>
        <v>0</v>
      </c>
      <c r="AB6" s="9">
        <f>-Calculations!Z10</f>
        <v>0</v>
      </c>
      <c r="AC6" s="9">
        <f>-Calculations!AA10</f>
        <v>0</v>
      </c>
      <c r="AD6" s="9">
        <f>-Calculations!AB10</f>
        <v>0</v>
      </c>
      <c r="AE6" s="9">
        <f>-Calculations!AC10</f>
        <v>0</v>
      </c>
      <c r="AF6" s="9">
        <f>-Calculations!AD10</f>
        <v>0</v>
      </c>
      <c r="AG6" s="9">
        <f>-Calculations!AE10</f>
        <v>0</v>
      </c>
      <c r="AH6" s="9">
        <f>-Calculations!AF10</f>
        <v>0</v>
      </c>
      <c r="AI6" s="9">
        <f>-Calculations!AG10</f>
        <v>0</v>
      </c>
      <c r="AJ6" s="9">
        <f>-Calculations!AH10</f>
        <v>0</v>
      </c>
      <c r="AK6" s="9">
        <f>-Calculations!AI10</f>
        <v>0</v>
      </c>
      <c r="AL6" s="9">
        <f>-Calculations!AJ10</f>
        <v>0</v>
      </c>
      <c r="AM6" s="9">
        <f>-Calculations!AK10</f>
        <v>0</v>
      </c>
      <c r="AN6" s="9">
        <f>-Calculations!AL10</f>
        <v>0</v>
      </c>
      <c r="AO6" s="9">
        <f>-Calculations!AM10</f>
        <v>0</v>
      </c>
      <c r="AP6" s="9">
        <f>-Calculations!AN10</f>
        <v>0</v>
      </c>
      <c r="AQ6" s="9">
        <f>-Calculations!AO10</f>
        <v>0</v>
      </c>
      <c r="AR6" s="9">
        <f>-Calculations!AP10</f>
        <v>0</v>
      </c>
      <c r="AS6" s="9">
        <f>-Calculations!AQ10</f>
        <v>0</v>
      </c>
      <c r="AT6" s="9">
        <f>-Calculations!AR10</f>
        <v>0</v>
      </c>
      <c r="AU6" s="9">
        <f>-Calculations!AS10</f>
        <v>0</v>
      </c>
      <c r="AV6" s="9">
        <f>-Calculations!AT10</f>
        <v>0</v>
      </c>
      <c r="AW6" s="5"/>
      <c r="AX6" s="5"/>
      <c r="AY6" s="5"/>
    </row>
    <row r="7" spans="1:63" s="4" customFormat="1">
      <c r="A7" s="29">
        <v>4</v>
      </c>
      <c r="B7" t="str">
        <f>Calculations!A11</f>
        <v>01009663</v>
      </c>
      <c r="C7" t="s">
        <v>315</v>
      </c>
      <c r="D7" s="9">
        <f>-Calculations!B11</f>
        <v>0</v>
      </c>
      <c r="E7" s="9">
        <f>-Calculations!C11</f>
        <v>924.94</v>
      </c>
      <c r="F7" s="9">
        <f>-Calculations!D11</f>
        <v>0</v>
      </c>
      <c r="G7" s="9">
        <f>-Calculations!E11</f>
        <v>0</v>
      </c>
      <c r="H7" s="9">
        <f>-Calculations!F11</f>
        <v>0</v>
      </c>
      <c r="I7" s="9">
        <f>-Calculations!G11</f>
        <v>0</v>
      </c>
      <c r="J7" s="9">
        <f>-Calculations!H11</f>
        <v>0</v>
      </c>
      <c r="K7" s="9">
        <f>-Calculations!I11</f>
        <v>0</v>
      </c>
      <c r="L7" s="9">
        <f>-Calculations!J11</f>
        <v>0</v>
      </c>
      <c r="M7" s="9">
        <f>-Calculations!K11</f>
        <v>1609.34</v>
      </c>
      <c r="N7" s="9">
        <f>-Calculations!L11</f>
        <v>0</v>
      </c>
      <c r="O7" s="9">
        <f>-Calculations!M11</f>
        <v>0</v>
      </c>
      <c r="P7" s="9">
        <f>-Calculations!N11</f>
        <v>0</v>
      </c>
      <c r="Q7" s="9">
        <f>-Calculations!O11</f>
        <v>0</v>
      </c>
      <c r="R7" s="9">
        <f>-Calculations!P11</f>
        <v>0</v>
      </c>
      <c r="S7" s="9">
        <f>-Calculations!Q11</f>
        <v>127.45</v>
      </c>
      <c r="T7" s="9">
        <f>-Calculations!R11</f>
        <v>0</v>
      </c>
      <c r="U7" s="9">
        <f>-Calculations!S11</f>
        <v>0</v>
      </c>
      <c r="V7" s="9">
        <f>-Calculations!T11</f>
        <v>0</v>
      </c>
      <c r="W7" s="9">
        <f>-Calculations!U11</f>
        <v>0</v>
      </c>
      <c r="X7" s="9">
        <f>-Calculations!V11</f>
        <v>0</v>
      </c>
      <c r="Y7" s="9">
        <f>-Calculations!W11</f>
        <v>0</v>
      </c>
      <c r="Z7" s="9">
        <f>-Calculations!X11</f>
        <v>0</v>
      </c>
      <c r="AA7" s="9">
        <f>-Calculations!Y11</f>
        <v>0</v>
      </c>
      <c r="AB7" s="9">
        <f>-Calculations!Z11</f>
        <v>0</v>
      </c>
      <c r="AC7" s="9">
        <f>-Calculations!AA11</f>
        <v>0</v>
      </c>
      <c r="AD7" s="9">
        <f>-Calculations!AB11</f>
        <v>0</v>
      </c>
      <c r="AE7" s="9">
        <f>-Calculations!AC11</f>
        <v>0</v>
      </c>
      <c r="AF7" s="9">
        <f>-Calculations!AD11</f>
        <v>0</v>
      </c>
      <c r="AG7" s="9">
        <f>-Calculations!AE11</f>
        <v>0</v>
      </c>
      <c r="AH7" s="9">
        <f>-Calculations!AF11</f>
        <v>0</v>
      </c>
      <c r="AI7" s="9">
        <f>-Calculations!AG11</f>
        <v>0</v>
      </c>
      <c r="AJ7" s="9">
        <f>-Calculations!AH11</f>
        <v>0</v>
      </c>
      <c r="AK7" s="9">
        <f>-Calculations!AI11</f>
        <v>0</v>
      </c>
      <c r="AL7" s="9">
        <f>-Calculations!AJ11</f>
        <v>0</v>
      </c>
      <c r="AM7" s="9">
        <f>-Calculations!AK11</f>
        <v>0</v>
      </c>
      <c r="AN7" s="9">
        <f>-Calculations!AL11</f>
        <v>0</v>
      </c>
      <c r="AO7" s="9">
        <f>-Calculations!AM11</f>
        <v>0</v>
      </c>
      <c r="AP7" s="9">
        <f>-Calculations!AN11</f>
        <v>0</v>
      </c>
      <c r="AQ7" s="9">
        <f>-Calculations!AO11</f>
        <v>0</v>
      </c>
      <c r="AR7" s="9">
        <f>-Calculations!AP11</f>
        <v>0</v>
      </c>
      <c r="AS7" s="9">
        <f>-Calculations!AQ11</f>
        <v>0</v>
      </c>
      <c r="AT7" s="9">
        <f>-Calculations!AR11</f>
        <v>0</v>
      </c>
      <c r="AU7" s="9">
        <f>-Calculations!AS11</f>
        <v>0</v>
      </c>
      <c r="AV7" s="9">
        <f>-Calculations!AT11</f>
        <v>0</v>
      </c>
      <c r="AW7" s="5"/>
      <c r="AX7" s="5"/>
      <c r="AY7" s="5"/>
    </row>
    <row r="8" spans="1:63" s="4" customFormat="1">
      <c r="A8" s="29">
        <v>5</v>
      </c>
      <c r="B8" t="str">
        <f>Calculations!A12</f>
        <v>01009666</v>
      </c>
      <c r="C8" t="s">
        <v>316</v>
      </c>
      <c r="D8" s="9">
        <f>-Calculations!B12</f>
        <v>-747.59</v>
      </c>
      <c r="E8" s="9">
        <f>-Calculations!C12</f>
        <v>0</v>
      </c>
      <c r="F8" s="9">
        <f>-Calculations!D12</f>
        <v>5015.47</v>
      </c>
      <c r="G8" s="9">
        <f>-Calculations!E12</f>
        <v>4438.34</v>
      </c>
      <c r="H8" s="9">
        <f>-Calculations!F12</f>
        <v>-124942.86</v>
      </c>
      <c r="I8" s="9">
        <f>-Calculations!G12</f>
        <v>-1275.57</v>
      </c>
      <c r="J8" s="9">
        <f>-Calculations!H12</f>
        <v>0</v>
      </c>
      <c r="K8" s="9">
        <f>-Calculations!I12</f>
        <v>0</v>
      </c>
      <c r="L8" s="9">
        <f>-Calculations!J12</f>
        <v>0</v>
      </c>
      <c r="M8" s="9">
        <f>-Calculations!K12</f>
        <v>0</v>
      </c>
      <c r="N8" s="9">
        <f>-Calculations!L12</f>
        <v>0</v>
      </c>
      <c r="O8" s="9">
        <f>-Calculations!M12</f>
        <v>0</v>
      </c>
      <c r="P8" s="9">
        <f>-Calculations!N12</f>
        <v>0</v>
      </c>
      <c r="Q8" s="9">
        <f>-Calculations!O12</f>
        <v>0</v>
      </c>
      <c r="R8" s="9">
        <f>-Calculations!P12</f>
        <v>0</v>
      </c>
      <c r="S8" s="9">
        <f>-Calculations!Q12</f>
        <v>375.98</v>
      </c>
      <c r="T8" s="9">
        <f>-Calculations!R12</f>
        <v>0</v>
      </c>
      <c r="U8" s="9">
        <f>-Calculations!S12</f>
        <v>0.35</v>
      </c>
      <c r="V8" s="9">
        <f>-Calculations!T12</f>
        <v>0</v>
      </c>
      <c r="W8" s="9">
        <f>-Calculations!U12</f>
        <v>0</v>
      </c>
      <c r="X8" s="9">
        <f>-Calculations!V12</f>
        <v>0</v>
      </c>
      <c r="Y8" s="9">
        <f>-Calculations!W12</f>
        <v>0</v>
      </c>
      <c r="Z8" s="9">
        <f>-Calculations!X12</f>
        <v>0</v>
      </c>
      <c r="AA8" s="9">
        <f>-Calculations!Y12</f>
        <v>0</v>
      </c>
      <c r="AB8" s="9">
        <f>-Calculations!Z12</f>
        <v>0</v>
      </c>
      <c r="AC8" s="9">
        <f>-Calculations!AA12</f>
        <v>0</v>
      </c>
      <c r="AD8" s="9">
        <f>-Calculations!AB12</f>
        <v>0</v>
      </c>
      <c r="AE8" s="9">
        <f>-Calculations!AC12</f>
        <v>0</v>
      </c>
      <c r="AF8" s="9">
        <f>-Calculations!AD12</f>
        <v>0</v>
      </c>
      <c r="AG8" s="9">
        <f>-Calculations!AE12</f>
        <v>0</v>
      </c>
      <c r="AH8" s="9">
        <f>-Calculations!AF12</f>
        <v>0</v>
      </c>
      <c r="AI8" s="9">
        <f>-Calculations!AG12</f>
        <v>0</v>
      </c>
      <c r="AJ8" s="9">
        <f>-Calculations!AH12</f>
        <v>0</v>
      </c>
      <c r="AK8" s="9">
        <f>-Calculations!AI12</f>
        <v>0</v>
      </c>
      <c r="AL8" s="9">
        <f>-Calculations!AJ12</f>
        <v>0</v>
      </c>
      <c r="AM8" s="9">
        <f>-Calculations!AK12</f>
        <v>0</v>
      </c>
      <c r="AN8" s="9">
        <f>-Calculations!AL12</f>
        <v>0</v>
      </c>
      <c r="AO8" s="9">
        <f>-Calculations!AM12</f>
        <v>0</v>
      </c>
      <c r="AP8" s="9">
        <f>-Calculations!AN12</f>
        <v>0</v>
      </c>
      <c r="AQ8" s="9">
        <f>-Calculations!AO12</f>
        <v>0</v>
      </c>
      <c r="AR8" s="9">
        <f>-Calculations!AP12</f>
        <v>0</v>
      </c>
      <c r="AS8" s="9">
        <f>-Calculations!AQ12</f>
        <v>0</v>
      </c>
      <c r="AT8" s="9">
        <f>-Calculations!AR12</f>
        <v>0</v>
      </c>
      <c r="AU8" s="9">
        <f>-Calculations!AS12</f>
        <v>0</v>
      </c>
      <c r="AV8" s="9">
        <f>-Calculations!AT12</f>
        <v>0</v>
      </c>
      <c r="AW8" s="5"/>
      <c r="AX8" s="5"/>
      <c r="AY8" s="5"/>
    </row>
    <row r="9" spans="1:63" s="4" customFormat="1">
      <c r="A9" s="29">
        <v>6</v>
      </c>
      <c r="B9" t="str">
        <f>Calculations!A13</f>
        <v>01010104</v>
      </c>
      <c r="C9" t="s">
        <v>317</v>
      </c>
      <c r="D9" s="9">
        <f>-Calculations!B13</f>
        <v>0</v>
      </c>
      <c r="E9" s="9">
        <f>-Calculations!C13</f>
        <v>0</v>
      </c>
      <c r="F9" s="9">
        <f>-Calculations!D13</f>
        <v>90000</v>
      </c>
      <c r="G9" s="9">
        <f>-Calculations!E13</f>
        <v>0</v>
      </c>
      <c r="H9" s="9">
        <f>-Calculations!F13</f>
        <v>0</v>
      </c>
      <c r="I9" s="9">
        <f>-Calculations!G13</f>
        <v>11030733.41</v>
      </c>
      <c r="J9" s="9">
        <f>-Calculations!H13</f>
        <v>0</v>
      </c>
      <c r="K9" s="9">
        <f>-Calculations!I13</f>
        <v>1127579.21</v>
      </c>
      <c r="L9" s="9">
        <f>-Calculations!J13</f>
        <v>37564.730000000003</v>
      </c>
      <c r="M9" s="9">
        <f>-Calculations!K13</f>
        <v>1688510.1199999999</v>
      </c>
      <c r="N9" s="9">
        <f>-Calculations!L13</f>
        <v>-48138.68</v>
      </c>
      <c r="O9" s="9">
        <f>-Calculations!M13</f>
        <v>51285.11</v>
      </c>
      <c r="P9" s="9">
        <f>-Calculations!N13</f>
        <v>-108732.58</v>
      </c>
      <c r="Q9" s="9">
        <f>-Calculations!O13</f>
        <v>33836.92</v>
      </c>
      <c r="R9" s="9">
        <f>-Calculations!P13</f>
        <v>29899.079999999998</v>
      </c>
      <c r="S9" s="9">
        <f>-Calculations!Q13</f>
        <v>1593.1</v>
      </c>
      <c r="T9" s="9">
        <f>-Calculations!R13</f>
        <v>-92208.639999999999</v>
      </c>
      <c r="U9" s="9">
        <f>-Calculations!S13</f>
        <v>-6540.69</v>
      </c>
      <c r="V9" s="9">
        <f>-Calculations!T13</f>
        <v>1117.8800000000001</v>
      </c>
      <c r="W9" s="9">
        <f>-Calculations!U13</f>
        <v>0</v>
      </c>
      <c r="X9" s="9">
        <f>-Calculations!V13</f>
        <v>0</v>
      </c>
      <c r="Y9" s="9">
        <f>-Calculations!W13</f>
        <v>792.4</v>
      </c>
      <c r="Z9" s="9">
        <f>-Calculations!X13</f>
        <v>0</v>
      </c>
      <c r="AA9" s="9">
        <f>-Calculations!Y13</f>
        <v>0</v>
      </c>
      <c r="AB9" s="9">
        <f>-Calculations!Z13</f>
        <v>0</v>
      </c>
      <c r="AC9" s="9">
        <f>-Calculations!AA13</f>
        <v>0</v>
      </c>
      <c r="AD9" s="9">
        <f>-Calculations!AB13</f>
        <v>0</v>
      </c>
      <c r="AE9" s="9">
        <f>-Calculations!AC13</f>
        <v>0</v>
      </c>
      <c r="AF9" s="9">
        <f>-Calculations!AD13</f>
        <v>0</v>
      </c>
      <c r="AG9" s="9">
        <f>-Calculations!AE13</f>
        <v>0</v>
      </c>
      <c r="AH9" s="9">
        <f>-Calculations!AF13</f>
        <v>0</v>
      </c>
      <c r="AI9" s="9">
        <f>-Calculations!AG13</f>
        <v>0</v>
      </c>
      <c r="AJ9" s="9">
        <f>-Calculations!AH13</f>
        <v>0</v>
      </c>
      <c r="AK9" s="9">
        <f>-Calculations!AI13</f>
        <v>0</v>
      </c>
      <c r="AL9" s="9">
        <f>-Calculations!AJ13</f>
        <v>0</v>
      </c>
      <c r="AM9" s="9">
        <f>-Calculations!AK13</f>
        <v>0</v>
      </c>
      <c r="AN9" s="9">
        <f>-Calculations!AL13</f>
        <v>0</v>
      </c>
      <c r="AO9" s="9">
        <f>-Calculations!AM13</f>
        <v>0</v>
      </c>
      <c r="AP9" s="9">
        <f>-Calculations!AN13</f>
        <v>0</v>
      </c>
      <c r="AQ9" s="9">
        <f>-Calculations!AO13</f>
        <v>0</v>
      </c>
      <c r="AR9" s="9">
        <f>-Calculations!AP13</f>
        <v>0</v>
      </c>
      <c r="AS9" s="9">
        <f>-Calculations!AQ13</f>
        <v>0</v>
      </c>
      <c r="AT9" s="9">
        <f>-Calculations!AR13</f>
        <v>0</v>
      </c>
      <c r="AU9" s="9">
        <f>-Calculations!AS13</f>
        <v>0</v>
      </c>
      <c r="AV9" s="9">
        <f>-Calculations!AT13</f>
        <v>0</v>
      </c>
      <c r="AW9" s="5"/>
      <c r="AX9" s="5"/>
      <c r="AY9" s="5"/>
    </row>
    <row r="10" spans="1:63" s="4" customFormat="1">
      <c r="A10" s="29">
        <v>7</v>
      </c>
      <c r="B10" t="str">
        <f>Calculations!A14</f>
        <v>01010105</v>
      </c>
      <c r="C10" t="s">
        <v>318</v>
      </c>
      <c r="D10" s="9">
        <f>-Calculations!B14</f>
        <v>0</v>
      </c>
      <c r="E10" s="9">
        <f>-Calculations!C14</f>
        <v>0</v>
      </c>
      <c r="F10" s="9">
        <f>-Calculations!D14</f>
        <v>0</v>
      </c>
      <c r="G10" s="9">
        <f>-Calculations!E14</f>
        <v>0</v>
      </c>
      <c r="H10" s="9">
        <f>-Calculations!F14</f>
        <v>0</v>
      </c>
      <c r="I10" s="9">
        <f>-Calculations!G14</f>
        <v>0</v>
      </c>
      <c r="J10" s="9">
        <f>-Calculations!H14</f>
        <v>0</v>
      </c>
      <c r="K10" s="9">
        <f>-Calculations!I14</f>
        <v>7619565.4199999999</v>
      </c>
      <c r="L10" s="9">
        <f>-Calculations!J14</f>
        <v>0</v>
      </c>
      <c r="M10" s="9">
        <f>-Calculations!K14</f>
        <v>591916.64</v>
      </c>
      <c r="N10" s="9">
        <f>-Calculations!L14</f>
        <v>0</v>
      </c>
      <c r="O10" s="9">
        <f>-Calculations!M14</f>
        <v>359986.8</v>
      </c>
      <c r="P10" s="9">
        <f>-Calculations!N14</f>
        <v>0</v>
      </c>
      <c r="Q10" s="9">
        <f>-Calculations!O14</f>
        <v>76662.2</v>
      </c>
      <c r="R10" s="9">
        <f>-Calculations!P14</f>
        <v>3482.01</v>
      </c>
      <c r="S10" s="9">
        <f>-Calculations!Q14</f>
        <v>29315.26</v>
      </c>
      <c r="T10" s="9">
        <f>-Calculations!R14</f>
        <v>-85935.03</v>
      </c>
      <c r="U10" s="9">
        <f>-Calculations!S14</f>
        <v>-3871.31</v>
      </c>
      <c r="V10" s="9">
        <f>-Calculations!T14</f>
        <v>0</v>
      </c>
      <c r="W10" s="9">
        <f>-Calculations!U14</f>
        <v>0</v>
      </c>
      <c r="X10" s="9">
        <f>-Calculations!V14</f>
        <v>0</v>
      </c>
      <c r="Y10" s="9">
        <f>-Calculations!W14</f>
        <v>9852.82</v>
      </c>
      <c r="Z10" s="9">
        <f>-Calculations!X14</f>
        <v>0</v>
      </c>
      <c r="AA10" s="9">
        <f>-Calculations!Y14</f>
        <v>0</v>
      </c>
      <c r="AB10" s="9">
        <f>-Calculations!Z14</f>
        <v>0</v>
      </c>
      <c r="AC10" s="9">
        <f>-Calculations!AA14</f>
        <v>0</v>
      </c>
      <c r="AD10" s="9">
        <f>-Calculations!AB14</f>
        <v>0</v>
      </c>
      <c r="AE10" s="9">
        <f>-Calculations!AC14</f>
        <v>0</v>
      </c>
      <c r="AF10" s="9">
        <f>-Calculations!AD14</f>
        <v>0</v>
      </c>
      <c r="AG10" s="9">
        <f>-Calculations!AE14</f>
        <v>0</v>
      </c>
      <c r="AH10" s="9">
        <f>-Calculations!AF14</f>
        <v>0</v>
      </c>
      <c r="AI10" s="9">
        <f>-Calculations!AG14</f>
        <v>0</v>
      </c>
      <c r="AJ10" s="9">
        <f>-Calculations!AH14</f>
        <v>0</v>
      </c>
      <c r="AK10" s="9">
        <f>-Calculations!AI14</f>
        <v>0</v>
      </c>
      <c r="AL10" s="9">
        <f>-Calculations!AJ14</f>
        <v>0</v>
      </c>
      <c r="AM10" s="9">
        <f>-Calculations!AK14</f>
        <v>0</v>
      </c>
      <c r="AN10" s="9">
        <f>-Calculations!AL14</f>
        <v>0</v>
      </c>
      <c r="AO10" s="9">
        <f>-Calculations!AM14</f>
        <v>0</v>
      </c>
      <c r="AP10" s="9">
        <f>-Calculations!AN14</f>
        <v>0</v>
      </c>
      <c r="AQ10" s="9">
        <f>-Calculations!AO14</f>
        <v>0</v>
      </c>
      <c r="AR10" s="9">
        <f>-Calculations!AP14</f>
        <v>0</v>
      </c>
      <c r="AS10" s="9">
        <f>-Calculations!AQ14</f>
        <v>0</v>
      </c>
      <c r="AT10" s="9">
        <f>-Calculations!AR14</f>
        <v>0</v>
      </c>
      <c r="AU10" s="9">
        <f>-Calculations!AS14</f>
        <v>0</v>
      </c>
      <c r="AV10" s="9">
        <f>-Calculations!AT14</f>
        <v>0</v>
      </c>
      <c r="AW10" s="5"/>
      <c r="AX10" s="5"/>
      <c r="AY10" s="5"/>
    </row>
    <row r="11" spans="1:63" s="4" customFormat="1">
      <c r="A11" s="29">
        <v>8</v>
      </c>
      <c r="B11" t="str">
        <f>Calculations!A15</f>
        <v>01010132</v>
      </c>
      <c r="C11" t="s">
        <v>319</v>
      </c>
      <c r="D11" s="9">
        <f>-Calculations!B15</f>
        <v>-10946.43</v>
      </c>
      <c r="E11" s="9">
        <f>-Calculations!C15</f>
        <v>0</v>
      </c>
      <c r="F11" s="9">
        <f>-Calculations!D15</f>
        <v>-471.95</v>
      </c>
      <c r="G11" s="9">
        <f>-Calculations!E15</f>
        <v>0</v>
      </c>
      <c r="H11" s="9">
        <f>-Calculations!F15</f>
        <v>-26873.5</v>
      </c>
      <c r="I11" s="9">
        <f>-Calculations!G15</f>
        <v>5702.03</v>
      </c>
      <c r="J11" s="9">
        <f>-Calculations!H15</f>
        <v>0</v>
      </c>
      <c r="K11" s="9">
        <f>-Calculations!I15</f>
        <v>0</v>
      </c>
      <c r="L11" s="9">
        <f>-Calculations!J15</f>
        <v>0</v>
      </c>
      <c r="M11" s="9">
        <f>-Calculations!K15</f>
        <v>0</v>
      </c>
      <c r="N11" s="9">
        <f>-Calculations!L15</f>
        <v>0</v>
      </c>
      <c r="O11" s="9">
        <f>-Calculations!M15</f>
        <v>0</v>
      </c>
      <c r="P11" s="9">
        <f>-Calculations!N15</f>
        <v>0</v>
      </c>
      <c r="Q11" s="9">
        <f>-Calculations!O15</f>
        <v>0</v>
      </c>
      <c r="R11" s="9">
        <f>-Calculations!P15</f>
        <v>0</v>
      </c>
      <c r="S11" s="9">
        <f>-Calculations!Q15</f>
        <v>0</v>
      </c>
      <c r="T11" s="9">
        <f>-Calculations!R15</f>
        <v>0</v>
      </c>
      <c r="U11" s="9">
        <f>-Calculations!S15</f>
        <v>0</v>
      </c>
      <c r="V11" s="9">
        <f>-Calculations!T15</f>
        <v>0</v>
      </c>
      <c r="W11" s="9">
        <f>-Calculations!U15</f>
        <v>0</v>
      </c>
      <c r="X11" s="9">
        <f>-Calculations!V15</f>
        <v>0</v>
      </c>
      <c r="Y11" s="9">
        <f>-Calculations!W15</f>
        <v>0</v>
      </c>
      <c r="Z11" s="9">
        <f>-Calculations!X15</f>
        <v>0</v>
      </c>
      <c r="AA11" s="9">
        <f>-Calculations!Y15</f>
        <v>0</v>
      </c>
      <c r="AB11" s="9">
        <f>-Calculations!Z15</f>
        <v>0</v>
      </c>
      <c r="AC11" s="9">
        <f>-Calculations!AA15</f>
        <v>0</v>
      </c>
      <c r="AD11" s="9">
        <f>-Calculations!AB15</f>
        <v>0</v>
      </c>
      <c r="AE11" s="9">
        <f>-Calculations!AC15</f>
        <v>0</v>
      </c>
      <c r="AF11" s="9">
        <f>-Calculations!AD15</f>
        <v>0</v>
      </c>
      <c r="AG11" s="9">
        <f>-Calculations!AE15</f>
        <v>0</v>
      </c>
      <c r="AH11" s="9">
        <f>-Calculations!AF15</f>
        <v>0</v>
      </c>
      <c r="AI11" s="9">
        <f>-Calculations!AG15</f>
        <v>0</v>
      </c>
      <c r="AJ11" s="9">
        <f>-Calculations!AH15</f>
        <v>0</v>
      </c>
      <c r="AK11" s="9">
        <f>-Calculations!AI15</f>
        <v>0</v>
      </c>
      <c r="AL11" s="9">
        <f>-Calculations!AJ15</f>
        <v>0</v>
      </c>
      <c r="AM11" s="9">
        <f>-Calculations!AK15</f>
        <v>0</v>
      </c>
      <c r="AN11" s="9">
        <f>-Calculations!AL15</f>
        <v>0</v>
      </c>
      <c r="AO11" s="9">
        <f>-Calculations!AM15</f>
        <v>0</v>
      </c>
      <c r="AP11" s="9">
        <f>-Calculations!AN15</f>
        <v>0</v>
      </c>
      <c r="AQ11" s="9">
        <f>-Calculations!AO15</f>
        <v>0</v>
      </c>
      <c r="AR11" s="9">
        <f>-Calculations!AP15</f>
        <v>0</v>
      </c>
      <c r="AS11" s="9">
        <f>-Calculations!AQ15</f>
        <v>0</v>
      </c>
      <c r="AT11" s="9">
        <f>-Calculations!AR15</f>
        <v>0</v>
      </c>
      <c r="AU11" s="9">
        <f>-Calculations!AS15</f>
        <v>0</v>
      </c>
      <c r="AV11" s="9">
        <f>-Calculations!AT15</f>
        <v>0</v>
      </c>
      <c r="AW11" s="5"/>
      <c r="AX11" s="5"/>
      <c r="AY11" s="5"/>
    </row>
    <row r="12" spans="1:63" s="4" customFormat="1">
      <c r="A12" s="29">
        <v>9</v>
      </c>
      <c r="B12" t="str">
        <f>Calculations!A16</f>
        <v>01040064</v>
      </c>
      <c r="C12" t="s">
        <v>320</v>
      </c>
      <c r="D12" s="9">
        <f>-Calculations!B16</f>
        <v>0</v>
      </c>
      <c r="E12" s="9">
        <f>-Calculations!C16</f>
        <v>0</v>
      </c>
      <c r="F12" s="9">
        <f>-Calculations!D16</f>
        <v>0</v>
      </c>
      <c r="G12" s="9">
        <f>-Calculations!E16</f>
        <v>0</v>
      </c>
      <c r="H12" s="9">
        <f>-Calculations!F16</f>
        <v>0</v>
      </c>
      <c r="I12" s="9">
        <f>-Calculations!G16</f>
        <v>0</v>
      </c>
      <c r="J12" s="9">
        <f>-Calculations!H16</f>
        <v>0</v>
      </c>
      <c r="K12" s="9">
        <f>-Calculations!I16</f>
        <v>-5516.83</v>
      </c>
      <c r="L12" s="9">
        <f>-Calculations!J16</f>
        <v>0</v>
      </c>
      <c r="M12" s="9">
        <f>-Calculations!K16</f>
        <v>0</v>
      </c>
      <c r="N12" s="9">
        <f>-Calculations!L16</f>
        <v>0</v>
      </c>
      <c r="O12" s="9">
        <f>-Calculations!M16</f>
        <v>0</v>
      </c>
      <c r="P12" s="9">
        <f>-Calculations!N16</f>
        <v>0</v>
      </c>
      <c r="Q12" s="9">
        <f>-Calculations!O16</f>
        <v>0</v>
      </c>
      <c r="R12" s="9">
        <f>-Calculations!P16</f>
        <v>0</v>
      </c>
      <c r="S12" s="9">
        <f>-Calculations!Q16</f>
        <v>0</v>
      </c>
      <c r="T12" s="9">
        <f>-Calculations!R16</f>
        <v>0</v>
      </c>
      <c r="U12" s="9">
        <f>-Calculations!S16</f>
        <v>0</v>
      </c>
      <c r="V12" s="9">
        <f>-Calculations!T16</f>
        <v>0</v>
      </c>
      <c r="W12" s="9">
        <f>-Calculations!U16</f>
        <v>0</v>
      </c>
      <c r="X12" s="9">
        <f>-Calculations!V16</f>
        <v>0</v>
      </c>
      <c r="Y12" s="9">
        <f>-Calculations!W16</f>
        <v>0</v>
      </c>
      <c r="Z12" s="9">
        <f>-Calculations!X16</f>
        <v>0</v>
      </c>
      <c r="AA12" s="9">
        <f>-Calculations!Y16</f>
        <v>0</v>
      </c>
      <c r="AB12" s="9">
        <f>-Calculations!Z16</f>
        <v>0</v>
      </c>
      <c r="AC12" s="9">
        <f>-Calculations!AA16</f>
        <v>0</v>
      </c>
      <c r="AD12" s="9">
        <f>-Calculations!AB16</f>
        <v>0</v>
      </c>
      <c r="AE12" s="9">
        <f>-Calculations!AC16</f>
        <v>0</v>
      </c>
      <c r="AF12" s="9">
        <f>-Calculations!AD16</f>
        <v>0</v>
      </c>
      <c r="AG12" s="9">
        <f>-Calculations!AE16</f>
        <v>0</v>
      </c>
      <c r="AH12" s="9">
        <f>-Calculations!AF16</f>
        <v>0</v>
      </c>
      <c r="AI12" s="9">
        <f>-Calculations!AG16</f>
        <v>0</v>
      </c>
      <c r="AJ12" s="9">
        <f>-Calculations!AH16</f>
        <v>0</v>
      </c>
      <c r="AK12" s="9">
        <f>-Calculations!AI16</f>
        <v>0</v>
      </c>
      <c r="AL12" s="9">
        <f>-Calculations!AJ16</f>
        <v>0</v>
      </c>
      <c r="AM12" s="9">
        <f>-Calculations!AK16</f>
        <v>0</v>
      </c>
      <c r="AN12" s="9">
        <f>-Calculations!AL16</f>
        <v>0</v>
      </c>
      <c r="AO12" s="9">
        <f>-Calculations!AM16</f>
        <v>0</v>
      </c>
      <c r="AP12" s="9">
        <f>-Calculations!AN16</f>
        <v>0</v>
      </c>
      <c r="AQ12" s="9">
        <f>-Calculations!AO16</f>
        <v>0</v>
      </c>
      <c r="AR12" s="9">
        <f>-Calculations!AP16</f>
        <v>0</v>
      </c>
      <c r="AS12" s="9">
        <f>-Calculations!AQ16</f>
        <v>0</v>
      </c>
      <c r="AT12" s="9">
        <f>-Calculations!AR16</f>
        <v>0</v>
      </c>
      <c r="AU12" s="9">
        <f>-Calculations!AS16</f>
        <v>0</v>
      </c>
      <c r="AV12" s="9">
        <f>-Calculations!AT16</f>
        <v>0</v>
      </c>
      <c r="AW12" s="5"/>
      <c r="AX12" s="5"/>
      <c r="AY12" s="5"/>
    </row>
    <row r="13" spans="1:63" s="4" customFormat="1">
      <c r="A13" s="29">
        <v>10</v>
      </c>
      <c r="B13" t="str">
        <f>Calculations!A17</f>
        <v>01040158</v>
      </c>
      <c r="C13" t="s">
        <v>321</v>
      </c>
      <c r="D13" s="9">
        <f>-Calculations!B17</f>
        <v>0</v>
      </c>
      <c r="E13" s="9">
        <f>-Calculations!C17</f>
        <v>0</v>
      </c>
      <c r="F13" s="9">
        <f>-Calculations!D17</f>
        <v>0</v>
      </c>
      <c r="G13" s="9">
        <f>-Calculations!E17</f>
        <v>0</v>
      </c>
      <c r="H13" s="9">
        <f>-Calculations!F17</f>
        <v>0</v>
      </c>
      <c r="I13" s="9">
        <f>-Calculations!G17</f>
        <v>0</v>
      </c>
      <c r="J13" s="9">
        <f>-Calculations!H17</f>
        <v>0</v>
      </c>
      <c r="K13" s="9">
        <f>-Calculations!I17</f>
        <v>10293560.970000001</v>
      </c>
      <c r="L13" s="9">
        <f>-Calculations!J17</f>
        <v>0</v>
      </c>
      <c r="M13" s="9">
        <f>-Calculations!K17</f>
        <v>-580413.11</v>
      </c>
      <c r="N13" s="9">
        <f>-Calculations!L17</f>
        <v>0</v>
      </c>
      <c r="O13" s="9">
        <f>-Calculations!M17</f>
        <v>153193.53</v>
      </c>
      <c r="P13" s="9">
        <f>-Calculations!N17</f>
        <v>0</v>
      </c>
      <c r="Q13" s="9">
        <f>-Calculations!O17</f>
        <v>203715.43</v>
      </c>
      <c r="R13" s="9">
        <f>-Calculations!P17</f>
        <v>23903.59</v>
      </c>
      <c r="S13" s="9">
        <f>-Calculations!Q17</f>
        <v>0</v>
      </c>
      <c r="T13" s="9">
        <f>-Calculations!R17</f>
        <v>-113003.06</v>
      </c>
      <c r="U13" s="9">
        <f>-Calculations!S17</f>
        <v>0</v>
      </c>
      <c r="V13" s="9">
        <f>-Calculations!T17</f>
        <v>0</v>
      </c>
      <c r="W13" s="9">
        <f>-Calculations!U17</f>
        <v>0</v>
      </c>
      <c r="X13" s="9">
        <f>-Calculations!V17</f>
        <v>0</v>
      </c>
      <c r="Y13" s="9">
        <f>-Calculations!W17</f>
        <v>0</v>
      </c>
      <c r="Z13" s="9">
        <f>-Calculations!X17</f>
        <v>0</v>
      </c>
      <c r="AA13" s="9">
        <f>-Calculations!Y17</f>
        <v>0</v>
      </c>
      <c r="AB13" s="9">
        <f>-Calculations!Z17</f>
        <v>0</v>
      </c>
      <c r="AC13" s="9">
        <f>-Calculations!AA17</f>
        <v>0</v>
      </c>
      <c r="AD13" s="9">
        <f>-Calculations!AB17</f>
        <v>0</v>
      </c>
      <c r="AE13" s="9">
        <f>-Calculations!AC17</f>
        <v>-23095.56</v>
      </c>
      <c r="AF13" s="9">
        <f>-Calculations!AD17</f>
        <v>0</v>
      </c>
      <c r="AG13" s="9">
        <f>-Calculations!AE17</f>
        <v>54.91</v>
      </c>
      <c r="AH13" s="9">
        <f>-Calculations!AF17</f>
        <v>0</v>
      </c>
      <c r="AI13" s="9">
        <f>-Calculations!AG17</f>
        <v>0</v>
      </c>
      <c r="AJ13" s="9">
        <f>-Calculations!AH17</f>
        <v>0</v>
      </c>
      <c r="AK13" s="9">
        <f>-Calculations!AI17</f>
        <v>10111.36</v>
      </c>
      <c r="AL13" s="9">
        <f>-Calculations!AJ17</f>
        <v>2474.3000000000002</v>
      </c>
      <c r="AM13" s="9">
        <f>-Calculations!AK17</f>
        <v>-12585.66</v>
      </c>
      <c r="AN13" s="9">
        <f>-Calculations!AL17</f>
        <v>0</v>
      </c>
      <c r="AO13" s="9">
        <f>-Calculations!AM17</f>
        <v>0</v>
      </c>
      <c r="AP13" s="9">
        <f>-Calculations!AN17</f>
        <v>0</v>
      </c>
      <c r="AQ13" s="9">
        <f>-Calculations!AO17</f>
        <v>0</v>
      </c>
      <c r="AR13" s="9">
        <f>-Calculations!AP17</f>
        <v>0</v>
      </c>
      <c r="AS13" s="9">
        <f>-Calculations!AQ17</f>
        <v>0</v>
      </c>
      <c r="AT13" s="9">
        <f>-Calculations!AR17</f>
        <v>0</v>
      </c>
      <c r="AU13" s="9">
        <f>-Calculations!AS17</f>
        <v>0</v>
      </c>
      <c r="AV13" s="9">
        <f>-Calculations!AT17</f>
        <v>0</v>
      </c>
      <c r="AW13" s="5"/>
      <c r="AX13" s="5"/>
      <c r="AY13" s="5"/>
    </row>
    <row r="14" spans="1:63" s="4" customFormat="1">
      <c r="A14" s="29">
        <v>11</v>
      </c>
      <c r="B14" t="str">
        <f>Calculations!A18</f>
        <v>01040177</v>
      </c>
      <c r="C14" t="s">
        <v>322</v>
      </c>
      <c r="D14" s="9">
        <f>-Calculations!B18</f>
        <v>25.33</v>
      </c>
      <c r="E14" s="9">
        <f>-Calculations!C18</f>
        <v>0</v>
      </c>
      <c r="F14" s="9">
        <f>-Calculations!D18</f>
        <v>5.45</v>
      </c>
      <c r="G14" s="9">
        <f>-Calculations!E18</f>
        <v>0</v>
      </c>
      <c r="H14" s="9">
        <f>-Calculations!F18</f>
        <v>0</v>
      </c>
      <c r="I14" s="9">
        <f>-Calculations!G18</f>
        <v>0</v>
      </c>
      <c r="J14" s="9">
        <f>-Calculations!H18</f>
        <v>0</v>
      </c>
      <c r="K14" s="9">
        <f>-Calculations!I18</f>
        <v>0</v>
      </c>
      <c r="L14" s="9">
        <f>-Calculations!J18</f>
        <v>0</v>
      </c>
      <c r="M14" s="9">
        <f>-Calculations!K18</f>
        <v>0</v>
      </c>
      <c r="N14" s="9">
        <f>-Calculations!L18</f>
        <v>0</v>
      </c>
      <c r="O14" s="9">
        <f>-Calculations!M18</f>
        <v>0</v>
      </c>
      <c r="P14" s="9">
        <f>-Calculations!N18</f>
        <v>0</v>
      </c>
      <c r="Q14" s="9">
        <f>-Calculations!O18</f>
        <v>0</v>
      </c>
      <c r="R14" s="9">
        <f>-Calculations!P18</f>
        <v>0</v>
      </c>
      <c r="S14" s="9">
        <f>-Calculations!Q18</f>
        <v>0</v>
      </c>
      <c r="T14" s="9">
        <f>-Calculations!R18</f>
        <v>0</v>
      </c>
      <c r="U14" s="9">
        <f>-Calculations!S18</f>
        <v>0</v>
      </c>
      <c r="V14" s="9">
        <f>-Calculations!T18</f>
        <v>0</v>
      </c>
      <c r="W14" s="9">
        <f>-Calculations!U18</f>
        <v>0</v>
      </c>
      <c r="X14" s="9">
        <f>-Calculations!V18</f>
        <v>0</v>
      </c>
      <c r="Y14" s="9">
        <f>-Calculations!W18</f>
        <v>0</v>
      </c>
      <c r="Z14" s="9">
        <f>-Calculations!X18</f>
        <v>0</v>
      </c>
      <c r="AA14" s="9">
        <f>-Calculations!Y18</f>
        <v>0</v>
      </c>
      <c r="AB14" s="9">
        <f>-Calculations!Z18</f>
        <v>0</v>
      </c>
      <c r="AC14" s="9">
        <f>-Calculations!AA18</f>
        <v>0</v>
      </c>
      <c r="AD14" s="9">
        <f>-Calculations!AB18</f>
        <v>0</v>
      </c>
      <c r="AE14" s="9">
        <f>-Calculations!AC18</f>
        <v>0</v>
      </c>
      <c r="AF14" s="9">
        <f>-Calculations!AD18</f>
        <v>0</v>
      </c>
      <c r="AG14" s="9">
        <f>-Calculations!AE18</f>
        <v>0</v>
      </c>
      <c r="AH14" s="9">
        <f>-Calculations!AF18</f>
        <v>0</v>
      </c>
      <c r="AI14" s="9">
        <f>-Calculations!AG18</f>
        <v>0</v>
      </c>
      <c r="AJ14" s="9">
        <f>-Calculations!AH18</f>
        <v>0</v>
      </c>
      <c r="AK14" s="9">
        <f>-Calculations!AI18</f>
        <v>0</v>
      </c>
      <c r="AL14" s="9">
        <f>-Calculations!AJ18</f>
        <v>0</v>
      </c>
      <c r="AM14" s="9">
        <f>-Calculations!AK18</f>
        <v>0</v>
      </c>
      <c r="AN14" s="9">
        <f>-Calculations!AL18</f>
        <v>0</v>
      </c>
      <c r="AO14" s="9">
        <f>-Calculations!AM18</f>
        <v>0</v>
      </c>
      <c r="AP14" s="9">
        <f>-Calculations!AN18</f>
        <v>0</v>
      </c>
      <c r="AQ14" s="9">
        <f>-Calculations!AO18</f>
        <v>0</v>
      </c>
      <c r="AR14" s="9">
        <f>-Calculations!AP18</f>
        <v>0</v>
      </c>
      <c r="AS14" s="9">
        <f>-Calculations!AQ18</f>
        <v>0</v>
      </c>
      <c r="AT14" s="9">
        <f>-Calculations!AR18</f>
        <v>0</v>
      </c>
      <c r="AU14" s="9">
        <f>-Calculations!AS18</f>
        <v>0</v>
      </c>
      <c r="AV14" s="9">
        <f>-Calculations!AT18</f>
        <v>0</v>
      </c>
      <c r="AW14" s="5"/>
      <c r="AX14" s="5"/>
      <c r="AY14" s="5"/>
    </row>
    <row r="15" spans="1:63" s="4" customFormat="1">
      <c r="A15" s="29">
        <v>12</v>
      </c>
      <c r="B15" t="str">
        <f>Calculations!A19</f>
        <v>01040200</v>
      </c>
      <c r="C15" t="s">
        <v>323</v>
      </c>
      <c r="D15" s="9">
        <f>-Calculations!B19</f>
        <v>0</v>
      </c>
      <c r="E15" s="9">
        <f>-Calculations!C19</f>
        <v>0</v>
      </c>
      <c r="F15" s="9">
        <f>-Calculations!D19</f>
        <v>0</v>
      </c>
      <c r="G15" s="9">
        <f>-Calculations!E19</f>
        <v>0</v>
      </c>
      <c r="H15" s="9">
        <f>-Calculations!F19</f>
        <v>0</v>
      </c>
      <c r="I15" s="9">
        <f>-Calculations!G19</f>
        <v>0</v>
      </c>
      <c r="J15" s="9">
        <f>-Calculations!H19</f>
        <v>0</v>
      </c>
      <c r="K15" s="9">
        <f>-Calculations!I19</f>
        <v>0</v>
      </c>
      <c r="L15" s="9">
        <f>-Calculations!J19</f>
        <v>0</v>
      </c>
      <c r="M15" s="9">
        <f>-Calculations!K19</f>
        <v>0</v>
      </c>
      <c r="N15" s="9">
        <f>-Calculations!L19</f>
        <v>0</v>
      </c>
      <c r="O15" s="9">
        <f>-Calculations!M19</f>
        <v>0</v>
      </c>
      <c r="P15" s="9">
        <f>-Calculations!N19</f>
        <v>0</v>
      </c>
      <c r="Q15" s="9">
        <f>-Calculations!O19</f>
        <v>0</v>
      </c>
      <c r="R15" s="9">
        <f>-Calculations!P19</f>
        <v>0</v>
      </c>
      <c r="S15" s="9">
        <f>-Calculations!Q19</f>
        <v>0</v>
      </c>
      <c r="T15" s="9">
        <f>-Calculations!R19</f>
        <v>0</v>
      </c>
      <c r="U15" s="9">
        <f>-Calculations!S19</f>
        <v>0</v>
      </c>
      <c r="V15" s="9">
        <f>-Calculations!T19</f>
        <v>0</v>
      </c>
      <c r="W15" s="9">
        <f>-Calculations!U19</f>
        <v>0</v>
      </c>
      <c r="X15" s="9">
        <f>-Calculations!V19</f>
        <v>316462.44</v>
      </c>
      <c r="Y15" s="9">
        <f>-Calculations!W19</f>
        <v>4424.8500000000004</v>
      </c>
      <c r="Z15" s="9">
        <f>-Calculations!X19</f>
        <v>6548.96</v>
      </c>
      <c r="AA15" s="9">
        <f>-Calculations!Y19</f>
        <v>5546.28</v>
      </c>
      <c r="AB15" s="9">
        <f>-Calculations!Z19</f>
        <v>11867.37</v>
      </c>
      <c r="AC15" s="9">
        <f>-Calculations!AA19</f>
        <v>0</v>
      </c>
      <c r="AD15" s="9">
        <f>-Calculations!AB19</f>
        <v>27276</v>
      </c>
      <c r="AE15" s="9">
        <f>-Calculations!AC19</f>
        <v>-749.09</v>
      </c>
      <c r="AF15" s="9">
        <f>-Calculations!AD19</f>
        <v>0</v>
      </c>
      <c r="AG15" s="9">
        <f>-Calculations!AE19</f>
        <v>0</v>
      </c>
      <c r="AH15" s="9">
        <f>-Calculations!AF19</f>
        <v>0</v>
      </c>
      <c r="AI15" s="9">
        <f>-Calculations!AG19</f>
        <v>0</v>
      </c>
      <c r="AJ15" s="9">
        <f>-Calculations!AH19</f>
        <v>0</v>
      </c>
      <c r="AK15" s="9">
        <f>-Calculations!AI19</f>
        <v>0</v>
      </c>
      <c r="AL15" s="9">
        <f>-Calculations!AJ19</f>
        <v>0</v>
      </c>
      <c r="AM15" s="9">
        <f>-Calculations!AK19</f>
        <v>0</v>
      </c>
      <c r="AN15" s="9">
        <f>-Calculations!AL19</f>
        <v>0</v>
      </c>
      <c r="AO15" s="9">
        <f>-Calculations!AM19</f>
        <v>0</v>
      </c>
      <c r="AP15" s="9">
        <f>-Calculations!AN19</f>
        <v>0</v>
      </c>
      <c r="AQ15" s="9">
        <f>-Calculations!AO19</f>
        <v>0</v>
      </c>
      <c r="AR15" s="9">
        <f>-Calculations!AP19</f>
        <v>0</v>
      </c>
      <c r="AS15" s="9">
        <f>-Calculations!AQ19</f>
        <v>0</v>
      </c>
      <c r="AT15" s="9">
        <f>-Calculations!AR19</f>
        <v>0</v>
      </c>
      <c r="AU15" s="9">
        <f>-Calculations!AS19</f>
        <v>0</v>
      </c>
      <c r="AV15" s="9">
        <f>-Calculations!AT19</f>
        <v>0</v>
      </c>
      <c r="AW15" s="5"/>
      <c r="AX15" s="5"/>
      <c r="AY15" s="5"/>
    </row>
    <row r="16" spans="1:63" s="4" customFormat="1">
      <c r="A16" s="29">
        <v>13</v>
      </c>
      <c r="B16" t="str">
        <f>Calculations!A20</f>
        <v>01040251</v>
      </c>
      <c r="C16" t="s">
        <v>324</v>
      </c>
      <c r="D16" s="9">
        <f>-Calculations!B20</f>
        <v>0</v>
      </c>
      <c r="E16" s="9">
        <f>-Calculations!C20</f>
        <v>0</v>
      </c>
      <c r="F16" s="9">
        <f>-Calculations!D20</f>
        <v>0</v>
      </c>
      <c r="G16" s="9">
        <f>-Calculations!E20</f>
        <v>0</v>
      </c>
      <c r="H16" s="9">
        <f>-Calculations!F20</f>
        <v>102844.65</v>
      </c>
      <c r="I16" s="9">
        <f>-Calculations!G20</f>
        <v>0</v>
      </c>
      <c r="J16" s="9">
        <f>-Calculations!H20</f>
        <v>0</v>
      </c>
      <c r="K16" s="9">
        <f>-Calculations!I20</f>
        <v>0</v>
      </c>
      <c r="L16" s="9">
        <f>-Calculations!J20</f>
        <v>0</v>
      </c>
      <c r="M16" s="9">
        <f>-Calculations!K20</f>
        <v>0</v>
      </c>
      <c r="N16" s="9">
        <f>-Calculations!L20</f>
        <v>0</v>
      </c>
      <c r="O16" s="9">
        <f>-Calculations!M20</f>
        <v>0</v>
      </c>
      <c r="P16" s="9">
        <f>-Calculations!N20</f>
        <v>0</v>
      </c>
      <c r="Q16" s="9">
        <f>-Calculations!O20</f>
        <v>0</v>
      </c>
      <c r="R16" s="9">
        <f>-Calculations!P20</f>
        <v>0</v>
      </c>
      <c r="S16" s="9">
        <f>-Calculations!Q20</f>
        <v>0</v>
      </c>
      <c r="T16" s="9">
        <f>-Calculations!R20</f>
        <v>0</v>
      </c>
      <c r="U16" s="9">
        <f>-Calculations!S20</f>
        <v>0</v>
      </c>
      <c r="V16" s="9">
        <f>-Calculations!T20</f>
        <v>0</v>
      </c>
      <c r="W16" s="9">
        <f>-Calculations!U20</f>
        <v>0</v>
      </c>
      <c r="X16" s="9">
        <f>-Calculations!V20</f>
        <v>0</v>
      </c>
      <c r="Y16" s="9">
        <f>-Calculations!W20</f>
        <v>0</v>
      </c>
      <c r="Z16" s="9">
        <f>-Calculations!X20</f>
        <v>0</v>
      </c>
      <c r="AA16" s="9">
        <f>-Calculations!Y20</f>
        <v>0</v>
      </c>
      <c r="AB16" s="9">
        <f>-Calculations!Z20</f>
        <v>0</v>
      </c>
      <c r="AC16" s="9">
        <f>-Calculations!AA20</f>
        <v>0</v>
      </c>
      <c r="AD16" s="9">
        <f>-Calculations!AB20</f>
        <v>0</v>
      </c>
      <c r="AE16" s="9">
        <f>-Calculations!AC20</f>
        <v>0</v>
      </c>
      <c r="AF16" s="9">
        <f>-Calculations!AD20</f>
        <v>0</v>
      </c>
      <c r="AG16" s="9">
        <f>-Calculations!AE20</f>
        <v>0</v>
      </c>
      <c r="AH16" s="9">
        <f>-Calculations!AF20</f>
        <v>0</v>
      </c>
      <c r="AI16" s="9">
        <f>-Calculations!AG20</f>
        <v>0</v>
      </c>
      <c r="AJ16" s="9">
        <f>-Calculations!AH20</f>
        <v>0</v>
      </c>
      <c r="AK16" s="9">
        <f>-Calculations!AI20</f>
        <v>0</v>
      </c>
      <c r="AL16" s="9">
        <f>-Calculations!AJ20</f>
        <v>0</v>
      </c>
      <c r="AM16" s="9">
        <f>-Calculations!AK20</f>
        <v>0</v>
      </c>
      <c r="AN16" s="9">
        <f>-Calculations!AL20</f>
        <v>0</v>
      </c>
      <c r="AO16" s="9">
        <f>-Calculations!AM20</f>
        <v>0</v>
      </c>
      <c r="AP16" s="9">
        <f>-Calculations!AN20</f>
        <v>0</v>
      </c>
      <c r="AQ16" s="9">
        <f>-Calculations!AO20</f>
        <v>0</v>
      </c>
      <c r="AR16" s="9">
        <f>-Calculations!AP20</f>
        <v>0</v>
      </c>
      <c r="AS16" s="9">
        <f>-Calculations!AQ20</f>
        <v>0</v>
      </c>
      <c r="AT16" s="9">
        <f>-Calculations!AR20</f>
        <v>0</v>
      </c>
      <c r="AU16" s="9">
        <f>-Calculations!AS20</f>
        <v>0</v>
      </c>
      <c r="AV16" s="9">
        <f>-Calculations!AT20</f>
        <v>0</v>
      </c>
      <c r="AW16" s="5"/>
      <c r="AX16" s="5"/>
      <c r="AY16" s="5"/>
    </row>
    <row r="17" spans="1:51" s="4" customFormat="1">
      <c r="A17" s="29">
        <v>14</v>
      </c>
      <c r="B17" t="str">
        <f>Calculations!A21</f>
        <v>01040277</v>
      </c>
      <c r="C17" t="s">
        <v>325</v>
      </c>
      <c r="D17" s="9">
        <f>-Calculations!B21</f>
        <v>0</v>
      </c>
      <c r="E17" s="9">
        <f>-Calculations!C21</f>
        <v>0</v>
      </c>
      <c r="F17" s="9">
        <f>-Calculations!D21</f>
        <v>135022.32</v>
      </c>
      <c r="G17" s="9">
        <f>-Calculations!E21</f>
        <v>0</v>
      </c>
      <c r="H17" s="9">
        <f>-Calculations!F21</f>
        <v>558295.25</v>
      </c>
      <c r="I17" s="9">
        <f>-Calculations!G21</f>
        <v>636.79</v>
      </c>
      <c r="J17" s="9">
        <f>-Calculations!H21</f>
        <v>4266.7299999999996</v>
      </c>
      <c r="K17" s="9">
        <f>-Calculations!I21</f>
        <v>0</v>
      </c>
      <c r="L17" s="9">
        <f>-Calculations!J21</f>
        <v>0</v>
      </c>
      <c r="M17" s="9">
        <f>-Calculations!K21</f>
        <v>-288132.25</v>
      </c>
      <c r="N17" s="9">
        <f>-Calculations!L21</f>
        <v>242.99</v>
      </c>
      <c r="O17" s="9">
        <f>-Calculations!M21</f>
        <v>30595.25</v>
      </c>
      <c r="P17" s="9">
        <f>-Calculations!N21</f>
        <v>11883.02</v>
      </c>
      <c r="Q17" s="9">
        <f>-Calculations!O21</f>
        <v>0</v>
      </c>
      <c r="R17" s="9">
        <f>-Calculations!P21</f>
        <v>-31881.99</v>
      </c>
      <c r="S17" s="9">
        <f>-Calculations!Q21</f>
        <v>0</v>
      </c>
      <c r="T17" s="9">
        <f>-Calculations!R21</f>
        <v>-2087.6799999999998</v>
      </c>
      <c r="U17" s="9">
        <f>-Calculations!S21</f>
        <v>49.91</v>
      </c>
      <c r="V17" s="9">
        <f>-Calculations!T21</f>
        <v>-4488.92</v>
      </c>
      <c r="W17" s="9">
        <f>-Calculations!U21</f>
        <v>0</v>
      </c>
      <c r="X17" s="9">
        <f>-Calculations!V21</f>
        <v>118.82</v>
      </c>
      <c r="Y17" s="9">
        <f>-Calculations!W21</f>
        <v>0</v>
      </c>
      <c r="Z17" s="9">
        <f>-Calculations!X21</f>
        <v>-3103.96</v>
      </c>
      <c r="AA17" s="9">
        <f>-Calculations!Y21</f>
        <v>0</v>
      </c>
      <c r="AB17" s="9">
        <f>-Calculations!Z21</f>
        <v>2688.28</v>
      </c>
      <c r="AC17" s="9">
        <f>-Calculations!AA21</f>
        <v>0</v>
      </c>
      <c r="AD17" s="9">
        <f>-Calculations!AB21</f>
        <v>0</v>
      </c>
      <c r="AE17" s="9">
        <f>-Calculations!AC21</f>
        <v>0</v>
      </c>
      <c r="AF17" s="9">
        <f>-Calculations!AD21</f>
        <v>0</v>
      </c>
      <c r="AG17" s="9">
        <f>-Calculations!AE21</f>
        <v>0</v>
      </c>
      <c r="AH17" s="9">
        <f>-Calculations!AF21</f>
        <v>0</v>
      </c>
      <c r="AI17" s="9">
        <f>-Calculations!AG21</f>
        <v>0</v>
      </c>
      <c r="AJ17" s="9">
        <f>-Calculations!AH21</f>
        <v>0</v>
      </c>
      <c r="AK17" s="9">
        <f>-Calculations!AI21</f>
        <v>0</v>
      </c>
      <c r="AL17" s="9">
        <f>-Calculations!AJ21</f>
        <v>0</v>
      </c>
      <c r="AM17" s="9">
        <f>-Calculations!AK21</f>
        <v>0</v>
      </c>
      <c r="AN17" s="9">
        <f>-Calculations!AL21</f>
        <v>0</v>
      </c>
      <c r="AO17" s="9">
        <f>-Calculations!AM21</f>
        <v>0</v>
      </c>
      <c r="AP17" s="9">
        <f>-Calculations!AN21</f>
        <v>0</v>
      </c>
      <c r="AQ17" s="9">
        <f>-Calculations!AO21</f>
        <v>0</v>
      </c>
      <c r="AR17" s="9">
        <f>-Calculations!AP21</f>
        <v>25518.18</v>
      </c>
      <c r="AS17" s="9">
        <f>-Calculations!AQ21</f>
        <v>3218.75</v>
      </c>
      <c r="AT17" s="9">
        <f>-Calculations!AR21</f>
        <v>-2530.64</v>
      </c>
      <c r="AU17" s="9">
        <f>-Calculations!AS21</f>
        <v>0</v>
      </c>
      <c r="AV17" s="9">
        <f>-Calculations!AT21</f>
        <v>0</v>
      </c>
      <c r="AW17" s="5"/>
      <c r="AX17" s="5"/>
      <c r="AY17" s="5"/>
    </row>
    <row r="18" spans="1:51" s="4" customFormat="1">
      <c r="A18" s="29">
        <v>15</v>
      </c>
      <c r="B18" t="str">
        <f>Calculations!A22</f>
        <v>01040420</v>
      </c>
      <c r="C18" t="s">
        <v>326</v>
      </c>
      <c r="D18" s="9">
        <f>-Calculations!B22</f>
        <v>0</v>
      </c>
      <c r="E18" s="9">
        <f>-Calculations!C22</f>
        <v>0</v>
      </c>
      <c r="F18" s="9">
        <f>-Calculations!D22</f>
        <v>1988.66</v>
      </c>
      <c r="G18" s="9">
        <f>-Calculations!E22</f>
        <v>0</v>
      </c>
      <c r="H18" s="9">
        <f>-Calculations!F22</f>
        <v>139.21</v>
      </c>
      <c r="I18" s="9">
        <f>-Calculations!G22</f>
        <v>0</v>
      </c>
      <c r="J18" s="9">
        <f>-Calculations!H22</f>
        <v>0</v>
      </c>
      <c r="K18" s="9">
        <f>-Calculations!I22</f>
        <v>0</v>
      </c>
      <c r="L18" s="9">
        <f>-Calculations!J22</f>
        <v>0</v>
      </c>
      <c r="M18" s="9">
        <f>-Calculations!K22</f>
        <v>0</v>
      </c>
      <c r="N18" s="9">
        <f>-Calculations!L22</f>
        <v>0</v>
      </c>
      <c r="O18" s="9">
        <f>-Calculations!M22</f>
        <v>0</v>
      </c>
      <c r="P18" s="9">
        <f>-Calculations!N22</f>
        <v>0</v>
      </c>
      <c r="Q18" s="9">
        <f>-Calculations!O22</f>
        <v>0</v>
      </c>
      <c r="R18" s="9">
        <f>-Calculations!P22</f>
        <v>0</v>
      </c>
      <c r="S18" s="9">
        <f>-Calculations!Q22</f>
        <v>0</v>
      </c>
      <c r="T18" s="9">
        <f>-Calculations!R22</f>
        <v>0</v>
      </c>
      <c r="U18" s="9">
        <f>-Calculations!S22</f>
        <v>0</v>
      </c>
      <c r="V18" s="9">
        <f>-Calculations!T22</f>
        <v>0</v>
      </c>
      <c r="W18" s="9">
        <f>-Calculations!U22</f>
        <v>0</v>
      </c>
      <c r="X18" s="9">
        <f>-Calculations!V22</f>
        <v>0</v>
      </c>
      <c r="Y18" s="9">
        <f>-Calculations!W22</f>
        <v>0</v>
      </c>
      <c r="Z18" s="9">
        <f>-Calculations!X22</f>
        <v>0</v>
      </c>
      <c r="AA18" s="9">
        <f>-Calculations!Y22</f>
        <v>0</v>
      </c>
      <c r="AB18" s="9">
        <f>-Calculations!Z22</f>
        <v>0</v>
      </c>
      <c r="AC18" s="9">
        <f>-Calculations!AA22</f>
        <v>0</v>
      </c>
      <c r="AD18" s="9">
        <f>-Calculations!AB22</f>
        <v>0</v>
      </c>
      <c r="AE18" s="9">
        <f>-Calculations!AC22</f>
        <v>0</v>
      </c>
      <c r="AF18" s="9">
        <f>-Calculations!AD22</f>
        <v>0</v>
      </c>
      <c r="AG18" s="9">
        <f>-Calculations!AE22</f>
        <v>0</v>
      </c>
      <c r="AH18" s="9">
        <f>-Calculations!AF22</f>
        <v>0</v>
      </c>
      <c r="AI18" s="9">
        <f>-Calculations!AG22</f>
        <v>0</v>
      </c>
      <c r="AJ18" s="9">
        <f>-Calculations!AH22</f>
        <v>0</v>
      </c>
      <c r="AK18" s="9">
        <f>-Calculations!AI22</f>
        <v>0</v>
      </c>
      <c r="AL18" s="9">
        <f>-Calculations!AJ22</f>
        <v>0</v>
      </c>
      <c r="AM18" s="9">
        <f>-Calculations!AK22</f>
        <v>0</v>
      </c>
      <c r="AN18" s="9">
        <f>-Calculations!AL22</f>
        <v>0</v>
      </c>
      <c r="AO18" s="9">
        <f>-Calculations!AM22</f>
        <v>0</v>
      </c>
      <c r="AP18" s="9">
        <f>-Calculations!AN22</f>
        <v>0</v>
      </c>
      <c r="AQ18" s="9">
        <f>-Calculations!AO22</f>
        <v>0</v>
      </c>
      <c r="AR18" s="9">
        <f>-Calculations!AP22</f>
        <v>0</v>
      </c>
      <c r="AS18" s="9">
        <f>-Calculations!AQ22</f>
        <v>0</v>
      </c>
      <c r="AT18" s="9">
        <f>-Calculations!AR22</f>
        <v>0</v>
      </c>
      <c r="AU18" s="9">
        <f>-Calculations!AS22</f>
        <v>0</v>
      </c>
      <c r="AV18" s="9">
        <f>-Calculations!AT22</f>
        <v>0</v>
      </c>
      <c r="AW18" s="5"/>
      <c r="AX18" s="5"/>
      <c r="AY18" s="5"/>
    </row>
    <row r="19" spans="1:51" s="4" customFormat="1">
      <c r="A19" s="29">
        <v>16</v>
      </c>
      <c r="B19" t="str">
        <f>Calculations!A23</f>
        <v>01040493</v>
      </c>
      <c r="C19" t="s">
        <v>327</v>
      </c>
      <c r="D19" s="9">
        <f>-Calculations!B23</f>
        <v>7261.96</v>
      </c>
      <c r="E19" s="9">
        <f>-Calculations!C23</f>
        <v>0</v>
      </c>
      <c r="F19" s="9">
        <f>-Calculations!D23</f>
        <v>355.98</v>
      </c>
      <c r="G19" s="9">
        <f>-Calculations!E23</f>
        <v>0</v>
      </c>
      <c r="H19" s="9">
        <f>-Calculations!F23</f>
        <v>-2276.85</v>
      </c>
      <c r="I19" s="9">
        <f>-Calculations!G23</f>
        <v>0</v>
      </c>
      <c r="J19" s="9">
        <f>-Calculations!H23</f>
        <v>2276.85</v>
      </c>
      <c r="K19" s="9">
        <f>-Calculations!I23</f>
        <v>0</v>
      </c>
      <c r="L19" s="9">
        <f>-Calculations!J23</f>
        <v>0</v>
      </c>
      <c r="M19" s="9">
        <f>-Calculations!K23</f>
        <v>0</v>
      </c>
      <c r="N19" s="9">
        <f>-Calculations!L23</f>
        <v>0</v>
      </c>
      <c r="O19" s="9">
        <f>-Calculations!M23</f>
        <v>0</v>
      </c>
      <c r="P19" s="9">
        <f>-Calculations!N23</f>
        <v>0</v>
      </c>
      <c r="Q19" s="9">
        <f>-Calculations!O23</f>
        <v>0</v>
      </c>
      <c r="R19" s="9">
        <f>-Calculations!P23</f>
        <v>0</v>
      </c>
      <c r="S19" s="9">
        <f>-Calculations!Q23</f>
        <v>0</v>
      </c>
      <c r="T19" s="9">
        <f>-Calculations!R23</f>
        <v>0</v>
      </c>
      <c r="U19" s="9">
        <f>-Calculations!S23</f>
        <v>0</v>
      </c>
      <c r="V19" s="9">
        <f>-Calculations!T23</f>
        <v>0</v>
      </c>
      <c r="W19" s="9">
        <f>-Calculations!U23</f>
        <v>0</v>
      </c>
      <c r="X19" s="9">
        <f>-Calculations!V23</f>
        <v>0</v>
      </c>
      <c r="Y19" s="9">
        <f>-Calculations!W23</f>
        <v>0</v>
      </c>
      <c r="Z19" s="9">
        <f>-Calculations!X23</f>
        <v>0</v>
      </c>
      <c r="AA19" s="9">
        <f>-Calculations!Y23</f>
        <v>0</v>
      </c>
      <c r="AB19" s="9">
        <f>-Calculations!Z23</f>
        <v>0</v>
      </c>
      <c r="AC19" s="9">
        <f>-Calculations!AA23</f>
        <v>0</v>
      </c>
      <c r="AD19" s="9">
        <f>-Calculations!AB23</f>
        <v>0</v>
      </c>
      <c r="AE19" s="9">
        <f>-Calculations!AC23</f>
        <v>0</v>
      </c>
      <c r="AF19" s="9">
        <f>-Calculations!AD23</f>
        <v>0</v>
      </c>
      <c r="AG19" s="9">
        <f>-Calculations!AE23</f>
        <v>0</v>
      </c>
      <c r="AH19" s="9">
        <f>-Calculations!AF23</f>
        <v>0</v>
      </c>
      <c r="AI19" s="9">
        <f>-Calculations!AG23</f>
        <v>0</v>
      </c>
      <c r="AJ19" s="9">
        <f>-Calculations!AH23</f>
        <v>0</v>
      </c>
      <c r="AK19" s="9">
        <f>-Calculations!AI23</f>
        <v>0</v>
      </c>
      <c r="AL19" s="9">
        <f>-Calculations!AJ23</f>
        <v>0</v>
      </c>
      <c r="AM19" s="9">
        <f>-Calculations!AK23</f>
        <v>0</v>
      </c>
      <c r="AN19" s="9">
        <f>-Calculations!AL23</f>
        <v>0</v>
      </c>
      <c r="AO19" s="9">
        <f>-Calculations!AM23</f>
        <v>0</v>
      </c>
      <c r="AP19" s="9">
        <f>-Calculations!AN23</f>
        <v>0</v>
      </c>
      <c r="AQ19" s="9">
        <f>-Calculations!AO23</f>
        <v>0</v>
      </c>
      <c r="AR19" s="9">
        <f>-Calculations!AP23</f>
        <v>0</v>
      </c>
      <c r="AS19" s="9">
        <f>-Calculations!AQ23</f>
        <v>0</v>
      </c>
      <c r="AT19" s="9">
        <f>-Calculations!AR23</f>
        <v>0</v>
      </c>
      <c r="AU19" s="9">
        <f>-Calculations!AS23</f>
        <v>0</v>
      </c>
      <c r="AV19" s="9">
        <f>-Calculations!AT23</f>
        <v>0</v>
      </c>
      <c r="AW19" s="5"/>
      <c r="AX19" s="5"/>
      <c r="AY19" s="5"/>
    </row>
    <row r="20" spans="1:51" s="4" customFormat="1">
      <c r="A20" s="29">
        <v>17</v>
      </c>
      <c r="B20" t="str">
        <f>Calculations!A24</f>
        <v>01040494</v>
      </c>
      <c r="C20" t="s">
        <v>328</v>
      </c>
      <c r="D20" s="9">
        <f>-Calculations!B24</f>
        <v>0</v>
      </c>
      <c r="E20" s="9">
        <f>-Calculations!C24</f>
        <v>0</v>
      </c>
      <c r="F20" s="9">
        <f>-Calculations!D24</f>
        <v>0</v>
      </c>
      <c r="G20" s="9">
        <f>-Calculations!E24</f>
        <v>0</v>
      </c>
      <c r="H20" s="9">
        <f>-Calculations!F24</f>
        <v>0</v>
      </c>
      <c r="I20" s="9">
        <f>-Calculations!G24</f>
        <v>14430.85</v>
      </c>
      <c r="J20" s="9">
        <f>-Calculations!H24</f>
        <v>0</v>
      </c>
      <c r="K20" s="9">
        <f>-Calculations!I24</f>
        <v>0</v>
      </c>
      <c r="L20" s="9">
        <f>-Calculations!J24</f>
        <v>0</v>
      </c>
      <c r="M20" s="9">
        <f>-Calculations!K24</f>
        <v>0</v>
      </c>
      <c r="N20" s="9">
        <f>-Calculations!L24</f>
        <v>0</v>
      </c>
      <c r="O20" s="9">
        <f>-Calculations!M24</f>
        <v>0</v>
      </c>
      <c r="P20" s="9">
        <f>-Calculations!N24</f>
        <v>0</v>
      </c>
      <c r="Q20" s="9">
        <f>-Calculations!O24</f>
        <v>0</v>
      </c>
      <c r="R20" s="9">
        <f>-Calculations!P24</f>
        <v>0</v>
      </c>
      <c r="S20" s="9">
        <f>-Calculations!Q24</f>
        <v>0</v>
      </c>
      <c r="T20" s="9">
        <f>-Calculations!R24</f>
        <v>0</v>
      </c>
      <c r="U20" s="9">
        <f>-Calculations!S24</f>
        <v>0</v>
      </c>
      <c r="V20" s="9">
        <f>-Calculations!T24</f>
        <v>0</v>
      </c>
      <c r="W20" s="9">
        <f>-Calculations!U24</f>
        <v>0</v>
      </c>
      <c r="X20" s="9">
        <f>-Calculations!V24</f>
        <v>0</v>
      </c>
      <c r="Y20" s="9">
        <f>-Calculations!W24</f>
        <v>0</v>
      </c>
      <c r="Z20" s="9">
        <f>-Calculations!X24</f>
        <v>0</v>
      </c>
      <c r="AA20" s="9">
        <f>-Calculations!Y24</f>
        <v>0</v>
      </c>
      <c r="AB20" s="9">
        <f>-Calculations!Z24</f>
        <v>0</v>
      </c>
      <c r="AC20" s="9">
        <f>-Calculations!AA24</f>
        <v>0</v>
      </c>
      <c r="AD20" s="9">
        <f>-Calculations!AB24</f>
        <v>0</v>
      </c>
      <c r="AE20" s="9">
        <f>-Calculations!AC24</f>
        <v>0</v>
      </c>
      <c r="AF20" s="9">
        <f>-Calculations!AD24</f>
        <v>0</v>
      </c>
      <c r="AG20" s="9">
        <f>-Calculations!AE24</f>
        <v>0</v>
      </c>
      <c r="AH20" s="9">
        <f>-Calculations!AF24</f>
        <v>0</v>
      </c>
      <c r="AI20" s="9">
        <f>-Calculations!AG24</f>
        <v>0</v>
      </c>
      <c r="AJ20" s="9">
        <f>-Calculations!AH24</f>
        <v>0</v>
      </c>
      <c r="AK20" s="9">
        <f>-Calculations!AI24</f>
        <v>0</v>
      </c>
      <c r="AL20" s="9">
        <f>-Calculations!AJ24</f>
        <v>0</v>
      </c>
      <c r="AM20" s="9">
        <f>-Calculations!AK24</f>
        <v>0</v>
      </c>
      <c r="AN20" s="9">
        <f>-Calculations!AL24</f>
        <v>0</v>
      </c>
      <c r="AO20" s="9">
        <f>-Calculations!AM24</f>
        <v>0</v>
      </c>
      <c r="AP20" s="9">
        <f>-Calculations!AN24</f>
        <v>0</v>
      </c>
      <c r="AQ20" s="9">
        <f>-Calculations!AO24</f>
        <v>0</v>
      </c>
      <c r="AR20" s="9">
        <f>-Calculations!AP24</f>
        <v>0</v>
      </c>
      <c r="AS20" s="9">
        <f>-Calculations!AQ24</f>
        <v>0</v>
      </c>
      <c r="AT20" s="9">
        <f>-Calculations!AR24</f>
        <v>0</v>
      </c>
      <c r="AU20" s="9">
        <f>-Calculations!AS24</f>
        <v>0</v>
      </c>
      <c r="AV20" s="9">
        <f>-Calculations!AT24</f>
        <v>0</v>
      </c>
      <c r="AW20" s="5"/>
      <c r="AX20" s="5"/>
      <c r="AY20" s="5"/>
    </row>
    <row r="21" spans="1:51" s="4" customFormat="1">
      <c r="A21" s="29">
        <v>18</v>
      </c>
      <c r="B21" t="str">
        <f>Calculations!A25</f>
        <v>01040864</v>
      </c>
      <c r="C21" t="s">
        <v>329</v>
      </c>
      <c r="D21" s="9">
        <f>-Calculations!B25</f>
        <v>0</v>
      </c>
      <c r="E21" s="9">
        <f>-Calculations!C25</f>
        <v>0</v>
      </c>
      <c r="F21" s="9">
        <f>-Calculations!D25</f>
        <v>0</v>
      </c>
      <c r="G21" s="9">
        <f>-Calculations!E25</f>
        <v>243.96</v>
      </c>
      <c r="H21" s="9">
        <f>-Calculations!F25</f>
        <v>0</v>
      </c>
      <c r="I21" s="9">
        <f>-Calculations!G25</f>
        <v>0</v>
      </c>
      <c r="J21" s="9">
        <f>-Calculations!H25</f>
        <v>0</v>
      </c>
      <c r="K21" s="9">
        <f>-Calculations!I25</f>
        <v>0</v>
      </c>
      <c r="L21" s="9">
        <f>-Calculations!J25</f>
        <v>0</v>
      </c>
      <c r="M21" s="9">
        <f>-Calculations!K25</f>
        <v>0</v>
      </c>
      <c r="N21" s="9">
        <f>-Calculations!L25</f>
        <v>0</v>
      </c>
      <c r="O21" s="9">
        <f>-Calculations!M25</f>
        <v>0</v>
      </c>
      <c r="P21" s="9">
        <f>-Calculations!N25</f>
        <v>105357.5</v>
      </c>
      <c r="Q21" s="9">
        <f>-Calculations!O25</f>
        <v>0</v>
      </c>
      <c r="R21" s="9">
        <f>-Calculations!P25</f>
        <v>0</v>
      </c>
      <c r="S21" s="9">
        <f>-Calculations!Q25</f>
        <v>0</v>
      </c>
      <c r="T21" s="9">
        <f>-Calculations!R25</f>
        <v>0</v>
      </c>
      <c r="U21" s="9">
        <f>-Calculations!S25</f>
        <v>0</v>
      </c>
      <c r="V21" s="9">
        <f>-Calculations!T25</f>
        <v>0</v>
      </c>
      <c r="W21" s="9">
        <f>-Calculations!U25</f>
        <v>0</v>
      </c>
      <c r="X21" s="9">
        <f>-Calculations!V25</f>
        <v>0</v>
      </c>
      <c r="Y21" s="9">
        <f>-Calculations!W25</f>
        <v>0</v>
      </c>
      <c r="Z21" s="9">
        <f>-Calculations!X25</f>
        <v>0</v>
      </c>
      <c r="AA21" s="9">
        <f>-Calculations!Y25</f>
        <v>0</v>
      </c>
      <c r="AB21" s="9">
        <f>-Calculations!Z25</f>
        <v>0</v>
      </c>
      <c r="AC21" s="9">
        <f>-Calculations!AA25</f>
        <v>0</v>
      </c>
      <c r="AD21" s="9">
        <f>-Calculations!AB25</f>
        <v>0</v>
      </c>
      <c r="AE21" s="9">
        <f>-Calculations!AC25</f>
        <v>0</v>
      </c>
      <c r="AF21" s="9">
        <f>-Calculations!AD25</f>
        <v>0</v>
      </c>
      <c r="AG21" s="9">
        <f>-Calculations!AE25</f>
        <v>0</v>
      </c>
      <c r="AH21" s="9">
        <f>-Calculations!AF25</f>
        <v>0</v>
      </c>
      <c r="AI21" s="9">
        <f>-Calculations!AG25</f>
        <v>0</v>
      </c>
      <c r="AJ21" s="9">
        <f>-Calculations!AH25</f>
        <v>0</v>
      </c>
      <c r="AK21" s="9">
        <f>-Calculations!AI25</f>
        <v>0</v>
      </c>
      <c r="AL21" s="9">
        <f>-Calculations!AJ25</f>
        <v>0</v>
      </c>
      <c r="AM21" s="9">
        <f>-Calculations!AK25</f>
        <v>0</v>
      </c>
      <c r="AN21" s="9">
        <f>-Calculations!AL25</f>
        <v>0</v>
      </c>
      <c r="AO21" s="9">
        <f>-Calculations!AM25</f>
        <v>0</v>
      </c>
      <c r="AP21" s="9">
        <f>-Calculations!AN25</f>
        <v>0</v>
      </c>
      <c r="AQ21" s="9">
        <f>-Calculations!AO25</f>
        <v>0</v>
      </c>
      <c r="AR21" s="9">
        <f>-Calculations!AP25</f>
        <v>0</v>
      </c>
      <c r="AS21" s="9">
        <f>-Calculations!AQ25</f>
        <v>0</v>
      </c>
      <c r="AT21" s="9">
        <f>-Calculations!AR25</f>
        <v>0</v>
      </c>
      <c r="AU21" s="9">
        <f>-Calculations!AS25</f>
        <v>0</v>
      </c>
      <c r="AV21" s="9">
        <f>-Calculations!AT25</f>
        <v>0</v>
      </c>
      <c r="AW21" s="5"/>
      <c r="AX21" s="5"/>
      <c r="AY21" s="5"/>
    </row>
    <row r="22" spans="1:51" s="4" customFormat="1">
      <c r="A22" s="29">
        <v>19</v>
      </c>
      <c r="B22" t="str">
        <f>Calculations!A26</f>
        <v>01040999</v>
      </c>
      <c r="C22" t="s">
        <v>330</v>
      </c>
      <c r="D22" s="9">
        <f>-Calculations!B26</f>
        <v>0</v>
      </c>
      <c r="E22" s="9">
        <f>-Calculations!C26</f>
        <v>75135.5</v>
      </c>
      <c r="F22" s="9">
        <f>-Calculations!D26</f>
        <v>856</v>
      </c>
      <c r="G22" s="9">
        <f>-Calculations!E26</f>
        <v>0</v>
      </c>
      <c r="H22" s="9">
        <f>-Calculations!F26</f>
        <v>143.81</v>
      </c>
      <c r="I22" s="9">
        <f>-Calculations!G26</f>
        <v>0</v>
      </c>
      <c r="J22" s="9">
        <f>-Calculations!H26</f>
        <v>0</v>
      </c>
      <c r="K22" s="9">
        <f>-Calculations!I26</f>
        <v>0</v>
      </c>
      <c r="L22" s="9">
        <f>-Calculations!J26</f>
        <v>0</v>
      </c>
      <c r="M22" s="9">
        <f>-Calculations!K26</f>
        <v>0</v>
      </c>
      <c r="N22" s="9">
        <f>-Calculations!L26</f>
        <v>0</v>
      </c>
      <c r="O22" s="9">
        <f>-Calculations!M26</f>
        <v>0</v>
      </c>
      <c r="P22" s="9">
        <f>-Calculations!N26</f>
        <v>0</v>
      </c>
      <c r="Q22" s="9">
        <f>-Calculations!O26</f>
        <v>0</v>
      </c>
      <c r="R22" s="9">
        <f>-Calculations!P26</f>
        <v>0</v>
      </c>
      <c r="S22" s="9">
        <f>-Calculations!Q26</f>
        <v>0</v>
      </c>
      <c r="T22" s="9">
        <f>-Calculations!R26</f>
        <v>0</v>
      </c>
      <c r="U22" s="9">
        <f>-Calculations!S26</f>
        <v>0</v>
      </c>
      <c r="V22" s="9">
        <f>-Calculations!T26</f>
        <v>0</v>
      </c>
      <c r="W22" s="9">
        <f>-Calculations!U26</f>
        <v>0</v>
      </c>
      <c r="X22" s="9">
        <f>-Calculations!V26</f>
        <v>0</v>
      </c>
      <c r="Y22" s="9">
        <f>-Calculations!W26</f>
        <v>0</v>
      </c>
      <c r="Z22" s="9">
        <f>-Calculations!X26</f>
        <v>0</v>
      </c>
      <c r="AA22" s="9">
        <f>-Calculations!Y26</f>
        <v>0</v>
      </c>
      <c r="AB22" s="9">
        <f>-Calculations!Z26</f>
        <v>0</v>
      </c>
      <c r="AC22" s="9">
        <f>-Calculations!AA26</f>
        <v>0</v>
      </c>
      <c r="AD22" s="9">
        <f>-Calculations!AB26</f>
        <v>0</v>
      </c>
      <c r="AE22" s="9">
        <f>-Calculations!AC26</f>
        <v>0</v>
      </c>
      <c r="AF22" s="9">
        <f>-Calculations!AD26</f>
        <v>0</v>
      </c>
      <c r="AG22" s="9">
        <f>-Calculations!AE26</f>
        <v>0</v>
      </c>
      <c r="AH22" s="9">
        <f>-Calculations!AF26</f>
        <v>0</v>
      </c>
      <c r="AI22" s="9">
        <f>-Calculations!AG26</f>
        <v>0</v>
      </c>
      <c r="AJ22" s="9">
        <f>-Calculations!AH26</f>
        <v>0</v>
      </c>
      <c r="AK22" s="9">
        <f>-Calculations!AI26</f>
        <v>0</v>
      </c>
      <c r="AL22" s="9">
        <f>-Calculations!AJ26</f>
        <v>0</v>
      </c>
      <c r="AM22" s="9">
        <f>-Calculations!AK26</f>
        <v>0</v>
      </c>
      <c r="AN22" s="9">
        <f>-Calculations!AL26</f>
        <v>0</v>
      </c>
      <c r="AO22" s="9">
        <f>-Calculations!AM26</f>
        <v>0</v>
      </c>
      <c r="AP22" s="9">
        <f>-Calculations!AN26</f>
        <v>0</v>
      </c>
      <c r="AQ22" s="9">
        <f>-Calculations!AO26</f>
        <v>0</v>
      </c>
      <c r="AR22" s="9">
        <f>-Calculations!AP26</f>
        <v>0</v>
      </c>
      <c r="AS22" s="9">
        <f>-Calculations!AQ26</f>
        <v>0</v>
      </c>
      <c r="AT22" s="9">
        <f>-Calculations!AR26</f>
        <v>0</v>
      </c>
      <c r="AU22" s="9">
        <f>-Calculations!AS26</f>
        <v>0</v>
      </c>
      <c r="AV22" s="9">
        <f>-Calculations!AT26</f>
        <v>0</v>
      </c>
      <c r="AW22" s="5"/>
      <c r="AX22" s="5"/>
      <c r="AY22" s="5"/>
    </row>
    <row r="23" spans="1:51" s="4" customFormat="1">
      <c r="A23" s="29">
        <v>20</v>
      </c>
      <c r="B23" t="str">
        <f>Calculations!A27</f>
        <v>01041006</v>
      </c>
      <c r="C23" t="s">
        <v>331</v>
      </c>
      <c r="D23" s="9">
        <f>-Calculations!B27</f>
        <v>0</v>
      </c>
      <c r="E23" s="9">
        <f>-Calculations!C27</f>
        <v>0</v>
      </c>
      <c r="F23" s="9">
        <f>-Calculations!D27</f>
        <v>0</v>
      </c>
      <c r="G23" s="9">
        <f>-Calculations!E27</f>
        <v>0</v>
      </c>
      <c r="H23" s="9">
        <f>-Calculations!F27</f>
        <v>0</v>
      </c>
      <c r="I23" s="9">
        <f>-Calculations!G27</f>
        <v>0</v>
      </c>
      <c r="J23" s="9">
        <f>-Calculations!H27</f>
        <v>0</v>
      </c>
      <c r="K23" s="9">
        <f>-Calculations!I27</f>
        <v>0</v>
      </c>
      <c r="L23" s="9">
        <f>-Calculations!J27</f>
        <v>0</v>
      </c>
      <c r="M23" s="9">
        <f>-Calculations!K27</f>
        <v>0</v>
      </c>
      <c r="N23" s="9">
        <f>-Calculations!L27</f>
        <v>0</v>
      </c>
      <c r="O23" s="9">
        <f>-Calculations!M27</f>
        <v>6384</v>
      </c>
      <c r="P23" s="9">
        <f>-Calculations!N27</f>
        <v>0</v>
      </c>
      <c r="Q23" s="9">
        <f>-Calculations!O27</f>
        <v>0</v>
      </c>
      <c r="R23" s="9">
        <f>-Calculations!P27</f>
        <v>0</v>
      </c>
      <c r="S23" s="9">
        <f>-Calculations!Q27</f>
        <v>0</v>
      </c>
      <c r="T23" s="9">
        <f>-Calculations!R27</f>
        <v>0</v>
      </c>
      <c r="U23" s="9">
        <f>-Calculations!S27</f>
        <v>0</v>
      </c>
      <c r="V23" s="9">
        <f>-Calculations!T27</f>
        <v>0</v>
      </c>
      <c r="W23" s="9">
        <f>-Calculations!U27</f>
        <v>0</v>
      </c>
      <c r="X23" s="9">
        <f>-Calculations!V27</f>
        <v>0</v>
      </c>
      <c r="Y23" s="9">
        <f>-Calculations!W27</f>
        <v>0</v>
      </c>
      <c r="Z23" s="9">
        <f>-Calculations!X27</f>
        <v>0</v>
      </c>
      <c r="AA23" s="9">
        <f>-Calculations!Y27</f>
        <v>0</v>
      </c>
      <c r="AB23" s="9">
        <f>-Calculations!Z27</f>
        <v>0</v>
      </c>
      <c r="AC23" s="9">
        <f>-Calculations!AA27</f>
        <v>0</v>
      </c>
      <c r="AD23" s="9">
        <f>-Calculations!AB27</f>
        <v>0</v>
      </c>
      <c r="AE23" s="9">
        <f>-Calculations!AC27</f>
        <v>0</v>
      </c>
      <c r="AF23" s="9">
        <f>-Calculations!AD27</f>
        <v>0</v>
      </c>
      <c r="AG23" s="9">
        <f>-Calculations!AE27</f>
        <v>0</v>
      </c>
      <c r="AH23" s="9">
        <f>-Calculations!AF27</f>
        <v>0</v>
      </c>
      <c r="AI23" s="9">
        <f>-Calculations!AG27</f>
        <v>0</v>
      </c>
      <c r="AJ23" s="9">
        <f>-Calculations!AH27</f>
        <v>0</v>
      </c>
      <c r="AK23" s="9">
        <f>-Calculations!AI27</f>
        <v>0</v>
      </c>
      <c r="AL23" s="9">
        <f>-Calculations!AJ27</f>
        <v>0</v>
      </c>
      <c r="AM23" s="9">
        <f>-Calculations!AK27</f>
        <v>0</v>
      </c>
      <c r="AN23" s="9">
        <f>-Calculations!AL27</f>
        <v>0</v>
      </c>
      <c r="AO23" s="9">
        <f>-Calculations!AM27</f>
        <v>0</v>
      </c>
      <c r="AP23" s="9">
        <f>-Calculations!AN27</f>
        <v>0</v>
      </c>
      <c r="AQ23" s="9">
        <f>-Calculations!AO27</f>
        <v>0</v>
      </c>
      <c r="AR23" s="9">
        <f>-Calculations!AP27</f>
        <v>0</v>
      </c>
      <c r="AS23" s="9">
        <f>-Calculations!AQ27</f>
        <v>0</v>
      </c>
      <c r="AT23" s="9">
        <f>-Calculations!AR27</f>
        <v>0</v>
      </c>
      <c r="AU23" s="9">
        <f>-Calculations!AS27</f>
        <v>0</v>
      </c>
      <c r="AV23" s="9">
        <f>-Calculations!AT27</f>
        <v>0</v>
      </c>
      <c r="AW23" s="5"/>
      <c r="AX23" s="5"/>
      <c r="AY23" s="5"/>
    </row>
    <row r="24" spans="1:51" s="4" customFormat="1">
      <c r="A24" s="29">
        <v>21</v>
      </c>
      <c r="B24" t="str">
        <f>Calculations!A28</f>
        <v>01041007</v>
      </c>
      <c r="C24" t="s">
        <v>332</v>
      </c>
      <c r="D24" s="9">
        <f>-Calculations!B28</f>
        <v>0</v>
      </c>
      <c r="E24" s="9">
        <f>-Calculations!C28</f>
        <v>0</v>
      </c>
      <c r="F24" s="9">
        <f>-Calculations!D28</f>
        <v>0</v>
      </c>
      <c r="G24" s="9">
        <f>-Calculations!E28</f>
        <v>0</v>
      </c>
      <c r="H24" s="9">
        <f>-Calculations!F28</f>
        <v>0</v>
      </c>
      <c r="I24" s="9">
        <f>-Calculations!G28</f>
        <v>0</v>
      </c>
      <c r="J24" s="9">
        <f>-Calculations!H28</f>
        <v>0</v>
      </c>
      <c r="K24" s="9">
        <f>-Calculations!I28</f>
        <v>0</v>
      </c>
      <c r="L24" s="9">
        <f>-Calculations!J28</f>
        <v>0</v>
      </c>
      <c r="M24" s="9">
        <f>-Calculations!K28</f>
        <v>0</v>
      </c>
      <c r="N24" s="9">
        <f>-Calculations!L28</f>
        <v>0</v>
      </c>
      <c r="O24" s="9">
        <f>-Calculations!M28</f>
        <v>2095.98</v>
      </c>
      <c r="P24" s="9">
        <f>-Calculations!N28</f>
        <v>0</v>
      </c>
      <c r="Q24" s="9">
        <f>-Calculations!O28</f>
        <v>0</v>
      </c>
      <c r="R24" s="9">
        <f>-Calculations!P28</f>
        <v>0</v>
      </c>
      <c r="S24" s="9">
        <f>-Calculations!Q28</f>
        <v>0</v>
      </c>
      <c r="T24" s="9">
        <f>-Calculations!R28</f>
        <v>0</v>
      </c>
      <c r="U24" s="9">
        <f>-Calculations!S28</f>
        <v>0</v>
      </c>
      <c r="V24" s="9">
        <f>-Calculations!T28</f>
        <v>0</v>
      </c>
      <c r="W24" s="9">
        <f>-Calculations!U28</f>
        <v>0</v>
      </c>
      <c r="X24" s="9">
        <f>-Calculations!V28</f>
        <v>0</v>
      </c>
      <c r="Y24" s="9">
        <f>-Calculations!W28</f>
        <v>0</v>
      </c>
      <c r="Z24" s="9">
        <f>-Calculations!X28</f>
        <v>0</v>
      </c>
      <c r="AA24" s="9">
        <f>-Calculations!Y28</f>
        <v>0</v>
      </c>
      <c r="AB24" s="9">
        <f>-Calculations!Z28</f>
        <v>0</v>
      </c>
      <c r="AC24" s="9">
        <f>-Calculations!AA28</f>
        <v>0</v>
      </c>
      <c r="AD24" s="9">
        <f>-Calculations!AB28</f>
        <v>0</v>
      </c>
      <c r="AE24" s="9">
        <f>-Calculations!AC28</f>
        <v>0</v>
      </c>
      <c r="AF24" s="9">
        <f>-Calculations!AD28</f>
        <v>0</v>
      </c>
      <c r="AG24" s="9">
        <f>-Calculations!AE28</f>
        <v>0</v>
      </c>
      <c r="AH24" s="9">
        <f>-Calculations!AF28</f>
        <v>0</v>
      </c>
      <c r="AI24" s="9">
        <f>-Calculations!AG28</f>
        <v>0</v>
      </c>
      <c r="AJ24" s="9">
        <f>-Calculations!AH28</f>
        <v>0</v>
      </c>
      <c r="AK24" s="9">
        <f>-Calculations!AI28</f>
        <v>0</v>
      </c>
      <c r="AL24" s="9">
        <f>-Calculations!AJ28</f>
        <v>0</v>
      </c>
      <c r="AM24" s="9">
        <f>-Calculations!AK28</f>
        <v>0</v>
      </c>
      <c r="AN24" s="9">
        <f>-Calculations!AL28</f>
        <v>0</v>
      </c>
      <c r="AO24" s="9">
        <f>-Calculations!AM28</f>
        <v>0</v>
      </c>
      <c r="AP24" s="9">
        <f>-Calculations!AN28</f>
        <v>0</v>
      </c>
      <c r="AQ24" s="9">
        <f>-Calculations!AO28</f>
        <v>0</v>
      </c>
      <c r="AR24" s="9">
        <f>-Calculations!AP28</f>
        <v>0</v>
      </c>
      <c r="AS24" s="9">
        <f>-Calculations!AQ28</f>
        <v>0</v>
      </c>
      <c r="AT24" s="9">
        <f>-Calculations!AR28</f>
        <v>0</v>
      </c>
      <c r="AU24" s="9">
        <f>-Calculations!AS28</f>
        <v>0</v>
      </c>
      <c r="AV24" s="9">
        <f>-Calculations!AT28</f>
        <v>0</v>
      </c>
      <c r="AW24" s="5"/>
      <c r="AX24" s="5"/>
      <c r="AY24" s="5"/>
    </row>
    <row r="25" spans="1:51" s="4" customFormat="1">
      <c r="A25" s="29">
        <v>22</v>
      </c>
      <c r="B25" t="str">
        <f>Calculations!A29</f>
        <v>01041081</v>
      </c>
      <c r="C25" t="s">
        <v>333</v>
      </c>
      <c r="D25" s="9">
        <f>-Calculations!B29</f>
        <v>0</v>
      </c>
      <c r="E25" s="9">
        <f>-Calculations!C29</f>
        <v>387067.05</v>
      </c>
      <c r="F25" s="9">
        <f>-Calculations!D29</f>
        <v>408.49</v>
      </c>
      <c r="G25" s="9">
        <f>-Calculations!E29</f>
        <v>0</v>
      </c>
      <c r="H25" s="9">
        <f>-Calculations!F29</f>
        <v>1605</v>
      </c>
      <c r="I25" s="9">
        <f>-Calculations!G29</f>
        <v>0</v>
      </c>
      <c r="J25" s="9">
        <f>-Calculations!H29</f>
        <v>0</v>
      </c>
      <c r="K25" s="9">
        <f>-Calculations!I29</f>
        <v>0</v>
      </c>
      <c r="L25" s="9">
        <f>-Calculations!J29</f>
        <v>0</v>
      </c>
      <c r="M25" s="9">
        <f>-Calculations!K29</f>
        <v>0</v>
      </c>
      <c r="N25" s="9">
        <f>-Calculations!L29</f>
        <v>0</v>
      </c>
      <c r="O25" s="9">
        <f>-Calculations!M29</f>
        <v>0</v>
      </c>
      <c r="P25" s="9">
        <f>-Calculations!N29</f>
        <v>0</v>
      </c>
      <c r="Q25" s="9">
        <f>-Calculations!O29</f>
        <v>0</v>
      </c>
      <c r="R25" s="9">
        <f>-Calculations!P29</f>
        <v>0</v>
      </c>
      <c r="S25" s="9">
        <f>-Calculations!Q29</f>
        <v>0</v>
      </c>
      <c r="T25" s="9">
        <f>-Calculations!R29</f>
        <v>0</v>
      </c>
      <c r="U25" s="9">
        <f>-Calculations!S29</f>
        <v>0</v>
      </c>
      <c r="V25" s="9">
        <f>-Calculations!T29</f>
        <v>0</v>
      </c>
      <c r="W25" s="9">
        <f>-Calculations!U29</f>
        <v>0</v>
      </c>
      <c r="X25" s="9">
        <f>-Calculations!V29</f>
        <v>0</v>
      </c>
      <c r="Y25" s="9">
        <f>-Calculations!W29</f>
        <v>0</v>
      </c>
      <c r="Z25" s="9">
        <f>-Calculations!X29</f>
        <v>0</v>
      </c>
      <c r="AA25" s="9">
        <f>-Calculations!Y29</f>
        <v>0</v>
      </c>
      <c r="AB25" s="9">
        <f>-Calculations!Z29</f>
        <v>0</v>
      </c>
      <c r="AC25" s="9">
        <f>-Calculations!AA29</f>
        <v>0</v>
      </c>
      <c r="AD25" s="9">
        <f>-Calculations!AB29</f>
        <v>0</v>
      </c>
      <c r="AE25" s="9">
        <f>-Calculations!AC29</f>
        <v>0</v>
      </c>
      <c r="AF25" s="9">
        <f>-Calculations!AD29</f>
        <v>0</v>
      </c>
      <c r="AG25" s="9">
        <f>-Calculations!AE29</f>
        <v>0</v>
      </c>
      <c r="AH25" s="9">
        <f>-Calculations!AF29</f>
        <v>0</v>
      </c>
      <c r="AI25" s="9">
        <f>-Calculations!AG29</f>
        <v>0</v>
      </c>
      <c r="AJ25" s="9">
        <f>-Calculations!AH29</f>
        <v>0</v>
      </c>
      <c r="AK25" s="9">
        <f>-Calculations!AI29</f>
        <v>0</v>
      </c>
      <c r="AL25" s="9">
        <f>-Calculations!AJ29</f>
        <v>0</v>
      </c>
      <c r="AM25" s="9">
        <f>-Calculations!AK29</f>
        <v>0</v>
      </c>
      <c r="AN25" s="9">
        <f>-Calculations!AL29</f>
        <v>0</v>
      </c>
      <c r="AO25" s="9">
        <f>-Calculations!AM29</f>
        <v>0</v>
      </c>
      <c r="AP25" s="9">
        <f>-Calculations!AN29</f>
        <v>0</v>
      </c>
      <c r="AQ25" s="9">
        <f>-Calculations!AO29</f>
        <v>0</v>
      </c>
      <c r="AR25" s="9">
        <f>-Calculations!AP29</f>
        <v>0</v>
      </c>
      <c r="AS25" s="9">
        <f>-Calculations!AQ29</f>
        <v>0</v>
      </c>
      <c r="AT25" s="9">
        <f>-Calculations!AR29</f>
        <v>0</v>
      </c>
      <c r="AU25" s="9">
        <f>-Calculations!AS29</f>
        <v>0</v>
      </c>
      <c r="AV25" s="9">
        <f>-Calculations!AT29</f>
        <v>0</v>
      </c>
      <c r="AW25" s="5"/>
      <c r="AX25" s="5"/>
      <c r="AY25" s="5"/>
    </row>
    <row r="26" spans="1:51" s="4" customFormat="1">
      <c r="A26" s="29">
        <v>23</v>
      </c>
      <c r="B26" t="str">
        <f>Calculations!A30</f>
        <v>01041173</v>
      </c>
      <c r="C26" t="s">
        <v>334</v>
      </c>
      <c r="D26" s="9">
        <f>-Calculations!B30</f>
        <v>0</v>
      </c>
      <c r="E26" s="9">
        <f>-Calculations!C30</f>
        <v>0</v>
      </c>
      <c r="F26" s="9">
        <f>-Calculations!D30</f>
        <v>0</v>
      </c>
      <c r="G26" s="9">
        <f>-Calculations!E30</f>
        <v>0</v>
      </c>
      <c r="H26" s="9">
        <f>-Calculations!F30</f>
        <v>0</v>
      </c>
      <c r="I26" s="9">
        <f>-Calculations!G30</f>
        <v>0</v>
      </c>
      <c r="J26" s="9">
        <f>-Calculations!H30</f>
        <v>0</v>
      </c>
      <c r="K26" s="9">
        <f>-Calculations!I30</f>
        <v>0</v>
      </c>
      <c r="L26" s="9">
        <f>-Calculations!J30</f>
        <v>0</v>
      </c>
      <c r="M26" s="9">
        <f>-Calculations!K30</f>
        <v>0</v>
      </c>
      <c r="N26" s="9">
        <f>-Calculations!L30</f>
        <v>0</v>
      </c>
      <c r="O26" s="9">
        <f>-Calculations!M30</f>
        <v>0</v>
      </c>
      <c r="P26" s="9">
        <f>-Calculations!N30</f>
        <v>0</v>
      </c>
      <c r="Q26" s="9">
        <f>-Calculations!O30</f>
        <v>0</v>
      </c>
      <c r="R26" s="9">
        <f>-Calculations!P30</f>
        <v>0</v>
      </c>
      <c r="S26" s="9">
        <f>-Calculations!Q30</f>
        <v>0</v>
      </c>
      <c r="T26" s="9">
        <f>-Calculations!R30</f>
        <v>0</v>
      </c>
      <c r="U26" s="9">
        <f>-Calculations!S30</f>
        <v>1486305.31</v>
      </c>
      <c r="V26" s="9">
        <f>-Calculations!T30</f>
        <v>-8710.26</v>
      </c>
      <c r="W26" s="9">
        <f>-Calculations!U30</f>
        <v>17878.419999999998</v>
      </c>
      <c r="X26" s="9">
        <f>-Calculations!V30</f>
        <v>-2656.09</v>
      </c>
      <c r="Y26" s="9">
        <f>-Calculations!W30</f>
        <v>0</v>
      </c>
      <c r="Z26" s="9">
        <f>-Calculations!X30</f>
        <v>0</v>
      </c>
      <c r="AA26" s="9">
        <f>-Calculations!Y30</f>
        <v>0</v>
      </c>
      <c r="AB26" s="9">
        <f>-Calculations!Z30</f>
        <v>0</v>
      </c>
      <c r="AC26" s="9">
        <f>-Calculations!AA30</f>
        <v>0</v>
      </c>
      <c r="AD26" s="9">
        <f>-Calculations!AB30</f>
        <v>0</v>
      </c>
      <c r="AE26" s="9">
        <f>-Calculations!AC30</f>
        <v>0</v>
      </c>
      <c r="AF26" s="9">
        <f>-Calculations!AD30</f>
        <v>0</v>
      </c>
      <c r="AG26" s="9">
        <f>-Calculations!AE30</f>
        <v>0</v>
      </c>
      <c r="AH26" s="9">
        <f>-Calculations!AF30</f>
        <v>0</v>
      </c>
      <c r="AI26" s="9">
        <f>-Calculations!AG30</f>
        <v>0</v>
      </c>
      <c r="AJ26" s="9">
        <f>-Calculations!AH30</f>
        <v>0</v>
      </c>
      <c r="AK26" s="9">
        <f>-Calculations!AI30</f>
        <v>0</v>
      </c>
      <c r="AL26" s="9">
        <f>-Calculations!AJ30</f>
        <v>0</v>
      </c>
      <c r="AM26" s="9">
        <f>-Calculations!AK30</f>
        <v>0</v>
      </c>
      <c r="AN26" s="9">
        <f>-Calculations!AL30</f>
        <v>0</v>
      </c>
      <c r="AO26" s="9">
        <f>-Calculations!AM30</f>
        <v>0</v>
      </c>
      <c r="AP26" s="9">
        <f>-Calculations!AN30</f>
        <v>0</v>
      </c>
      <c r="AQ26" s="9">
        <f>-Calculations!AO30</f>
        <v>0</v>
      </c>
      <c r="AR26" s="9">
        <f>-Calculations!AP30</f>
        <v>0</v>
      </c>
      <c r="AS26" s="9">
        <f>-Calculations!AQ30</f>
        <v>0</v>
      </c>
      <c r="AT26" s="9">
        <f>-Calculations!AR30</f>
        <v>0</v>
      </c>
      <c r="AU26" s="9">
        <f>-Calculations!AS30</f>
        <v>0</v>
      </c>
      <c r="AV26" s="9">
        <f>-Calculations!AT30</f>
        <v>0</v>
      </c>
      <c r="AW26" s="5"/>
      <c r="AX26" s="5"/>
      <c r="AY26" s="5"/>
    </row>
    <row r="27" spans="1:51" s="4" customFormat="1">
      <c r="A27" s="29">
        <v>24</v>
      </c>
      <c r="B27" t="str">
        <f>Calculations!A31</f>
        <v>01041175</v>
      </c>
      <c r="C27" t="s">
        <v>335</v>
      </c>
      <c r="D27" s="9">
        <f>-Calculations!B31</f>
        <v>0</v>
      </c>
      <c r="E27" s="9">
        <f>-Calculations!C31</f>
        <v>0</v>
      </c>
      <c r="F27" s="9">
        <f>-Calculations!D31</f>
        <v>0</v>
      </c>
      <c r="G27" s="9">
        <f>-Calculations!E31</f>
        <v>0</v>
      </c>
      <c r="H27" s="9">
        <f>-Calculations!F31</f>
        <v>0</v>
      </c>
      <c r="I27" s="9">
        <f>-Calculations!G31</f>
        <v>0</v>
      </c>
      <c r="J27" s="9">
        <f>-Calculations!H31</f>
        <v>0</v>
      </c>
      <c r="K27" s="9">
        <f>-Calculations!I31</f>
        <v>0</v>
      </c>
      <c r="L27" s="9">
        <f>-Calculations!J31</f>
        <v>0</v>
      </c>
      <c r="M27" s="9">
        <f>-Calculations!K31</f>
        <v>17283478.530000001</v>
      </c>
      <c r="N27" s="9">
        <f>-Calculations!L31</f>
        <v>1054702.17</v>
      </c>
      <c r="O27" s="9">
        <f>-Calculations!M31</f>
        <v>0</v>
      </c>
      <c r="P27" s="9">
        <f>-Calculations!N31</f>
        <v>0</v>
      </c>
      <c r="Q27" s="9">
        <f>-Calculations!O31</f>
        <v>665779.84</v>
      </c>
      <c r="R27" s="9">
        <f>-Calculations!P31</f>
        <v>10621.59</v>
      </c>
      <c r="S27" s="9">
        <f>-Calculations!Q31</f>
        <v>11326.17</v>
      </c>
      <c r="T27" s="9">
        <f>-Calculations!R31</f>
        <v>14533.14</v>
      </c>
      <c r="U27" s="9">
        <f>-Calculations!S31</f>
        <v>35317</v>
      </c>
      <c r="V27" s="9">
        <f>-Calculations!T31</f>
        <v>51000.89</v>
      </c>
      <c r="W27" s="9">
        <f>-Calculations!U31</f>
        <v>39638.47</v>
      </c>
      <c r="X27" s="9">
        <f>-Calculations!V31</f>
        <v>0</v>
      </c>
      <c r="Y27" s="9">
        <f>-Calculations!W31</f>
        <v>0</v>
      </c>
      <c r="Z27" s="9">
        <f>-Calculations!X31</f>
        <v>0</v>
      </c>
      <c r="AA27" s="9">
        <f>-Calculations!Y31</f>
        <v>0</v>
      </c>
      <c r="AB27" s="9">
        <f>-Calculations!Z31</f>
        <v>0</v>
      </c>
      <c r="AC27" s="9">
        <f>-Calculations!AA31</f>
        <v>0</v>
      </c>
      <c r="AD27" s="9">
        <f>-Calculations!AB31</f>
        <v>0</v>
      </c>
      <c r="AE27" s="9">
        <f>-Calculations!AC31</f>
        <v>-30260.66</v>
      </c>
      <c r="AF27" s="9">
        <f>-Calculations!AD31</f>
        <v>0</v>
      </c>
      <c r="AG27" s="9">
        <f>-Calculations!AE31</f>
        <v>1127.79</v>
      </c>
      <c r="AH27" s="9">
        <f>-Calculations!AF31</f>
        <v>0</v>
      </c>
      <c r="AI27" s="9">
        <f>-Calculations!AG31</f>
        <v>0</v>
      </c>
      <c r="AJ27" s="9">
        <f>-Calculations!AH31</f>
        <v>-6591.18</v>
      </c>
      <c r="AK27" s="9">
        <f>-Calculations!AI31</f>
        <v>0</v>
      </c>
      <c r="AL27" s="9">
        <f>-Calculations!AJ31</f>
        <v>0</v>
      </c>
      <c r="AM27" s="9">
        <f>-Calculations!AK31</f>
        <v>0</v>
      </c>
      <c r="AN27" s="9">
        <f>-Calculations!AL31</f>
        <v>0</v>
      </c>
      <c r="AO27" s="9">
        <f>-Calculations!AM31</f>
        <v>0</v>
      </c>
      <c r="AP27" s="9">
        <f>-Calculations!AN31</f>
        <v>0</v>
      </c>
      <c r="AQ27" s="9">
        <f>-Calculations!AO31</f>
        <v>0</v>
      </c>
      <c r="AR27" s="9">
        <f>-Calculations!AP31</f>
        <v>0</v>
      </c>
      <c r="AS27" s="9">
        <f>-Calculations!AQ31</f>
        <v>0</v>
      </c>
      <c r="AT27" s="9">
        <f>-Calculations!AR31</f>
        <v>0</v>
      </c>
      <c r="AU27" s="9">
        <f>-Calculations!AS31</f>
        <v>0</v>
      </c>
      <c r="AV27" s="9">
        <f>-Calculations!AT31</f>
        <v>0</v>
      </c>
      <c r="AW27" s="5"/>
      <c r="AX27" s="5"/>
      <c r="AY27" s="5"/>
    </row>
    <row r="28" spans="1:51" s="4" customFormat="1">
      <c r="A28" s="29">
        <v>25</v>
      </c>
      <c r="B28" t="str">
        <f>Calculations!A32</f>
        <v>01041176</v>
      </c>
      <c r="C28" t="s">
        <v>336</v>
      </c>
      <c r="D28" s="9">
        <f>-Calculations!B32</f>
        <v>0</v>
      </c>
      <c r="E28" s="9">
        <f>-Calculations!C32</f>
        <v>0</v>
      </c>
      <c r="F28" s="9">
        <f>-Calculations!D32</f>
        <v>0</v>
      </c>
      <c r="G28" s="9">
        <f>-Calculations!E32</f>
        <v>0</v>
      </c>
      <c r="H28" s="9">
        <f>-Calculations!F32</f>
        <v>0</v>
      </c>
      <c r="I28" s="9">
        <f>-Calculations!G32</f>
        <v>0</v>
      </c>
      <c r="J28" s="9">
        <f>-Calculations!H32</f>
        <v>0</v>
      </c>
      <c r="K28" s="9">
        <f>-Calculations!I32</f>
        <v>0</v>
      </c>
      <c r="L28" s="9">
        <f>-Calculations!J32</f>
        <v>0</v>
      </c>
      <c r="M28" s="9">
        <f>-Calculations!K32</f>
        <v>2943420.0900000003</v>
      </c>
      <c r="N28" s="9">
        <f>-Calculations!L32</f>
        <v>0</v>
      </c>
      <c r="O28" s="9">
        <f>-Calculations!M32</f>
        <v>0</v>
      </c>
      <c r="P28" s="9">
        <f>-Calculations!N32</f>
        <v>0</v>
      </c>
      <c r="Q28" s="9">
        <f>-Calculations!O32</f>
        <v>0</v>
      </c>
      <c r="R28" s="9">
        <f>-Calculations!P32</f>
        <v>0</v>
      </c>
      <c r="S28" s="9">
        <f>-Calculations!Q32</f>
        <v>0</v>
      </c>
      <c r="T28" s="9">
        <f>-Calculations!R32</f>
        <v>0</v>
      </c>
      <c r="U28" s="9">
        <f>-Calculations!S32</f>
        <v>1418146.14</v>
      </c>
      <c r="V28" s="9">
        <f>-Calculations!T32</f>
        <v>10317.48</v>
      </c>
      <c r="W28" s="9">
        <f>-Calculations!U32</f>
        <v>-258.49</v>
      </c>
      <c r="X28" s="9">
        <f>-Calculations!V32</f>
        <v>0</v>
      </c>
      <c r="Y28" s="9">
        <f>-Calculations!W32</f>
        <v>42.38</v>
      </c>
      <c r="Z28" s="9">
        <f>-Calculations!X32</f>
        <v>0</v>
      </c>
      <c r="AA28" s="9">
        <f>-Calculations!Y32</f>
        <v>0</v>
      </c>
      <c r="AB28" s="9">
        <f>-Calculations!Z32</f>
        <v>0</v>
      </c>
      <c r="AC28" s="9">
        <f>-Calculations!AA32</f>
        <v>0</v>
      </c>
      <c r="AD28" s="9">
        <f>-Calculations!AB32</f>
        <v>0</v>
      </c>
      <c r="AE28" s="9">
        <f>-Calculations!AC32</f>
        <v>0</v>
      </c>
      <c r="AF28" s="9">
        <f>-Calculations!AD32</f>
        <v>0</v>
      </c>
      <c r="AG28" s="9">
        <f>-Calculations!AE32</f>
        <v>0</v>
      </c>
      <c r="AH28" s="9">
        <f>-Calculations!AF32</f>
        <v>0</v>
      </c>
      <c r="AI28" s="9">
        <f>-Calculations!AG32</f>
        <v>0</v>
      </c>
      <c r="AJ28" s="9">
        <f>-Calculations!AH32</f>
        <v>0</v>
      </c>
      <c r="AK28" s="9">
        <f>-Calculations!AI32</f>
        <v>6788.08</v>
      </c>
      <c r="AL28" s="9">
        <f>-Calculations!AJ32</f>
        <v>590.63</v>
      </c>
      <c r="AM28" s="9">
        <f>-Calculations!AK32</f>
        <v>12.98</v>
      </c>
      <c r="AN28" s="9">
        <f>-Calculations!AL32</f>
        <v>0</v>
      </c>
      <c r="AO28" s="9">
        <f>-Calculations!AM32</f>
        <v>0</v>
      </c>
      <c r="AP28" s="9">
        <f>-Calculations!AN32</f>
        <v>0</v>
      </c>
      <c r="AQ28" s="9">
        <f>-Calculations!AO32</f>
        <v>0</v>
      </c>
      <c r="AR28" s="9">
        <f>-Calculations!AP32</f>
        <v>0</v>
      </c>
      <c r="AS28" s="9">
        <f>-Calculations!AQ32</f>
        <v>0</v>
      </c>
      <c r="AT28" s="9">
        <f>-Calculations!AR32</f>
        <v>0</v>
      </c>
      <c r="AU28" s="9">
        <f>-Calculations!AS32</f>
        <v>0</v>
      </c>
      <c r="AV28" s="9">
        <f>-Calculations!AT32</f>
        <v>0</v>
      </c>
      <c r="AW28" s="5"/>
      <c r="AX28" s="5"/>
      <c r="AY28" s="5"/>
    </row>
    <row r="29" spans="1:51" s="4" customFormat="1">
      <c r="A29" s="29">
        <v>26</v>
      </c>
      <c r="B29" t="str">
        <f>Calculations!A33</f>
        <v>01041178</v>
      </c>
      <c r="C29" t="s">
        <v>337</v>
      </c>
      <c r="D29" s="9">
        <f>-Calculations!B33</f>
        <v>0</v>
      </c>
      <c r="E29" s="9">
        <f>-Calculations!C33</f>
        <v>0</v>
      </c>
      <c r="F29" s="9">
        <f>-Calculations!D33</f>
        <v>0</v>
      </c>
      <c r="G29" s="9">
        <f>-Calculations!E33</f>
        <v>0</v>
      </c>
      <c r="H29" s="9">
        <f>-Calculations!F33</f>
        <v>0</v>
      </c>
      <c r="I29" s="9">
        <f>-Calculations!G33</f>
        <v>0</v>
      </c>
      <c r="J29" s="9">
        <f>-Calculations!H33</f>
        <v>0</v>
      </c>
      <c r="K29" s="9">
        <f>-Calculations!I33</f>
        <v>0</v>
      </c>
      <c r="L29" s="9">
        <f>-Calculations!J33</f>
        <v>0</v>
      </c>
      <c r="M29" s="9">
        <f>-Calculations!K33</f>
        <v>0</v>
      </c>
      <c r="N29" s="9">
        <f>-Calculations!L33</f>
        <v>0</v>
      </c>
      <c r="O29" s="9">
        <f>-Calculations!M33</f>
        <v>0</v>
      </c>
      <c r="P29" s="9">
        <f>-Calculations!N33</f>
        <v>0</v>
      </c>
      <c r="Q29" s="9">
        <f>-Calculations!O33</f>
        <v>0</v>
      </c>
      <c r="R29" s="9">
        <f>-Calculations!P33</f>
        <v>0</v>
      </c>
      <c r="S29" s="9">
        <f>-Calculations!Q33</f>
        <v>0</v>
      </c>
      <c r="T29" s="9">
        <f>-Calculations!R33</f>
        <v>0</v>
      </c>
      <c r="U29" s="9">
        <f>-Calculations!S33</f>
        <v>0</v>
      </c>
      <c r="V29" s="9">
        <f>-Calculations!T33</f>
        <v>0</v>
      </c>
      <c r="W29" s="9">
        <f>-Calculations!U33</f>
        <v>0</v>
      </c>
      <c r="X29" s="9">
        <f>-Calculations!V33</f>
        <v>13580970.73</v>
      </c>
      <c r="Y29" s="9">
        <f>-Calculations!W33</f>
        <v>48537.240000000005</v>
      </c>
      <c r="Z29" s="9">
        <f>-Calculations!X33</f>
        <v>0</v>
      </c>
      <c r="AA29" s="9">
        <f>-Calculations!Y33</f>
        <v>-6285.41</v>
      </c>
      <c r="AB29" s="9">
        <f>-Calculations!Z33</f>
        <v>57484.75</v>
      </c>
      <c r="AC29" s="9">
        <f>-Calculations!AA33</f>
        <v>-22501.89</v>
      </c>
      <c r="AD29" s="9">
        <f>-Calculations!AB33</f>
        <v>870.51</v>
      </c>
      <c r="AE29" s="9">
        <f>-Calculations!AC33</f>
        <v>-161944.57999999999</v>
      </c>
      <c r="AF29" s="9">
        <f>-Calculations!AD33</f>
        <v>0</v>
      </c>
      <c r="AG29" s="9">
        <f>-Calculations!AE33</f>
        <v>-2920.54</v>
      </c>
      <c r="AH29" s="9">
        <f>-Calculations!AF33</f>
        <v>0</v>
      </c>
      <c r="AI29" s="9">
        <f>-Calculations!AG33</f>
        <v>0</v>
      </c>
      <c r="AJ29" s="9">
        <f>-Calculations!AH33</f>
        <v>165.42</v>
      </c>
      <c r="AK29" s="9">
        <f>-Calculations!AI33</f>
        <v>118.77</v>
      </c>
      <c r="AL29" s="9">
        <f>-Calculations!AJ33</f>
        <v>118.77</v>
      </c>
      <c r="AM29" s="9">
        <f>-Calculations!AK33</f>
        <v>3478.16</v>
      </c>
      <c r="AN29" s="9">
        <f>-Calculations!AL33</f>
        <v>0</v>
      </c>
      <c r="AO29" s="9">
        <f>-Calculations!AM33</f>
        <v>0</v>
      </c>
      <c r="AP29" s="9">
        <f>-Calculations!AN33</f>
        <v>0</v>
      </c>
      <c r="AQ29" s="9">
        <f>-Calculations!AO33</f>
        <v>0</v>
      </c>
      <c r="AR29" s="9">
        <f>-Calculations!AP33</f>
        <v>0</v>
      </c>
      <c r="AS29" s="9">
        <f>-Calculations!AQ33</f>
        <v>0</v>
      </c>
      <c r="AT29" s="9">
        <f>-Calculations!AR33</f>
        <v>0</v>
      </c>
      <c r="AU29" s="9">
        <f>-Calculations!AS33</f>
        <v>0</v>
      </c>
      <c r="AV29" s="9">
        <f>-Calculations!AT33</f>
        <v>0</v>
      </c>
      <c r="AW29" s="5"/>
      <c r="AX29" s="5"/>
      <c r="AY29" s="5"/>
    </row>
    <row r="30" spans="1:51" s="4" customFormat="1">
      <c r="A30" s="29">
        <v>27</v>
      </c>
      <c r="B30" t="str">
        <f>Calculations!A34</f>
        <v>01041281</v>
      </c>
      <c r="C30" t="s">
        <v>338</v>
      </c>
      <c r="D30" s="9">
        <f>-Calculations!B34</f>
        <v>0</v>
      </c>
      <c r="E30" s="9">
        <f>-Calculations!C34</f>
        <v>0</v>
      </c>
      <c r="F30" s="9">
        <f>-Calculations!D34</f>
        <v>0</v>
      </c>
      <c r="G30" s="9">
        <f>-Calculations!E34</f>
        <v>0</v>
      </c>
      <c r="H30" s="9">
        <f>-Calculations!F34</f>
        <v>0</v>
      </c>
      <c r="I30" s="9">
        <f>-Calculations!G34</f>
        <v>0</v>
      </c>
      <c r="J30" s="9">
        <f>-Calculations!H34</f>
        <v>0</v>
      </c>
      <c r="K30" s="9">
        <f>-Calculations!I34</f>
        <v>0</v>
      </c>
      <c r="L30" s="9">
        <f>-Calculations!J34</f>
        <v>0</v>
      </c>
      <c r="M30" s="9">
        <f>-Calculations!K34</f>
        <v>0</v>
      </c>
      <c r="N30" s="9">
        <f>-Calculations!L34</f>
        <v>150501.17000000001</v>
      </c>
      <c r="O30" s="9">
        <f>-Calculations!M34</f>
        <v>150.47</v>
      </c>
      <c r="P30" s="9">
        <f>-Calculations!N34</f>
        <v>0</v>
      </c>
      <c r="Q30" s="9">
        <f>-Calculations!O34</f>
        <v>1810.31</v>
      </c>
      <c r="R30" s="9">
        <f>-Calculations!P34</f>
        <v>637.44000000000005</v>
      </c>
      <c r="S30" s="9">
        <f>-Calculations!Q34</f>
        <v>825.99</v>
      </c>
      <c r="T30" s="9">
        <f>-Calculations!R34</f>
        <v>6.91</v>
      </c>
      <c r="U30" s="9">
        <f>-Calculations!S34</f>
        <v>0</v>
      </c>
      <c r="V30" s="9">
        <f>-Calculations!T34</f>
        <v>0</v>
      </c>
      <c r="W30" s="9">
        <f>-Calculations!U34</f>
        <v>0</v>
      </c>
      <c r="X30" s="9">
        <f>-Calculations!V34</f>
        <v>0</v>
      </c>
      <c r="Y30" s="9">
        <f>-Calculations!W34</f>
        <v>0</v>
      </c>
      <c r="Z30" s="9">
        <f>-Calculations!X34</f>
        <v>0</v>
      </c>
      <c r="AA30" s="9">
        <f>-Calculations!Y34</f>
        <v>0</v>
      </c>
      <c r="AB30" s="9">
        <f>-Calculations!Z34</f>
        <v>0</v>
      </c>
      <c r="AC30" s="9">
        <f>-Calculations!AA34</f>
        <v>0</v>
      </c>
      <c r="AD30" s="9">
        <f>-Calculations!AB34</f>
        <v>0</v>
      </c>
      <c r="AE30" s="9">
        <f>-Calculations!AC34</f>
        <v>0</v>
      </c>
      <c r="AF30" s="9">
        <f>-Calculations!AD34</f>
        <v>0</v>
      </c>
      <c r="AG30" s="9">
        <f>-Calculations!AE34</f>
        <v>0</v>
      </c>
      <c r="AH30" s="9">
        <f>-Calculations!AF34</f>
        <v>0</v>
      </c>
      <c r="AI30" s="9">
        <f>-Calculations!AG34</f>
        <v>0</v>
      </c>
      <c r="AJ30" s="9">
        <f>-Calculations!AH34</f>
        <v>0</v>
      </c>
      <c r="AK30" s="9">
        <f>-Calculations!AI34</f>
        <v>0</v>
      </c>
      <c r="AL30" s="9">
        <f>-Calculations!AJ34</f>
        <v>0</v>
      </c>
      <c r="AM30" s="9">
        <f>-Calculations!AK34</f>
        <v>0</v>
      </c>
      <c r="AN30" s="9">
        <f>-Calculations!AL34</f>
        <v>0</v>
      </c>
      <c r="AO30" s="9">
        <f>-Calculations!AM34</f>
        <v>0</v>
      </c>
      <c r="AP30" s="9">
        <f>-Calculations!AN34</f>
        <v>0</v>
      </c>
      <c r="AQ30" s="9">
        <f>-Calculations!AO34</f>
        <v>0</v>
      </c>
      <c r="AR30" s="9">
        <f>-Calculations!AP34</f>
        <v>0</v>
      </c>
      <c r="AS30" s="9">
        <f>-Calculations!AQ34</f>
        <v>0</v>
      </c>
      <c r="AT30" s="9">
        <f>-Calculations!AR34</f>
        <v>0</v>
      </c>
      <c r="AU30" s="9">
        <f>-Calculations!AS34</f>
        <v>0</v>
      </c>
      <c r="AV30" s="9">
        <f>-Calculations!AT34</f>
        <v>0</v>
      </c>
      <c r="AW30" s="5"/>
      <c r="AX30" s="5"/>
      <c r="AY30" s="5"/>
    </row>
    <row r="31" spans="1:51" s="4" customFormat="1">
      <c r="A31" s="29">
        <v>28</v>
      </c>
      <c r="B31" t="str">
        <f>Calculations!A35</f>
        <v>01041294</v>
      </c>
      <c r="C31" t="s">
        <v>339</v>
      </c>
      <c r="D31" s="9">
        <f>-Calculations!B35</f>
        <v>0</v>
      </c>
      <c r="E31" s="9">
        <f>-Calculations!C35</f>
        <v>0</v>
      </c>
      <c r="F31" s="9">
        <f>-Calculations!D35</f>
        <v>0</v>
      </c>
      <c r="G31" s="9">
        <f>-Calculations!E35</f>
        <v>0</v>
      </c>
      <c r="H31" s="9">
        <f>-Calculations!F35</f>
        <v>52104.38</v>
      </c>
      <c r="I31" s="9">
        <f>-Calculations!G35</f>
        <v>0</v>
      </c>
      <c r="J31" s="9">
        <f>-Calculations!H35</f>
        <v>0</v>
      </c>
      <c r="K31" s="9">
        <f>-Calculations!I35</f>
        <v>31.41</v>
      </c>
      <c r="L31" s="9">
        <f>-Calculations!J35</f>
        <v>0</v>
      </c>
      <c r="M31" s="9">
        <f>-Calculations!K35</f>
        <v>-31.41</v>
      </c>
      <c r="N31" s="9">
        <f>-Calculations!L35</f>
        <v>0</v>
      </c>
      <c r="O31" s="9">
        <f>-Calculations!M35</f>
        <v>0</v>
      </c>
      <c r="P31" s="9">
        <f>-Calculations!N35</f>
        <v>0</v>
      </c>
      <c r="Q31" s="9">
        <f>-Calculations!O35</f>
        <v>0</v>
      </c>
      <c r="R31" s="9">
        <f>-Calculations!P35</f>
        <v>0</v>
      </c>
      <c r="S31" s="9">
        <f>-Calculations!Q35</f>
        <v>0</v>
      </c>
      <c r="T31" s="9">
        <f>-Calculations!R35</f>
        <v>0</v>
      </c>
      <c r="U31" s="9">
        <f>-Calculations!S35</f>
        <v>0</v>
      </c>
      <c r="V31" s="9">
        <f>-Calculations!T35</f>
        <v>0</v>
      </c>
      <c r="W31" s="9">
        <f>-Calculations!U35</f>
        <v>0</v>
      </c>
      <c r="X31" s="9">
        <f>-Calculations!V35</f>
        <v>0</v>
      </c>
      <c r="Y31" s="9">
        <f>-Calculations!W35</f>
        <v>0</v>
      </c>
      <c r="Z31" s="9">
        <f>-Calculations!X35</f>
        <v>0</v>
      </c>
      <c r="AA31" s="9">
        <f>-Calculations!Y35</f>
        <v>0</v>
      </c>
      <c r="AB31" s="9">
        <f>-Calculations!Z35</f>
        <v>0</v>
      </c>
      <c r="AC31" s="9">
        <f>-Calculations!AA35</f>
        <v>0</v>
      </c>
      <c r="AD31" s="9">
        <f>-Calculations!AB35</f>
        <v>0</v>
      </c>
      <c r="AE31" s="9">
        <f>-Calculations!AC35</f>
        <v>0</v>
      </c>
      <c r="AF31" s="9">
        <f>-Calculations!AD35</f>
        <v>0</v>
      </c>
      <c r="AG31" s="9">
        <f>-Calculations!AE35</f>
        <v>0</v>
      </c>
      <c r="AH31" s="9">
        <f>-Calculations!AF35</f>
        <v>0</v>
      </c>
      <c r="AI31" s="9">
        <f>-Calculations!AG35</f>
        <v>0</v>
      </c>
      <c r="AJ31" s="9">
        <f>-Calculations!AH35</f>
        <v>0</v>
      </c>
      <c r="AK31" s="9">
        <f>-Calculations!AI35</f>
        <v>0</v>
      </c>
      <c r="AL31" s="9">
        <f>-Calculations!AJ35</f>
        <v>0</v>
      </c>
      <c r="AM31" s="9">
        <f>-Calculations!AK35</f>
        <v>0</v>
      </c>
      <c r="AN31" s="9">
        <f>-Calculations!AL35</f>
        <v>0</v>
      </c>
      <c r="AO31" s="9">
        <f>-Calculations!AM35</f>
        <v>0</v>
      </c>
      <c r="AP31" s="9">
        <f>-Calculations!AN35</f>
        <v>0</v>
      </c>
      <c r="AQ31" s="9">
        <f>-Calculations!AO35</f>
        <v>0</v>
      </c>
      <c r="AR31" s="9">
        <f>-Calculations!AP35</f>
        <v>0</v>
      </c>
      <c r="AS31" s="9">
        <f>-Calculations!AQ35</f>
        <v>0</v>
      </c>
      <c r="AT31" s="9">
        <f>-Calculations!AR35</f>
        <v>0</v>
      </c>
      <c r="AU31" s="9">
        <f>-Calculations!AS35</f>
        <v>0</v>
      </c>
      <c r="AV31" s="9">
        <f>-Calculations!AT35</f>
        <v>0</v>
      </c>
      <c r="AW31" s="5"/>
      <c r="AX31" s="5"/>
      <c r="AY31" s="5"/>
    </row>
    <row r="32" spans="1:51" s="4" customFormat="1">
      <c r="A32" s="29">
        <v>29</v>
      </c>
      <c r="B32" t="str">
        <f>Calculations!A36</f>
        <v>01041295</v>
      </c>
      <c r="C32" t="s">
        <v>340</v>
      </c>
      <c r="D32" s="9">
        <f>-Calculations!B36</f>
        <v>0</v>
      </c>
      <c r="E32" s="9">
        <f>-Calculations!C36</f>
        <v>0</v>
      </c>
      <c r="F32" s="9">
        <f>-Calculations!D36</f>
        <v>0</v>
      </c>
      <c r="G32" s="9">
        <f>-Calculations!E36</f>
        <v>0</v>
      </c>
      <c r="H32" s="9">
        <f>-Calculations!F36</f>
        <v>0</v>
      </c>
      <c r="I32" s="9">
        <f>-Calculations!G36</f>
        <v>0</v>
      </c>
      <c r="J32" s="9">
        <f>-Calculations!H36</f>
        <v>0</v>
      </c>
      <c r="K32" s="9">
        <f>-Calculations!I36</f>
        <v>0</v>
      </c>
      <c r="L32" s="9">
        <f>-Calculations!J36</f>
        <v>0</v>
      </c>
      <c r="M32" s="9">
        <f>-Calculations!K36</f>
        <v>0</v>
      </c>
      <c r="N32" s="9">
        <f>-Calculations!L36</f>
        <v>178783.69</v>
      </c>
      <c r="O32" s="9">
        <f>-Calculations!M36</f>
        <v>4105.51</v>
      </c>
      <c r="P32" s="9">
        <f>-Calculations!N36</f>
        <v>0</v>
      </c>
      <c r="Q32" s="9">
        <f>-Calculations!O36</f>
        <v>0</v>
      </c>
      <c r="R32" s="9">
        <f>-Calculations!P36</f>
        <v>-2274.94</v>
      </c>
      <c r="S32" s="9">
        <f>-Calculations!Q36</f>
        <v>0</v>
      </c>
      <c r="T32" s="9">
        <f>-Calculations!R36</f>
        <v>0</v>
      </c>
      <c r="U32" s="9">
        <f>-Calculations!S36</f>
        <v>-1975.99</v>
      </c>
      <c r="V32" s="9">
        <f>-Calculations!T36</f>
        <v>0</v>
      </c>
      <c r="W32" s="9">
        <f>-Calculations!U36</f>
        <v>0</v>
      </c>
      <c r="X32" s="9">
        <f>-Calculations!V36</f>
        <v>0</v>
      </c>
      <c r="Y32" s="9">
        <f>-Calculations!W36</f>
        <v>0</v>
      </c>
      <c r="Z32" s="9">
        <f>-Calculations!X36</f>
        <v>0</v>
      </c>
      <c r="AA32" s="9">
        <f>-Calculations!Y36</f>
        <v>0</v>
      </c>
      <c r="AB32" s="9">
        <f>-Calculations!Z36</f>
        <v>0</v>
      </c>
      <c r="AC32" s="9">
        <f>-Calculations!AA36</f>
        <v>0</v>
      </c>
      <c r="AD32" s="9">
        <f>-Calculations!AB36</f>
        <v>0</v>
      </c>
      <c r="AE32" s="9">
        <f>-Calculations!AC36</f>
        <v>0</v>
      </c>
      <c r="AF32" s="9">
        <f>-Calculations!AD36</f>
        <v>0</v>
      </c>
      <c r="AG32" s="9">
        <f>-Calculations!AE36</f>
        <v>0</v>
      </c>
      <c r="AH32" s="9">
        <f>-Calculations!AF36</f>
        <v>0</v>
      </c>
      <c r="AI32" s="9">
        <f>-Calculations!AG36</f>
        <v>0</v>
      </c>
      <c r="AJ32" s="9">
        <f>-Calculations!AH36</f>
        <v>0</v>
      </c>
      <c r="AK32" s="9">
        <f>-Calculations!AI36</f>
        <v>0</v>
      </c>
      <c r="AL32" s="9">
        <f>-Calculations!AJ36</f>
        <v>0</v>
      </c>
      <c r="AM32" s="9">
        <f>-Calculations!AK36</f>
        <v>0</v>
      </c>
      <c r="AN32" s="9">
        <f>-Calculations!AL36</f>
        <v>0</v>
      </c>
      <c r="AO32" s="9">
        <f>-Calculations!AM36</f>
        <v>0</v>
      </c>
      <c r="AP32" s="9">
        <f>-Calculations!AN36</f>
        <v>0</v>
      </c>
      <c r="AQ32" s="9">
        <f>-Calculations!AO36</f>
        <v>0</v>
      </c>
      <c r="AR32" s="9">
        <f>-Calculations!AP36</f>
        <v>0</v>
      </c>
      <c r="AS32" s="9">
        <f>-Calculations!AQ36</f>
        <v>0</v>
      </c>
      <c r="AT32" s="9">
        <f>-Calculations!AR36</f>
        <v>0</v>
      </c>
      <c r="AU32" s="9">
        <f>-Calculations!AS36</f>
        <v>0</v>
      </c>
      <c r="AV32" s="9">
        <f>-Calculations!AT36</f>
        <v>0</v>
      </c>
      <c r="AW32" s="5"/>
      <c r="AX32" s="5"/>
      <c r="AY32" s="5"/>
    </row>
    <row r="33" spans="1:51" s="4" customFormat="1">
      <c r="A33" s="29">
        <v>30</v>
      </c>
      <c r="B33" t="str">
        <f>Calculations!A37</f>
        <v>01041753</v>
      </c>
      <c r="C33" t="s">
        <v>341</v>
      </c>
      <c r="D33" s="9">
        <f>-Calculations!B37</f>
        <v>0</v>
      </c>
      <c r="E33" s="9">
        <f>-Calculations!C37</f>
        <v>0</v>
      </c>
      <c r="F33" s="9">
        <f>-Calculations!D37</f>
        <v>0</v>
      </c>
      <c r="G33" s="9">
        <f>-Calculations!E37</f>
        <v>0</v>
      </c>
      <c r="H33" s="9">
        <f>-Calculations!F37</f>
        <v>0</v>
      </c>
      <c r="I33" s="9">
        <f>-Calculations!G37</f>
        <v>0</v>
      </c>
      <c r="J33" s="9">
        <f>-Calculations!H37</f>
        <v>0</v>
      </c>
      <c r="K33" s="9">
        <f>-Calculations!I37</f>
        <v>0</v>
      </c>
      <c r="L33" s="9">
        <f>-Calculations!J37</f>
        <v>0</v>
      </c>
      <c r="M33" s="9">
        <f>-Calculations!K37</f>
        <v>0</v>
      </c>
      <c r="N33" s="9">
        <f>-Calculations!L37</f>
        <v>0</v>
      </c>
      <c r="O33" s="9">
        <f>-Calculations!M37</f>
        <v>269806.92</v>
      </c>
      <c r="P33" s="9">
        <f>-Calculations!N37</f>
        <v>0</v>
      </c>
      <c r="Q33" s="9">
        <f>-Calculations!O37</f>
        <v>0</v>
      </c>
      <c r="R33" s="9">
        <f>-Calculations!P37</f>
        <v>8428.0300000000007</v>
      </c>
      <c r="S33" s="9">
        <f>-Calculations!Q37</f>
        <v>0</v>
      </c>
      <c r="T33" s="9">
        <f>-Calculations!R37</f>
        <v>0</v>
      </c>
      <c r="U33" s="9">
        <f>-Calculations!S37</f>
        <v>0</v>
      </c>
      <c r="V33" s="9">
        <f>-Calculations!T37</f>
        <v>0</v>
      </c>
      <c r="W33" s="9">
        <f>-Calculations!U37</f>
        <v>0</v>
      </c>
      <c r="X33" s="9">
        <f>-Calculations!V37</f>
        <v>0</v>
      </c>
      <c r="Y33" s="9">
        <f>-Calculations!W37</f>
        <v>0</v>
      </c>
      <c r="Z33" s="9">
        <f>-Calculations!X37</f>
        <v>0</v>
      </c>
      <c r="AA33" s="9">
        <f>-Calculations!Y37</f>
        <v>0</v>
      </c>
      <c r="AB33" s="9">
        <f>-Calculations!Z37</f>
        <v>0</v>
      </c>
      <c r="AC33" s="9">
        <f>-Calculations!AA37</f>
        <v>0</v>
      </c>
      <c r="AD33" s="9">
        <f>-Calculations!AB37</f>
        <v>0</v>
      </c>
      <c r="AE33" s="9">
        <f>-Calculations!AC37</f>
        <v>0</v>
      </c>
      <c r="AF33" s="9">
        <f>-Calculations!AD37</f>
        <v>0</v>
      </c>
      <c r="AG33" s="9">
        <f>-Calculations!AE37</f>
        <v>0</v>
      </c>
      <c r="AH33" s="9">
        <f>-Calculations!AF37</f>
        <v>0</v>
      </c>
      <c r="AI33" s="9">
        <f>-Calculations!AG37</f>
        <v>0</v>
      </c>
      <c r="AJ33" s="9">
        <f>-Calculations!AH37</f>
        <v>0</v>
      </c>
      <c r="AK33" s="9">
        <f>-Calculations!AI37</f>
        <v>0</v>
      </c>
      <c r="AL33" s="9">
        <f>-Calculations!AJ37</f>
        <v>0</v>
      </c>
      <c r="AM33" s="9">
        <f>-Calculations!AK37</f>
        <v>0</v>
      </c>
      <c r="AN33" s="9">
        <f>-Calculations!AL37</f>
        <v>0</v>
      </c>
      <c r="AO33" s="9">
        <f>-Calculations!AM37</f>
        <v>0</v>
      </c>
      <c r="AP33" s="9">
        <f>-Calculations!AN37</f>
        <v>0</v>
      </c>
      <c r="AQ33" s="9">
        <f>-Calculations!AO37</f>
        <v>0</v>
      </c>
      <c r="AR33" s="9">
        <f>-Calculations!AP37</f>
        <v>0</v>
      </c>
      <c r="AS33" s="9">
        <f>-Calculations!AQ37</f>
        <v>0</v>
      </c>
      <c r="AT33" s="9">
        <f>-Calculations!AR37</f>
        <v>0</v>
      </c>
      <c r="AU33" s="9">
        <f>-Calculations!AS37</f>
        <v>0</v>
      </c>
      <c r="AV33" s="9">
        <f>-Calculations!AT37</f>
        <v>0</v>
      </c>
      <c r="AW33" s="5"/>
      <c r="AX33" s="5"/>
      <c r="AY33" s="5"/>
    </row>
    <row r="34" spans="1:51" s="4" customFormat="1">
      <c r="A34" s="29">
        <v>31</v>
      </c>
      <c r="B34" t="str">
        <f>Calculations!A38</f>
        <v>01041777</v>
      </c>
      <c r="C34" t="s">
        <v>342</v>
      </c>
      <c r="D34" s="9">
        <f>-Calculations!B38</f>
        <v>0</v>
      </c>
      <c r="E34" s="9">
        <f>-Calculations!C38</f>
        <v>0</v>
      </c>
      <c r="F34" s="9">
        <f>-Calculations!D38</f>
        <v>0</v>
      </c>
      <c r="G34" s="9">
        <f>-Calculations!E38</f>
        <v>0</v>
      </c>
      <c r="H34" s="9">
        <f>-Calculations!F38</f>
        <v>0</v>
      </c>
      <c r="I34" s="9">
        <f>-Calculations!G38</f>
        <v>0</v>
      </c>
      <c r="J34" s="9">
        <f>-Calculations!H38</f>
        <v>0</v>
      </c>
      <c r="K34" s="9">
        <f>-Calculations!I38</f>
        <v>0</v>
      </c>
      <c r="L34" s="9">
        <f>-Calculations!J38</f>
        <v>0</v>
      </c>
      <c r="M34" s="9">
        <f>-Calculations!K38</f>
        <v>0</v>
      </c>
      <c r="N34" s="9">
        <f>-Calculations!L38</f>
        <v>0</v>
      </c>
      <c r="O34" s="9">
        <f>-Calculations!M38</f>
        <v>0</v>
      </c>
      <c r="P34" s="9">
        <f>-Calculations!N38</f>
        <v>0</v>
      </c>
      <c r="Q34" s="9">
        <f>-Calculations!O38</f>
        <v>0</v>
      </c>
      <c r="R34" s="9">
        <f>-Calculations!P38</f>
        <v>0</v>
      </c>
      <c r="S34" s="9">
        <f>-Calculations!Q38</f>
        <v>0</v>
      </c>
      <c r="T34" s="9">
        <f>-Calculations!R38</f>
        <v>0</v>
      </c>
      <c r="U34" s="9">
        <f>-Calculations!S38</f>
        <v>0</v>
      </c>
      <c r="V34" s="9">
        <f>-Calculations!T38</f>
        <v>0</v>
      </c>
      <c r="W34" s="9">
        <f>-Calculations!U38</f>
        <v>0</v>
      </c>
      <c r="X34" s="9">
        <f>-Calculations!V38</f>
        <v>0</v>
      </c>
      <c r="Y34" s="9">
        <f>-Calculations!W38</f>
        <v>1641912.7699999998</v>
      </c>
      <c r="Z34" s="9">
        <f>-Calculations!X38</f>
        <v>0</v>
      </c>
      <c r="AA34" s="9">
        <f>-Calculations!Y38</f>
        <v>283018.73</v>
      </c>
      <c r="AB34" s="9">
        <f>-Calculations!Z38</f>
        <v>11801.51</v>
      </c>
      <c r="AC34" s="9">
        <f>-Calculations!AA38</f>
        <v>936.45999999999992</v>
      </c>
      <c r="AD34" s="9">
        <f>-Calculations!AB38</f>
        <v>0</v>
      </c>
      <c r="AE34" s="9">
        <f>-Calculations!AC38</f>
        <v>-30266.21</v>
      </c>
      <c r="AF34" s="9">
        <f>-Calculations!AD38</f>
        <v>0</v>
      </c>
      <c r="AG34" s="9">
        <f>-Calculations!AE38</f>
        <v>0</v>
      </c>
      <c r="AH34" s="9">
        <f>-Calculations!AF38</f>
        <v>0</v>
      </c>
      <c r="AI34" s="9">
        <f>-Calculations!AG38</f>
        <v>0</v>
      </c>
      <c r="AJ34" s="9">
        <f>-Calculations!AH38</f>
        <v>0</v>
      </c>
      <c r="AK34" s="9">
        <f>-Calculations!AI38</f>
        <v>0</v>
      </c>
      <c r="AL34" s="9">
        <f>-Calculations!AJ38</f>
        <v>0</v>
      </c>
      <c r="AM34" s="9">
        <f>-Calculations!AK38</f>
        <v>0</v>
      </c>
      <c r="AN34" s="9">
        <f>-Calculations!AL38</f>
        <v>0</v>
      </c>
      <c r="AO34" s="9">
        <f>-Calculations!AM38</f>
        <v>0</v>
      </c>
      <c r="AP34" s="9">
        <f>-Calculations!AN38</f>
        <v>0</v>
      </c>
      <c r="AQ34" s="9">
        <f>-Calculations!AO38</f>
        <v>0</v>
      </c>
      <c r="AR34" s="9">
        <f>-Calculations!AP38</f>
        <v>0</v>
      </c>
      <c r="AS34" s="9">
        <f>-Calculations!AQ38</f>
        <v>0</v>
      </c>
      <c r="AT34" s="9">
        <f>-Calculations!AR38</f>
        <v>0</v>
      </c>
      <c r="AU34" s="9">
        <f>-Calculations!AS38</f>
        <v>0</v>
      </c>
      <c r="AV34" s="9">
        <f>-Calculations!AT38</f>
        <v>0</v>
      </c>
      <c r="AW34" s="5"/>
      <c r="AX34" s="5"/>
      <c r="AY34" s="5"/>
    </row>
    <row r="35" spans="1:51" s="4" customFormat="1">
      <c r="A35" s="29">
        <v>32</v>
      </c>
      <c r="B35" t="str">
        <f>Calculations!A39</f>
        <v>01041905</v>
      </c>
      <c r="C35" t="s">
        <v>343</v>
      </c>
      <c r="D35" s="9">
        <f>-Calculations!B39</f>
        <v>0</v>
      </c>
      <c r="E35" s="9">
        <f>-Calculations!C39</f>
        <v>0</v>
      </c>
      <c r="F35" s="9">
        <f>-Calculations!D39</f>
        <v>0</v>
      </c>
      <c r="G35" s="9">
        <f>-Calculations!E39</f>
        <v>0</v>
      </c>
      <c r="H35" s="9">
        <f>-Calculations!F39</f>
        <v>0</v>
      </c>
      <c r="I35" s="9">
        <f>-Calculations!G39</f>
        <v>0</v>
      </c>
      <c r="J35" s="9">
        <f>-Calculations!H39</f>
        <v>0</v>
      </c>
      <c r="K35" s="9">
        <f>-Calculations!I39</f>
        <v>0</v>
      </c>
      <c r="L35" s="9">
        <f>-Calculations!J39</f>
        <v>0</v>
      </c>
      <c r="M35" s="9">
        <f>-Calculations!K39</f>
        <v>0</v>
      </c>
      <c r="N35" s="9">
        <f>-Calculations!L39</f>
        <v>0</v>
      </c>
      <c r="O35" s="9">
        <f>-Calculations!M39</f>
        <v>0</v>
      </c>
      <c r="P35" s="9">
        <f>-Calculations!N39</f>
        <v>0</v>
      </c>
      <c r="Q35" s="9">
        <f>-Calculations!O39</f>
        <v>258524.02</v>
      </c>
      <c r="R35" s="9">
        <f>-Calculations!P39</f>
        <v>786.01</v>
      </c>
      <c r="S35" s="9">
        <f>-Calculations!Q39</f>
        <v>796.44</v>
      </c>
      <c r="T35" s="9">
        <f>-Calculations!R39</f>
        <v>-4725.28</v>
      </c>
      <c r="U35" s="9">
        <f>-Calculations!S39</f>
        <v>0</v>
      </c>
      <c r="V35" s="9">
        <f>-Calculations!T39</f>
        <v>0</v>
      </c>
      <c r="W35" s="9">
        <f>-Calculations!U39</f>
        <v>0</v>
      </c>
      <c r="X35" s="9">
        <f>-Calculations!V39</f>
        <v>0</v>
      </c>
      <c r="Y35" s="9">
        <f>-Calculations!W39</f>
        <v>0</v>
      </c>
      <c r="Z35" s="9">
        <f>-Calculations!X39</f>
        <v>0</v>
      </c>
      <c r="AA35" s="9">
        <f>-Calculations!Y39</f>
        <v>0</v>
      </c>
      <c r="AB35" s="9">
        <f>-Calculations!Z39</f>
        <v>0</v>
      </c>
      <c r="AC35" s="9">
        <f>-Calculations!AA39</f>
        <v>0</v>
      </c>
      <c r="AD35" s="9">
        <f>-Calculations!AB39</f>
        <v>0</v>
      </c>
      <c r="AE35" s="9">
        <f>-Calculations!AC39</f>
        <v>0</v>
      </c>
      <c r="AF35" s="9">
        <f>-Calculations!AD39</f>
        <v>0</v>
      </c>
      <c r="AG35" s="9">
        <f>-Calculations!AE39</f>
        <v>0</v>
      </c>
      <c r="AH35" s="9">
        <f>-Calculations!AF39</f>
        <v>0</v>
      </c>
      <c r="AI35" s="9">
        <f>-Calculations!AG39</f>
        <v>0</v>
      </c>
      <c r="AJ35" s="9">
        <f>-Calculations!AH39</f>
        <v>0</v>
      </c>
      <c r="AK35" s="9">
        <f>-Calculations!AI39</f>
        <v>0</v>
      </c>
      <c r="AL35" s="9">
        <f>-Calculations!AJ39</f>
        <v>0</v>
      </c>
      <c r="AM35" s="9">
        <f>-Calculations!AK39</f>
        <v>0</v>
      </c>
      <c r="AN35" s="9">
        <f>-Calculations!AL39</f>
        <v>0</v>
      </c>
      <c r="AO35" s="9">
        <f>-Calculations!AM39</f>
        <v>0</v>
      </c>
      <c r="AP35" s="9">
        <f>-Calculations!AN39</f>
        <v>0</v>
      </c>
      <c r="AQ35" s="9">
        <f>-Calculations!AO39</f>
        <v>0</v>
      </c>
      <c r="AR35" s="9">
        <f>-Calculations!AP39</f>
        <v>0</v>
      </c>
      <c r="AS35" s="9">
        <f>-Calculations!AQ39</f>
        <v>0</v>
      </c>
      <c r="AT35" s="9">
        <f>-Calculations!AR39</f>
        <v>0</v>
      </c>
      <c r="AU35" s="9">
        <f>-Calculations!AS39</f>
        <v>0</v>
      </c>
      <c r="AV35" s="9">
        <f>-Calculations!AT39</f>
        <v>0</v>
      </c>
      <c r="AW35" s="5"/>
      <c r="AX35" s="5"/>
      <c r="AY35" s="5"/>
    </row>
    <row r="36" spans="1:51" s="4" customFormat="1">
      <c r="A36" s="29">
        <v>33</v>
      </c>
      <c r="B36" t="str">
        <f>Calculations!A40</f>
        <v>01041933</v>
      </c>
      <c r="C36" t="s">
        <v>344</v>
      </c>
      <c r="D36" s="9">
        <f>-Calculations!B40</f>
        <v>0</v>
      </c>
      <c r="E36" s="9">
        <f>-Calculations!C40</f>
        <v>0</v>
      </c>
      <c r="F36" s="9">
        <f>-Calculations!D40</f>
        <v>0</v>
      </c>
      <c r="G36" s="9">
        <f>-Calculations!E40</f>
        <v>0</v>
      </c>
      <c r="H36" s="9">
        <f>-Calculations!F40</f>
        <v>0</v>
      </c>
      <c r="I36" s="9">
        <f>-Calculations!G40</f>
        <v>0</v>
      </c>
      <c r="J36" s="9">
        <f>-Calculations!H40</f>
        <v>0</v>
      </c>
      <c r="K36" s="9">
        <f>-Calculations!I40</f>
        <v>0</v>
      </c>
      <c r="L36" s="9">
        <f>-Calculations!J40</f>
        <v>0</v>
      </c>
      <c r="M36" s="9">
        <f>-Calculations!K40</f>
        <v>0</v>
      </c>
      <c r="N36" s="9">
        <f>-Calculations!L40</f>
        <v>0</v>
      </c>
      <c r="O36" s="9">
        <f>-Calculations!M40</f>
        <v>0</v>
      </c>
      <c r="P36" s="9">
        <f>-Calculations!N40</f>
        <v>0</v>
      </c>
      <c r="Q36" s="9">
        <f>-Calculations!O40</f>
        <v>897355.16999999993</v>
      </c>
      <c r="R36" s="9">
        <f>-Calculations!P40</f>
        <v>1973.66</v>
      </c>
      <c r="S36" s="9">
        <f>-Calculations!Q40</f>
        <v>-1340</v>
      </c>
      <c r="T36" s="9">
        <f>-Calculations!R40</f>
        <v>-12552.4</v>
      </c>
      <c r="U36" s="9">
        <f>-Calculations!S40</f>
        <v>1258.8900000000001</v>
      </c>
      <c r="V36" s="9">
        <f>-Calculations!T40</f>
        <v>1205.75</v>
      </c>
      <c r="W36" s="9">
        <f>-Calculations!U40</f>
        <v>5266.5</v>
      </c>
      <c r="X36" s="9">
        <f>-Calculations!V40</f>
        <v>139.5</v>
      </c>
      <c r="Y36" s="9">
        <f>-Calculations!W40</f>
        <v>0</v>
      </c>
      <c r="Z36" s="9">
        <f>-Calculations!X40</f>
        <v>316.2</v>
      </c>
      <c r="AA36" s="9">
        <f>-Calculations!Y40</f>
        <v>455</v>
      </c>
      <c r="AB36" s="9">
        <f>-Calculations!Z40</f>
        <v>0</v>
      </c>
      <c r="AC36" s="9">
        <f>-Calculations!AA40</f>
        <v>0</v>
      </c>
      <c r="AD36" s="9">
        <f>-Calculations!AB40</f>
        <v>0</v>
      </c>
      <c r="AE36" s="9">
        <f>-Calculations!AC40</f>
        <v>0</v>
      </c>
      <c r="AF36" s="9">
        <f>-Calculations!AD40</f>
        <v>0</v>
      </c>
      <c r="AG36" s="9">
        <f>-Calculations!AE40</f>
        <v>0</v>
      </c>
      <c r="AH36" s="9">
        <f>-Calculations!AF40</f>
        <v>0</v>
      </c>
      <c r="AI36" s="9">
        <f>-Calculations!AG40</f>
        <v>0</v>
      </c>
      <c r="AJ36" s="9">
        <f>-Calculations!AH40</f>
        <v>0</v>
      </c>
      <c r="AK36" s="9">
        <f>-Calculations!AI40</f>
        <v>0</v>
      </c>
      <c r="AL36" s="9">
        <f>-Calculations!AJ40</f>
        <v>0</v>
      </c>
      <c r="AM36" s="9">
        <f>-Calculations!AK40</f>
        <v>0</v>
      </c>
      <c r="AN36" s="9">
        <f>-Calculations!AL40</f>
        <v>0</v>
      </c>
      <c r="AO36" s="9">
        <f>-Calculations!AM40</f>
        <v>0</v>
      </c>
      <c r="AP36" s="9">
        <f>-Calculations!AN40</f>
        <v>0</v>
      </c>
      <c r="AQ36" s="9">
        <f>-Calculations!AO40</f>
        <v>620</v>
      </c>
      <c r="AR36" s="9">
        <f>-Calculations!AP40</f>
        <v>0</v>
      </c>
      <c r="AS36" s="9">
        <f>-Calculations!AQ40</f>
        <v>0</v>
      </c>
      <c r="AT36" s="9">
        <f>-Calculations!AR40</f>
        <v>0</v>
      </c>
      <c r="AU36" s="9">
        <f>-Calculations!AS40</f>
        <v>0</v>
      </c>
      <c r="AV36" s="9">
        <f>-Calculations!AT40</f>
        <v>0</v>
      </c>
      <c r="AW36" s="5"/>
      <c r="AX36" s="5"/>
      <c r="AY36" s="5"/>
    </row>
    <row r="37" spans="1:51" s="4" customFormat="1">
      <c r="A37" s="29">
        <v>34</v>
      </c>
      <c r="B37" t="str">
        <f>Calculations!A41</f>
        <v>01042032</v>
      </c>
      <c r="C37" t="s">
        <v>345</v>
      </c>
      <c r="D37" s="9">
        <f>-Calculations!B41</f>
        <v>0</v>
      </c>
      <c r="E37" s="9">
        <f>-Calculations!C41</f>
        <v>0</v>
      </c>
      <c r="F37" s="9">
        <f>-Calculations!D41</f>
        <v>0</v>
      </c>
      <c r="G37" s="9">
        <f>-Calculations!E41</f>
        <v>0</v>
      </c>
      <c r="H37" s="9">
        <f>-Calculations!F41</f>
        <v>0</v>
      </c>
      <c r="I37" s="9">
        <f>-Calculations!G41</f>
        <v>0</v>
      </c>
      <c r="J37" s="9">
        <f>-Calculations!H41</f>
        <v>0</v>
      </c>
      <c r="K37" s="9">
        <f>-Calculations!I41</f>
        <v>0</v>
      </c>
      <c r="L37" s="9">
        <f>-Calculations!J41</f>
        <v>0</v>
      </c>
      <c r="M37" s="9">
        <f>-Calculations!K41</f>
        <v>0</v>
      </c>
      <c r="N37" s="9">
        <f>-Calculations!L41</f>
        <v>0</v>
      </c>
      <c r="O37" s="9">
        <f>-Calculations!M41</f>
        <v>0</v>
      </c>
      <c r="P37" s="9">
        <f>-Calculations!N41</f>
        <v>0</v>
      </c>
      <c r="Q37" s="9">
        <f>-Calculations!O41</f>
        <v>0</v>
      </c>
      <c r="R37" s="9">
        <f>-Calculations!P41</f>
        <v>0</v>
      </c>
      <c r="S37" s="9">
        <f>-Calculations!Q41</f>
        <v>0</v>
      </c>
      <c r="T37" s="9">
        <f>-Calculations!R41</f>
        <v>0</v>
      </c>
      <c r="U37" s="9">
        <f>-Calculations!S41</f>
        <v>0</v>
      </c>
      <c r="V37" s="9">
        <f>-Calculations!T41</f>
        <v>0</v>
      </c>
      <c r="W37" s="9">
        <f>-Calculations!U41</f>
        <v>0</v>
      </c>
      <c r="X37" s="9">
        <f>-Calculations!V41</f>
        <v>0</v>
      </c>
      <c r="Y37" s="9">
        <f>-Calculations!W41</f>
        <v>0</v>
      </c>
      <c r="Z37" s="9">
        <f>-Calculations!X41</f>
        <v>0</v>
      </c>
      <c r="AA37" s="9">
        <f>-Calculations!Y41</f>
        <v>0</v>
      </c>
      <c r="AB37" s="9">
        <f>-Calculations!Z41</f>
        <v>0</v>
      </c>
      <c r="AC37" s="9">
        <f>-Calculations!AA41</f>
        <v>0</v>
      </c>
      <c r="AD37" s="9">
        <f>-Calculations!AB41</f>
        <v>0</v>
      </c>
      <c r="AE37" s="9">
        <f>-Calculations!AC41</f>
        <v>0</v>
      </c>
      <c r="AF37" s="9">
        <f>-Calculations!AD41</f>
        <v>0</v>
      </c>
      <c r="AG37" s="9">
        <f>-Calculations!AE41</f>
        <v>0</v>
      </c>
      <c r="AH37" s="9">
        <f>-Calculations!AF41</f>
        <v>0</v>
      </c>
      <c r="AI37" s="9">
        <f>-Calculations!AG41</f>
        <v>0</v>
      </c>
      <c r="AJ37" s="9">
        <f>-Calculations!AH41</f>
        <v>0</v>
      </c>
      <c r="AK37" s="9">
        <f>-Calculations!AI41</f>
        <v>25643224.259999998</v>
      </c>
      <c r="AL37" s="9">
        <f>-Calculations!AJ41</f>
        <v>0</v>
      </c>
      <c r="AM37" s="9">
        <f>-Calculations!AK41</f>
        <v>0</v>
      </c>
      <c r="AN37" s="9">
        <f>-Calculations!AL41</f>
        <v>0</v>
      </c>
      <c r="AO37" s="9">
        <f>-Calculations!AM41</f>
        <v>0</v>
      </c>
      <c r="AP37" s="9">
        <f>-Calculations!AN41</f>
        <v>0</v>
      </c>
      <c r="AQ37" s="9">
        <f>-Calculations!AO41</f>
        <v>0</v>
      </c>
      <c r="AR37" s="9">
        <f>-Calculations!AP41</f>
        <v>0</v>
      </c>
      <c r="AS37" s="9">
        <f>-Calculations!AQ41</f>
        <v>0</v>
      </c>
      <c r="AT37" s="9">
        <f>-Calculations!AR41</f>
        <v>0</v>
      </c>
      <c r="AU37" s="9">
        <f>-Calculations!AS41</f>
        <v>0</v>
      </c>
      <c r="AV37" s="9">
        <f>-Calculations!AT41</f>
        <v>33437838.699999999</v>
      </c>
      <c r="AW37" s="5"/>
      <c r="AX37" s="5"/>
      <c r="AY37" s="5"/>
    </row>
    <row r="38" spans="1:51" s="4" customFormat="1">
      <c r="A38" s="29">
        <v>35</v>
      </c>
      <c r="B38" t="str">
        <f>Calculations!A42</f>
        <v>01042033</v>
      </c>
      <c r="C38" t="s">
        <v>346</v>
      </c>
      <c r="D38" s="9">
        <f>-Calculations!B42</f>
        <v>0</v>
      </c>
      <c r="E38" s="9">
        <f>-Calculations!C42</f>
        <v>0</v>
      </c>
      <c r="F38" s="9">
        <f>-Calculations!D42</f>
        <v>0</v>
      </c>
      <c r="G38" s="9">
        <f>-Calculations!E42</f>
        <v>0</v>
      </c>
      <c r="H38" s="9">
        <f>-Calculations!F42</f>
        <v>0</v>
      </c>
      <c r="I38" s="9">
        <f>-Calculations!G42</f>
        <v>0</v>
      </c>
      <c r="J38" s="9">
        <f>-Calculations!H42</f>
        <v>0</v>
      </c>
      <c r="K38" s="9">
        <f>-Calculations!I42</f>
        <v>0</v>
      </c>
      <c r="L38" s="9">
        <f>-Calculations!J42</f>
        <v>0</v>
      </c>
      <c r="M38" s="9">
        <f>-Calculations!K42</f>
        <v>0</v>
      </c>
      <c r="N38" s="9">
        <f>-Calculations!L42</f>
        <v>0</v>
      </c>
      <c r="O38" s="9">
        <f>-Calculations!M42</f>
        <v>0</v>
      </c>
      <c r="P38" s="9">
        <f>-Calculations!N42</f>
        <v>0</v>
      </c>
      <c r="Q38" s="9">
        <f>-Calculations!O42</f>
        <v>0</v>
      </c>
      <c r="R38" s="9">
        <f>-Calculations!P42</f>
        <v>0</v>
      </c>
      <c r="S38" s="9">
        <f>-Calculations!Q42</f>
        <v>0</v>
      </c>
      <c r="T38" s="9">
        <f>-Calculations!R42</f>
        <v>0</v>
      </c>
      <c r="U38" s="9">
        <f>-Calculations!S42</f>
        <v>0</v>
      </c>
      <c r="V38" s="9">
        <f>-Calculations!T42</f>
        <v>0</v>
      </c>
      <c r="W38" s="9">
        <f>-Calculations!U42</f>
        <v>0</v>
      </c>
      <c r="X38" s="9">
        <f>-Calculations!V42</f>
        <v>0</v>
      </c>
      <c r="Y38" s="9">
        <f>-Calculations!W42</f>
        <v>34150695.5</v>
      </c>
      <c r="Z38" s="9">
        <f>-Calculations!X42</f>
        <v>0</v>
      </c>
      <c r="AA38" s="9">
        <f>-Calculations!Y42</f>
        <v>0</v>
      </c>
      <c r="AB38" s="9">
        <f>-Calculations!Z42</f>
        <v>0</v>
      </c>
      <c r="AC38" s="9">
        <f>-Calculations!AA42</f>
        <v>0</v>
      </c>
      <c r="AD38" s="9">
        <f>-Calculations!AB42</f>
        <v>0</v>
      </c>
      <c r="AE38" s="9">
        <f>-Calculations!AC42</f>
        <v>0</v>
      </c>
      <c r="AF38" s="9">
        <f>-Calculations!AD42</f>
        <v>0</v>
      </c>
      <c r="AG38" s="9">
        <f>-Calculations!AE42</f>
        <v>0</v>
      </c>
      <c r="AH38" s="9">
        <f>-Calculations!AF42</f>
        <v>0</v>
      </c>
      <c r="AI38" s="9">
        <f>-Calculations!AG42</f>
        <v>0</v>
      </c>
      <c r="AJ38" s="9">
        <f>-Calculations!AH42</f>
        <v>0</v>
      </c>
      <c r="AK38" s="9">
        <f>-Calculations!AI42</f>
        <v>22206855.02</v>
      </c>
      <c r="AL38" s="9">
        <f>-Calculations!AJ42</f>
        <v>0</v>
      </c>
      <c r="AM38" s="9">
        <f>-Calculations!AK42</f>
        <v>0</v>
      </c>
      <c r="AN38" s="9">
        <f>-Calculations!AL42</f>
        <v>0</v>
      </c>
      <c r="AO38" s="9">
        <f>-Calculations!AM42</f>
        <v>0</v>
      </c>
      <c r="AP38" s="9">
        <f>-Calculations!AN42</f>
        <v>0</v>
      </c>
      <c r="AQ38" s="9">
        <f>-Calculations!AO42</f>
        <v>0</v>
      </c>
      <c r="AR38" s="9">
        <f>-Calculations!AP42</f>
        <v>0</v>
      </c>
      <c r="AS38" s="9">
        <f>-Calculations!AQ42</f>
        <v>0</v>
      </c>
      <c r="AT38" s="9">
        <f>-Calculations!AR42</f>
        <v>0</v>
      </c>
      <c r="AU38" s="9">
        <f>-Calculations!AS42</f>
        <v>0</v>
      </c>
      <c r="AV38" s="9">
        <f>-Calculations!AT42</f>
        <v>7689832.0200000005</v>
      </c>
      <c r="AW38" s="5"/>
      <c r="AX38" s="5"/>
      <c r="AY38" s="5"/>
    </row>
    <row r="39" spans="1:51" s="4" customFormat="1">
      <c r="A39" s="29">
        <v>36</v>
      </c>
      <c r="B39" t="str">
        <f>Calculations!A43</f>
        <v>01042134</v>
      </c>
      <c r="C39" t="s">
        <v>347</v>
      </c>
      <c r="D39" s="9">
        <f>-Calculations!B43</f>
        <v>0</v>
      </c>
      <c r="E39" s="9">
        <f>-Calculations!C43</f>
        <v>0</v>
      </c>
      <c r="F39" s="9">
        <f>-Calculations!D43</f>
        <v>0</v>
      </c>
      <c r="G39" s="9">
        <f>-Calculations!E43</f>
        <v>0</v>
      </c>
      <c r="H39" s="9">
        <f>-Calculations!F43</f>
        <v>0</v>
      </c>
      <c r="I39" s="9">
        <f>-Calculations!G43</f>
        <v>0</v>
      </c>
      <c r="J39" s="9">
        <f>-Calculations!H43</f>
        <v>0</v>
      </c>
      <c r="K39" s="9">
        <f>-Calculations!I43</f>
        <v>0</v>
      </c>
      <c r="L39" s="9">
        <f>-Calculations!J43</f>
        <v>0</v>
      </c>
      <c r="M39" s="9">
        <f>-Calculations!K43</f>
        <v>0</v>
      </c>
      <c r="N39" s="9">
        <f>-Calculations!L43</f>
        <v>0</v>
      </c>
      <c r="O39" s="9">
        <f>-Calculations!M43</f>
        <v>0</v>
      </c>
      <c r="P39" s="9">
        <f>-Calculations!N43</f>
        <v>0</v>
      </c>
      <c r="Q39" s="9">
        <f>-Calculations!O43</f>
        <v>178223.31999999998</v>
      </c>
      <c r="R39" s="9">
        <f>-Calculations!P43</f>
        <v>0</v>
      </c>
      <c r="S39" s="9">
        <f>-Calculations!Q43</f>
        <v>406.84999999999997</v>
      </c>
      <c r="T39" s="9">
        <f>-Calculations!R43</f>
        <v>0</v>
      </c>
      <c r="U39" s="9">
        <f>-Calculations!S43</f>
        <v>0</v>
      </c>
      <c r="V39" s="9">
        <f>-Calculations!T43</f>
        <v>0</v>
      </c>
      <c r="W39" s="9">
        <f>-Calculations!U43</f>
        <v>0</v>
      </c>
      <c r="X39" s="9">
        <f>-Calculations!V43</f>
        <v>0</v>
      </c>
      <c r="Y39" s="9">
        <f>-Calculations!W43</f>
        <v>0</v>
      </c>
      <c r="Z39" s="9">
        <f>-Calculations!X43</f>
        <v>0</v>
      </c>
      <c r="AA39" s="9">
        <f>-Calculations!Y43</f>
        <v>0</v>
      </c>
      <c r="AB39" s="9">
        <f>-Calculations!Z43</f>
        <v>0</v>
      </c>
      <c r="AC39" s="9">
        <f>-Calculations!AA43</f>
        <v>0</v>
      </c>
      <c r="AD39" s="9">
        <f>-Calculations!AB43</f>
        <v>0</v>
      </c>
      <c r="AE39" s="9">
        <f>-Calculations!AC43</f>
        <v>0</v>
      </c>
      <c r="AF39" s="9">
        <f>-Calculations!AD43</f>
        <v>0</v>
      </c>
      <c r="AG39" s="9">
        <f>-Calculations!AE43</f>
        <v>0</v>
      </c>
      <c r="AH39" s="9">
        <f>-Calculations!AF43</f>
        <v>0</v>
      </c>
      <c r="AI39" s="9">
        <f>-Calculations!AG43</f>
        <v>0</v>
      </c>
      <c r="AJ39" s="9">
        <f>-Calculations!AH43</f>
        <v>0</v>
      </c>
      <c r="AK39" s="9">
        <f>-Calculations!AI43</f>
        <v>0</v>
      </c>
      <c r="AL39" s="9">
        <f>-Calculations!AJ43</f>
        <v>0</v>
      </c>
      <c r="AM39" s="9">
        <f>-Calculations!AK43</f>
        <v>0</v>
      </c>
      <c r="AN39" s="9">
        <f>-Calculations!AL43</f>
        <v>0</v>
      </c>
      <c r="AO39" s="9">
        <f>-Calculations!AM43</f>
        <v>0</v>
      </c>
      <c r="AP39" s="9">
        <f>-Calculations!AN43</f>
        <v>0</v>
      </c>
      <c r="AQ39" s="9">
        <f>-Calculations!AO43</f>
        <v>0</v>
      </c>
      <c r="AR39" s="9">
        <f>-Calculations!AP43</f>
        <v>0</v>
      </c>
      <c r="AS39" s="9">
        <f>-Calculations!AQ43</f>
        <v>0</v>
      </c>
      <c r="AT39" s="9">
        <f>-Calculations!AR43</f>
        <v>0</v>
      </c>
      <c r="AU39" s="9">
        <f>-Calculations!AS43</f>
        <v>0</v>
      </c>
      <c r="AV39" s="9">
        <f>-Calculations!AT43</f>
        <v>0</v>
      </c>
      <c r="AW39" s="5"/>
      <c r="AX39" s="5"/>
      <c r="AY39" s="5"/>
    </row>
    <row r="40" spans="1:51" s="4" customFormat="1">
      <c r="A40" s="29">
        <v>37</v>
      </c>
      <c r="B40" t="str">
        <f>Calculations!A44</f>
        <v>01042231</v>
      </c>
      <c r="C40" t="s">
        <v>348</v>
      </c>
      <c r="D40" s="9">
        <f>-Calculations!B44</f>
        <v>0</v>
      </c>
      <c r="E40" s="9">
        <f>-Calculations!C44</f>
        <v>0</v>
      </c>
      <c r="F40" s="9">
        <f>-Calculations!D44</f>
        <v>0</v>
      </c>
      <c r="G40" s="9">
        <f>-Calculations!E44</f>
        <v>0</v>
      </c>
      <c r="H40" s="9">
        <f>-Calculations!F44</f>
        <v>0</v>
      </c>
      <c r="I40" s="9">
        <f>-Calculations!G44</f>
        <v>0</v>
      </c>
      <c r="J40" s="9">
        <f>-Calculations!H44</f>
        <v>0</v>
      </c>
      <c r="K40" s="9">
        <f>-Calculations!I44</f>
        <v>0</v>
      </c>
      <c r="L40" s="9">
        <f>-Calculations!J44</f>
        <v>0</v>
      </c>
      <c r="M40" s="9">
        <f>-Calculations!K44</f>
        <v>0</v>
      </c>
      <c r="N40" s="9">
        <f>-Calculations!L44</f>
        <v>0</v>
      </c>
      <c r="O40" s="9">
        <f>-Calculations!M44</f>
        <v>0</v>
      </c>
      <c r="P40" s="9">
        <f>-Calculations!N44</f>
        <v>0</v>
      </c>
      <c r="Q40" s="9">
        <f>-Calculations!O44</f>
        <v>662170.12</v>
      </c>
      <c r="R40" s="9">
        <f>-Calculations!P44</f>
        <v>0</v>
      </c>
      <c r="S40" s="9">
        <f>-Calculations!Q44</f>
        <v>-140.79</v>
      </c>
      <c r="T40" s="9">
        <f>-Calculations!R44</f>
        <v>-246021.33</v>
      </c>
      <c r="U40" s="9">
        <f>-Calculations!S44</f>
        <v>0</v>
      </c>
      <c r="V40" s="9">
        <f>-Calculations!T44</f>
        <v>0</v>
      </c>
      <c r="W40" s="9">
        <f>-Calculations!U44</f>
        <v>0</v>
      </c>
      <c r="X40" s="9">
        <f>-Calculations!V44</f>
        <v>0</v>
      </c>
      <c r="Y40" s="9">
        <f>-Calculations!W44</f>
        <v>0</v>
      </c>
      <c r="Z40" s="9">
        <f>-Calculations!X44</f>
        <v>0</v>
      </c>
      <c r="AA40" s="9">
        <f>-Calculations!Y44</f>
        <v>0</v>
      </c>
      <c r="AB40" s="9">
        <f>-Calculations!Z44</f>
        <v>0</v>
      </c>
      <c r="AC40" s="9">
        <f>-Calculations!AA44</f>
        <v>9672.67</v>
      </c>
      <c r="AD40" s="9">
        <f>-Calculations!AB44</f>
        <v>0</v>
      </c>
      <c r="AE40" s="9">
        <f>-Calculations!AC44</f>
        <v>0</v>
      </c>
      <c r="AF40" s="9">
        <f>-Calculations!AD44</f>
        <v>0</v>
      </c>
      <c r="AG40" s="9">
        <f>-Calculations!AE44</f>
        <v>0</v>
      </c>
      <c r="AH40" s="9">
        <f>-Calculations!AF44</f>
        <v>0</v>
      </c>
      <c r="AI40" s="9">
        <f>-Calculations!AG44</f>
        <v>0</v>
      </c>
      <c r="AJ40" s="9">
        <f>-Calculations!AH44</f>
        <v>0</v>
      </c>
      <c r="AK40" s="9">
        <f>-Calculations!AI44</f>
        <v>617.78</v>
      </c>
      <c r="AL40" s="9">
        <f>-Calculations!AJ44</f>
        <v>0</v>
      </c>
      <c r="AM40" s="9">
        <f>-Calculations!AK44</f>
        <v>0</v>
      </c>
      <c r="AN40" s="9">
        <f>-Calculations!AL44</f>
        <v>0</v>
      </c>
      <c r="AO40" s="9">
        <f>-Calculations!AM44</f>
        <v>0</v>
      </c>
      <c r="AP40" s="9">
        <f>-Calculations!AN44</f>
        <v>0</v>
      </c>
      <c r="AQ40" s="9">
        <f>-Calculations!AO44</f>
        <v>0</v>
      </c>
      <c r="AR40" s="9">
        <f>-Calculations!AP44</f>
        <v>0</v>
      </c>
      <c r="AS40" s="9">
        <f>-Calculations!AQ44</f>
        <v>0</v>
      </c>
      <c r="AT40" s="9">
        <f>-Calculations!AR44</f>
        <v>0</v>
      </c>
      <c r="AU40" s="9">
        <f>-Calculations!AS44</f>
        <v>0</v>
      </c>
      <c r="AV40" s="9">
        <f>-Calculations!AT44</f>
        <v>0</v>
      </c>
      <c r="AW40" s="5"/>
      <c r="AX40" s="5"/>
      <c r="AY40" s="5"/>
    </row>
    <row r="41" spans="1:51" s="4" customFormat="1">
      <c r="A41" s="29">
        <v>38</v>
      </c>
      <c r="B41" t="str">
        <f>Calculations!A45</f>
        <v>01042249</v>
      </c>
      <c r="C41" t="s">
        <v>349</v>
      </c>
      <c r="D41" s="9">
        <f>-Calculations!B45</f>
        <v>0</v>
      </c>
      <c r="E41" s="9">
        <f>-Calculations!C45</f>
        <v>0</v>
      </c>
      <c r="F41" s="9">
        <f>-Calculations!D45</f>
        <v>0</v>
      </c>
      <c r="G41" s="9">
        <f>-Calculations!E45</f>
        <v>0</v>
      </c>
      <c r="H41" s="9">
        <f>-Calculations!F45</f>
        <v>0</v>
      </c>
      <c r="I41" s="9">
        <f>-Calculations!G45</f>
        <v>0</v>
      </c>
      <c r="J41" s="9">
        <f>-Calculations!H45</f>
        <v>0</v>
      </c>
      <c r="K41" s="9">
        <f>-Calculations!I45</f>
        <v>0</v>
      </c>
      <c r="L41" s="9">
        <f>-Calculations!J45</f>
        <v>15552.32</v>
      </c>
      <c r="M41" s="9">
        <f>-Calculations!K45</f>
        <v>252.31</v>
      </c>
      <c r="N41" s="9">
        <f>-Calculations!L45</f>
        <v>-4.72</v>
      </c>
      <c r="O41" s="9">
        <f>-Calculations!M45</f>
        <v>0</v>
      </c>
      <c r="P41" s="9">
        <f>-Calculations!N45</f>
        <v>0</v>
      </c>
      <c r="Q41" s="9">
        <f>-Calculations!O45</f>
        <v>0</v>
      </c>
      <c r="R41" s="9">
        <f>-Calculations!P45</f>
        <v>0</v>
      </c>
      <c r="S41" s="9">
        <f>-Calculations!Q45</f>
        <v>0</v>
      </c>
      <c r="T41" s="9">
        <f>-Calculations!R45</f>
        <v>0</v>
      </c>
      <c r="U41" s="9">
        <f>-Calculations!S45</f>
        <v>0</v>
      </c>
      <c r="V41" s="9">
        <f>-Calculations!T45</f>
        <v>0</v>
      </c>
      <c r="W41" s="9">
        <f>-Calculations!U45</f>
        <v>0</v>
      </c>
      <c r="X41" s="9">
        <f>-Calculations!V45</f>
        <v>0</v>
      </c>
      <c r="Y41" s="9">
        <f>-Calculations!W45</f>
        <v>0</v>
      </c>
      <c r="Z41" s="9">
        <f>-Calculations!X45</f>
        <v>0</v>
      </c>
      <c r="AA41" s="9">
        <f>-Calculations!Y45</f>
        <v>0</v>
      </c>
      <c r="AB41" s="9">
        <f>-Calculations!Z45</f>
        <v>0</v>
      </c>
      <c r="AC41" s="9">
        <f>-Calculations!AA45</f>
        <v>0</v>
      </c>
      <c r="AD41" s="9">
        <f>-Calculations!AB45</f>
        <v>0</v>
      </c>
      <c r="AE41" s="9">
        <f>-Calculations!AC45</f>
        <v>0</v>
      </c>
      <c r="AF41" s="9">
        <f>-Calculations!AD45</f>
        <v>0</v>
      </c>
      <c r="AG41" s="9">
        <f>-Calculations!AE45</f>
        <v>0</v>
      </c>
      <c r="AH41" s="9">
        <f>-Calculations!AF45</f>
        <v>0</v>
      </c>
      <c r="AI41" s="9">
        <f>-Calculations!AG45</f>
        <v>0</v>
      </c>
      <c r="AJ41" s="9">
        <f>-Calculations!AH45</f>
        <v>0</v>
      </c>
      <c r="AK41" s="9">
        <f>-Calculations!AI45</f>
        <v>0</v>
      </c>
      <c r="AL41" s="9">
        <f>-Calculations!AJ45</f>
        <v>0</v>
      </c>
      <c r="AM41" s="9">
        <f>-Calculations!AK45</f>
        <v>0</v>
      </c>
      <c r="AN41" s="9">
        <f>-Calculations!AL45</f>
        <v>0</v>
      </c>
      <c r="AO41" s="9">
        <f>-Calculations!AM45</f>
        <v>0</v>
      </c>
      <c r="AP41" s="9">
        <f>-Calculations!AN45</f>
        <v>0</v>
      </c>
      <c r="AQ41" s="9">
        <f>-Calculations!AO45</f>
        <v>0</v>
      </c>
      <c r="AR41" s="9">
        <f>-Calculations!AP45</f>
        <v>0</v>
      </c>
      <c r="AS41" s="9">
        <f>-Calculations!AQ45</f>
        <v>0</v>
      </c>
      <c r="AT41" s="9">
        <f>-Calculations!AR45</f>
        <v>0</v>
      </c>
      <c r="AU41" s="9">
        <f>-Calculations!AS45</f>
        <v>0</v>
      </c>
      <c r="AV41" s="9">
        <f>-Calculations!AT45</f>
        <v>0</v>
      </c>
      <c r="AW41" s="5"/>
      <c r="AX41" s="5"/>
      <c r="AY41" s="5"/>
    </row>
    <row r="42" spans="1:51" s="4" customFormat="1">
      <c r="A42" s="29">
        <v>39</v>
      </c>
      <c r="B42" t="str">
        <f>Calculations!A46</f>
        <v>01042308</v>
      </c>
      <c r="C42" t="s">
        <v>350</v>
      </c>
      <c r="D42" s="9">
        <f>-Calculations!B46</f>
        <v>0</v>
      </c>
      <c r="E42" s="9">
        <f>-Calculations!C46</f>
        <v>0</v>
      </c>
      <c r="F42" s="9">
        <f>-Calculations!D46</f>
        <v>0</v>
      </c>
      <c r="G42" s="9">
        <f>-Calculations!E46</f>
        <v>0</v>
      </c>
      <c r="H42" s="9">
        <f>-Calculations!F46</f>
        <v>0</v>
      </c>
      <c r="I42" s="9">
        <f>-Calculations!G46</f>
        <v>0</v>
      </c>
      <c r="J42" s="9">
        <f>-Calculations!H46</f>
        <v>0</v>
      </c>
      <c r="K42" s="9">
        <f>-Calculations!I46</f>
        <v>0</v>
      </c>
      <c r="L42" s="9">
        <f>-Calculations!J46</f>
        <v>0</v>
      </c>
      <c r="M42" s="9">
        <f>-Calculations!K46</f>
        <v>0</v>
      </c>
      <c r="N42" s="9">
        <f>-Calculations!L46</f>
        <v>0</v>
      </c>
      <c r="O42" s="9">
        <f>-Calculations!M46</f>
        <v>0</v>
      </c>
      <c r="P42" s="9">
        <f>-Calculations!N46</f>
        <v>0</v>
      </c>
      <c r="Q42" s="9">
        <f>-Calculations!O46</f>
        <v>0</v>
      </c>
      <c r="R42" s="9">
        <f>-Calculations!P46</f>
        <v>0</v>
      </c>
      <c r="S42" s="9">
        <f>-Calculations!Q46</f>
        <v>0</v>
      </c>
      <c r="T42" s="9">
        <f>-Calculations!R46</f>
        <v>782732.79</v>
      </c>
      <c r="U42" s="9">
        <f>-Calculations!S46</f>
        <v>122.08</v>
      </c>
      <c r="V42" s="9">
        <f>-Calculations!T46</f>
        <v>23781.4</v>
      </c>
      <c r="W42" s="9">
        <f>-Calculations!U46</f>
        <v>51.56</v>
      </c>
      <c r="X42" s="9">
        <f>-Calculations!V46</f>
        <v>92.31</v>
      </c>
      <c r="Y42" s="9">
        <f>-Calculations!W46</f>
        <v>0</v>
      </c>
      <c r="Z42" s="9">
        <f>-Calculations!X46</f>
        <v>0</v>
      </c>
      <c r="AA42" s="9">
        <f>-Calculations!Y46</f>
        <v>0</v>
      </c>
      <c r="AB42" s="9">
        <f>-Calculations!Z46</f>
        <v>0</v>
      </c>
      <c r="AC42" s="9">
        <f>-Calculations!AA46</f>
        <v>0</v>
      </c>
      <c r="AD42" s="9">
        <f>-Calculations!AB46</f>
        <v>0</v>
      </c>
      <c r="AE42" s="9">
        <f>-Calculations!AC46</f>
        <v>0</v>
      </c>
      <c r="AF42" s="9">
        <f>-Calculations!AD46</f>
        <v>0</v>
      </c>
      <c r="AG42" s="9">
        <f>-Calculations!AE46</f>
        <v>0</v>
      </c>
      <c r="AH42" s="9">
        <f>-Calculations!AF46</f>
        <v>0</v>
      </c>
      <c r="AI42" s="9">
        <f>-Calculations!AG46</f>
        <v>0</v>
      </c>
      <c r="AJ42" s="9">
        <f>-Calculations!AH46</f>
        <v>0</v>
      </c>
      <c r="AK42" s="9">
        <f>-Calculations!AI46</f>
        <v>0</v>
      </c>
      <c r="AL42" s="9">
        <f>-Calculations!AJ46</f>
        <v>0</v>
      </c>
      <c r="AM42" s="9">
        <f>-Calculations!AK46</f>
        <v>0</v>
      </c>
      <c r="AN42" s="9">
        <f>-Calculations!AL46</f>
        <v>0</v>
      </c>
      <c r="AO42" s="9">
        <f>-Calculations!AM46</f>
        <v>0</v>
      </c>
      <c r="AP42" s="9">
        <f>-Calculations!AN46</f>
        <v>0</v>
      </c>
      <c r="AQ42" s="9">
        <f>-Calculations!AO46</f>
        <v>0</v>
      </c>
      <c r="AR42" s="9">
        <f>-Calculations!AP46</f>
        <v>0</v>
      </c>
      <c r="AS42" s="9">
        <f>-Calculations!AQ46</f>
        <v>0</v>
      </c>
      <c r="AT42" s="9">
        <f>-Calculations!AR46</f>
        <v>0</v>
      </c>
      <c r="AU42" s="9">
        <f>-Calculations!AS46</f>
        <v>0</v>
      </c>
      <c r="AV42" s="9">
        <f>-Calculations!AT46</f>
        <v>0</v>
      </c>
      <c r="AW42" s="5"/>
      <c r="AX42" s="5"/>
      <c r="AY42" s="5"/>
    </row>
    <row r="43" spans="1:51" s="4" customFormat="1">
      <c r="A43" s="29">
        <v>40</v>
      </c>
      <c r="B43" t="str">
        <f>Calculations!A47</f>
        <v>01042414</v>
      </c>
      <c r="C43" t="s">
        <v>351</v>
      </c>
      <c r="D43" s="9">
        <f>-Calculations!B47</f>
        <v>0</v>
      </c>
      <c r="E43" s="9">
        <f>-Calculations!C47</f>
        <v>0</v>
      </c>
      <c r="F43" s="9">
        <f>-Calculations!D47</f>
        <v>0</v>
      </c>
      <c r="G43" s="9">
        <f>-Calculations!E47</f>
        <v>0</v>
      </c>
      <c r="H43" s="9">
        <f>-Calculations!F47</f>
        <v>0</v>
      </c>
      <c r="I43" s="9">
        <f>-Calculations!G47</f>
        <v>0</v>
      </c>
      <c r="J43" s="9">
        <f>-Calculations!H47</f>
        <v>0</v>
      </c>
      <c r="K43" s="9">
        <f>-Calculations!I47</f>
        <v>0</v>
      </c>
      <c r="L43" s="9">
        <f>-Calculations!J47</f>
        <v>0</v>
      </c>
      <c r="M43" s="9">
        <f>-Calculations!K47</f>
        <v>0</v>
      </c>
      <c r="N43" s="9">
        <f>-Calculations!L47</f>
        <v>0</v>
      </c>
      <c r="O43" s="9">
        <f>-Calculations!M47</f>
        <v>0</v>
      </c>
      <c r="P43" s="9">
        <f>-Calculations!N47</f>
        <v>0</v>
      </c>
      <c r="Q43" s="9">
        <f>-Calculations!O47</f>
        <v>0</v>
      </c>
      <c r="R43" s="9">
        <f>-Calculations!P47</f>
        <v>0</v>
      </c>
      <c r="S43" s="9">
        <f>-Calculations!Q47</f>
        <v>0</v>
      </c>
      <c r="T43" s="9">
        <f>-Calculations!R47</f>
        <v>0</v>
      </c>
      <c r="U43" s="9">
        <f>-Calculations!S47</f>
        <v>0</v>
      </c>
      <c r="V43" s="9">
        <f>-Calculations!T47</f>
        <v>0</v>
      </c>
      <c r="W43" s="9">
        <f>-Calculations!U47</f>
        <v>0</v>
      </c>
      <c r="X43" s="9">
        <f>-Calculations!V47</f>
        <v>0</v>
      </c>
      <c r="Y43" s="9">
        <f>-Calculations!W47</f>
        <v>0</v>
      </c>
      <c r="Z43" s="9">
        <f>-Calculations!X47</f>
        <v>0</v>
      </c>
      <c r="AA43" s="9">
        <f>-Calculations!Y47</f>
        <v>28306.959999999999</v>
      </c>
      <c r="AB43" s="9">
        <f>-Calculations!Z47</f>
        <v>0</v>
      </c>
      <c r="AC43" s="9">
        <f>-Calculations!AA47</f>
        <v>0</v>
      </c>
      <c r="AD43" s="9">
        <f>-Calculations!AB47</f>
        <v>0</v>
      </c>
      <c r="AE43" s="9">
        <f>-Calculations!AC47</f>
        <v>0</v>
      </c>
      <c r="AF43" s="9">
        <f>-Calculations!AD47</f>
        <v>0</v>
      </c>
      <c r="AG43" s="9">
        <f>-Calculations!AE47</f>
        <v>0</v>
      </c>
      <c r="AH43" s="9">
        <f>-Calculations!AF47</f>
        <v>0</v>
      </c>
      <c r="AI43" s="9">
        <f>-Calculations!AG47</f>
        <v>0</v>
      </c>
      <c r="AJ43" s="9">
        <f>-Calculations!AH47</f>
        <v>0</v>
      </c>
      <c r="AK43" s="9">
        <f>-Calculations!AI47</f>
        <v>0</v>
      </c>
      <c r="AL43" s="9">
        <f>-Calculations!AJ47</f>
        <v>0</v>
      </c>
      <c r="AM43" s="9">
        <f>-Calculations!AK47</f>
        <v>0</v>
      </c>
      <c r="AN43" s="9">
        <f>-Calculations!AL47</f>
        <v>0</v>
      </c>
      <c r="AO43" s="9">
        <f>-Calculations!AM47</f>
        <v>0</v>
      </c>
      <c r="AP43" s="9">
        <f>-Calculations!AN47</f>
        <v>0</v>
      </c>
      <c r="AQ43" s="9">
        <f>-Calculations!AO47</f>
        <v>0</v>
      </c>
      <c r="AR43" s="9">
        <f>-Calculations!AP47</f>
        <v>0</v>
      </c>
      <c r="AS43" s="9">
        <f>-Calculations!AQ47</f>
        <v>0</v>
      </c>
      <c r="AT43" s="9">
        <f>-Calculations!AR47</f>
        <v>0</v>
      </c>
      <c r="AU43" s="9">
        <f>-Calculations!AS47</f>
        <v>0</v>
      </c>
      <c r="AV43" s="9">
        <f>-Calculations!AT47</f>
        <v>0</v>
      </c>
      <c r="AW43" s="5"/>
      <c r="AX43" s="5"/>
      <c r="AY43" s="5"/>
    </row>
    <row r="44" spans="1:51" s="4" customFormat="1">
      <c r="A44" s="29">
        <v>41</v>
      </c>
      <c r="B44" t="str">
        <f>Calculations!A48</f>
        <v>01042430</v>
      </c>
      <c r="C44" t="s">
        <v>352</v>
      </c>
      <c r="D44" s="9">
        <f>-Calculations!B48</f>
        <v>0</v>
      </c>
      <c r="E44" s="9">
        <f>-Calculations!C48</f>
        <v>0</v>
      </c>
      <c r="F44" s="9">
        <f>-Calculations!D48</f>
        <v>0</v>
      </c>
      <c r="G44" s="9">
        <f>-Calculations!E48</f>
        <v>0</v>
      </c>
      <c r="H44" s="9">
        <f>-Calculations!F48</f>
        <v>0</v>
      </c>
      <c r="I44" s="9">
        <f>-Calculations!G48</f>
        <v>0</v>
      </c>
      <c r="J44" s="9">
        <f>-Calculations!H48</f>
        <v>0</v>
      </c>
      <c r="K44" s="9">
        <f>-Calculations!I48</f>
        <v>0</v>
      </c>
      <c r="L44" s="9">
        <f>-Calculations!J48</f>
        <v>0</v>
      </c>
      <c r="M44" s="9">
        <f>-Calculations!K48</f>
        <v>0</v>
      </c>
      <c r="N44" s="9">
        <f>-Calculations!L48</f>
        <v>0</v>
      </c>
      <c r="O44" s="9">
        <f>-Calculations!M48</f>
        <v>0</v>
      </c>
      <c r="P44" s="9">
        <f>-Calculations!N48</f>
        <v>0</v>
      </c>
      <c r="Q44" s="9">
        <f>-Calculations!O48</f>
        <v>0</v>
      </c>
      <c r="R44" s="9">
        <f>-Calculations!P48</f>
        <v>0</v>
      </c>
      <c r="S44" s="9">
        <f>-Calculations!Q48</f>
        <v>0</v>
      </c>
      <c r="T44" s="9">
        <f>-Calculations!R48</f>
        <v>0</v>
      </c>
      <c r="U44" s="9">
        <f>-Calculations!S48</f>
        <v>0</v>
      </c>
      <c r="V44" s="9">
        <f>-Calculations!T48</f>
        <v>0</v>
      </c>
      <c r="W44" s="9">
        <f>-Calculations!U48</f>
        <v>0</v>
      </c>
      <c r="X44" s="9">
        <f>-Calculations!V48</f>
        <v>0</v>
      </c>
      <c r="Y44" s="9">
        <f>-Calculations!W48</f>
        <v>0</v>
      </c>
      <c r="Z44" s="9">
        <f>-Calculations!X48</f>
        <v>0</v>
      </c>
      <c r="AA44" s="9">
        <f>-Calculations!Y48</f>
        <v>85293.79</v>
      </c>
      <c r="AB44" s="9">
        <f>-Calculations!Z48</f>
        <v>0</v>
      </c>
      <c r="AC44" s="9">
        <f>-Calculations!AA48</f>
        <v>0</v>
      </c>
      <c r="AD44" s="9">
        <f>-Calculations!AB48</f>
        <v>-46420.88</v>
      </c>
      <c r="AE44" s="9">
        <f>-Calculations!AC48</f>
        <v>0</v>
      </c>
      <c r="AF44" s="9">
        <f>-Calculations!AD48</f>
        <v>0</v>
      </c>
      <c r="AG44" s="9">
        <f>-Calculations!AE48</f>
        <v>0</v>
      </c>
      <c r="AH44" s="9">
        <f>-Calculations!AF48</f>
        <v>0</v>
      </c>
      <c r="AI44" s="9">
        <f>-Calculations!AG48</f>
        <v>0</v>
      </c>
      <c r="AJ44" s="9">
        <f>-Calculations!AH48</f>
        <v>0</v>
      </c>
      <c r="AK44" s="9">
        <f>-Calculations!AI48</f>
        <v>0</v>
      </c>
      <c r="AL44" s="9">
        <f>-Calculations!AJ48</f>
        <v>0</v>
      </c>
      <c r="AM44" s="9">
        <f>-Calculations!AK48</f>
        <v>0</v>
      </c>
      <c r="AN44" s="9">
        <f>-Calculations!AL48</f>
        <v>0</v>
      </c>
      <c r="AO44" s="9">
        <f>-Calculations!AM48</f>
        <v>0</v>
      </c>
      <c r="AP44" s="9">
        <f>-Calculations!AN48</f>
        <v>0</v>
      </c>
      <c r="AQ44" s="9">
        <f>-Calculations!AO48</f>
        <v>0</v>
      </c>
      <c r="AR44" s="9">
        <f>-Calculations!AP48</f>
        <v>0</v>
      </c>
      <c r="AS44" s="9">
        <f>-Calculations!AQ48</f>
        <v>0</v>
      </c>
      <c r="AT44" s="9">
        <f>-Calculations!AR48</f>
        <v>0</v>
      </c>
      <c r="AU44" s="9">
        <f>-Calculations!AS48</f>
        <v>0</v>
      </c>
      <c r="AV44" s="9">
        <f>-Calculations!AT48</f>
        <v>0</v>
      </c>
      <c r="AW44" s="5"/>
      <c r="AX44" s="5"/>
      <c r="AY44" s="5"/>
    </row>
    <row r="45" spans="1:51" s="4" customFormat="1">
      <c r="A45" s="29">
        <v>42</v>
      </c>
      <c r="B45" t="str">
        <f>Calculations!A49</f>
        <v>01042431</v>
      </c>
      <c r="C45" t="s">
        <v>353</v>
      </c>
      <c r="D45" s="9">
        <f>-Calculations!B49</f>
        <v>0</v>
      </c>
      <c r="E45" s="9">
        <f>-Calculations!C49</f>
        <v>0</v>
      </c>
      <c r="F45" s="9">
        <f>-Calculations!D49</f>
        <v>0</v>
      </c>
      <c r="G45" s="9">
        <f>-Calculations!E49</f>
        <v>0</v>
      </c>
      <c r="H45" s="9">
        <f>-Calculations!F49</f>
        <v>0</v>
      </c>
      <c r="I45" s="9">
        <f>-Calculations!G49</f>
        <v>0</v>
      </c>
      <c r="J45" s="9">
        <f>-Calculations!H49</f>
        <v>0</v>
      </c>
      <c r="K45" s="9">
        <f>-Calculations!I49</f>
        <v>0</v>
      </c>
      <c r="L45" s="9">
        <f>-Calculations!J49</f>
        <v>0</v>
      </c>
      <c r="M45" s="9">
        <f>-Calculations!K49</f>
        <v>0</v>
      </c>
      <c r="N45" s="9">
        <f>-Calculations!L49</f>
        <v>0</v>
      </c>
      <c r="O45" s="9">
        <f>-Calculations!M49</f>
        <v>0</v>
      </c>
      <c r="P45" s="9">
        <f>-Calculations!N49</f>
        <v>0</v>
      </c>
      <c r="Q45" s="9">
        <f>-Calculations!O49</f>
        <v>0</v>
      </c>
      <c r="R45" s="9">
        <f>-Calculations!P49</f>
        <v>0</v>
      </c>
      <c r="S45" s="9">
        <f>-Calculations!Q49</f>
        <v>0</v>
      </c>
      <c r="T45" s="9">
        <f>-Calculations!R49</f>
        <v>0</v>
      </c>
      <c r="U45" s="9">
        <f>-Calculations!S49</f>
        <v>0</v>
      </c>
      <c r="V45" s="9">
        <f>-Calculations!T49</f>
        <v>0</v>
      </c>
      <c r="W45" s="9">
        <f>-Calculations!U49</f>
        <v>0</v>
      </c>
      <c r="X45" s="9">
        <f>-Calculations!V49</f>
        <v>0</v>
      </c>
      <c r="Y45" s="9">
        <f>-Calculations!W49</f>
        <v>0</v>
      </c>
      <c r="Z45" s="9">
        <f>-Calculations!X49</f>
        <v>0</v>
      </c>
      <c r="AA45" s="9">
        <f>-Calculations!Y49</f>
        <v>42471.48</v>
      </c>
      <c r="AB45" s="9">
        <f>-Calculations!Z49</f>
        <v>0</v>
      </c>
      <c r="AC45" s="9">
        <f>-Calculations!AA49</f>
        <v>0</v>
      </c>
      <c r="AD45" s="9">
        <f>-Calculations!AB49</f>
        <v>626.28</v>
      </c>
      <c r="AE45" s="9">
        <f>-Calculations!AC49</f>
        <v>0</v>
      </c>
      <c r="AF45" s="9">
        <f>-Calculations!AD49</f>
        <v>0</v>
      </c>
      <c r="AG45" s="9">
        <f>-Calculations!AE49</f>
        <v>0</v>
      </c>
      <c r="AH45" s="9">
        <f>-Calculations!AF49</f>
        <v>0</v>
      </c>
      <c r="AI45" s="9">
        <f>-Calculations!AG49</f>
        <v>0</v>
      </c>
      <c r="AJ45" s="9">
        <f>-Calculations!AH49</f>
        <v>0</v>
      </c>
      <c r="AK45" s="9">
        <f>-Calculations!AI49</f>
        <v>0</v>
      </c>
      <c r="AL45" s="9">
        <f>-Calculations!AJ49</f>
        <v>0</v>
      </c>
      <c r="AM45" s="9">
        <f>-Calculations!AK49</f>
        <v>0</v>
      </c>
      <c r="AN45" s="9">
        <f>-Calculations!AL49</f>
        <v>0</v>
      </c>
      <c r="AO45" s="9">
        <f>-Calculations!AM49</f>
        <v>0</v>
      </c>
      <c r="AP45" s="9">
        <f>-Calculations!AN49</f>
        <v>0</v>
      </c>
      <c r="AQ45" s="9">
        <f>-Calculations!AO49</f>
        <v>0</v>
      </c>
      <c r="AR45" s="9">
        <f>-Calculations!AP49</f>
        <v>0</v>
      </c>
      <c r="AS45" s="9">
        <f>-Calculations!AQ49</f>
        <v>0</v>
      </c>
      <c r="AT45" s="9">
        <f>-Calculations!AR49</f>
        <v>0</v>
      </c>
      <c r="AU45" s="9">
        <f>-Calculations!AS49</f>
        <v>0</v>
      </c>
      <c r="AV45" s="9">
        <f>-Calculations!AT49</f>
        <v>0</v>
      </c>
      <c r="AW45" s="5"/>
      <c r="AX45" s="5"/>
      <c r="AY45" s="5"/>
    </row>
    <row r="46" spans="1:51" s="4" customFormat="1">
      <c r="A46" s="29">
        <v>43</v>
      </c>
      <c r="B46" t="str">
        <f>Calculations!A50</f>
        <v>01042470</v>
      </c>
      <c r="C46" t="s">
        <v>354</v>
      </c>
      <c r="D46" s="9">
        <f>-Calculations!B50</f>
        <v>0</v>
      </c>
      <c r="E46" s="9">
        <f>-Calculations!C50</f>
        <v>0</v>
      </c>
      <c r="F46" s="9">
        <f>-Calculations!D50</f>
        <v>0</v>
      </c>
      <c r="G46" s="9">
        <f>-Calculations!E50</f>
        <v>0</v>
      </c>
      <c r="H46" s="9">
        <f>-Calculations!F50</f>
        <v>0</v>
      </c>
      <c r="I46" s="9">
        <f>-Calculations!G50</f>
        <v>0</v>
      </c>
      <c r="J46" s="9">
        <f>-Calculations!H50</f>
        <v>0</v>
      </c>
      <c r="K46" s="9">
        <f>-Calculations!I50</f>
        <v>0</v>
      </c>
      <c r="L46" s="9">
        <f>-Calculations!J50</f>
        <v>0</v>
      </c>
      <c r="M46" s="9">
        <f>-Calculations!K50</f>
        <v>0</v>
      </c>
      <c r="N46" s="9">
        <f>-Calculations!L50</f>
        <v>0</v>
      </c>
      <c r="O46" s="9">
        <f>-Calculations!M50</f>
        <v>0</v>
      </c>
      <c r="P46" s="9">
        <f>-Calculations!N50</f>
        <v>0</v>
      </c>
      <c r="Q46" s="9">
        <f>-Calculations!O50</f>
        <v>0</v>
      </c>
      <c r="R46" s="9">
        <f>-Calculations!P50</f>
        <v>0</v>
      </c>
      <c r="S46" s="9">
        <f>-Calculations!Q50</f>
        <v>0</v>
      </c>
      <c r="T46" s="9">
        <f>-Calculations!R50</f>
        <v>0</v>
      </c>
      <c r="U46" s="9">
        <f>-Calculations!S50</f>
        <v>0</v>
      </c>
      <c r="V46" s="9">
        <f>-Calculations!T50</f>
        <v>0</v>
      </c>
      <c r="W46" s="9">
        <f>-Calculations!U50</f>
        <v>0</v>
      </c>
      <c r="X46" s="9">
        <f>-Calculations!V50</f>
        <v>0</v>
      </c>
      <c r="Y46" s="9">
        <f>-Calculations!W50</f>
        <v>0</v>
      </c>
      <c r="Z46" s="9">
        <f>-Calculations!X50</f>
        <v>0</v>
      </c>
      <c r="AA46" s="9">
        <f>-Calculations!Y50</f>
        <v>11188.21</v>
      </c>
      <c r="AB46" s="9">
        <f>-Calculations!Z50</f>
        <v>0</v>
      </c>
      <c r="AC46" s="9">
        <f>-Calculations!AA50</f>
        <v>0</v>
      </c>
      <c r="AD46" s="9">
        <f>-Calculations!AB50</f>
        <v>21758.07</v>
      </c>
      <c r="AE46" s="9">
        <f>-Calculations!AC50</f>
        <v>0</v>
      </c>
      <c r="AF46" s="9">
        <f>-Calculations!AD50</f>
        <v>0</v>
      </c>
      <c r="AG46" s="9">
        <f>-Calculations!AE50</f>
        <v>0</v>
      </c>
      <c r="AH46" s="9">
        <f>-Calculations!AF50</f>
        <v>0</v>
      </c>
      <c r="AI46" s="9">
        <f>-Calculations!AG50</f>
        <v>0</v>
      </c>
      <c r="AJ46" s="9">
        <f>-Calculations!AH50</f>
        <v>0</v>
      </c>
      <c r="AK46" s="9">
        <f>-Calculations!AI50</f>
        <v>0</v>
      </c>
      <c r="AL46" s="9">
        <f>-Calculations!AJ50</f>
        <v>0</v>
      </c>
      <c r="AM46" s="9">
        <f>-Calculations!AK50</f>
        <v>0</v>
      </c>
      <c r="AN46" s="9">
        <f>-Calculations!AL50</f>
        <v>0</v>
      </c>
      <c r="AO46" s="9">
        <f>-Calculations!AM50</f>
        <v>0</v>
      </c>
      <c r="AP46" s="9">
        <f>-Calculations!AN50</f>
        <v>0</v>
      </c>
      <c r="AQ46" s="9">
        <f>-Calculations!AO50</f>
        <v>0</v>
      </c>
      <c r="AR46" s="9">
        <f>-Calculations!AP50</f>
        <v>0</v>
      </c>
      <c r="AS46" s="9">
        <f>-Calculations!AQ50</f>
        <v>0</v>
      </c>
      <c r="AT46" s="9">
        <f>-Calculations!AR50</f>
        <v>0</v>
      </c>
      <c r="AU46" s="9">
        <f>-Calculations!AS50</f>
        <v>0</v>
      </c>
      <c r="AV46" s="9">
        <f>-Calculations!AT50</f>
        <v>0</v>
      </c>
      <c r="AW46" s="5"/>
      <c r="AX46" s="5"/>
      <c r="AY46" s="5"/>
    </row>
    <row r="47" spans="1:51" s="4" customFormat="1">
      <c r="A47" s="29">
        <v>44</v>
      </c>
      <c r="B47" t="str">
        <f>Calculations!A51</f>
        <v>01042622</v>
      </c>
      <c r="C47" t="s">
        <v>355</v>
      </c>
      <c r="D47" s="9">
        <f>-Calculations!B51</f>
        <v>0</v>
      </c>
      <c r="E47" s="9">
        <f>-Calculations!C51</f>
        <v>0</v>
      </c>
      <c r="F47" s="9">
        <f>-Calculations!D51</f>
        <v>0</v>
      </c>
      <c r="G47" s="9">
        <f>-Calculations!E51</f>
        <v>0</v>
      </c>
      <c r="H47" s="9">
        <f>-Calculations!F51</f>
        <v>0</v>
      </c>
      <c r="I47" s="9">
        <f>-Calculations!G51</f>
        <v>0</v>
      </c>
      <c r="J47" s="9">
        <f>-Calculations!H51</f>
        <v>0</v>
      </c>
      <c r="K47" s="9">
        <f>-Calculations!I51</f>
        <v>0</v>
      </c>
      <c r="L47" s="9">
        <f>-Calculations!J51</f>
        <v>0</v>
      </c>
      <c r="M47" s="9">
        <f>-Calculations!K51</f>
        <v>0</v>
      </c>
      <c r="N47" s="9">
        <f>-Calculations!L51</f>
        <v>0</v>
      </c>
      <c r="O47" s="9">
        <f>-Calculations!M51</f>
        <v>0</v>
      </c>
      <c r="P47" s="9">
        <f>-Calculations!N51</f>
        <v>0</v>
      </c>
      <c r="Q47" s="9">
        <f>-Calculations!O51</f>
        <v>0</v>
      </c>
      <c r="R47" s="9">
        <f>-Calculations!P51</f>
        <v>0</v>
      </c>
      <c r="S47" s="9">
        <f>-Calculations!Q51</f>
        <v>0</v>
      </c>
      <c r="T47" s="9">
        <f>-Calculations!R51</f>
        <v>0</v>
      </c>
      <c r="U47" s="9">
        <f>-Calculations!S51</f>
        <v>0</v>
      </c>
      <c r="V47" s="9">
        <f>-Calculations!T51</f>
        <v>0</v>
      </c>
      <c r="W47" s="9">
        <f>-Calculations!U51</f>
        <v>0</v>
      </c>
      <c r="X47" s="9">
        <f>-Calculations!V51</f>
        <v>0</v>
      </c>
      <c r="Y47" s="9">
        <f>-Calculations!W51</f>
        <v>0</v>
      </c>
      <c r="Z47" s="9">
        <f>-Calculations!X51</f>
        <v>0</v>
      </c>
      <c r="AA47" s="9">
        <f>-Calculations!Y51</f>
        <v>0</v>
      </c>
      <c r="AB47" s="9">
        <f>-Calculations!Z51</f>
        <v>0</v>
      </c>
      <c r="AC47" s="9">
        <f>-Calculations!AA51</f>
        <v>0</v>
      </c>
      <c r="AD47" s="9">
        <f>-Calculations!AB51</f>
        <v>0</v>
      </c>
      <c r="AE47" s="9">
        <f>-Calculations!AC51</f>
        <v>1015781.92</v>
      </c>
      <c r="AF47" s="9">
        <f>-Calculations!AD51</f>
        <v>16663.419999999998</v>
      </c>
      <c r="AG47" s="9">
        <f>-Calculations!AE51</f>
        <v>7190.8600000000006</v>
      </c>
      <c r="AH47" s="9">
        <f>-Calculations!AF51</f>
        <v>-1255.8800000000001</v>
      </c>
      <c r="AI47" s="9">
        <f>-Calculations!AG51</f>
        <v>0</v>
      </c>
      <c r="AJ47" s="9">
        <f>-Calculations!AH51</f>
        <v>376.4</v>
      </c>
      <c r="AK47" s="9">
        <f>-Calculations!AI51</f>
        <v>118.74</v>
      </c>
      <c r="AL47" s="9">
        <f>-Calculations!AJ51</f>
        <v>-25732.9</v>
      </c>
      <c r="AM47" s="9">
        <f>-Calculations!AK51</f>
        <v>3122.63</v>
      </c>
      <c r="AN47" s="9">
        <f>-Calculations!AL51</f>
        <v>0</v>
      </c>
      <c r="AO47" s="9">
        <f>-Calculations!AM51</f>
        <v>0</v>
      </c>
      <c r="AP47" s="9">
        <f>-Calculations!AN51</f>
        <v>0</v>
      </c>
      <c r="AQ47" s="9">
        <f>-Calculations!AO51</f>
        <v>-5342.91</v>
      </c>
      <c r="AR47" s="9">
        <f>-Calculations!AP51</f>
        <v>0</v>
      </c>
      <c r="AS47" s="9">
        <f>-Calculations!AQ51</f>
        <v>1747.2</v>
      </c>
      <c r="AT47" s="9">
        <f>-Calculations!AR51</f>
        <v>0</v>
      </c>
      <c r="AU47" s="9">
        <f>-Calculations!AS51</f>
        <v>0</v>
      </c>
      <c r="AV47" s="9">
        <f>-Calculations!AT51</f>
        <v>0</v>
      </c>
      <c r="AW47" s="5"/>
      <c r="AX47" s="5"/>
      <c r="AY47" s="5"/>
    </row>
    <row r="48" spans="1:51" s="4" customFormat="1">
      <c r="A48" s="29">
        <v>45</v>
      </c>
      <c r="B48" t="str">
        <f>Calculations!A52</f>
        <v>01042841</v>
      </c>
      <c r="C48" t="s">
        <v>356</v>
      </c>
      <c r="D48" s="9">
        <f>-Calculations!B52</f>
        <v>0</v>
      </c>
      <c r="E48" s="9">
        <f>-Calculations!C52</f>
        <v>0</v>
      </c>
      <c r="F48" s="9">
        <f>-Calculations!D52</f>
        <v>0</v>
      </c>
      <c r="G48" s="9">
        <f>-Calculations!E52</f>
        <v>0</v>
      </c>
      <c r="H48" s="9">
        <f>-Calculations!F52</f>
        <v>0</v>
      </c>
      <c r="I48" s="9">
        <f>-Calculations!G52</f>
        <v>0</v>
      </c>
      <c r="J48" s="9">
        <f>-Calculations!H52</f>
        <v>0</v>
      </c>
      <c r="K48" s="9">
        <f>-Calculations!I52</f>
        <v>0</v>
      </c>
      <c r="L48" s="9">
        <f>-Calculations!J52</f>
        <v>0</v>
      </c>
      <c r="M48" s="9">
        <f>-Calculations!K52</f>
        <v>0</v>
      </c>
      <c r="N48" s="9">
        <f>-Calculations!L52</f>
        <v>0</v>
      </c>
      <c r="O48" s="9">
        <f>-Calculations!M52</f>
        <v>0</v>
      </c>
      <c r="P48" s="9">
        <f>-Calculations!N52</f>
        <v>0</v>
      </c>
      <c r="Q48" s="9">
        <f>-Calculations!O52</f>
        <v>0</v>
      </c>
      <c r="R48" s="9">
        <f>-Calculations!P52</f>
        <v>0</v>
      </c>
      <c r="S48" s="9">
        <f>-Calculations!Q52</f>
        <v>0</v>
      </c>
      <c r="T48" s="9">
        <f>-Calculations!R52</f>
        <v>0</v>
      </c>
      <c r="U48" s="9">
        <f>-Calculations!S52</f>
        <v>0</v>
      </c>
      <c r="V48" s="9">
        <f>-Calculations!T52</f>
        <v>0</v>
      </c>
      <c r="W48" s="9">
        <f>-Calculations!U52</f>
        <v>0</v>
      </c>
      <c r="X48" s="9">
        <f>-Calculations!V52</f>
        <v>0</v>
      </c>
      <c r="Y48" s="9">
        <f>-Calculations!W52</f>
        <v>0</v>
      </c>
      <c r="Z48" s="9">
        <f>-Calculations!X52</f>
        <v>0</v>
      </c>
      <c r="AA48" s="9">
        <f>-Calculations!Y52</f>
        <v>0</v>
      </c>
      <c r="AB48" s="9">
        <f>-Calculations!Z52</f>
        <v>0</v>
      </c>
      <c r="AC48" s="9">
        <f>-Calculations!AA52</f>
        <v>0</v>
      </c>
      <c r="AD48" s="9">
        <f>-Calculations!AB52</f>
        <v>0</v>
      </c>
      <c r="AE48" s="9">
        <f>-Calculations!AC52</f>
        <v>0</v>
      </c>
      <c r="AF48" s="9">
        <f>-Calculations!AD52</f>
        <v>0</v>
      </c>
      <c r="AG48" s="9">
        <f>-Calculations!AE52</f>
        <v>0</v>
      </c>
      <c r="AH48" s="9">
        <f>-Calculations!AF52</f>
        <v>0</v>
      </c>
      <c r="AI48" s="9">
        <f>-Calculations!AG52</f>
        <v>0</v>
      </c>
      <c r="AJ48" s="9">
        <f>-Calculations!AH52</f>
        <v>0</v>
      </c>
      <c r="AK48" s="9">
        <f>-Calculations!AI52</f>
        <v>4656773.59</v>
      </c>
      <c r="AL48" s="9">
        <f>-Calculations!AJ52</f>
        <v>0</v>
      </c>
      <c r="AM48" s="9">
        <f>-Calculations!AK52</f>
        <v>0</v>
      </c>
      <c r="AN48" s="9">
        <f>-Calculations!AL52</f>
        <v>0</v>
      </c>
      <c r="AO48" s="9">
        <f>-Calculations!AM52</f>
        <v>0</v>
      </c>
      <c r="AP48" s="9">
        <f>-Calculations!AN52</f>
        <v>0</v>
      </c>
      <c r="AQ48" s="9">
        <f>-Calculations!AO52</f>
        <v>0</v>
      </c>
      <c r="AR48" s="9">
        <f>-Calculations!AP52</f>
        <v>0</v>
      </c>
      <c r="AS48" s="9">
        <f>-Calculations!AQ52</f>
        <v>0</v>
      </c>
      <c r="AT48" s="9">
        <f>-Calculations!AR52</f>
        <v>0</v>
      </c>
      <c r="AU48" s="9">
        <f>-Calculations!AS52</f>
        <v>1762602.3199999998</v>
      </c>
      <c r="AV48" s="9">
        <f>-Calculations!AT52</f>
        <v>0</v>
      </c>
      <c r="AW48" s="5"/>
      <c r="AX48" s="5"/>
      <c r="AY48" s="5"/>
    </row>
    <row r="49" spans="1:51" s="4" customFormat="1">
      <c r="A49" s="29">
        <v>46</v>
      </c>
      <c r="B49" t="str">
        <f>Calculations!A53</f>
        <v>01043149</v>
      </c>
      <c r="C49" t="s">
        <v>294</v>
      </c>
      <c r="D49" s="9">
        <f>-Calculations!B53</f>
        <v>0</v>
      </c>
      <c r="E49" s="9">
        <f>-Calculations!C53</f>
        <v>0</v>
      </c>
      <c r="F49" s="9">
        <f>-Calculations!D53</f>
        <v>0</v>
      </c>
      <c r="G49" s="9">
        <f>-Calculations!E53</f>
        <v>0</v>
      </c>
      <c r="H49" s="9">
        <f>-Calculations!F53</f>
        <v>0</v>
      </c>
      <c r="I49" s="9">
        <f>-Calculations!G53</f>
        <v>0</v>
      </c>
      <c r="J49" s="9">
        <f>-Calculations!H53</f>
        <v>0</v>
      </c>
      <c r="K49" s="9">
        <f>-Calculations!I53</f>
        <v>0</v>
      </c>
      <c r="L49" s="9">
        <f>-Calculations!J53</f>
        <v>0</v>
      </c>
      <c r="M49" s="9">
        <f>-Calculations!K53</f>
        <v>0</v>
      </c>
      <c r="N49" s="9">
        <f>-Calculations!L53</f>
        <v>0</v>
      </c>
      <c r="O49" s="9">
        <f>-Calculations!M53</f>
        <v>0</v>
      </c>
      <c r="P49" s="9">
        <f>-Calculations!N53</f>
        <v>0</v>
      </c>
      <c r="Q49" s="9">
        <f>-Calculations!O53</f>
        <v>0</v>
      </c>
      <c r="R49" s="9">
        <f>-Calculations!P53</f>
        <v>0</v>
      </c>
      <c r="S49" s="9">
        <f>-Calculations!Q53</f>
        <v>0</v>
      </c>
      <c r="T49" s="9">
        <f>-Calculations!R53</f>
        <v>0</v>
      </c>
      <c r="U49" s="9">
        <f>-Calculations!S53</f>
        <v>0</v>
      </c>
      <c r="V49" s="9">
        <f>-Calculations!T53</f>
        <v>0</v>
      </c>
      <c r="W49" s="9">
        <f>-Calculations!U53</f>
        <v>0</v>
      </c>
      <c r="X49" s="9">
        <f>-Calculations!V53</f>
        <v>0</v>
      </c>
      <c r="Y49" s="9">
        <f>-Calculations!W53</f>
        <v>0</v>
      </c>
      <c r="Z49" s="9">
        <f>-Calculations!X53</f>
        <v>0</v>
      </c>
      <c r="AA49" s="9">
        <f>-Calculations!Y53</f>
        <v>0</v>
      </c>
      <c r="AB49" s="9">
        <f>-Calculations!Z53</f>
        <v>0</v>
      </c>
      <c r="AC49" s="9">
        <f>-Calculations!AA53</f>
        <v>0</v>
      </c>
      <c r="AD49" s="9">
        <f>-Calculations!AB53</f>
        <v>0</v>
      </c>
      <c r="AE49" s="9">
        <f>-Calculations!AC53</f>
        <v>0</v>
      </c>
      <c r="AF49" s="9">
        <f>-Calculations!AD53</f>
        <v>0</v>
      </c>
      <c r="AG49" s="9">
        <f>-Calculations!AE53</f>
        <v>0</v>
      </c>
      <c r="AH49" s="9">
        <f>-Calculations!AF53</f>
        <v>0</v>
      </c>
      <c r="AI49" s="9">
        <f>-Calculations!AG53</f>
        <v>0</v>
      </c>
      <c r="AJ49" s="9">
        <f>-Calculations!AH53</f>
        <v>0</v>
      </c>
      <c r="AK49" s="9">
        <f>-Calculations!AI53</f>
        <v>0</v>
      </c>
      <c r="AL49" s="9">
        <f>-Calculations!AJ53</f>
        <v>0</v>
      </c>
      <c r="AM49" s="9">
        <f>-Calculations!AK53</f>
        <v>0</v>
      </c>
      <c r="AN49" s="9">
        <f>-Calculations!AL53</f>
        <v>0</v>
      </c>
      <c r="AO49" s="9">
        <f>-Calculations!AM53</f>
        <v>0</v>
      </c>
      <c r="AP49" s="9">
        <f>-Calculations!AN53</f>
        <v>0</v>
      </c>
      <c r="AQ49" s="9">
        <f>-Calculations!AO53</f>
        <v>0</v>
      </c>
      <c r="AR49" s="9">
        <f>-Calculations!AP53</f>
        <v>0</v>
      </c>
      <c r="AS49" s="9">
        <f>-Calculations!AQ53</f>
        <v>0</v>
      </c>
      <c r="AT49" s="9">
        <f>-Calculations!AR53</f>
        <v>0</v>
      </c>
      <c r="AU49" s="9">
        <f>-Calculations!AS53</f>
        <v>53080.69</v>
      </c>
      <c r="AV49" s="9">
        <f>-Calculations!AT53</f>
        <v>0</v>
      </c>
      <c r="AW49" s="5"/>
      <c r="AX49" s="5"/>
      <c r="AY49" s="5"/>
    </row>
    <row r="50" spans="1:51" s="4" customFormat="1">
      <c r="A50" s="29">
        <v>47</v>
      </c>
      <c r="B50" t="str">
        <f>Calculations!A54</f>
        <v>01043157</v>
      </c>
      <c r="C50" t="s">
        <v>295</v>
      </c>
      <c r="D50" s="9">
        <f>-Calculations!B54</f>
        <v>0</v>
      </c>
      <c r="E50" s="9">
        <f>-Calculations!C54</f>
        <v>0</v>
      </c>
      <c r="F50" s="9">
        <f>-Calculations!D54</f>
        <v>0</v>
      </c>
      <c r="G50" s="9">
        <f>-Calculations!E54</f>
        <v>0</v>
      </c>
      <c r="H50" s="9">
        <f>-Calculations!F54</f>
        <v>0</v>
      </c>
      <c r="I50" s="9">
        <f>-Calculations!G54</f>
        <v>0</v>
      </c>
      <c r="J50" s="9">
        <f>-Calculations!H54</f>
        <v>0</v>
      </c>
      <c r="K50" s="9">
        <f>-Calculations!I54</f>
        <v>0</v>
      </c>
      <c r="L50" s="9">
        <f>-Calculations!J54</f>
        <v>0</v>
      </c>
      <c r="M50" s="9">
        <f>-Calculations!K54</f>
        <v>0</v>
      </c>
      <c r="N50" s="9">
        <f>-Calculations!L54</f>
        <v>0</v>
      </c>
      <c r="O50" s="9">
        <f>-Calculations!M54</f>
        <v>0</v>
      </c>
      <c r="P50" s="9">
        <f>-Calculations!N54</f>
        <v>0</v>
      </c>
      <c r="Q50" s="9">
        <f>-Calculations!O54</f>
        <v>0</v>
      </c>
      <c r="R50" s="9">
        <f>-Calculations!P54</f>
        <v>0</v>
      </c>
      <c r="S50" s="9">
        <f>-Calculations!Q54</f>
        <v>0</v>
      </c>
      <c r="T50" s="9">
        <f>-Calculations!R54</f>
        <v>0</v>
      </c>
      <c r="U50" s="9">
        <f>-Calculations!S54</f>
        <v>0</v>
      </c>
      <c r="V50" s="9">
        <f>-Calculations!T54</f>
        <v>0</v>
      </c>
      <c r="W50" s="9">
        <f>-Calculations!U54</f>
        <v>0</v>
      </c>
      <c r="X50" s="9">
        <f>-Calculations!V54</f>
        <v>0</v>
      </c>
      <c r="Y50" s="9">
        <f>-Calculations!W54</f>
        <v>0</v>
      </c>
      <c r="Z50" s="9">
        <f>-Calculations!X54</f>
        <v>0</v>
      </c>
      <c r="AA50" s="9">
        <f>-Calculations!Y54</f>
        <v>0</v>
      </c>
      <c r="AB50" s="9">
        <f>-Calculations!Z54</f>
        <v>0</v>
      </c>
      <c r="AC50" s="9">
        <f>-Calculations!AA54</f>
        <v>0</v>
      </c>
      <c r="AD50" s="9">
        <f>-Calculations!AB54</f>
        <v>0</v>
      </c>
      <c r="AE50" s="9">
        <f>-Calculations!AC54</f>
        <v>0</v>
      </c>
      <c r="AF50" s="9">
        <f>-Calculations!AD54</f>
        <v>0</v>
      </c>
      <c r="AG50" s="9">
        <f>-Calculations!AE54</f>
        <v>0</v>
      </c>
      <c r="AH50" s="9">
        <f>-Calculations!AF54</f>
        <v>0</v>
      </c>
      <c r="AI50" s="9">
        <f>-Calculations!AG54</f>
        <v>0</v>
      </c>
      <c r="AJ50" s="9">
        <f>-Calculations!AH54</f>
        <v>0</v>
      </c>
      <c r="AK50" s="9">
        <f>-Calculations!AI54</f>
        <v>0</v>
      </c>
      <c r="AL50" s="9">
        <f>-Calculations!AJ54</f>
        <v>0</v>
      </c>
      <c r="AM50" s="9">
        <f>-Calculations!AK54</f>
        <v>0</v>
      </c>
      <c r="AN50" s="9">
        <f>-Calculations!AL54</f>
        <v>0</v>
      </c>
      <c r="AO50" s="9">
        <f>-Calculations!AM54</f>
        <v>0</v>
      </c>
      <c r="AP50" s="9">
        <f>-Calculations!AN54</f>
        <v>0</v>
      </c>
      <c r="AQ50" s="9">
        <f>-Calculations!AO54</f>
        <v>0</v>
      </c>
      <c r="AR50" s="9">
        <f>-Calculations!AP54</f>
        <v>0</v>
      </c>
      <c r="AS50" s="9">
        <f>-Calculations!AQ54</f>
        <v>0</v>
      </c>
      <c r="AT50" s="9">
        <f>-Calculations!AR54</f>
        <v>0</v>
      </c>
      <c r="AU50" s="9">
        <f>-Calculations!AS54</f>
        <v>30540.66</v>
      </c>
      <c r="AV50" s="9">
        <f>-Calculations!AT54</f>
        <v>0</v>
      </c>
      <c r="AW50" s="5"/>
      <c r="AX50" s="5"/>
      <c r="AY50" s="5"/>
    </row>
    <row r="51" spans="1:51" s="4" customFormat="1">
      <c r="A51" s="29">
        <v>48</v>
      </c>
      <c r="B51" t="str">
        <f>Calculations!A55</f>
        <v>01043159</v>
      </c>
      <c r="C51" t="s">
        <v>296</v>
      </c>
      <c r="D51" s="9">
        <f>-Calculations!B55</f>
        <v>0</v>
      </c>
      <c r="E51" s="9">
        <f>-Calculations!C55</f>
        <v>0</v>
      </c>
      <c r="F51" s="9">
        <f>-Calculations!D55</f>
        <v>0</v>
      </c>
      <c r="G51" s="9">
        <f>-Calculations!E55</f>
        <v>0</v>
      </c>
      <c r="H51" s="9">
        <f>-Calculations!F55</f>
        <v>0</v>
      </c>
      <c r="I51" s="9">
        <f>-Calculations!G55</f>
        <v>0</v>
      </c>
      <c r="J51" s="9">
        <f>-Calculations!H55</f>
        <v>0</v>
      </c>
      <c r="K51" s="9">
        <f>-Calculations!I55</f>
        <v>0</v>
      </c>
      <c r="L51" s="9">
        <f>-Calculations!J55</f>
        <v>0</v>
      </c>
      <c r="M51" s="9">
        <f>-Calculations!K55</f>
        <v>0</v>
      </c>
      <c r="N51" s="9">
        <f>-Calculations!L55</f>
        <v>0</v>
      </c>
      <c r="O51" s="9">
        <f>-Calculations!M55</f>
        <v>0</v>
      </c>
      <c r="P51" s="9">
        <f>-Calculations!N55</f>
        <v>0</v>
      </c>
      <c r="Q51" s="9">
        <f>-Calculations!O55</f>
        <v>0</v>
      </c>
      <c r="R51" s="9">
        <f>-Calculations!P55</f>
        <v>0</v>
      </c>
      <c r="S51" s="9">
        <f>-Calculations!Q55</f>
        <v>0</v>
      </c>
      <c r="T51" s="9">
        <f>-Calculations!R55</f>
        <v>0</v>
      </c>
      <c r="U51" s="9">
        <f>-Calculations!S55</f>
        <v>0</v>
      </c>
      <c r="V51" s="9">
        <f>-Calculations!T55</f>
        <v>0</v>
      </c>
      <c r="W51" s="9">
        <f>-Calculations!U55</f>
        <v>0</v>
      </c>
      <c r="X51" s="9">
        <f>-Calculations!V55</f>
        <v>0</v>
      </c>
      <c r="Y51" s="9">
        <f>-Calculations!W55</f>
        <v>0</v>
      </c>
      <c r="Z51" s="9">
        <f>-Calculations!X55</f>
        <v>0</v>
      </c>
      <c r="AA51" s="9">
        <f>-Calculations!Y55</f>
        <v>0</v>
      </c>
      <c r="AB51" s="9">
        <f>-Calculations!Z55</f>
        <v>0</v>
      </c>
      <c r="AC51" s="9">
        <f>-Calculations!AA55</f>
        <v>0</v>
      </c>
      <c r="AD51" s="9">
        <f>-Calculations!AB55</f>
        <v>0</v>
      </c>
      <c r="AE51" s="9">
        <f>-Calculations!AC55</f>
        <v>0</v>
      </c>
      <c r="AF51" s="9">
        <f>-Calculations!AD55</f>
        <v>0</v>
      </c>
      <c r="AG51" s="9">
        <f>-Calculations!AE55</f>
        <v>0</v>
      </c>
      <c r="AH51" s="9">
        <f>-Calculations!AF55</f>
        <v>0</v>
      </c>
      <c r="AI51" s="9">
        <f>-Calculations!AG55</f>
        <v>0</v>
      </c>
      <c r="AJ51" s="9">
        <f>-Calculations!AH55</f>
        <v>0</v>
      </c>
      <c r="AK51" s="9">
        <f>-Calculations!AI55</f>
        <v>0</v>
      </c>
      <c r="AL51" s="9">
        <f>-Calculations!AJ55</f>
        <v>0</v>
      </c>
      <c r="AM51" s="9">
        <f>-Calculations!AK55</f>
        <v>0</v>
      </c>
      <c r="AN51" s="9">
        <f>-Calculations!AL55</f>
        <v>0</v>
      </c>
      <c r="AO51" s="9">
        <f>-Calculations!AM55</f>
        <v>0</v>
      </c>
      <c r="AP51" s="9">
        <f>-Calculations!AN55</f>
        <v>0</v>
      </c>
      <c r="AQ51" s="9">
        <f>-Calculations!AO55</f>
        <v>0</v>
      </c>
      <c r="AR51" s="9">
        <f>-Calculations!AP55</f>
        <v>0</v>
      </c>
      <c r="AS51" s="9">
        <f>-Calculations!AQ55</f>
        <v>0</v>
      </c>
      <c r="AT51" s="9">
        <f>-Calculations!AR55</f>
        <v>0</v>
      </c>
      <c r="AU51" s="9">
        <f>-Calculations!AS55</f>
        <v>45892.58</v>
      </c>
      <c r="AV51" s="9">
        <f>-Calculations!AT55</f>
        <v>0</v>
      </c>
      <c r="AW51" s="5"/>
      <c r="AX51" s="5"/>
      <c r="AY51" s="5"/>
    </row>
    <row r="52" spans="1:51" s="4" customFormat="1">
      <c r="A52" s="29">
        <v>49</v>
      </c>
      <c r="B52" t="str">
        <f>Calculations!A56</f>
        <v>01043160</v>
      </c>
      <c r="C52" t="s">
        <v>297</v>
      </c>
      <c r="D52" s="9">
        <f>-Calculations!B56</f>
        <v>0</v>
      </c>
      <c r="E52" s="9">
        <f>-Calculations!C56</f>
        <v>0</v>
      </c>
      <c r="F52" s="9">
        <f>-Calculations!D56</f>
        <v>0</v>
      </c>
      <c r="G52" s="9">
        <f>-Calculations!E56</f>
        <v>0</v>
      </c>
      <c r="H52" s="9">
        <f>-Calculations!F56</f>
        <v>0</v>
      </c>
      <c r="I52" s="9">
        <f>-Calculations!G56</f>
        <v>0</v>
      </c>
      <c r="J52" s="9">
        <f>-Calculations!H56</f>
        <v>0</v>
      </c>
      <c r="K52" s="9">
        <f>-Calculations!I56</f>
        <v>0</v>
      </c>
      <c r="L52" s="9">
        <f>-Calculations!J56</f>
        <v>0</v>
      </c>
      <c r="M52" s="9">
        <f>-Calculations!K56</f>
        <v>0</v>
      </c>
      <c r="N52" s="9">
        <f>-Calculations!L56</f>
        <v>0</v>
      </c>
      <c r="O52" s="9">
        <f>-Calculations!M56</f>
        <v>0</v>
      </c>
      <c r="P52" s="9">
        <f>-Calculations!N56</f>
        <v>0</v>
      </c>
      <c r="Q52" s="9">
        <f>-Calculations!O56</f>
        <v>0</v>
      </c>
      <c r="R52" s="9">
        <f>-Calculations!P56</f>
        <v>0</v>
      </c>
      <c r="S52" s="9">
        <f>-Calculations!Q56</f>
        <v>0</v>
      </c>
      <c r="T52" s="9">
        <f>-Calculations!R56</f>
        <v>0</v>
      </c>
      <c r="U52" s="9">
        <f>-Calculations!S56</f>
        <v>0</v>
      </c>
      <c r="V52" s="9">
        <f>-Calculations!T56</f>
        <v>0</v>
      </c>
      <c r="W52" s="9">
        <f>-Calculations!U56</f>
        <v>0</v>
      </c>
      <c r="X52" s="9">
        <f>-Calculations!V56</f>
        <v>0</v>
      </c>
      <c r="Y52" s="9">
        <f>-Calculations!W56</f>
        <v>0</v>
      </c>
      <c r="Z52" s="9">
        <f>-Calculations!X56</f>
        <v>0</v>
      </c>
      <c r="AA52" s="9">
        <f>-Calculations!Y56</f>
        <v>0</v>
      </c>
      <c r="AB52" s="9">
        <f>-Calculations!Z56</f>
        <v>0</v>
      </c>
      <c r="AC52" s="9">
        <f>-Calculations!AA56</f>
        <v>0</v>
      </c>
      <c r="AD52" s="9">
        <f>-Calculations!AB56</f>
        <v>0</v>
      </c>
      <c r="AE52" s="9">
        <f>-Calculations!AC56</f>
        <v>0</v>
      </c>
      <c r="AF52" s="9">
        <f>-Calculations!AD56</f>
        <v>0</v>
      </c>
      <c r="AG52" s="9">
        <f>-Calculations!AE56</f>
        <v>0</v>
      </c>
      <c r="AH52" s="9">
        <f>-Calculations!AF56</f>
        <v>0</v>
      </c>
      <c r="AI52" s="9">
        <f>-Calculations!AG56</f>
        <v>0</v>
      </c>
      <c r="AJ52" s="9">
        <f>-Calculations!AH56</f>
        <v>0</v>
      </c>
      <c r="AK52" s="9">
        <f>-Calculations!AI56</f>
        <v>0</v>
      </c>
      <c r="AL52" s="9">
        <f>-Calculations!AJ56</f>
        <v>0</v>
      </c>
      <c r="AM52" s="9">
        <f>-Calculations!AK56</f>
        <v>0</v>
      </c>
      <c r="AN52" s="9">
        <f>-Calculations!AL56</f>
        <v>0</v>
      </c>
      <c r="AO52" s="9">
        <f>-Calculations!AM56</f>
        <v>0</v>
      </c>
      <c r="AP52" s="9">
        <f>-Calculations!AN56</f>
        <v>0</v>
      </c>
      <c r="AQ52" s="9">
        <f>-Calculations!AO56</f>
        <v>0</v>
      </c>
      <c r="AR52" s="9">
        <f>-Calculations!AP56</f>
        <v>0</v>
      </c>
      <c r="AS52" s="9">
        <f>-Calculations!AQ56</f>
        <v>0</v>
      </c>
      <c r="AT52" s="9">
        <f>-Calculations!AR56</f>
        <v>0</v>
      </c>
      <c r="AU52" s="9">
        <f>-Calculations!AS56</f>
        <v>102713.86</v>
      </c>
      <c r="AV52" s="9">
        <f>-Calculations!AT56</f>
        <v>0</v>
      </c>
      <c r="AW52" s="5"/>
      <c r="AX52" s="5"/>
      <c r="AY52" s="5"/>
    </row>
    <row r="53" spans="1:51" s="4" customFormat="1">
      <c r="A53" s="29">
        <v>50</v>
      </c>
      <c r="B53" t="str">
        <f>Calculations!A57</f>
        <v>01043161</v>
      </c>
      <c r="C53" t="s">
        <v>298</v>
      </c>
      <c r="D53" s="9">
        <f>-Calculations!B57</f>
        <v>0</v>
      </c>
      <c r="E53" s="9">
        <f>-Calculations!C57</f>
        <v>0</v>
      </c>
      <c r="F53" s="9">
        <f>-Calculations!D57</f>
        <v>0</v>
      </c>
      <c r="G53" s="9">
        <f>-Calculations!E57</f>
        <v>0</v>
      </c>
      <c r="H53" s="9">
        <f>-Calculations!F57</f>
        <v>0</v>
      </c>
      <c r="I53" s="9">
        <f>-Calculations!G57</f>
        <v>0</v>
      </c>
      <c r="J53" s="9">
        <f>-Calculations!H57</f>
        <v>0</v>
      </c>
      <c r="K53" s="9">
        <f>-Calculations!I57</f>
        <v>0</v>
      </c>
      <c r="L53" s="9">
        <f>-Calculations!J57</f>
        <v>0</v>
      </c>
      <c r="M53" s="9">
        <f>-Calculations!K57</f>
        <v>0</v>
      </c>
      <c r="N53" s="9">
        <f>-Calculations!L57</f>
        <v>0</v>
      </c>
      <c r="O53" s="9">
        <f>-Calculations!M57</f>
        <v>0</v>
      </c>
      <c r="P53" s="9">
        <f>-Calculations!N57</f>
        <v>0</v>
      </c>
      <c r="Q53" s="9">
        <f>-Calculations!O57</f>
        <v>0</v>
      </c>
      <c r="R53" s="9">
        <f>-Calculations!P57</f>
        <v>0</v>
      </c>
      <c r="S53" s="9">
        <f>-Calculations!Q57</f>
        <v>0</v>
      </c>
      <c r="T53" s="9">
        <f>-Calculations!R57</f>
        <v>0</v>
      </c>
      <c r="U53" s="9">
        <f>-Calculations!S57</f>
        <v>0</v>
      </c>
      <c r="V53" s="9">
        <f>-Calculations!T57</f>
        <v>0</v>
      </c>
      <c r="W53" s="9">
        <f>-Calculations!U57</f>
        <v>0</v>
      </c>
      <c r="X53" s="9">
        <f>-Calculations!V57</f>
        <v>0</v>
      </c>
      <c r="Y53" s="9">
        <f>-Calculations!W57</f>
        <v>0</v>
      </c>
      <c r="Z53" s="9">
        <f>-Calculations!X57</f>
        <v>0</v>
      </c>
      <c r="AA53" s="9">
        <f>-Calculations!Y57</f>
        <v>0</v>
      </c>
      <c r="AB53" s="9">
        <f>-Calculations!Z57</f>
        <v>0</v>
      </c>
      <c r="AC53" s="9">
        <f>-Calculations!AA57</f>
        <v>0</v>
      </c>
      <c r="AD53" s="9">
        <f>-Calculations!AB57</f>
        <v>0</v>
      </c>
      <c r="AE53" s="9">
        <f>-Calculations!AC57</f>
        <v>0</v>
      </c>
      <c r="AF53" s="9">
        <f>-Calculations!AD57</f>
        <v>0</v>
      </c>
      <c r="AG53" s="9">
        <f>-Calculations!AE57</f>
        <v>0</v>
      </c>
      <c r="AH53" s="9">
        <f>-Calculations!AF57</f>
        <v>0</v>
      </c>
      <c r="AI53" s="9">
        <f>-Calculations!AG57</f>
        <v>0</v>
      </c>
      <c r="AJ53" s="9">
        <f>-Calculations!AH57</f>
        <v>0</v>
      </c>
      <c r="AK53" s="9">
        <f>-Calculations!AI57</f>
        <v>0</v>
      </c>
      <c r="AL53" s="9">
        <f>-Calculations!AJ57</f>
        <v>0</v>
      </c>
      <c r="AM53" s="9">
        <f>-Calculations!AK57</f>
        <v>0</v>
      </c>
      <c r="AN53" s="9">
        <f>-Calculations!AL57</f>
        <v>0</v>
      </c>
      <c r="AO53" s="9">
        <f>-Calculations!AM57</f>
        <v>0</v>
      </c>
      <c r="AP53" s="9">
        <f>-Calculations!AN57</f>
        <v>0</v>
      </c>
      <c r="AQ53" s="9">
        <f>-Calculations!AO57</f>
        <v>0</v>
      </c>
      <c r="AR53" s="9">
        <f>-Calculations!AP57</f>
        <v>0</v>
      </c>
      <c r="AS53" s="9">
        <f>-Calculations!AQ57</f>
        <v>0</v>
      </c>
      <c r="AT53" s="9">
        <f>-Calculations!AR57</f>
        <v>0</v>
      </c>
      <c r="AU53" s="9">
        <f>-Calculations!AS57</f>
        <v>83493.84</v>
      </c>
      <c r="AV53" s="9">
        <f>-Calculations!AT57</f>
        <v>0</v>
      </c>
      <c r="AW53" s="5"/>
      <c r="AX53" s="5"/>
      <c r="AY53" s="5"/>
    </row>
    <row r="54" spans="1:51" s="4" customFormat="1">
      <c r="A54" s="29">
        <v>51</v>
      </c>
      <c r="B54" t="str">
        <f>Calculations!A58</f>
        <v>01043162</v>
      </c>
      <c r="C54" t="s">
        <v>299</v>
      </c>
      <c r="D54" s="9">
        <f>-Calculations!B58</f>
        <v>0</v>
      </c>
      <c r="E54" s="9">
        <f>-Calculations!C58</f>
        <v>0</v>
      </c>
      <c r="F54" s="9">
        <f>-Calculations!D58</f>
        <v>0</v>
      </c>
      <c r="G54" s="9">
        <f>-Calculations!E58</f>
        <v>0</v>
      </c>
      <c r="H54" s="9">
        <f>-Calculations!F58</f>
        <v>0</v>
      </c>
      <c r="I54" s="9">
        <f>-Calculations!G58</f>
        <v>0</v>
      </c>
      <c r="J54" s="9">
        <f>-Calculations!H58</f>
        <v>0</v>
      </c>
      <c r="K54" s="9">
        <f>-Calculations!I58</f>
        <v>0</v>
      </c>
      <c r="L54" s="9">
        <f>-Calculations!J58</f>
        <v>0</v>
      </c>
      <c r="M54" s="9">
        <f>-Calculations!K58</f>
        <v>0</v>
      </c>
      <c r="N54" s="9">
        <f>-Calculations!L58</f>
        <v>0</v>
      </c>
      <c r="O54" s="9">
        <f>-Calculations!M58</f>
        <v>0</v>
      </c>
      <c r="P54" s="9">
        <f>-Calculations!N58</f>
        <v>0</v>
      </c>
      <c r="Q54" s="9">
        <f>-Calculations!O58</f>
        <v>0</v>
      </c>
      <c r="R54" s="9">
        <f>-Calculations!P58</f>
        <v>0</v>
      </c>
      <c r="S54" s="9">
        <f>-Calculations!Q58</f>
        <v>0</v>
      </c>
      <c r="T54" s="9">
        <f>-Calculations!R58</f>
        <v>0</v>
      </c>
      <c r="U54" s="9">
        <f>-Calculations!S58</f>
        <v>0</v>
      </c>
      <c r="V54" s="9">
        <f>-Calculations!T58</f>
        <v>0</v>
      </c>
      <c r="W54" s="9">
        <f>-Calculations!U58</f>
        <v>0</v>
      </c>
      <c r="X54" s="9">
        <f>-Calculations!V58</f>
        <v>0</v>
      </c>
      <c r="Y54" s="9">
        <f>-Calculations!W58</f>
        <v>0</v>
      </c>
      <c r="Z54" s="9">
        <f>-Calculations!X58</f>
        <v>0</v>
      </c>
      <c r="AA54" s="9">
        <f>-Calculations!Y58</f>
        <v>0</v>
      </c>
      <c r="AB54" s="9">
        <f>-Calculations!Z58</f>
        <v>0</v>
      </c>
      <c r="AC54" s="9">
        <f>-Calculations!AA58</f>
        <v>0</v>
      </c>
      <c r="AD54" s="9">
        <f>-Calculations!AB58</f>
        <v>0</v>
      </c>
      <c r="AE54" s="9">
        <f>-Calculations!AC58</f>
        <v>0</v>
      </c>
      <c r="AF54" s="9">
        <f>-Calculations!AD58</f>
        <v>0</v>
      </c>
      <c r="AG54" s="9">
        <f>-Calculations!AE58</f>
        <v>0</v>
      </c>
      <c r="AH54" s="9">
        <f>-Calculations!AF58</f>
        <v>0</v>
      </c>
      <c r="AI54" s="9">
        <f>-Calculations!AG58</f>
        <v>0</v>
      </c>
      <c r="AJ54" s="9">
        <f>-Calculations!AH58</f>
        <v>0</v>
      </c>
      <c r="AK54" s="9">
        <f>-Calculations!AI58</f>
        <v>0</v>
      </c>
      <c r="AL54" s="9">
        <f>-Calculations!AJ58</f>
        <v>0</v>
      </c>
      <c r="AM54" s="9">
        <f>-Calculations!AK58</f>
        <v>0</v>
      </c>
      <c r="AN54" s="9">
        <f>-Calculations!AL58</f>
        <v>0</v>
      </c>
      <c r="AO54" s="9">
        <f>-Calculations!AM58</f>
        <v>0</v>
      </c>
      <c r="AP54" s="9">
        <f>-Calculations!AN58</f>
        <v>0</v>
      </c>
      <c r="AQ54" s="9">
        <f>-Calculations!AO58</f>
        <v>0</v>
      </c>
      <c r="AR54" s="9">
        <f>-Calculations!AP58</f>
        <v>0</v>
      </c>
      <c r="AS54" s="9">
        <f>-Calculations!AQ58</f>
        <v>0</v>
      </c>
      <c r="AT54" s="9">
        <f>-Calculations!AR58</f>
        <v>0</v>
      </c>
      <c r="AU54" s="9">
        <f>-Calculations!AS58</f>
        <v>52315.29</v>
      </c>
      <c r="AV54" s="9">
        <f>-Calculations!AT58</f>
        <v>0</v>
      </c>
      <c r="AW54" s="5"/>
      <c r="AX54" s="5"/>
      <c r="AY54" s="5"/>
    </row>
    <row r="55" spans="1:51" s="4" customFormat="1">
      <c r="A55" s="29">
        <v>52</v>
      </c>
      <c r="B55" t="str">
        <f>Calculations!A59</f>
        <v>01043228</v>
      </c>
      <c r="C55" t="s">
        <v>357</v>
      </c>
      <c r="D55" s="9">
        <f>-Calculations!B59</f>
        <v>0</v>
      </c>
      <c r="E55" s="9">
        <f>-Calculations!C59</f>
        <v>0</v>
      </c>
      <c r="F55" s="9">
        <f>-Calculations!D59</f>
        <v>0</v>
      </c>
      <c r="G55" s="9">
        <f>-Calculations!E59</f>
        <v>0</v>
      </c>
      <c r="H55" s="9">
        <f>-Calculations!F59</f>
        <v>0</v>
      </c>
      <c r="I55" s="9">
        <f>-Calculations!G59</f>
        <v>0</v>
      </c>
      <c r="J55" s="9">
        <f>-Calculations!H59</f>
        <v>0</v>
      </c>
      <c r="K55" s="9">
        <f>-Calculations!I59</f>
        <v>0</v>
      </c>
      <c r="L55" s="9">
        <f>-Calculations!J59</f>
        <v>0</v>
      </c>
      <c r="M55" s="9">
        <f>-Calculations!K59</f>
        <v>0</v>
      </c>
      <c r="N55" s="9">
        <f>-Calculations!L59</f>
        <v>0</v>
      </c>
      <c r="O55" s="9">
        <f>-Calculations!M59</f>
        <v>0</v>
      </c>
      <c r="P55" s="9">
        <f>-Calculations!N59</f>
        <v>0</v>
      </c>
      <c r="Q55" s="9">
        <f>-Calculations!O59</f>
        <v>0</v>
      </c>
      <c r="R55" s="9">
        <f>-Calculations!P59</f>
        <v>0</v>
      </c>
      <c r="S55" s="9">
        <f>-Calculations!Q59</f>
        <v>0</v>
      </c>
      <c r="T55" s="9">
        <f>-Calculations!R59</f>
        <v>0</v>
      </c>
      <c r="U55" s="9">
        <f>-Calculations!S59</f>
        <v>0</v>
      </c>
      <c r="V55" s="9">
        <f>-Calculations!T59</f>
        <v>0</v>
      </c>
      <c r="W55" s="9">
        <f>-Calculations!U59</f>
        <v>0</v>
      </c>
      <c r="X55" s="9">
        <f>-Calculations!V59</f>
        <v>0</v>
      </c>
      <c r="Y55" s="9">
        <f>-Calculations!W59</f>
        <v>0</v>
      </c>
      <c r="Z55" s="9">
        <f>-Calculations!X59</f>
        <v>0</v>
      </c>
      <c r="AA55" s="9">
        <f>-Calculations!Y59</f>
        <v>0</v>
      </c>
      <c r="AB55" s="9">
        <f>-Calculations!Z59</f>
        <v>0</v>
      </c>
      <c r="AC55" s="9">
        <f>-Calculations!AA59</f>
        <v>0</v>
      </c>
      <c r="AD55" s="9">
        <f>-Calculations!AB59</f>
        <v>0</v>
      </c>
      <c r="AE55" s="9">
        <f>-Calculations!AC59</f>
        <v>0</v>
      </c>
      <c r="AF55" s="9">
        <f>-Calculations!AD59</f>
        <v>0</v>
      </c>
      <c r="AG55" s="9">
        <f>-Calculations!AE59</f>
        <v>0</v>
      </c>
      <c r="AH55" s="9">
        <f>-Calculations!AF59</f>
        <v>0</v>
      </c>
      <c r="AI55" s="9">
        <f>-Calculations!AG59</f>
        <v>0</v>
      </c>
      <c r="AJ55" s="9">
        <f>-Calculations!AH59</f>
        <v>0</v>
      </c>
      <c r="AK55" s="9">
        <f>-Calculations!AI59</f>
        <v>72368.160000000003</v>
      </c>
      <c r="AL55" s="9">
        <f>-Calculations!AJ59</f>
        <v>0</v>
      </c>
      <c r="AM55" s="9">
        <f>-Calculations!AK59</f>
        <v>0</v>
      </c>
      <c r="AN55" s="9">
        <f>-Calculations!AL59</f>
        <v>0</v>
      </c>
      <c r="AO55" s="9">
        <f>-Calculations!AM59</f>
        <v>0</v>
      </c>
      <c r="AP55" s="9">
        <f>-Calculations!AN59</f>
        <v>0</v>
      </c>
      <c r="AQ55" s="9">
        <f>-Calculations!AO59</f>
        <v>0</v>
      </c>
      <c r="AR55" s="9">
        <f>-Calculations!AP59</f>
        <v>0</v>
      </c>
      <c r="AS55" s="9">
        <f>-Calculations!AQ59</f>
        <v>0</v>
      </c>
      <c r="AT55" s="9">
        <f>-Calculations!AR59</f>
        <v>0</v>
      </c>
      <c r="AU55" s="9">
        <f>-Calculations!AS59</f>
        <v>26002.63</v>
      </c>
      <c r="AV55" s="9">
        <f>-Calculations!AT59</f>
        <v>0</v>
      </c>
      <c r="AW55" s="5"/>
      <c r="AX55" s="5"/>
      <c r="AY55" s="5"/>
    </row>
    <row r="56" spans="1:51" s="4" customFormat="1">
      <c r="A56" s="29">
        <v>53</v>
      </c>
      <c r="B56" t="str">
        <f>Calculations!A60</f>
        <v>01043882</v>
      </c>
      <c r="C56" t="s">
        <v>302</v>
      </c>
      <c r="D56" s="9">
        <f>-Calculations!B60</f>
        <v>0</v>
      </c>
      <c r="E56" s="9">
        <f>-Calculations!C60</f>
        <v>0</v>
      </c>
      <c r="F56" s="9">
        <f>-Calculations!D60</f>
        <v>0</v>
      </c>
      <c r="G56" s="9">
        <f>-Calculations!E60</f>
        <v>0</v>
      </c>
      <c r="H56" s="9">
        <f>-Calculations!F60</f>
        <v>0</v>
      </c>
      <c r="I56" s="9">
        <f>-Calculations!G60</f>
        <v>0</v>
      </c>
      <c r="J56" s="9">
        <f>-Calculations!H60</f>
        <v>0</v>
      </c>
      <c r="K56" s="9">
        <f>-Calculations!I60</f>
        <v>0</v>
      </c>
      <c r="L56" s="9">
        <f>-Calculations!J60</f>
        <v>0</v>
      </c>
      <c r="M56" s="9">
        <f>-Calculations!K60</f>
        <v>0</v>
      </c>
      <c r="N56" s="9">
        <f>-Calculations!L60</f>
        <v>0</v>
      </c>
      <c r="O56" s="9">
        <f>-Calculations!M60</f>
        <v>0</v>
      </c>
      <c r="P56" s="9">
        <f>-Calculations!N60</f>
        <v>0</v>
      </c>
      <c r="Q56" s="9">
        <f>-Calculations!O60</f>
        <v>0</v>
      </c>
      <c r="R56" s="9">
        <f>-Calculations!P60</f>
        <v>0</v>
      </c>
      <c r="S56" s="9">
        <f>-Calculations!Q60</f>
        <v>0</v>
      </c>
      <c r="T56" s="9">
        <f>-Calculations!R60</f>
        <v>0</v>
      </c>
      <c r="U56" s="9">
        <f>-Calculations!S60</f>
        <v>0</v>
      </c>
      <c r="V56" s="9">
        <f>-Calculations!T60</f>
        <v>0</v>
      </c>
      <c r="W56" s="9">
        <f>-Calculations!U60</f>
        <v>0</v>
      </c>
      <c r="X56" s="9">
        <f>-Calculations!V60</f>
        <v>0</v>
      </c>
      <c r="Y56" s="9">
        <f>-Calculations!W60</f>
        <v>0</v>
      </c>
      <c r="Z56" s="9">
        <f>-Calculations!X60</f>
        <v>0</v>
      </c>
      <c r="AA56" s="9">
        <f>-Calculations!Y60</f>
        <v>0</v>
      </c>
      <c r="AB56" s="9">
        <f>-Calculations!Z60</f>
        <v>0</v>
      </c>
      <c r="AC56" s="9">
        <f>-Calculations!AA60</f>
        <v>0</v>
      </c>
      <c r="AD56" s="9">
        <f>-Calculations!AB60</f>
        <v>0</v>
      </c>
      <c r="AE56" s="9">
        <f>-Calculations!AC60</f>
        <v>0</v>
      </c>
      <c r="AF56" s="9">
        <f>-Calculations!AD60</f>
        <v>0</v>
      </c>
      <c r="AG56" s="9">
        <f>-Calculations!AE60</f>
        <v>0</v>
      </c>
      <c r="AH56" s="9">
        <f>-Calculations!AF60</f>
        <v>0</v>
      </c>
      <c r="AI56" s="9">
        <f>-Calculations!AG60</f>
        <v>0</v>
      </c>
      <c r="AJ56" s="9">
        <f>-Calculations!AH60</f>
        <v>0</v>
      </c>
      <c r="AK56" s="9">
        <f>-Calculations!AI60</f>
        <v>0</v>
      </c>
      <c r="AL56" s="9">
        <f>-Calculations!AJ60</f>
        <v>0</v>
      </c>
      <c r="AM56" s="9">
        <f>-Calculations!AK60</f>
        <v>0</v>
      </c>
      <c r="AN56" s="9">
        <f>-Calculations!AL60</f>
        <v>0</v>
      </c>
      <c r="AO56" s="9">
        <f>-Calculations!AM60</f>
        <v>0</v>
      </c>
      <c r="AP56" s="9">
        <f>-Calculations!AN60</f>
        <v>0</v>
      </c>
      <c r="AQ56" s="9">
        <f>-Calculations!AO60</f>
        <v>3650631.67</v>
      </c>
      <c r="AR56" s="9">
        <f>-Calculations!AP60</f>
        <v>23807.67</v>
      </c>
      <c r="AS56" s="9">
        <f>-Calculations!AQ60</f>
        <v>-9351.9</v>
      </c>
      <c r="AT56" s="9">
        <f>-Calculations!AR60</f>
        <v>24601.61</v>
      </c>
      <c r="AU56" s="9">
        <f>-Calculations!AS60</f>
        <v>27785.559999999998</v>
      </c>
      <c r="AV56" s="9">
        <f>-Calculations!AT60</f>
        <v>0</v>
      </c>
      <c r="AW56" s="5"/>
      <c r="AX56" s="5"/>
      <c r="AY56" s="5"/>
    </row>
    <row r="57" spans="1:51" s="4" customFormat="1">
      <c r="A57" s="29">
        <v>54</v>
      </c>
      <c r="B57" t="str">
        <f>Calculations!A61</f>
        <v>01041798</v>
      </c>
      <c r="C57" t="s">
        <v>358</v>
      </c>
      <c r="D57" s="9">
        <f>-Calculations!B61</f>
        <v>0</v>
      </c>
      <c r="E57" s="9">
        <f>-Calculations!C61</f>
        <v>0</v>
      </c>
      <c r="F57" s="9">
        <f>-Calculations!D61</f>
        <v>0</v>
      </c>
      <c r="G57" s="9">
        <f>-Calculations!E61</f>
        <v>0</v>
      </c>
      <c r="H57" s="9">
        <f>-Calculations!F61</f>
        <v>0</v>
      </c>
      <c r="I57" s="9">
        <f>-Calculations!G61</f>
        <v>0</v>
      </c>
      <c r="J57" s="9">
        <f>-Calculations!H61</f>
        <v>0</v>
      </c>
      <c r="K57" s="9">
        <f>-Calculations!I61</f>
        <v>0</v>
      </c>
      <c r="L57" s="9">
        <f>-Calculations!J61</f>
        <v>0</v>
      </c>
      <c r="M57" s="9">
        <f>-Calculations!K61</f>
        <v>0</v>
      </c>
      <c r="N57" s="9">
        <f>-Calculations!L61</f>
        <v>0</v>
      </c>
      <c r="O57" s="9">
        <f>-Calculations!M61</f>
        <v>0</v>
      </c>
      <c r="P57" s="9">
        <f>-Calculations!N61</f>
        <v>0</v>
      </c>
      <c r="Q57" s="9">
        <f>-Calculations!O61</f>
        <v>0</v>
      </c>
      <c r="R57" s="9">
        <f>-Calculations!P61</f>
        <v>0</v>
      </c>
      <c r="S57" s="9">
        <f>-Calculations!Q61</f>
        <v>2021669.75</v>
      </c>
      <c r="T57" s="9">
        <f>-Calculations!R61</f>
        <v>0</v>
      </c>
      <c r="U57" s="9">
        <f>-Calculations!S61</f>
        <v>-13455.56</v>
      </c>
      <c r="V57" s="9">
        <f>-Calculations!T61</f>
        <v>0</v>
      </c>
      <c r="W57" s="9">
        <f>-Calculations!U61</f>
        <v>0</v>
      </c>
      <c r="X57" s="9">
        <f>-Calculations!V61</f>
        <v>0</v>
      </c>
      <c r="Y57" s="9">
        <f>-Calculations!W61</f>
        <v>0</v>
      </c>
      <c r="Z57" s="9">
        <f>-Calculations!X61</f>
        <v>0</v>
      </c>
      <c r="AA57" s="9">
        <f>-Calculations!Y61</f>
        <v>8258.56</v>
      </c>
      <c r="AB57" s="9">
        <f>-Calculations!Z61</f>
        <v>0</v>
      </c>
      <c r="AC57" s="9">
        <f>-Calculations!AA61</f>
        <v>0</v>
      </c>
      <c r="AD57" s="9">
        <f>-Calculations!AB61</f>
        <v>0</v>
      </c>
      <c r="AE57" s="9">
        <f>-Calculations!AC61</f>
        <v>0</v>
      </c>
      <c r="AF57" s="9">
        <f>-Calculations!AD61</f>
        <v>0</v>
      </c>
      <c r="AG57" s="9">
        <f>-Calculations!AE61</f>
        <v>0</v>
      </c>
      <c r="AH57" s="9">
        <f>-Calculations!AF61</f>
        <v>0</v>
      </c>
      <c r="AI57" s="9">
        <f>-Calculations!AG61</f>
        <v>0</v>
      </c>
      <c r="AJ57" s="9">
        <f>-Calculations!AH61</f>
        <v>0</v>
      </c>
      <c r="AK57" s="9">
        <f>-Calculations!AI61</f>
        <v>0</v>
      </c>
      <c r="AL57" s="9">
        <f>-Calculations!AJ61</f>
        <v>0</v>
      </c>
      <c r="AM57" s="9">
        <f>-Calculations!AK61</f>
        <v>0</v>
      </c>
      <c r="AN57" s="9">
        <f>-Calculations!AL61</f>
        <v>0</v>
      </c>
      <c r="AO57" s="9">
        <f>-Calculations!AM61</f>
        <v>0</v>
      </c>
      <c r="AP57" s="9">
        <f>-Calculations!AN61</f>
        <v>0</v>
      </c>
      <c r="AQ57" s="9">
        <f>-Calculations!AO61</f>
        <v>0</v>
      </c>
      <c r="AR57" s="9">
        <f>-Calculations!AP61</f>
        <v>0</v>
      </c>
      <c r="AS57" s="9">
        <f>-Calculations!AQ61</f>
        <v>0</v>
      </c>
      <c r="AT57" s="9">
        <f>-Calculations!AR61</f>
        <v>0</v>
      </c>
      <c r="AU57" s="9">
        <f>-Calculations!AS61</f>
        <v>0</v>
      </c>
      <c r="AV57" s="9">
        <f>-Calculations!AT61</f>
        <v>0</v>
      </c>
      <c r="AW57" s="5"/>
      <c r="AX57" s="5"/>
      <c r="AY57" s="5"/>
    </row>
    <row r="58" spans="1:51" s="4" customFormat="1">
      <c r="A58" s="29">
        <v>55</v>
      </c>
      <c r="B58" t="str">
        <f>Calculations!A62</f>
        <v>01042423</v>
      </c>
      <c r="C58" t="s">
        <v>359</v>
      </c>
      <c r="D58" s="9">
        <f>-Calculations!B62</f>
        <v>0</v>
      </c>
      <c r="E58" s="9">
        <f>-Calculations!C62</f>
        <v>0</v>
      </c>
      <c r="F58" s="9">
        <f>-Calculations!D62</f>
        <v>0</v>
      </c>
      <c r="G58" s="9">
        <f>-Calculations!E62</f>
        <v>0</v>
      </c>
      <c r="H58" s="9">
        <f>-Calculations!F62</f>
        <v>0</v>
      </c>
      <c r="I58" s="9">
        <f>-Calculations!G62</f>
        <v>0</v>
      </c>
      <c r="J58" s="9">
        <f>-Calculations!H62</f>
        <v>0</v>
      </c>
      <c r="K58" s="9">
        <f>-Calculations!I62</f>
        <v>0</v>
      </c>
      <c r="L58" s="9">
        <f>-Calculations!J62</f>
        <v>0</v>
      </c>
      <c r="M58" s="9">
        <f>-Calculations!K62</f>
        <v>0</v>
      </c>
      <c r="N58" s="9">
        <f>-Calculations!L62</f>
        <v>0</v>
      </c>
      <c r="O58" s="9">
        <f>-Calculations!M62</f>
        <v>0</v>
      </c>
      <c r="P58" s="9">
        <f>-Calculations!N62</f>
        <v>0</v>
      </c>
      <c r="Q58" s="9">
        <f>-Calculations!O62</f>
        <v>0</v>
      </c>
      <c r="R58" s="9">
        <f>-Calculations!P62</f>
        <v>0</v>
      </c>
      <c r="S58" s="9">
        <f>-Calculations!Q62</f>
        <v>0</v>
      </c>
      <c r="T58" s="9">
        <f>-Calculations!R62</f>
        <v>0</v>
      </c>
      <c r="U58" s="9">
        <f>-Calculations!S62</f>
        <v>0</v>
      </c>
      <c r="V58" s="9">
        <f>-Calculations!T62</f>
        <v>0</v>
      </c>
      <c r="W58" s="9">
        <f>-Calculations!U62</f>
        <v>0</v>
      </c>
      <c r="X58" s="9">
        <f>-Calculations!V62</f>
        <v>0</v>
      </c>
      <c r="Y58" s="9">
        <f>-Calculations!W62</f>
        <v>0</v>
      </c>
      <c r="Z58" s="9">
        <f>-Calculations!X62</f>
        <v>0</v>
      </c>
      <c r="AA58" s="9">
        <f>-Calculations!Y62</f>
        <v>0</v>
      </c>
      <c r="AB58" s="9">
        <f>-Calculations!Z62</f>
        <v>0</v>
      </c>
      <c r="AC58" s="9">
        <f>-Calculations!AA62</f>
        <v>0</v>
      </c>
      <c r="AD58" s="9">
        <f>-Calculations!AB62</f>
        <v>0</v>
      </c>
      <c r="AE58" s="9">
        <f>-Calculations!AC62</f>
        <v>0</v>
      </c>
      <c r="AF58" s="9">
        <f>-Calculations!AD62</f>
        <v>0</v>
      </c>
      <c r="AG58" s="9">
        <f>-Calculations!AE62</f>
        <v>1228386.54</v>
      </c>
      <c r="AH58" s="9">
        <f>-Calculations!AF62</f>
        <v>0</v>
      </c>
      <c r="AI58" s="9">
        <f>-Calculations!AG62</f>
        <v>0</v>
      </c>
      <c r="AJ58" s="9">
        <f>-Calculations!AH62</f>
        <v>0</v>
      </c>
      <c r="AK58" s="9">
        <f>-Calculations!AI62</f>
        <v>414437.98000000004</v>
      </c>
      <c r="AL58" s="9">
        <f>-Calculations!AJ62</f>
        <v>0</v>
      </c>
      <c r="AM58" s="9">
        <f>-Calculations!AK62</f>
        <v>0</v>
      </c>
      <c r="AN58" s="9">
        <f>-Calculations!AL62</f>
        <v>0</v>
      </c>
      <c r="AO58" s="9">
        <f>-Calculations!AM62</f>
        <v>0</v>
      </c>
      <c r="AP58" s="9">
        <f>-Calculations!AN62</f>
        <v>0</v>
      </c>
      <c r="AQ58" s="9">
        <f>-Calculations!AO62</f>
        <v>0</v>
      </c>
      <c r="AR58" s="9">
        <f>-Calculations!AP62</f>
        <v>0</v>
      </c>
      <c r="AS58" s="9">
        <f>-Calculations!AQ62</f>
        <v>0</v>
      </c>
      <c r="AT58" s="9">
        <f>-Calculations!AR62</f>
        <v>0</v>
      </c>
      <c r="AU58" s="9">
        <f>-Calculations!AS62</f>
        <v>0</v>
      </c>
      <c r="AV58" s="9">
        <f>-Calculations!AT62</f>
        <v>0</v>
      </c>
      <c r="AW58" s="5"/>
      <c r="AX58" s="5"/>
      <c r="AY58" s="5"/>
    </row>
    <row r="59" spans="1:51" s="4" customFormat="1">
      <c r="A59" s="29">
        <v>56</v>
      </c>
      <c r="B59" t="str">
        <f>Calculations!A63</f>
        <v>01042424</v>
      </c>
      <c r="C59" t="s">
        <v>360</v>
      </c>
      <c r="D59" s="9">
        <f>-Calculations!B63</f>
        <v>0</v>
      </c>
      <c r="E59" s="9">
        <f>-Calculations!C63</f>
        <v>0</v>
      </c>
      <c r="F59" s="9">
        <f>-Calculations!D63</f>
        <v>0</v>
      </c>
      <c r="G59" s="9">
        <f>-Calculations!E63</f>
        <v>0</v>
      </c>
      <c r="H59" s="9">
        <f>-Calculations!F63</f>
        <v>0</v>
      </c>
      <c r="I59" s="9">
        <f>-Calculations!G63</f>
        <v>0</v>
      </c>
      <c r="J59" s="9">
        <f>-Calculations!H63</f>
        <v>0</v>
      </c>
      <c r="K59" s="9">
        <f>-Calculations!I63</f>
        <v>0</v>
      </c>
      <c r="L59" s="9">
        <f>-Calculations!J63</f>
        <v>0</v>
      </c>
      <c r="M59" s="9">
        <f>-Calculations!K63</f>
        <v>0</v>
      </c>
      <c r="N59" s="9">
        <f>-Calculations!L63</f>
        <v>0</v>
      </c>
      <c r="O59" s="9">
        <f>-Calculations!M63</f>
        <v>0</v>
      </c>
      <c r="P59" s="9">
        <f>-Calculations!N63</f>
        <v>0</v>
      </c>
      <c r="Q59" s="9">
        <f>-Calculations!O63</f>
        <v>0</v>
      </c>
      <c r="R59" s="9">
        <f>-Calculations!P63</f>
        <v>0</v>
      </c>
      <c r="S59" s="9">
        <f>-Calculations!Q63</f>
        <v>0</v>
      </c>
      <c r="T59" s="9">
        <f>-Calculations!R63</f>
        <v>0</v>
      </c>
      <c r="U59" s="9">
        <f>-Calculations!S63</f>
        <v>0</v>
      </c>
      <c r="V59" s="9">
        <f>-Calculations!T63</f>
        <v>0</v>
      </c>
      <c r="W59" s="9">
        <f>-Calculations!U63</f>
        <v>0</v>
      </c>
      <c r="X59" s="9">
        <f>-Calculations!V63</f>
        <v>3117728.43</v>
      </c>
      <c r="Y59" s="9">
        <f>-Calculations!W63</f>
        <v>107931.93</v>
      </c>
      <c r="Z59" s="9">
        <f>-Calculations!X63</f>
        <v>0</v>
      </c>
      <c r="AA59" s="9">
        <f>-Calculations!Y63</f>
        <v>0</v>
      </c>
      <c r="AB59" s="9">
        <f>-Calculations!Z63</f>
        <v>0</v>
      </c>
      <c r="AC59" s="9">
        <f>-Calculations!AA63</f>
        <v>0</v>
      </c>
      <c r="AD59" s="9">
        <f>-Calculations!AB63</f>
        <v>0</v>
      </c>
      <c r="AE59" s="9">
        <f>-Calculations!AC63</f>
        <v>0</v>
      </c>
      <c r="AF59" s="9">
        <f>-Calculations!AD63</f>
        <v>0</v>
      </c>
      <c r="AG59" s="9">
        <f>-Calculations!AE63</f>
        <v>0</v>
      </c>
      <c r="AH59" s="9">
        <f>-Calculations!AF63</f>
        <v>0</v>
      </c>
      <c r="AI59" s="9">
        <f>-Calculations!AG63</f>
        <v>0</v>
      </c>
      <c r="AJ59" s="9">
        <f>-Calculations!AH63</f>
        <v>0</v>
      </c>
      <c r="AK59" s="9">
        <f>-Calculations!AI63</f>
        <v>212831.30000000002</v>
      </c>
      <c r="AL59" s="9">
        <f>-Calculations!AJ63</f>
        <v>0</v>
      </c>
      <c r="AM59" s="9">
        <f>-Calculations!AK63</f>
        <v>0</v>
      </c>
      <c r="AN59" s="9">
        <f>-Calculations!AL63</f>
        <v>0</v>
      </c>
      <c r="AO59" s="9">
        <f>-Calculations!AM63</f>
        <v>0</v>
      </c>
      <c r="AP59" s="9">
        <f>-Calculations!AN63</f>
        <v>0</v>
      </c>
      <c r="AQ59" s="9">
        <f>-Calculations!AO63</f>
        <v>0</v>
      </c>
      <c r="AR59" s="9">
        <f>-Calculations!AP63</f>
        <v>0</v>
      </c>
      <c r="AS59" s="9">
        <f>-Calculations!AQ63</f>
        <v>0</v>
      </c>
      <c r="AT59" s="9">
        <f>-Calculations!AR63</f>
        <v>0</v>
      </c>
      <c r="AU59" s="9">
        <f>-Calculations!AS63</f>
        <v>0</v>
      </c>
      <c r="AV59" s="9">
        <f>-Calculations!AT63</f>
        <v>0</v>
      </c>
      <c r="AW59" s="5"/>
      <c r="AX59" s="5"/>
      <c r="AY59" s="5"/>
    </row>
    <row r="60" spans="1:51" s="4" customFormat="1">
      <c r="A60" s="29">
        <v>57</v>
      </c>
      <c r="B60" t="str">
        <f>Calculations!A64</f>
        <v>01042813</v>
      </c>
      <c r="C60" t="s">
        <v>361</v>
      </c>
      <c r="D60" s="9">
        <f>-Calculations!B64</f>
        <v>0</v>
      </c>
      <c r="E60" s="9">
        <f>-Calculations!C64</f>
        <v>0</v>
      </c>
      <c r="F60" s="9">
        <f>-Calculations!D64</f>
        <v>0</v>
      </c>
      <c r="G60" s="9">
        <f>-Calculations!E64</f>
        <v>0</v>
      </c>
      <c r="H60" s="9">
        <f>-Calculations!F64</f>
        <v>0</v>
      </c>
      <c r="I60" s="9">
        <f>-Calculations!G64</f>
        <v>0</v>
      </c>
      <c r="J60" s="9">
        <f>-Calculations!H64</f>
        <v>0</v>
      </c>
      <c r="K60" s="9">
        <f>-Calculations!I64</f>
        <v>0</v>
      </c>
      <c r="L60" s="9">
        <f>-Calculations!J64</f>
        <v>0</v>
      </c>
      <c r="M60" s="9">
        <f>-Calculations!K64</f>
        <v>0</v>
      </c>
      <c r="N60" s="9">
        <f>-Calculations!L64</f>
        <v>0</v>
      </c>
      <c r="O60" s="9">
        <f>-Calculations!M64</f>
        <v>0</v>
      </c>
      <c r="P60" s="9">
        <f>-Calculations!N64</f>
        <v>0</v>
      </c>
      <c r="Q60" s="9">
        <f>-Calculations!O64</f>
        <v>0</v>
      </c>
      <c r="R60" s="9">
        <f>-Calculations!P64</f>
        <v>0</v>
      </c>
      <c r="S60" s="9">
        <f>-Calculations!Q64</f>
        <v>0</v>
      </c>
      <c r="T60" s="9">
        <f>-Calculations!R64</f>
        <v>0</v>
      </c>
      <c r="U60" s="9">
        <f>-Calculations!S64</f>
        <v>0</v>
      </c>
      <c r="V60" s="9">
        <f>-Calculations!T64</f>
        <v>0</v>
      </c>
      <c r="W60" s="9">
        <f>-Calculations!U64</f>
        <v>0</v>
      </c>
      <c r="X60" s="9">
        <f>-Calculations!V64</f>
        <v>100391.95</v>
      </c>
      <c r="Y60" s="9">
        <f>-Calculations!W64</f>
        <v>0</v>
      </c>
      <c r="Z60" s="9">
        <f>-Calculations!X64</f>
        <v>2433683.4099999997</v>
      </c>
      <c r="AA60" s="9">
        <f>-Calculations!Y64</f>
        <v>516099.15</v>
      </c>
      <c r="AB60" s="9">
        <f>-Calculations!Z64</f>
        <v>186003.46</v>
      </c>
      <c r="AC60" s="9">
        <f>-Calculations!AA64</f>
        <v>0</v>
      </c>
      <c r="AD60" s="9">
        <f>-Calculations!AB64</f>
        <v>3256.6899999999996</v>
      </c>
      <c r="AE60" s="9">
        <f>-Calculations!AC64</f>
        <v>103.12</v>
      </c>
      <c r="AF60" s="9">
        <f>-Calculations!AD64</f>
        <v>0</v>
      </c>
      <c r="AG60" s="9">
        <f>-Calculations!AE64</f>
        <v>0</v>
      </c>
      <c r="AH60" s="9">
        <f>-Calculations!AF64</f>
        <v>0</v>
      </c>
      <c r="AI60" s="9">
        <f>-Calculations!AG64</f>
        <v>0</v>
      </c>
      <c r="AJ60" s="9">
        <f>-Calculations!AH64</f>
        <v>77100.3</v>
      </c>
      <c r="AK60" s="9">
        <f>-Calculations!AI64</f>
        <v>1.19</v>
      </c>
      <c r="AL60" s="9">
        <f>-Calculations!AJ64</f>
        <v>0</v>
      </c>
      <c r="AM60" s="9">
        <f>-Calculations!AK64</f>
        <v>0</v>
      </c>
      <c r="AN60" s="9">
        <f>-Calculations!AL64</f>
        <v>0</v>
      </c>
      <c r="AO60" s="9">
        <f>-Calculations!AM64</f>
        <v>0</v>
      </c>
      <c r="AP60" s="9">
        <f>-Calculations!AN64</f>
        <v>0</v>
      </c>
      <c r="AQ60" s="9">
        <f>-Calculations!AO64</f>
        <v>0</v>
      </c>
      <c r="AR60" s="9">
        <f>-Calculations!AP64</f>
        <v>0</v>
      </c>
      <c r="AS60" s="9">
        <f>-Calculations!AQ64</f>
        <v>0</v>
      </c>
      <c r="AT60" s="9">
        <f>-Calculations!AR64</f>
        <v>0</v>
      </c>
      <c r="AU60" s="9">
        <f>-Calculations!AS64</f>
        <v>0</v>
      </c>
      <c r="AV60" s="9">
        <f>-Calculations!AT64</f>
        <v>0</v>
      </c>
      <c r="AW60" s="5"/>
      <c r="AX60" s="5"/>
      <c r="AY60" s="5"/>
    </row>
    <row r="61" spans="1:51" s="4" customFormat="1">
      <c r="A61" s="29">
        <f>A60+1</f>
        <v>58</v>
      </c>
      <c r="B61" t="str">
        <f>Calculations!A65</f>
        <v>01042818</v>
      </c>
      <c r="C61" t="s">
        <v>362</v>
      </c>
      <c r="D61" s="9">
        <f>-Calculations!B65</f>
        <v>0</v>
      </c>
      <c r="E61" s="9">
        <f>-Calculations!C65</f>
        <v>0</v>
      </c>
      <c r="F61" s="9">
        <f>-Calculations!D65</f>
        <v>0</v>
      </c>
      <c r="G61" s="9">
        <f>-Calculations!E65</f>
        <v>0</v>
      </c>
      <c r="H61" s="9">
        <f>-Calculations!F65</f>
        <v>0</v>
      </c>
      <c r="I61" s="9">
        <f>-Calculations!G65</f>
        <v>0</v>
      </c>
      <c r="J61" s="9">
        <f>-Calculations!H65</f>
        <v>0</v>
      </c>
      <c r="K61" s="9">
        <f>-Calculations!I65</f>
        <v>0</v>
      </c>
      <c r="L61" s="9">
        <f>-Calculations!J65</f>
        <v>0</v>
      </c>
      <c r="M61" s="9">
        <f>-Calculations!K65</f>
        <v>0</v>
      </c>
      <c r="N61" s="9">
        <f>-Calculations!L65</f>
        <v>0</v>
      </c>
      <c r="O61" s="9">
        <f>-Calculations!M65</f>
        <v>0</v>
      </c>
      <c r="P61" s="9">
        <f>-Calculations!N65</f>
        <v>0</v>
      </c>
      <c r="Q61" s="9">
        <f>-Calculations!O65</f>
        <v>0</v>
      </c>
      <c r="R61" s="9">
        <f>-Calculations!P65</f>
        <v>0</v>
      </c>
      <c r="S61" s="9">
        <f>-Calculations!Q65</f>
        <v>0</v>
      </c>
      <c r="T61" s="9">
        <f>-Calculations!R65</f>
        <v>0</v>
      </c>
      <c r="U61" s="9">
        <f>-Calculations!S65</f>
        <v>0</v>
      </c>
      <c r="V61" s="9">
        <f>-Calculations!T65</f>
        <v>0</v>
      </c>
      <c r="W61" s="9">
        <f>-Calculations!U65</f>
        <v>0</v>
      </c>
      <c r="X61" s="9">
        <f>-Calculations!V65</f>
        <v>631679.62</v>
      </c>
      <c r="Y61" s="9">
        <f>-Calculations!W65</f>
        <v>9546.32</v>
      </c>
      <c r="Z61" s="9">
        <f>-Calculations!X65</f>
        <v>0</v>
      </c>
      <c r="AA61" s="9">
        <f>-Calculations!Y65</f>
        <v>0</v>
      </c>
      <c r="AB61" s="9">
        <f>-Calculations!Z65</f>
        <v>0</v>
      </c>
      <c r="AC61" s="9">
        <f>-Calculations!AA65</f>
        <v>0</v>
      </c>
      <c r="AD61" s="9">
        <f>-Calculations!AB65</f>
        <v>0</v>
      </c>
      <c r="AE61" s="9">
        <f>-Calculations!AC65</f>
        <v>0</v>
      </c>
      <c r="AF61" s="9">
        <f>-Calculations!AD65</f>
        <v>0</v>
      </c>
      <c r="AG61" s="9">
        <f>-Calculations!AE65</f>
        <v>0</v>
      </c>
      <c r="AH61" s="9">
        <f>-Calculations!AF65</f>
        <v>0</v>
      </c>
      <c r="AI61" s="9">
        <f>-Calculations!AG65</f>
        <v>0</v>
      </c>
      <c r="AJ61" s="9">
        <f>-Calculations!AH65</f>
        <v>0</v>
      </c>
      <c r="AK61" s="9">
        <f>-Calculations!AI65</f>
        <v>869.8</v>
      </c>
      <c r="AL61" s="9">
        <f>-Calculations!AJ65</f>
        <v>0</v>
      </c>
      <c r="AM61" s="9">
        <f>-Calculations!AK65</f>
        <v>0</v>
      </c>
      <c r="AN61" s="9">
        <f>-Calculations!AL65</f>
        <v>0</v>
      </c>
      <c r="AO61" s="9">
        <f>-Calculations!AM65</f>
        <v>0</v>
      </c>
      <c r="AP61" s="9">
        <f>-Calculations!AN65</f>
        <v>0</v>
      </c>
      <c r="AQ61" s="9">
        <f>-Calculations!AO65</f>
        <v>0</v>
      </c>
      <c r="AR61" s="9">
        <f>-Calculations!AP65</f>
        <v>0</v>
      </c>
      <c r="AS61" s="9">
        <f>-Calculations!AQ65</f>
        <v>0</v>
      </c>
      <c r="AT61" s="9">
        <f>-Calculations!AR65</f>
        <v>0</v>
      </c>
      <c r="AU61" s="9">
        <f>-Calculations!AS65</f>
        <v>0</v>
      </c>
      <c r="AV61" s="9">
        <f>-Calculations!AT65</f>
        <v>0</v>
      </c>
      <c r="AW61" s="5"/>
      <c r="AX61" s="5"/>
      <c r="AY61" s="5"/>
    </row>
    <row r="62" spans="1:51" s="4" customFormat="1">
      <c r="A62" s="29">
        <f t="shared" ref="A62:A87" si="2">A61+1</f>
        <v>59</v>
      </c>
      <c r="B62" t="str">
        <f>Calculations!A66</f>
        <v>01042820</v>
      </c>
      <c r="C62" t="s">
        <v>363</v>
      </c>
      <c r="D62" s="9">
        <f>-Calculations!B66</f>
        <v>0</v>
      </c>
      <c r="E62" s="9">
        <f>-Calculations!C66</f>
        <v>0</v>
      </c>
      <c r="F62" s="9">
        <f>-Calculations!D66</f>
        <v>0</v>
      </c>
      <c r="G62" s="9">
        <f>-Calculations!E66</f>
        <v>0</v>
      </c>
      <c r="H62" s="9">
        <f>-Calculations!F66</f>
        <v>0</v>
      </c>
      <c r="I62" s="9">
        <f>-Calculations!G66</f>
        <v>0</v>
      </c>
      <c r="J62" s="9">
        <f>-Calculations!H66</f>
        <v>0</v>
      </c>
      <c r="K62" s="9">
        <f>-Calculations!I66</f>
        <v>0</v>
      </c>
      <c r="L62" s="9">
        <f>-Calculations!J66</f>
        <v>0</v>
      </c>
      <c r="M62" s="9">
        <f>-Calculations!K66</f>
        <v>0</v>
      </c>
      <c r="N62" s="9">
        <f>-Calculations!L66</f>
        <v>0</v>
      </c>
      <c r="O62" s="9">
        <f>-Calculations!M66</f>
        <v>0</v>
      </c>
      <c r="P62" s="9">
        <f>-Calculations!N66</f>
        <v>0</v>
      </c>
      <c r="Q62" s="9">
        <f>-Calculations!O66</f>
        <v>0</v>
      </c>
      <c r="R62" s="9">
        <f>-Calculations!P66</f>
        <v>0</v>
      </c>
      <c r="S62" s="9">
        <f>-Calculations!Q66</f>
        <v>0</v>
      </c>
      <c r="T62" s="9">
        <f>-Calculations!R66</f>
        <v>0</v>
      </c>
      <c r="U62" s="9">
        <f>-Calculations!S66</f>
        <v>0</v>
      </c>
      <c r="V62" s="9">
        <f>-Calculations!T66</f>
        <v>0</v>
      </c>
      <c r="W62" s="9">
        <f>-Calculations!U66</f>
        <v>0</v>
      </c>
      <c r="X62" s="9">
        <f>-Calculations!V66</f>
        <v>864319.41999999993</v>
      </c>
      <c r="Y62" s="9">
        <f>-Calculations!W66</f>
        <v>16237.11</v>
      </c>
      <c r="Z62" s="9">
        <f>-Calculations!X66</f>
        <v>0</v>
      </c>
      <c r="AA62" s="9">
        <f>-Calculations!Y66</f>
        <v>0</v>
      </c>
      <c r="AB62" s="9">
        <f>-Calculations!Z66</f>
        <v>0</v>
      </c>
      <c r="AC62" s="9">
        <f>-Calculations!AA66</f>
        <v>0</v>
      </c>
      <c r="AD62" s="9">
        <f>-Calculations!AB66</f>
        <v>0</v>
      </c>
      <c r="AE62" s="9">
        <f>-Calculations!AC66</f>
        <v>0</v>
      </c>
      <c r="AF62" s="9">
        <f>-Calculations!AD66</f>
        <v>0</v>
      </c>
      <c r="AG62" s="9">
        <f>-Calculations!AE66</f>
        <v>0</v>
      </c>
      <c r="AH62" s="9">
        <f>-Calculations!AF66</f>
        <v>0</v>
      </c>
      <c r="AI62" s="9">
        <f>-Calculations!AG66</f>
        <v>0</v>
      </c>
      <c r="AJ62" s="9">
        <f>-Calculations!AH66</f>
        <v>0</v>
      </c>
      <c r="AK62" s="9">
        <f>-Calculations!AI66</f>
        <v>958.82999999999993</v>
      </c>
      <c r="AL62" s="9">
        <f>-Calculations!AJ66</f>
        <v>0</v>
      </c>
      <c r="AM62" s="9">
        <f>-Calculations!AK66</f>
        <v>0</v>
      </c>
      <c r="AN62" s="9">
        <f>-Calculations!AL66</f>
        <v>0</v>
      </c>
      <c r="AO62" s="9">
        <f>-Calculations!AM66</f>
        <v>0</v>
      </c>
      <c r="AP62" s="9">
        <f>-Calculations!AN66</f>
        <v>0</v>
      </c>
      <c r="AQ62" s="9">
        <f>-Calculations!AO66</f>
        <v>0</v>
      </c>
      <c r="AR62" s="9">
        <f>-Calculations!AP66</f>
        <v>0</v>
      </c>
      <c r="AS62" s="9">
        <f>-Calculations!AQ66</f>
        <v>0</v>
      </c>
      <c r="AT62" s="9">
        <f>-Calculations!AR66</f>
        <v>0</v>
      </c>
      <c r="AU62" s="9">
        <f>-Calculations!AS66</f>
        <v>0</v>
      </c>
      <c r="AV62" s="9">
        <f>-Calculations!AT66</f>
        <v>0</v>
      </c>
      <c r="AW62" s="5"/>
      <c r="AX62" s="5"/>
      <c r="AY62" s="5"/>
    </row>
    <row r="63" spans="1:51" s="4" customFormat="1">
      <c r="A63" s="29">
        <f t="shared" si="2"/>
        <v>60</v>
      </c>
      <c r="B63" t="str">
        <f>Calculations!A67</f>
        <v>01043285</v>
      </c>
      <c r="C63" t="s">
        <v>364</v>
      </c>
      <c r="D63" s="9">
        <f>-Calculations!B67</f>
        <v>0</v>
      </c>
      <c r="E63" s="9">
        <f>-Calculations!C67</f>
        <v>0</v>
      </c>
      <c r="F63" s="9">
        <f>-Calculations!D67</f>
        <v>0</v>
      </c>
      <c r="G63" s="9">
        <f>-Calculations!E67</f>
        <v>0</v>
      </c>
      <c r="H63" s="9">
        <f>-Calculations!F67</f>
        <v>0</v>
      </c>
      <c r="I63" s="9">
        <f>-Calculations!G67</f>
        <v>0</v>
      </c>
      <c r="J63" s="9">
        <f>-Calculations!H67</f>
        <v>0</v>
      </c>
      <c r="K63" s="9">
        <f>-Calculations!I67</f>
        <v>0</v>
      </c>
      <c r="L63" s="9">
        <f>-Calculations!J67</f>
        <v>0</v>
      </c>
      <c r="M63" s="9">
        <f>-Calculations!K67</f>
        <v>0</v>
      </c>
      <c r="N63" s="9">
        <f>-Calculations!L67</f>
        <v>0</v>
      </c>
      <c r="O63" s="9">
        <f>-Calculations!M67</f>
        <v>0</v>
      </c>
      <c r="P63" s="9">
        <f>-Calculations!N67</f>
        <v>0</v>
      </c>
      <c r="Q63" s="9">
        <f>-Calculations!O67</f>
        <v>0</v>
      </c>
      <c r="R63" s="9">
        <f>-Calculations!P67</f>
        <v>0</v>
      </c>
      <c r="S63" s="9">
        <f>-Calculations!Q67</f>
        <v>0</v>
      </c>
      <c r="T63" s="9">
        <f>-Calculations!R67</f>
        <v>0</v>
      </c>
      <c r="U63" s="9">
        <f>-Calculations!S67</f>
        <v>0</v>
      </c>
      <c r="V63" s="9">
        <f>-Calculations!T67</f>
        <v>0</v>
      </c>
      <c r="W63" s="9">
        <f>-Calculations!U67</f>
        <v>0</v>
      </c>
      <c r="X63" s="9">
        <f>-Calculations!V67</f>
        <v>0</v>
      </c>
      <c r="Y63" s="9">
        <f>-Calculations!W67</f>
        <v>0</v>
      </c>
      <c r="Z63" s="9">
        <f>-Calculations!X67</f>
        <v>0</v>
      </c>
      <c r="AA63" s="9">
        <f>-Calculations!Y67</f>
        <v>0</v>
      </c>
      <c r="AB63" s="9">
        <f>-Calculations!Z67</f>
        <v>0</v>
      </c>
      <c r="AC63" s="9">
        <f>-Calculations!AA67</f>
        <v>0</v>
      </c>
      <c r="AD63" s="9">
        <f>-Calculations!AB67</f>
        <v>0</v>
      </c>
      <c r="AE63" s="9">
        <f>-Calculations!AC67</f>
        <v>0</v>
      </c>
      <c r="AF63" s="9">
        <f>-Calculations!AD67</f>
        <v>0</v>
      </c>
      <c r="AG63" s="9">
        <f>-Calculations!AE67</f>
        <v>0</v>
      </c>
      <c r="AH63" s="9">
        <f>-Calculations!AF67</f>
        <v>1101893.1399999999</v>
      </c>
      <c r="AI63" s="9">
        <f>-Calculations!AG67</f>
        <v>16521.78</v>
      </c>
      <c r="AJ63" s="9">
        <f>-Calculations!AH67</f>
        <v>0</v>
      </c>
      <c r="AK63" s="9">
        <f>-Calculations!AI67</f>
        <v>7666.97</v>
      </c>
      <c r="AL63" s="9">
        <f>-Calculations!AJ67</f>
        <v>0</v>
      </c>
      <c r="AM63" s="9">
        <f>-Calculations!AK67</f>
        <v>0</v>
      </c>
      <c r="AN63" s="9">
        <f>-Calculations!AL67</f>
        <v>0</v>
      </c>
      <c r="AO63" s="9">
        <f>-Calculations!AM67</f>
        <v>0</v>
      </c>
      <c r="AP63" s="9">
        <f>-Calculations!AN67</f>
        <v>0</v>
      </c>
      <c r="AQ63" s="9">
        <f>-Calculations!AO67</f>
        <v>0</v>
      </c>
      <c r="AR63" s="9">
        <f>-Calculations!AP67</f>
        <v>0</v>
      </c>
      <c r="AS63" s="9">
        <f>-Calculations!AQ67</f>
        <v>0</v>
      </c>
      <c r="AT63" s="9">
        <f>-Calculations!AR67</f>
        <v>0</v>
      </c>
      <c r="AU63" s="9">
        <f>-Calculations!AS67</f>
        <v>0</v>
      </c>
      <c r="AV63" s="9">
        <f>-Calculations!AT67</f>
        <v>0</v>
      </c>
      <c r="AW63" s="5"/>
      <c r="AX63" s="5"/>
      <c r="AY63" s="5"/>
    </row>
    <row r="64" spans="1:51" s="4" customFormat="1">
      <c r="A64" s="29">
        <f t="shared" si="2"/>
        <v>61</v>
      </c>
      <c r="B64" t="str">
        <f>Calculations!A68</f>
        <v>01043252</v>
      </c>
      <c r="C64" t="s">
        <v>365</v>
      </c>
      <c r="D64" s="9">
        <f>-Calculations!B68</f>
        <v>0</v>
      </c>
      <c r="E64" s="9">
        <f>-Calculations!C68</f>
        <v>0</v>
      </c>
      <c r="F64" s="9">
        <f>-Calculations!D68</f>
        <v>0</v>
      </c>
      <c r="G64" s="9">
        <f>-Calculations!E68</f>
        <v>0</v>
      </c>
      <c r="H64" s="9">
        <f>-Calculations!F68</f>
        <v>0</v>
      </c>
      <c r="I64" s="9">
        <f>-Calculations!G68</f>
        <v>0</v>
      </c>
      <c r="J64" s="9">
        <f>-Calculations!H68</f>
        <v>0</v>
      </c>
      <c r="K64" s="9">
        <f>-Calculations!I68</f>
        <v>0</v>
      </c>
      <c r="L64" s="9">
        <f>-Calculations!J68</f>
        <v>0</v>
      </c>
      <c r="M64" s="9">
        <f>-Calculations!K68</f>
        <v>0</v>
      </c>
      <c r="N64" s="9">
        <f>-Calculations!L68</f>
        <v>0</v>
      </c>
      <c r="O64" s="9">
        <f>-Calculations!M68</f>
        <v>0</v>
      </c>
      <c r="P64" s="9">
        <f>-Calculations!N68</f>
        <v>0</v>
      </c>
      <c r="Q64" s="9">
        <f>-Calculations!O68</f>
        <v>0</v>
      </c>
      <c r="R64" s="9">
        <f>-Calculations!P68</f>
        <v>0</v>
      </c>
      <c r="S64" s="9">
        <f>-Calculations!Q68</f>
        <v>0</v>
      </c>
      <c r="T64" s="9">
        <f>-Calculations!R68</f>
        <v>0</v>
      </c>
      <c r="U64" s="9">
        <f>-Calculations!S68</f>
        <v>0</v>
      </c>
      <c r="V64" s="9">
        <f>-Calculations!T68</f>
        <v>0</v>
      </c>
      <c r="W64" s="9">
        <f>-Calculations!U68</f>
        <v>0</v>
      </c>
      <c r="X64" s="9">
        <f>-Calculations!V68</f>
        <v>0</v>
      </c>
      <c r="Y64" s="9">
        <f>-Calculations!W68</f>
        <v>0</v>
      </c>
      <c r="Z64" s="9">
        <f>-Calculations!X68</f>
        <v>0</v>
      </c>
      <c r="AA64" s="9">
        <f>-Calculations!Y68</f>
        <v>0</v>
      </c>
      <c r="AB64" s="9">
        <f>-Calculations!Z68</f>
        <v>0</v>
      </c>
      <c r="AC64" s="9">
        <f>-Calculations!AA68</f>
        <v>0</v>
      </c>
      <c r="AD64" s="9">
        <f>-Calculations!AB68</f>
        <v>0</v>
      </c>
      <c r="AE64" s="9">
        <f>-Calculations!AC68</f>
        <v>0</v>
      </c>
      <c r="AF64" s="9">
        <f>-Calculations!AD68</f>
        <v>0</v>
      </c>
      <c r="AG64" s="9">
        <f>-Calculations!AE68</f>
        <v>0</v>
      </c>
      <c r="AH64" s="9">
        <f>-Calculations!AF68</f>
        <v>0</v>
      </c>
      <c r="AI64" s="9">
        <f>-Calculations!AG68</f>
        <v>3254755.42</v>
      </c>
      <c r="AJ64" s="9">
        <f>-Calculations!AH68</f>
        <v>0</v>
      </c>
      <c r="AK64" s="9">
        <f>-Calculations!AI68</f>
        <v>205454.48</v>
      </c>
      <c r="AL64" s="9">
        <f>-Calculations!AJ68</f>
        <v>0</v>
      </c>
      <c r="AM64" s="9">
        <f>-Calculations!AK68</f>
        <v>0</v>
      </c>
      <c r="AN64" s="9">
        <f>-Calculations!AL68</f>
        <v>0</v>
      </c>
      <c r="AO64" s="9">
        <f>-Calculations!AM68</f>
        <v>0</v>
      </c>
      <c r="AP64" s="9">
        <f>-Calculations!AN68</f>
        <v>0</v>
      </c>
      <c r="AQ64" s="9">
        <f>-Calculations!AO68</f>
        <v>0</v>
      </c>
      <c r="AR64" s="9">
        <f>-Calculations!AP68</f>
        <v>0</v>
      </c>
      <c r="AS64" s="9">
        <f>-Calculations!AQ68</f>
        <v>0</v>
      </c>
      <c r="AT64" s="9">
        <f>-Calculations!AR68</f>
        <v>0</v>
      </c>
      <c r="AU64" s="9">
        <f>-Calculations!AS68</f>
        <v>0</v>
      </c>
      <c r="AV64" s="9">
        <f>-Calculations!AT68</f>
        <v>0</v>
      </c>
      <c r="AW64" s="5"/>
      <c r="AX64" s="5"/>
      <c r="AY64" s="5"/>
    </row>
    <row r="65" spans="1:54" s="4" customFormat="1">
      <c r="A65" s="29">
        <f t="shared" si="2"/>
        <v>62</v>
      </c>
      <c r="B65" t="str">
        <f>Calculations!A69</f>
        <v>01043302</v>
      </c>
      <c r="C65" t="s">
        <v>300</v>
      </c>
      <c r="D65" s="9">
        <f>-Calculations!B69</f>
        <v>0</v>
      </c>
      <c r="E65" s="9">
        <f>-Calculations!C69</f>
        <v>0</v>
      </c>
      <c r="F65" s="9">
        <f>-Calculations!D69</f>
        <v>0</v>
      </c>
      <c r="G65" s="9">
        <f>-Calculations!E69</f>
        <v>0</v>
      </c>
      <c r="H65" s="9">
        <f>-Calculations!F69</f>
        <v>0</v>
      </c>
      <c r="I65" s="9">
        <f>-Calculations!G69</f>
        <v>0</v>
      </c>
      <c r="J65" s="9">
        <f>-Calculations!H69</f>
        <v>0</v>
      </c>
      <c r="K65" s="9">
        <f>-Calculations!I69</f>
        <v>0</v>
      </c>
      <c r="L65" s="9">
        <f>-Calculations!J69</f>
        <v>0</v>
      </c>
      <c r="M65" s="9">
        <f>-Calculations!K69</f>
        <v>0</v>
      </c>
      <c r="N65" s="9">
        <f>-Calculations!L69</f>
        <v>0</v>
      </c>
      <c r="O65" s="9">
        <f>-Calculations!M69</f>
        <v>0</v>
      </c>
      <c r="P65" s="9">
        <f>-Calculations!N69</f>
        <v>0</v>
      </c>
      <c r="Q65" s="9">
        <f>-Calculations!O69</f>
        <v>0</v>
      </c>
      <c r="R65" s="9">
        <f>-Calculations!P69</f>
        <v>0</v>
      </c>
      <c r="S65" s="9">
        <f>-Calculations!Q69</f>
        <v>0</v>
      </c>
      <c r="T65" s="9">
        <f>-Calculations!R69</f>
        <v>0</v>
      </c>
      <c r="U65" s="9">
        <f>-Calculations!S69</f>
        <v>0</v>
      </c>
      <c r="V65" s="9">
        <f>-Calculations!T69</f>
        <v>0</v>
      </c>
      <c r="W65" s="9">
        <f>-Calculations!U69</f>
        <v>0</v>
      </c>
      <c r="X65" s="9">
        <f>-Calculations!V69</f>
        <v>0</v>
      </c>
      <c r="Y65" s="9">
        <f>-Calculations!W69</f>
        <v>0</v>
      </c>
      <c r="Z65" s="9">
        <f>-Calculations!X69</f>
        <v>0</v>
      </c>
      <c r="AA65" s="9">
        <f>-Calculations!Y69</f>
        <v>0</v>
      </c>
      <c r="AB65" s="9">
        <f>-Calculations!Z69</f>
        <v>0</v>
      </c>
      <c r="AC65" s="9">
        <f>-Calculations!AA69</f>
        <v>0</v>
      </c>
      <c r="AD65" s="9">
        <f>-Calculations!AB69</f>
        <v>0</v>
      </c>
      <c r="AE65" s="9">
        <f>-Calculations!AC69</f>
        <v>0</v>
      </c>
      <c r="AF65" s="9">
        <f>-Calculations!AD69</f>
        <v>0</v>
      </c>
      <c r="AG65" s="9">
        <f>-Calculations!AE69</f>
        <v>0</v>
      </c>
      <c r="AH65" s="9">
        <f>-Calculations!AF69</f>
        <v>0</v>
      </c>
      <c r="AI65" s="9">
        <f>-Calculations!AG69</f>
        <v>0</v>
      </c>
      <c r="AJ65" s="9">
        <f>-Calculations!AH69</f>
        <v>0</v>
      </c>
      <c r="AK65" s="9">
        <f>-Calculations!AI69</f>
        <v>0</v>
      </c>
      <c r="AL65" s="9">
        <f>-Calculations!AJ69</f>
        <v>0</v>
      </c>
      <c r="AM65" s="9">
        <f>-Calculations!AK69</f>
        <v>0</v>
      </c>
      <c r="AN65" s="9">
        <f>-Calculations!AL69</f>
        <v>0</v>
      </c>
      <c r="AO65" s="9">
        <f>-Calculations!AM69</f>
        <v>0</v>
      </c>
      <c r="AP65" s="9">
        <f>-Calculations!AN69</f>
        <v>0</v>
      </c>
      <c r="AQ65" s="9">
        <f>-Calculations!AO69</f>
        <v>0</v>
      </c>
      <c r="AR65" s="9">
        <f>-Calculations!AP69</f>
        <v>0</v>
      </c>
      <c r="AS65" s="9">
        <f>-Calculations!AQ69</f>
        <v>0</v>
      </c>
      <c r="AT65" s="9">
        <f>-Calculations!AR69</f>
        <v>0</v>
      </c>
      <c r="AU65" s="9">
        <f>-Calculations!AS69</f>
        <v>2155366.09</v>
      </c>
      <c r="AV65" s="9">
        <f>-Calculations!AT69</f>
        <v>0</v>
      </c>
      <c r="AW65" s="5"/>
      <c r="AX65" s="5"/>
      <c r="AY65" s="5"/>
    </row>
    <row r="66" spans="1:54" s="4" customFormat="1">
      <c r="A66" s="29">
        <f t="shared" si="2"/>
        <v>63</v>
      </c>
      <c r="B66" t="str">
        <f>Calculations!A70</f>
        <v>01043303</v>
      </c>
      <c r="C66" t="s">
        <v>301</v>
      </c>
      <c r="D66" s="9">
        <f>-Calculations!B70</f>
        <v>0</v>
      </c>
      <c r="E66" s="9">
        <f>-Calculations!C70</f>
        <v>0</v>
      </c>
      <c r="F66" s="9">
        <f>-Calculations!D70</f>
        <v>0</v>
      </c>
      <c r="G66" s="9">
        <f>-Calculations!E70</f>
        <v>0</v>
      </c>
      <c r="H66" s="9">
        <f>-Calculations!F70</f>
        <v>0</v>
      </c>
      <c r="I66" s="9">
        <f>-Calculations!G70</f>
        <v>0</v>
      </c>
      <c r="J66" s="9">
        <f>-Calculations!H70</f>
        <v>0</v>
      </c>
      <c r="K66" s="9">
        <f>-Calculations!I70</f>
        <v>0</v>
      </c>
      <c r="L66" s="9">
        <f>-Calculations!J70</f>
        <v>0</v>
      </c>
      <c r="M66" s="9">
        <f>-Calculations!K70</f>
        <v>0</v>
      </c>
      <c r="N66" s="9">
        <f>-Calculations!L70</f>
        <v>0</v>
      </c>
      <c r="O66" s="9">
        <f>-Calculations!M70</f>
        <v>0</v>
      </c>
      <c r="P66" s="9">
        <f>-Calculations!N70</f>
        <v>0</v>
      </c>
      <c r="Q66" s="9">
        <f>-Calculations!O70</f>
        <v>0</v>
      </c>
      <c r="R66" s="9">
        <f>-Calculations!P70</f>
        <v>0</v>
      </c>
      <c r="S66" s="9">
        <f>-Calculations!Q70</f>
        <v>0</v>
      </c>
      <c r="T66" s="9">
        <f>-Calculations!R70</f>
        <v>0</v>
      </c>
      <c r="U66" s="9">
        <f>-Calculations!S70</f>
        <v>0</v>
      </c>
      <c r="V66" s="9">
        <f>-Calculations!T70</f>
        <v>0</v>
      </c>
      <c r="W66" s="9">
        <f>-Calculations!U70</f>
        <v>0</v>
      </c>
      <c r="X66" s="9">
        <f>-Calculations!V70</f>
        <v>0</v>
      </c>
      <c r="Y66" s="9">
        <f>-Calculations!W70</f>
        <v>0</v>
      </c>
      <c r="Z66" s="9">
        <f>-Calculations!X70</f>
        <v>0</v>
      </c>
      <c r="AA66" s="9">
        <f>-Calculations!Y70</f>
        <v>0</v>
      </c>
      <c r="AB66" s="9">
        <f>-Calculations!Z70</f>
        <v>0</v>
      </c>
      <c r="AC66" s="9">
        <f>-Calculations!AA70</f>
        <v>0</v>
      </c>
      <c r="AD66" s="9">
        <f>-Calculations!AB70</f>
        <v>0</v>
      </c>
      <c r="AE66" s="9">
        <f>-Calculations!AC70</f>
        <v>0</v>
      </c>
      <c r="AF66" s="9">
        <f>-Calculations!AD70</f>
        <v>0</v>
      </c>
      <c r="AG66" s="9">
        <f>-Calculations!AE70</f>
        <v>0</v>
      </c>
      <c r="AH66" s="9">
        <f>-Calculations!AF70</f>
        <v>0</v>
      </c>
      <c r="AI66" s="9">
        <f>-Calculations!AG70</f>
        <v>0</v>
      </c>
      <c r="AJ66" s="9">
        <f>-Calculations!AH70</f>
        <v>0</v>
      </c>
      <c r="AK66" s="9">
        <f>-Calculations!AI70</f>
        <v>0</v>
      </c>
      <c r="AL66" s="9">
        <f>-Calculations!AJ70</f>
        <v>0</v>
      </c>
      <c r="AM66" s="9">
        <f>-Calculations!AK70</f>
        <v>0</v>
      </c>
      <c r="AN66" s="9">
        <f>-Calculations!AL70</f>
        <v>0</v>
      </c>
      <c r="AO66" s="9">
        <f>-Calculations!AM70</f>
        <v>0</v>
      </c>
      <c r="AP66" s="9">
        <f>-Calculations!AN70</f>
        <v>0</v>
      </c>
      <c r="AQ66" s="9">
        <f>-Calculations!AO70</f>
        <v>0</v>
      </c>
      <c r="AR66" s="9">
        <f>-Calculations!AP70</f>
        <v>0</v>
      </c>
      <c r="AS66" s="9">
        <f>-Calculations!AQ70</f>
        <v>0</v>
      </c>
      <c r="AT66" s="9">
        <f>-Calculations!AR70</f>
        <v>0</v>
      </c>
      <c r="AU66" s="9">
        <f>-Calculations!AS70</f>
        <v>607841.69999999995</v>
      </c>
      <c r="AV66" s="9">
        <f>-Calculations!AT70</f>
        <v>0</v>
      </c>
      <c r="AW66" s="5"/>
      <c r="AX66" s="5"/>
      <c r="AY66" s="5"/>
    </row>
    <row r="67" spans="1:54" s="4" customFormat="1">
      <c r="A67" s="29">
        <f t="shared" si="2"/>
        <v>64</v>
      </c>
      <c r="B67" t="str">
        <f>Calculations!A71</f>
        <v>01043518</v>
      </c>
      <c r="C67" t="s">
        <v>366</v>
      </c>
      <c r="D67" s="9">
        <f>-Calculations!B71</f>
        <v>0</v>
      </c>
      <c r="E67" s="9">
        <f>-Calculations!C71</f>
        <v>0</v>
      </c>
      <c r="F67" s="9">
        <f>-Calculations!D71</f>
        <v>0</v>
      </c>
      <c r="G67" s="9">
        <f>-Calculations!E71</f>
        <v>0</v>
      </c>
      <c r="H67" s="9">
        <f>-Calculations!F71</f>
        <v>0</v>
      </c>
      <c r="I67" s="9">
        <f>-Calculations!G71</f>
        <v>0</v>
      </c>
      <c r="J67" s="9">
        <f>-Calculations!H71</f>
        <v>0</v>
      </c>
      <c r="K67" s="9">
        <f>-Calculations!I71</f>
        <v>0</v>
      </c>
      <c r="L67" s="9">
        <f>-Calculations!J71</f>
        <v>0</v>
      </c>
      <c r="M67" s="9">
        <f>-Calculations!K71</f>
        <v>0</v>
      </c>
      <c r="N67" s="9">
        <f>-Calculations!L71</f>
        <v>0</v>
      </c>
      <c r="O67" s="9">
        <f>-Calculations!M71</f>
        <v>0</v>
      </c>
      <c r="P67" s="9">
        <f>-Calculations!N71</f>
        <v>0</v>
      </c>
      <c r="Q67" s="9">
        <f>-Calculations!O71</f>
        <v>0</v>
      </c>
      <c r="R67" s="9">
        <f>-Calculations!P71</f>
        <v>0</v>
      </c>
      <c r="S67" s="9">
        <f>-Calculations!Q71</f>
        <v>0</v>
      </c>
      <c r="T67" s="9">
        <f>-Calculations!R71</f>
        <v>0</v>
      </c>
      <c r="U67" s="9">
        <f>-Calculations!S71</f>
        <v>0</v>
      </c>
      <c r="V67" s="9">
        <f>-Calculations!T71</f>
        <v>0</v>
      </c>
      <c r="W67" s="9">
        <f>-Calculations!U71</f>
        <v>0</v>
      </c>
      <c r="X67" s="9">
        <f>-Calculations!V71</f>
        <v>0</v>
      </c>
      <c r="Y67" s="9">
        <f>-Calculations!W71</f>
        <v>0</v>
      </c>
      <c r="Z67" s="9">
        <f>-Calculations!X71</f>
        <v>0</v>
      </c>
      <c r="AA67" s="9">
        <f>-Calculations!Y71</f>
        <v>0</v>
      </c>
      <c r="AB67" s="9">
        <f>-Calculations!Z71</f>
        <v>0</v>
      </c>
      <c r="AC67" s="9">
        <f>-Calculations!AA71</f>
        <v>0</v>
      </c>
      <c r="AD67" s="9">
        <f>-Calculations!AB71</f>
        <v>0</v>
      </c>
      <c r="AE67" s="9">
        <f>-Calculations!AC71</f>
        <v>0</v>
      </c>
      <c r="AF67" s="9">
        <f>-Calculations!AD71</f>
        <v>0</v>
      </c>
      <c r="AG67" s="9">
        <f>-Calculations!AE71</f>
        <v>0</v>
      </c>
      <c r="AH67" s="9">
        <f>-Calculations!AF71</f>
        <v>0</v>
      </c>
      <c r="AI67" s="9">
        <f>-Calculations!AG71</f>
        <v>1820912.6199999999</v>
      </c>
      <c r="AJ67" s="9">
        <f>-Calculations!AH71</f>
        <v>0</v>
      </c>
      <c r="AK67" s="9">
        <f>-Calculations!AI71</f>
        <v>222224.97</v>
      </c>
      <c r="AL67" s="9">
        <f>-Calculations!AJ71</f>
        <v>0</v>
      </c>
      <c r="AM67" s="9">
        <f>-Calculations!AK71</f>
        <v>0</v>
      </c>
      <c r="AN67" s="9">
        <f>-Calculations!AL71</f>
        <v>0</v>
      </c>
      <c r="AO67" s="9">
        <f>-Calculations!AM71</f>
        <v>0</v>
      </c>
      <c r="AP67" s="9">
        <f>-Calculations!AN71</f>
        <v>0</v>
      </c>
      <c r="AQ67" s="9">
        <f>-Calculations!AO71</f>
        <v>0</v>
      </c>
      <c r="AR67" s="9">
        <f>-Calculations!AP71</f>
        <v>0</v>
      </c>
      <c r="AS67" s="9">
        <f>-Calculations!AQ71</f>
        <v>0</v>
      </c>
      <c r="AT67" s="9">
        <f>-Calculations!AR71</f>
        <v>0</v>
      </c>
      <c r="AU67" s="9">
        <f>-Calculations!AS71</f>
        <v>0</v>
      </c>
      <c r="AV67" s="9">
        <f>-Calculations!AT71</f>
        <v>0</v>
      </c>
      <c r="AW67" s="5"/>
      <c r="AX67" s="5"/>
      <c r="AY67" s="5"/>
    </row>
    <row r="68" spans="1:54" s="4" customFormat="1">
      <c r="A68" s="29">
        <f t="shared" si="2"/>
        <v>65</v>
      </c>
      <c r="B68" t="str">
        <f>Calculations!A72</f>
        <v>01043634</v>
      </c>
      <c r="C68" t="s">
        <v>367</v>
      </c>
      <c r="D68" s="9">
        <f>-Calculations!B72</f>
        <v>0</v>
      </c>
      <c r="E68" s="9">
        <f>-Calculations!C72</f>
        <v>0</v>
      </c>
      <c r="F68" s="9">
        <f>-Calculations!D72</f>
        <v>0</v>
      </c>
      <c r="G68" s="9">
        <f>-Calculations!E72</f>
        <v>0</v>
      </c>
      <c r="H68" s="9">
        <f>-Calculations!F72</f>
        <v>0</v>
      </c>
      <c r="I68" s="9">
        <f>-Calculations!G72</f>
        <v>0</v>
      </c>
      <c r="J68" s="9">
        <f>-Calculations!H72</f>
        <v>0</v>
      </c>
      <c r="K68" s="9">
        <f>-Calculations!I72</f>
        <v>0</v>
      </c>
      <c r="L68" s="9">
        <f>-Calculations!J72</f>
        <v>0</v>
      </c>
      <c r="M68" s="9">
        <f>-Calculations!K72</f>
        <v>0</v>
      </c>
      <c r="N68" s="9">
        <f>-Calculations!L72</f>
        <v>0</v>
      </c>
      <c r="O68" s="9">
        <f>-Calculations!M72</f>
        <v>0</v>
      </c>
      <c r="P68" s="9">
        <f>-Calculations!N72</f>
        <v>0</v>
      </c>
      <c r="Q68" s="9">
        <f>-Calculations!O72</f>
        <v>0</v>
      </c>
      <c r="R68" s="9">
        <f>-Calculations!P72</f>
        <v>0</v>
      </c>
      <c r="S68" s="9">
        <f>-Calculations!Q72</f>
        <v>0</v>
      </c>
      <c r="T68" s="9">
        <f>-Calculations!R72</f>
        <v>0</v>
      </c>
      <c r="U68" s="9">
        <f>-Calculations!S72</f>
        <v>0</v>
      </c>
      <c r="V68" s="9">
        <f>-Calculations!T72</f>
        <v>0</v>
      </c>
      <c r="W68" s="9">
        <f>-Calculations!U72</f>
        <v>0</v>
      </c>
      <c r="X68" s="9">
        <f>-Calculations!V72</f>
        <v>0</v>
      </c>
      <c r="Y68" s="9">
        <f>-Calculations!W72</f>
        <v>0</v>
      </c>
      <c r="Z68" s="9">
        <f>-Calculations!X72</f>
        <v>0</v>
      </c>
      <c r="AA68" s="9">
        <f>-Calculations!Y72</f>
        <v>0</v>
      </c>
      <c r="AB68" s="9">
        <f>-Calculations!Z72</f>
        <v>0</v>
      </c>
      <c r="AC68" s="9">
        <f>-Calculations!AA72</f>
        <v>0</v>
      </c>
      <c r="AD68" s="9">
        <f>-Calculations!AB72</f>
        <v>0</v>
      </c>
      <c r="AE68" s="9">
        <f>-Calculations!AC72</f>
        <v>0</v>
      </c>
      <c r="AF68" s="9">
        <f>-Calculations!AD72</f>
        <v>0</v>
      </c>
      <c r="AG68" s="9">
        <f>-Calculations!AE72</f>
        <v>0</v>
      </c>
      <c r="AH68" s="9">
        <f>-Calculations!AF72</f>
        <v>57094.6</v>
      </c>
      <c r="AI68" s="9">
        <f>-Calculations!AG72</f>
        <v>0</v>
      </c>
      <c r="AJ68" s="9">
        <f>-Calculations!AH72</f>
        <v>0</v>
      </c>
      <c r="AK68" s="9">
        <f>-Calculations!AI72</f>
        <v>0</v>
      </c>
      <c r="AL68" s="9">
        <f>-Calculations!AJ72</f>
        <v>0</v>
      </c>
      <c r="AM68" s="9">
        <f>-Calculations!AK72</f>
        <v>0</v>
      </c>
      <c r="AN68" s="9">
        <f>-Calculations!AL72</f>
        <v>0</v>
      </c>
      <c r="AO68" s="9">
        <f>-Calculations!AM72</f>
        <v>0</v>
      </c>
      <c r="AP68" s="9">
        <f>-Calculations!AN72</f>
        <v>0</v>
      </c>
      <c r="AQ68" s="9">
        <f>-Calculations!AO72</f>
        <v>0</v>
      </c>
      <c r="AR68" s="9">
        <f>-Calculations!AP72</f>
        <v>0</v>
      </c>
      <c r="AS68" s="9">
        <f>-Calculations!AQ72</f>
        <v>0</v>
      </c>
      <c r="AT68" s="9">
        <f>-Calculations!AR72</f>
        <v>0</v>
      </c>
      <c r="AU68" s="9">
        <f>-Calculations!AS72</f>
        <v>0</v>
      </c>
      <c r="AV68" s="9">
        <f>-Calculations!AT72</f>
        <v>0</v>
      </c>
      <c r="AW68" s="5"/>
      <c r="AX68" s="5"/>
      <c r="AY68" s="5"/>
    </row>
    <row r="69" spans="1:54" s="4" customFormat="1">
      <c r="A69" s="29">
        <f t="shared" si="2"/>
        <v>66</v>
      </c>
      <c r="B69" t="str">
        <f>Calculations!A73</f>
        <v>01043697</v>
      </c>
      <c r="C69" t="s">
        <v>368</v>
      </c>
      <c r="D69" s="9">
        <f>-Calculations!B73</f>
        <v>0</v>
      </c>
      <c r="E69" s="9">
        <f>-Calculations!C73</f>
        <v>0</v>
      </c>
      <c r="F69" s="9">
        <f>-Calculations!D73</f>
        <v>0</v>
      </c>
      <c r="G69" s="9">
        <f>-Calculations!E73</f>
        <v>0</v>
      </c>
      <c r="H69" s="9">
        <f>-Calculations!F73</f>
        <v>0</v>
      </c>
      <c r="I69" s="9">
        <f>-Calculations!G73</f>
        <v>0</v>
      </c>
      <c r="J69" s="9">
        <f>-Calculations!H73</f>
        <v>0</v>
      </c>
      <c r="K69" s="9">
        <f>-Calculations!I73</f>
        <v>0</v>
      </c>
      <c r="L69" s="9">
        <f>-Calculations!J73</f>
        <v>0</v>
      </c>
      <c r="M69" s="9">
        <f>-Calculations!K73</f>
        <v>0</v>
      </c>
      <c r="N69" s="9">
        <f>-Calculations!L73</f>
        <v>0</v>
      </c>
      <c r="O69" s="9">
        <f>-Calculations!M73</f>
        <v>0</v>
      </c>
      <c r="P69" s="9">
        <f>-Calculations!N73</f>
        <v>0</v>
      </c>
      <c r="Q69" s="9">
        <f>-Calculations!O73</f>
        <v>0</v>
      </c>
      <c r="R69" s="9">
        <f>-Calculations!P73</f>
        <v>0</v>
      </c>
      <c r="S69" s="9">
        <f>-Calculations!Q73</f>
        <v>0</v>
      </c>
      <c r="T69" s="9">
        <f>-Calculations!R73</f>
        <v>0</v>
      </c>
      <c r="U69" s="9">
        <f>-Calculations!S73</f>
        <v>0</v>
      </c>
      <c r="V69" s="9">
        <f>-Calculations!T73</f>
        <v>0</v>
      </c>
      <c r="W69" s="9">
        <f>-Calculations!U73</f>
        <v>0</v>
      </c>
      <c r="X69" s="9">
        <f>-Calculations!V73</f>
        <v>0</v>
      </c>
      <c r="Y69" s="9">
        <f>-Calculations!W73</f>
        <v>0</v>
      </c>
      <c r="Z69" s="9">
        <f>-Calculations!X73</f>
        <v>0</v>
      </c>
      <c r="AA69" s="9">
        <f>-Calculations!Y73</f>
        <v>0</v>
      </c>
      <c r="AB69" s="9">
        <f>-Calculations!Z73</f>
        <v>0</v>
      </c>
      <c r="AC69" s="9">
        <f>-Calculations!AA73</f>
        <v>0</v>
      </c>
      <c r="AD69" s="9">
        <f>-Calculations!AB73</f>
        <v>0</v>
      </c>
      <c r="AE69" s="9">
        <f>-Calculations!AC73</f>
        <v>0</v>
      </c>
      <c r="AF69" s="9">
        <f>-Calculations!AD73</f>
        <v>0</v>
      </c>
      <c r="AG69" s="9">
        <f>-Calculations!AE73</f>
        <v>0</v>
      </c>
      <c r="AH69" s="9">
        <f>-Calculations!AF73</f>
        <v>0</v>
      </c>
      <c r="AI69" s="9">
        <f>-Calculations!AG73</f>
        <v>1504625.74</v>
      </c>
      <c r="AJ69" s="9">
        <f>-Calculations!AH73</f>
        <v>476339.35</v>
      </c>
      <c r="AK69" s="9">
        <f>-Calculations!AI73</f>
        <v>137641.4</v>
      </c>
      <c r="AL69" s="9">
        <f>-Calculations!AJ73</f>
        <v>0</v>
      </c>
      <c r="AM69" s="9">
        <f>-Calculations!AK73</f>
        <v>11019.679999999998</v>
      </c>
      <c r="AN69" s="9">
        <f>-Calculations!AL73</f>
        <v>0</v>
      </c>
      <c r="AO69" s="9">
        <f>-Calculations!AM73</f>
        <v>0</v>
      </c>
      <c r="AP69" s="9">
        <f>-Calculations!AN73</f>
        <v>0</v>
      </c>
      <c r="AQ69" s="9">
        <f>-Calculations!AO73</f>
        <v>0</v>
      </c>
      <c r="AR69" s="9">
        <f>-Calculations!AP73</f>
        <v>0</v>
      </c>
      <c r="AS69" s="9">
        <f>-Calculations!AQ73</f>
        <v>0</v>
      </c>
      <c r="AT69" s="9">
        <f>-Calculations!AR73</f>
        <v>0</v>
      </c>
      <c r="AU69" s="9">
        <f>-Calculations!AS73</f>
        <v>0</v>
      </c>
      <c r="AV69" s="9">
        <f>-Calculations!AT73</f>
        <v>0</v>
      </c>
      <c r="AW69" s="5"/>
      <c r="AX69" s="5"/>
      <c r="AY69" s="5"/>
    </row>
    <row r="70" spans="1:54" s="4" customFormat="1">
      <c r="A70" s="29">
        <f t="shared" si="2"/>
        <v>67</v>
      </c>
      <c r="B70" s="30"/>
      <c r="C70" s="4" t="s">
        <v>189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>
        <v>-325061.90000000002</v>
      </c>
      <c r="Z70" s="9"/>
      <c r="AA70" s="9"/>
      <c r="AB70" s="5"/>
      <c r="AC70" s="5"/>
      <c r="AD70" s="5"/>
      <c r="AE70" s="5"/>
      <c r="AF70" s="5"/>
      <c r="AG70" s="5"/>
      <c r="AH70" s="5"/>
      <c r="AI70" s="9"/>
      <c r="AJ70" s="9"/>
      <c r="AK70" s="9">
        <v>-282873.56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>
        <v>-27463.87</v>
      </c>
      <c r="AW70" s="5"/>
      <c r="AX70" s="5"/>
      <c r="AY70" s="5"/>
    </row>
    <row r="71" spans="1:54" s="4" customFormat="1">
      <c r="A71" s="29">
        <f t="shared" si="2"/>
        <v>68</v>
      </c>
      <c r="B71" s="30"/>
      <c r="C71" s="179" t="s">
        <v>221</v>
      </c>
      <c r="D71" s="9"/>
      <c r="E71" s="9"/>
      <c r="F71" s="9"/>
      <c r="G71" s="9"/>
      <c r="H71" s="9"/>
      <c r="I71" s="9"/>
      <c r="J71" s="9"/>
      <c r="K71" s="9"/>
      <c r="L71" s="9"/>
      <c r="M71" s="160">
        <v>-36510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5"/>
      <c r="AC71" s="5"/>
      <c r="AD71" s="5"/>
      <c r="AE71" s="5"/>
      <c r="AF71" s="5"/>
      <c r="AG71" s="5"/>
      <c r="AH71" s="5"/>
      <c r="AI71" s="9"/>
      <c r="AJ71" s="9"/>
      <c r="AK71" s="9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4">
      <c r="A72" s="29">
        <f t="shared" si="2"/>
        <v>69</v>
      </c>
      <c r="C72" s="159" t="s">
        <v>222</v>
      </c>
      <c r="M72" s="5">
        <v>-56364</v>
      </c>
      <c r="AI72" s="9"/>
      <c r="AJ72" s="9"/>
      <c r="AK72" s="9"/>
      <c r="AZ72"/>
      <c r="BA72"/>
      <c r="BB72"/>
    </row>
    <row r="73" spans="1:54">
      <c r="A73" s="29">
        <f t="shared" si="2"/>
        <v>70</v>
      </c>
      <c r="C73" s="159" t="s">
        <v>281</v>
      </c>
      <c r="M73" s="5"/>
      <c r="AI73" s="9"/>
      <c r="AJ73" s="9"/>
      <c r="AK73" s="9">
        <v>-444950.88</v>
      </c>
      <c r="AV73" s="6">
        <v>-19304.669999999998</v>
      </c>
      <c r="AZ73"/>
      <c r="BA73"/>
      <c r="BB73"/>
    </row>
    <row r="74" spans="1:54">
      <c r="A74" s="29">
        <f t="shared" si="2"/>
        <v>71</v>
      </c>
      <c r="C74" s="159" t="s">
        <v>180</v>
      </c>
      <c r="K74" s="9">
        <v>-57665.56</v>
      </c>
      <c r="AI74" s="9"/>
      <c r="AJ74" s="9"/>
      <c r="AK74" s="9">
        <v>-952.63</v>
      </c>
      <c r="AZ74"/>
      <c r="BA74"/>
      <c r="BB74"/>
    </row>
    <row r="75" spans="1:54">
      <c r="A75" s="29">
        <f t="shared" si="2"/>
        <v>72</v>
      </c>
      <c r="C75" s="159" t="s">
        <v>282</v>
      </c>
      <c r="K75" s="9"/>
      <c r="AI75" s="9"/>
      <c r="AJ75" s="9"/>
      <c r="AK75" s="9">
        <v>-36588.629999999997</v>
      </c>
      <c r="AZ75"/>
      <c r="BA75"/>
      <c r="BB75"/>
    </row>
    <row r="76" spans="1:54">
      <c r="A76" s="29">
        <f t="shared" si="2"/>
        <v>73</v>
      </c>
      <c r="C76" s="159" t="s">
        <v>190</v>
      </c>
      <c r="K76" s="9">
        <v>-2172371.5699999998</v>
      </c>
      <c r="AI76" s="9"/>
      <c r="AJ76" s="9"/>
      <c r="AK76" s="9"/>
      <c r="AZ76"/>
      <c r="BA76"/>
      <c r="BB76"/>
    </row>
    <row r="77" spans="1:54">
      <c r="A77" s="29">
        <f t="shared" si="2"/>
        <v>74</v>
      </c>
      <c r="C77" s="159" t="s">
        <v>194</v>
      </c>
      <c r="K77" s="9">
        <v>-146048.74</v>
      </c>
      <c r="AI77" s="9"/>
      <c r="AJ77" s="9"/>
      <c r="AK77" s="9"/>
      <c r="AZ77"/>
      <c r="BA77"/>
      <c r="BB77"/>
    </row>
    <row r="78" spans="1:54">
      <c r="A78" s="29">
        <f t="shared" si="2"/>
        <v>75</v>
      </c>
      <c r="C78" s="159" t="s">
        <v>195</v>
      </c>
      <c r="K78" s="9">
        <v>-226875.44</v>
      </c>
      <c r="AI78" s="9"/>
      <c r="AJ78" s="9"/>
      <c r="AK78" s="9"/>
      <c r="AZ78"/>
      <c r="BA78"/>
      <c r="BB78"/>
    </row>
    <row r="79" spans="1:54">
      <c r="A79" s="29">
        <f t="shared" si="2"/>
        <v>76</v>
      </c>
      <c r="C79" s="159" t="s">
        <v>212</v>
      </c>
      <c r="K79" s="9">
        <v>-56218.86</v>
      </c>
      <c r="AI79" s="9"/>
      <c r="AJ79" s="9"/>
      <c r="AK79" s="9"/>
      <c r="AZ79"/>
      <c r="BA79"/>
      <c r="BB79"/>
    </row>
    <row r="80" spans="1:54">
      <c r="A80" s="29">
        <f t="shared" si="2"/>
        <v>77</v>
      </c>
      <c r="C80" s="159" t="s">
        <v>272</v>
      </c>
      <c r="K80" s="9"/>
      <c r="AI80" s="9"/>
      <c r="AJ80" s="9"/>
      <c r="AK80" s="9"/>
      <c r="AZ80"/>
      <c r="BA80"/>
      <c r="BB80"/>
    </row>
    <row r="81" spans="1:63">
      <c r="A81" s="29">
        <f t="shared" si="2"/>
        <v>78</v>
      </c>
      <c r="C81" s="159" t="s">
        <v>310</v>
      </c>
      <c r="K81" s="9"/>
      <c r="AI81" s="9"/>
      <c r="AJ81" s="9"/>
      <c r="AK81" s="9"/>
      <c r="AT81" s="6">
        <v>-21571.47</v>
      </c>
      <c r="AZ81"/>
      <c r="BA81"/>
      <c r="BB81"/>
    </row>
    <row r="82" spans="1:63">
      <c r="A82" s="29">
        <f t="shared" si="2"/>
        <v>79</v>
      </c>
      <c r="C82" s="159" t="s">
        <v>273</v>
      </c>
      <c r="K82" s="9"/>
      <c r="P82" s="9">
        <v>-36376.519999999997</v>
      </c>
      <c r="S82" s="9"/>
      <c r="AI82" s="9"/>
      <c r="AJ82" s="9"/>
      <c r="AK82" s="9">
        <f>-13838.1-54236.84</f>
        <v>-68074.94</v>
      </c>
      <c r="AZ82"/>
      <c r="BA82"/>
      <c r="BB82"/>
    </row>
    <row r="83" spans="1:63">
      <c r="A83" s="29">
        <f t="shared" si="2"/>
        <v>80</v>
      </c>
      <c r="C83" s="159" t="s">
        <v>274</v>
      </c>
      <c r="K83" s="9"/>
      <c r="P83" s="9"/>
      <c r="S83" s="9"/>
      <c r="AI83" s="9"/>
      <c r="AJ83" s="9"/>
      <c r="AK83" s="9"/>
      <c r="AZ83"/>
      <c r="BA83"/>
      <c r="BB83"/>
    </row>
    <row r="84" spans="1:63">
      <c r="A84" s="29">
        <f t="shared" si="2"/>
        <v>81</v>
      </c>
      <c r="C84" s="159" t="s">
        <v>275</v>
      </c>
      <c r="K84" s="9"/>
      <c r="P84" s="9"/>
      <c r="S84" s="9"/>
      <c r="AI84" s="9"/>
      <c r="AJ84" s="9"/>
      <c r="AK84" s="9"/>
      <c r="AZ84"/>
      <c r="BA84"/>
      <c r="BB84"/>
    </row>
    <row r="85" spans="1:63" ht="13.5" thickBot="1">
      <c r="A85" s="29">
        <f t="shared" si="2"/>
        <v>82</v>
      </c>
      <c r="C85" s="2" t="s">
        <v>35</v>
      </c>
      <c r="D85" s="14">
        <f t="shared" ref="D85:AY85" si="3">SUM(D4:D84)</f>
        <v>-2471.4499999999998</v>
      </c>
      <c r="E85" s="14">
        <f t="shared" si="3"/>
        <v>482126.02999999997</v>
      </c>
      <c r="F85" s="14">
        <f t="shared" si="3"/>
        <v>233275.28000000003</v>
      </c>
      <c r="G85" s="14">
        <f t="shared" si="3"/>
        <v>4682.3</v>
      </c>
      <c r="H85" s="14">
        <f t="shared" si="3"/>
        <v>559969.11</v>
      </c>
      <c r="I85" s="14">
        <f t="shared" si="3"/>
        <v>11043631.569999998</v>
      </c>
      <c r="J85" s="14">
        <f t="shared" si="3"/>
        <v>6543.58</v>
      </c>
      <c r="K85" s="14">
        <f t="shared" si="3"/>
        <v>16376040.010000002</v>
      </c>
      <c r="L85" s="14">
        <f t="shared" si="3"/>
        <v>53117.05</v>
      </c>
      <c r="M85" s="14">
        <f t="shared" si="3"/>
        <v>21547736.260000002</v>
      </c>
      <c r="N85" s="14">
        <f t="shared" si="3"/>
        <v>1336086.6199999999</v>
      </c>
      <c r="O85" s="14">
        <f t="shared" si="3"/>
        <v>877603.56999999983</v>
      </c>
      <c r="P85" s="14">
        <f t="shared" si="3"/>
        <v>-27868.579999999994</v>
      </c>
      <c r="Q85" s="14">
        <f t="shared" si="3"/>
        <v>2978077.3299999996</v>
      </c>
      <c r="R85" s="14">
        <f t="shared" si="3"/>
        <v>45574.479999999996</v>
      </c>
      <c r="S85" s="14">
        <f t="shared" si="3"/>
        <v>2064956.2</v>
      </c>
      <c r="T85" s="14">
        <f t="shared" si="3"/>
        <v>240739.42000000004</v>
      </c>
      <c r="U85" s="14">
        <f t="shared" si="3"/>
        <v>2915356.13</v>
      </c>
      <c r="V85" s="14">
        <f t="shared" si="3"/>
        <v>74224.22</v>
      </c>
      <c r="W85" s="14">
        <f t="shared" si="3"/>
        <v>62576.46</v>
      </c>
      <c r="X85" s="14">
        <f t="shared" si="3"/>
        <v>18609247.130000003</v>
      </c>
      <c r="Y85" s="14">
        <f t="shared" si="3"/>
        <v>35664911.420000002</v>
      </c>
      <c r="Z85" s="14">
        <f t="shared" si="3"/>
        <v>2437444.61</v>
      </c>
      <c r="AA85" s="14">
        <f t="shared" si="3"/>
        <v>974352.75</v>
      </c>
      <c r="AB85" s="14">
        <f t="shared" si="3"/>
        <v>269845.37</v>
      </c>
      <c r="AC85" s="14">
        <f t="shared" si="3"/>
        <v>-11892.76</v>
      </c>
      <c r="AD85" s="14">
        <f t="shared" si="3"/>
        <v>7366.6699999999992</v>
      </c>
      <c r="AE85" s="14">
        <f t="shared" si="3"/>
        <v>769568.94000000006</v>
      </c>
      <c r="AF85" s="14">
        <f t="shared" si="3"/>
        <v>16663.419999999998</v>
      </c>
      <c r="AG85" s="14">
        <f t="shared" si="3"/>
        <v>1233839.56</v>
      </c>
      <c r="AH85" s="14">
        <f t="shared" si="3"/>
        <v>1157731.8600000001</v>
      </c>
      <c r="AI85" s="14">
        <f t="shared" si="3"/>
        <v>6596815.5599999996</v>
      </c>
      <c r="AJ85" s="14">
        <f t="shared" si="3"/>
        <v>547390.29</v>
      </c>
      <c r="AK85" s="14">
        <f t="shared" si="3"/>
        <v>52965622.039999962</v>
      </c>
      <c r="AL85" s="14">
        <f t="shared" si="3"/>
        <v>-22549.200000000001</v>
      </c>
      <c r="AM85" s="14">
        <f t="shared" si="3"/>
        <v>5047.7899999999981</v>
      </c>
      <c r="AN85" s="14">
        <f t="shared" si="3"/>
        <v>0</v>
      </c>
      <c r="AO85" s="14">
        <f t="shared" si="3"/>
        <v>0</v>
      </c>
      <c r="AP85" s="14">
        <f t="shared" si="3"/>
        <v>0</v>
      </c>
      <c r="AQ85" s="14">
        <f t="shared" si="3"/>
        <v>3645908.76</v>
      </c>
      <c r="AR85" s="14">
        <f t="shared" si="3"/>
        <v>49325.85</v>
      </c>
      <c r="AS85" s="14">
        <f t="shared" si="3"/>
        <v>-4385.95</v>
      </c>
      <c r="AT85" s="14">
        <f t="shared" si="3"/>
        <v>499.5</v>
      </c>
      <c r="AU85" s="14">
        <f t="shared" si="3"/>
        <v>4947635.22</v>
      </c>
      <c r="AV85" s="14">
        <f t="shared" si="3"/>
        <v>41080902.18</v>
      </c>
      <c r="AW85" s="14">
        <f t="shared" si="3"/>
        <v>0</v>
      </c>
      <c r="AX85" s="14">
        <f t="shared" si="3"/>
        <v>0</v>
      </c>
      <c r="AY85" s="14">
        <f t="shared" si="3"/>
        <v>0</v>
      </c>
      <c r="AZ85"/>
      <c r="BA85"/>
      <c r="BB85"/>
    </row>
    <row r="86" spans="1:63" s="8" customFormat="1" ht="13.5" thickTop="1">
      <c r="A86" s="29">
        <f t="shared" si="2"/>
        <v>83</v>
      </c>
      <c r="C86" s="166" t="s">
        <v>209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>
        <v>-174550</v>
      </c>
      <c r="Z86" s="9">
        <f>Calculations!X75</f>
        <v>0</v>
      </c>
      <c r="AA86" s="9">
        <f>Calculations!Y75</f>
        <v>-2247.9300000000003</v>
      </c>
      <c r="AB86" s="9">
        <f>Calculations!Z75</f>
        <v>0</v>
      </c>
      <c r="AC86" s="9">
        <f>Calculations!AA75</f>
        <v>0</v>
      </c>
      <c r="AD86" s="9">
        <f>Calculations!AB75</f>
        <v>-6534.51</v>
      </c>
      <c r="AE86" s="9">
        <f>Calculations!AC75</f>
        <v>-1433.04</v>
      </c>
      <c r="AF86" s="9">
        <f>Calculations!AD75</f>
        <v>0</v>
      </c>
      <c r="AG86" s="9">
        <f>Calculations!AE75</f>
        <v>0</v>
      </c>
      <c r="AH86" s="9">
        <f>Calculations!AF75</f>
        <v>0</v>
      </c>
      <c r="AI86" s="9">
        <f>Calculations!AG75</f>
        <v>0</v>
      </c>
      <c r="AJ86" s="9">
        <f>Calculations!AH75</f>
        <v>-36494.360000000008</v>
      </c>
      <c r="AK86" s="9">
        <f>Calculations!AI75</f>
        <v>-838804.8</v>
      </c>
      <c r="AL86" s="9">
        <f>Calculations!AJ75</f>
        <v>0</v>
      </c>
      <c r="AM86" s="9">
        <f>Calculations!AK75</f>
        <v>0</v>
      </c>
      <c r="AN86" s="9">
        <f>Calculations!AL75</f>
        <v>0</v>
      </c>
      <c r="AO86" s="9">
        <f>Calculations!AM75</f>
        <v>0</v>
      </c>
      <c r="AP86" s="9">
        <f>Calculations!AN75</f>
        <v>0</v>
      </c>
      <c r="AQ86" s="9">
        <f>Calculations!AO75</f>
        <v>0</v>
      </c>
      <c r="AR86" s="9">
        <f>Calculations!AP75</f>
        <v>0</v>
      </c>
      <c r="AS86" s="9">
        <f>Calculations!AQ75</f>
        <v>0</v>
      </c>
      <c r="AT86" s="9">
        <f>Calculations!AR75</f>
        <v>-727.52</v>
      </c>
      <c r="AU86" s="9">
        <f>Calculations!AS75</f>
        <v>0</v>
      </c>
      <c r="AV86" s="9">
        <f>Calculations!AT75</f>
        <v>-771680.25</v>
      </c>
      <c r="AW86" s="9">
        <f>Calculations!AU75</f>
        <v>0</v>
      </c>
      <c r="AX86" s="9">
        <f>Calculations!AV75</f>
        <v>0</v>
      </c>
      <c r="AY86" s="9">
        <f>Calculations!AW75</f>
        <v>0</v>
      </c>
    </row>
    <row r="87" spans="1:63">
      <c r="A87" s="29">
        <f t="shared" si="2"/>
        <v>84</v>
      </c>
      <c r="C87" s="1"/>
      <c r="AZ87"/>
      <c r="BA87"/>
      <c r="BB87"/>
    </row>
    <row r="88" spans="1:63" s="213" customFormat="1">
      <c r="A88" s="212">
        <f>A87+1</f>
        <v>85</v>
      </c>
      <c r="C88" s="213" t="s">
        <v>36</v>
      </c>
      <c r="D88" s="216">
        <f>D85</f>
        <v>-2471.4499999999998</v>
      </c>
      <c r="E88" s="216">
        <f t="shared" ref="E88:AJ88" si="4">D88+E85</f>
        <v>479654.57999999996</v>
      </c>
      <c r="F88" s="216">
        <f t="shared" si="4"/>
        <v>712929.86</v>
      </c>
      <c r="G88" s="216">
        <f t="shared" si="4"/>
        <v>717612.16</v>
      </c>
      <c r="H88" s="216">
        <f t="shared" si="4"/>
        <v>1277581.27</v>
      </c>
      <c r="I88" s="216">
        <f t="shared" si="4"/>
        <v>12321212.839999998</v>
      </c>
      <c r="J88" s="216">
        <f t="shared" si="4"/>
        <v>12327756.419999998</v>
      </c>
      <c r="K88" s="216">
        <f t="shared" si="4"/>
        <v>28703796.43</v>
      </c>
      <c r="L88" s="216">
        <f t="shared" si="4"/>
        <v>28756913.48</v>
      </c>
      <c r="M88" s="216">
        <f t="shared" si="4"/>
        <v>50304649.740000002</v>
      </c>
      <c r="N88" s="216">
        <f t="shared" si="4"/>
        <v>51640736.359999999</v>
      </c>
      <c r="O88" s="216">
        <f t="shared" si="4"/>
        <v>52518339.93</v>
      </c>
      <c r="P88" s="216">
        <f t="shared" si="4"/>
        <v>52490471.350000001</v>
      </c>
      <c r="Q88" s="216">
        <f t="shared" si="4"/>
        <v>55468548.68</v>
      </c>
      <c r="R88" s="216">
        <f t="shared" si="4"/>
        <v>55514123.159999996</v>
      </c>
      <c r="S88" s="216">
        <f t="shared" si="4"/>
        <v>57579079.359999999</v>
      </c>
      <c r="T88" s="216">
        <f t="shared" si="4"/>
        <v>57819818.780000001</v>
      </c>
      <c r="U88" s="216">
        <f t="shared" si="4"/>
        <v>60735174.910000004</v>
      </c>
      <c r="V88" s="216">
        <f t="shared" si="4"/>
        <v>60809399.130000003</v>
      </c>
      <c r="W88" s="216">
        <f t="shared" si="4"/>
        <v>60871975.590000004</v>
      </c>
      <c r="X88" s="216">
        <f t="shared" si="4"/>
        <v>79481222.719999999</v>
      </c>
      <c r="Y88" s="216">
        <f t="shared" si="4"/>
        <v>115146134.14</v>
      </c>
      <c r="Z88" s="216">
        <f t="shared" si="4"/>
        <v>117583578.75</v>
      </c>
      <c r="AA88" s="216">
        <f t="shared" si="4"/>
        <v>118557931.5</v>
      </c>
      <c r="AB88" s="216">
        <f t="shared" si="4"/>
        <v>118827776.87</v>
      </c>
      <c r="AC88" s="216">
        <f t="shared" si="4"/>
        <v>118815884.11</v>
      </c>
      <c r="AD88" s="216">
        <f t="shared" si="4"/>
        <v>118823250.78</v>
      </c>
      <c r="AE88" s="216">
        <f t="shared" si="4"/>
        <v>119592819.72</v>
      </c>
      <c r="AF88" s="216">
        <f t="shared" si="4"/>
        <v>119609483.14</v>
      </c>
      <c r="AG88" s="216">
        <f t="shared" si="4"/>
        <v>120843322.7</v>
      </c>
      <c r="AH88" s="216">
        <f t="shared" si="4"/>
        <v>122001054.56</v>
      </c>
      <c r="AI88" s="216">
        <f t="shared" si="4"/>
        <v>128597870.12</v>
      </c>
      <c r="AJ88" s="216">
        <f t="shared" si="4"/>
        <v>129145260.41000001</v>
      </c>
      <c r="AK88" s="216">
        <f t="shared" ref="AK88:BK88" si="5">AJ88+AK85</f>
        <v>182110882.44999999</v>
      </c>
      <c r="AL88" s="216">
        <f t="shared" si="5"/>
        <v>182088333.25</v>
      </c>
      <c r="AM88" s="216">
        <f t="shared" si="5"/>
        <v>182093381.03999999</v>
      </c>
      <c r="AN88" s="216">
        <f t="shared" si="5"/>
        <v>182093381.03999999</v>
      </c>
      <c r="AO88" s="216">
        <f t="shared" si="5"/>
        <v>182093381.03999999</v>
      </c>
      <c r="AP88" s="216">
        <f t="shared" si="5"/>
        <v>182093381.03999999</v>
      </c>
      <c r="AQ88" s="216">
        <f t="shared" si="5"/>
        <v>185739289.79999998</v>
      </c>
      <c r="AR88" s="216">
        <f t="shared" si="5"/>
        <v>185788615.64999998</v>
      </c>
      <c r="AS88" s="216">
        <f t="shared" si="5"/>
        <v>185784229.69999999</v>
      </c>
      <c r="AT88" s="216">
        <f t="shared" si="5"/>
        <v>185784729.19999999</v>
      </c>
      <c r="AU88" s="216">
        <f t="shared" si="5"/>
        <v>190732364.41999999</v>
      </c>
      <c r="AV88" s="216">
        <f t="shared" si="5"/>
        <v>231813266.59999999</v>
      </c>
      <c r="AW88" s="216">
        <f t="shared" si="5"/>
        <v>231813266.59999999</v>
      </c>
      <c r="AX88" s="216">
        <f t="shared" si="5"/>
        <v>231813266.59999999</v>
      </c>
      <c r="AY88" s="216">
        <f t="shared" si="5"/>
        <v>231813266.59999999</v>
      </c>
      <c r="AZ88" s="216">
        <f t="shared" si="5"/>
        <v>231813266.59999999</v>
      </c>
      <c r="BA88" s="216">
        <f t="shared" si="5"/>
        <v>231813266.59999999</v>
      </c>
      <c r="BB88" s="216">
        <f t="shared" si="5"/>
        <v>231813266.59999999</v>
      </c>
      <c r="BC88" s="216">
        <f t="shared" si="5"/>
        <v>231813266.59999999</v>
      </c>
      <c r="BD88" s="216">
        <f t="shared" si="5"/>
        <v>231813266.59999999</v>
      </c>
      <c r="BE88" s="216">
        <f t="shared" si="5"/>
        <v>231813266.59999999</v>
      </c>
      <c r="BF88" s="216">
        <f t="shared" si="5"/>
        <v>231813266.59999999</v>
      </c>
      <c r="BG88" s="216">
        <f t="shared" si="5"/>
        <v>231813266.59999999</v>
      </c>
      <c r="BH88" s="216">
        <f t="shared" si="5"/>
        <v>231813266.59999999</v>
      </c>
      <c r="BI88" s="216">
        <f t="shared" si="5"/>
        <v>231813266.59999999</v>
      </c>
      <c r="BJ88" s="216">
        <f t="shared" si="5"/>
        <v>231813266.59999999</v>
      </c>
      <c r="BK88" s="216">
        <f t="shared" si="5"/>
        <v>231813266.59999999</v>
      </c>
    </row>
    <row r="89" spans="1:63" s="213" customFormat="1">
      <c r="A89" s="212">
        <f>A88+1</f>
        <v>86</v>
      </c>
      <c r="C89" s="213" t="s">
        <v>240</v>
      </c>
      <c r="D89" s="216">
        <f>D88-84000000</f>
        <v>-84002471.450000003</v>
      </c>
      <c r="E89" s="216">
        <f t="shared" ref="E89:AJ89" si="6">D89+E85</f>
        <v>-83520345.420000002</v>
      </c>
      <c r="F89" s="216">
        <f t="shared" si="6"/>
        <v>-83287070.140000001</v>
      </c>
      <c r="G89" s="216">
        <f t="shared" si="6"/>
        <v>-83282387.840000004</v>
      </c>
      <c r="H89" s="216">
        <f t="shared" si="6"/>
        <v>-82722418.730000004</v>
      </c>
      <c r="I89" s="216">
        <f t="shared" si="6"/>
        <v>-71678787.160000011</v>
      </c>
      <c r="J89" s="216">
        <f t="shared" si="6"/>
        <v>-71672243.580000013</v>
      </c>
      <c r="K89" s="216">
        <f t="shared" si="6"/>
        <v>-55296203.570000008</v>
      </c>
      <c r="L89" s="216">
        <f t="shared" si="6"/>
        <v>-55243086.520000011</v>
      </c>
      <c r="M89" s="216">
        <f t="shared" si="6"/>
        <v>-33695350.260000005</v>
      </c>
      <c r="N89" s="216">
        <f t="shared" si="6"/>
        <v>-32359263.640000004</v>
      </c>
      <c r="O89" s="216">
        <f t="shared" si="6"/>
        <v>-31481660.070000004</v>
      </c>
      <c r="P89" s="216">
        <f t="shared" si="6"/>
        <v>-31509528.650000002</v>
      </c>
      <c r="Q89" s="216">
        <f t="shared" si="6"/>
        <v>-28531451.320000004</v>
      </c>
      <c r="R89" s="216">
        <f t="shared" si="6"/>
        <v>-28485876.840000004</v>
      </c>
      <c r="S89" s="216">
        <f t="shared" si="6"/>
        <v>-26420920.640000004</v>
      </c>
      <c r="T89" s="216">
        <f t="shared" si="6"/>
        <v>-26180181.220000003</v>
      </c>
      <c r="U89" s="216">
        <f t="shared" si="6"/>
        <v>-23264825.090000004</v>
      </c>
      <c r="V89" s="216">
        <f t="shared" si="6"/>
        <v>-23190600.870000005</v>
      </c>
      <c r="W89" s="216">
        <f t="shared" si="6"/>
        <v>-23128024.410000004</v>
      </c>
      <c r="X89" s="216">
        <f t="shared" si="6"/>
        <v>-4518777.2800000012</v>
      </c>
      <c r="Y89" s="216">
        <f t="shared" si="6"/>
        <v>31146134.140000001</v>
      </c>
      <c r="Z89" s="216">
        <f t="shared" si="6"/>
        <v>33583578.75</v>
      </c>
      <c r="AA89" s="216">
        <f t="shared" si="6"/>
        <v>34557931.5</v>
      </c>
      <c r="AB89" s="216">
        <f t="shared" si="6"/>
        <v>34827776.869999997</v>
      </c>
      <c r="AC89" s="216">
        <f t="shared" si="6"/>
        <v>34815884.109999999</v>
      </c>
      <c r="AD89" s="216">
        <f t="shared" si="6"/>
        <v>34823250.780000001</v>
      </c>
      <c r="AE89" s="216">
        <f t="shared" si="6"/>
        <v>35592819.719999999</v>
      </c>
      <c r="AF89" s="216">
        <f t="shared" si="6"/>
        <v>35609483.140000001</v>
      </c>
      <c r="AG89" s="216">
        <f t="shared" si="6"/>
        <v>36843322.700000003</v>
      </c>
      <c r="AH89" s="216">
        <f t="shared" si="6"/>
        <v>38001054.560000002</v>
      </c>
      <c r="AI89" s="216">
        <f t="shared" si="6"/>
        <v>44597870.120000005</v>
      </c>
      <c r="AJ89" s="216">
        <f t="shared" si="6"/>
        <v>45145260.410000004</v>
      </c>
      <c r="AK89" s="216">
        <f t="shared" ref="AK89:BK89" si="7">AJ89+AK85</f>
        <v>98110882.449999958</v>
      </c>
      <c r="AL89" s="216">
        <f t="shared" si="7"/>
        <v>98088333.249999955</v>
      </c>
      <c r="AM89" s="216">
        <f t="shared" si="7"/>
        <v>98093381.039999962</v>
      </c>
      <c r="AN89" s="216">
        <f t="shared" si="7"/>
        <v>98093381.039999962</v>
      </c>
      <c r="AO89" s="216">
        <f t="shared" si="7"/>
        <v>98093381.039999962</v>
      </c>
      <c r="AP89" s="216">
        <f t="shared" si="7"/>
        <v>98093381.039999962</v>
      </c>
      <c r="AQ89" s="216">
        <f t="shared" si="7"/>
        <v>101739289.79999997</v>
      </c>
      <c r="AR89" s="216">
        <f t="shared" si="7"/>
        <v>101788615.64999996</v>
      </c>
      <c r="AS89" s="216">
        <f t="shared" si="7"/>
        <v>101784229.69999996</v>
      </c>
      <c r="AT89" s="216">
        <f t="shared" si="7"/>
        <v>101784729.19999996</v>
      </c>
      <c r="AU89" s="216">
        <f t="shared" si="7"/>
        <v>106732364.41999996</v>
      </c>
      <c r="AV89" s="216">
        <f t="shared" si="7"/>
        <v>147813266.59999996</v>
      </c>
      <c r="AW89" s="216">
        <f t="shared" si="7"/>
        <v>147813266.59999996</v>
      </c>
      <c r="AX89" s="216">
        <f t="shared" si="7"/>
        <v>147813266.59999996</v>
      </c>
      <c r="AY89" s="216">
        <f t="shared" si="7"/>
        <v>147813266.59999996</v>
      </c>
      <c r="AZ89" s="216">
        <f t="shared" si="7"/>
        <v>147813266.59999996</v>
      </c>
      <c r="BA89" s="216">
        <f t="shared" si="7"/>
        <v>147813266.59999996</v>
      </c>
      <c r="BB89" s="216">
        <f t="shared" si="7"/>
        <v>147813266.59999996</v>
      </c>
      <c r="BC89" s="216">
        <f t="shared" si="7"/>
        <v>147813266.59999996</v>
      </c>
      <c r="BD89" s="216">
        <f t="shared" si="7"/>
        <v>147813266.59999996</v>
      </c>
      <c r="BE89" s="216">
        <f t="shared" si="7"/>
        <v>147813266.59999996</v>
      </c>
      <c r="BF89" s="216">
        <f t="shared" si="7"/>
        <v>147813266.59999996</v>
      </c>
      <c r="BG89" s="216">
        <f t="shared" si="7"/>
        <v>147813266.59999996</v>
      </c>
      <c r="BH89" s="216">
        <f t="shared" si="7"/>
        <v>147813266.59999996</v>
      </c>
      <c r="BI89" s="216">
        <f t="shared" si="7"/>
        <v>147813266.59999996</v>
      </c>
      <c r="BJ89" s="216">
        <f t="shared" si="7"/>
        <v>147813266.59999996</v>
      </c>
      <c r="BK89" s="216">
        <f t="shared" si="7"/>
        <v>147813266.59999996</v>
      </c>
    </row>
    <row r="90" spans="1:63" s="213" customFormat="1">
      <c r="A90" s="212">
        <f t="shared" ref="A90:A100" si="8">A89+1</f>
        <v>87</v>
      </c>
      <c r="C90" s="213" t="s">
        <v>37</v>
      </c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22">
        <f>0.0214/12</f>
        <v>1.7833333333333332E-3</v>
      </c>
      <c r="Z90" s="222">
        <f t="shared" ref="Z90:BK90" si="9">0.0214/12</f>
        <v>1.7833333333333332E-3</v>
      </c>
      <c r="AA90" s="222">
        <f t="shared" si="9"/>
        <v>1.7833333333333332E-3</v>
      </c>
      <c r="AB90" s="222">
        <f t="shared" si="9"/>
        <v>1.7833333333333332E-3</v>
      </c>
      <c r="AC90" s="222">
        <f t="shared" si="9"/>
        <v>1.7833333333333332E-3</v>
      </c>
      <c r="AD90" s="222">
        <f t="shared" si="9"/>
        <v>1.7833333333333332E-3</v>
      </c>
      <c r="AE90" s="222">
        <f t="shared" si="9"/>
        <v>1.7833333333333332E-3</v>
      </c>
      <c r="AF90" s="222">
        <f t="shared" si="9"/>
        <v>1.7833333333333332E-3</v>
      </c>
      <c r="AG90" s="222">
        <f t="shared" si="9"/>
        <v>1.7833333333333332E-3</v>
      </c>
      <c r="AH90" s="222">
        <f t="shared" si="9"/>
        <v>1.7833333333333332E-3</v>
      </c>
      <c r="AI90" s="222">
        <f t="shared" si="9"/>
        <v>1.7833333333333332E-3</v>
      </c>
      <c r="AJ90" s="222">
        <f t="shared" si="9"/>
        <v>1.7833333333333332E-3</v>
      </c>
      <c r="AK90" s="222">
        <f t="shared" si="9"/>
        <v>1.7833333333333332E-3</v>
      </c>
      <c r="AL90" s="222">
        <f t="shared" si="9"/>
        <v>1.7833333333333332E-3</v>
      </c>
      <c r="AM90" s="222">
        <f t="shared" si="9"/>
        <v>1.7833333333333332E-3</v>
      </c>
      <c r="AN90" s="222">
        <f t="shared" si="9"/>
        <v>1.7833333333333332E-3</v>
      </c>
      <c r="AO90" s="222">
        <f t="shared" si="9"/>
        <v>1.7833333333333332E-3</v>
      </c>
      <c r="AP90" s="222">
        <f t="shared" si="9"/>
        <v>1.7833333333333332E-3</v>
      </c>
      <c r="AQ90" s="222">
        <f t="shared" si="9"/>
        <v>1.7833333333333332E-3</v>
      </c>
      <c r="AR90" s="222">
        <f t="shared" si="9"/>
        <v>1.7833333333333332E-3</v>
      </c>
      <c r="AS90" s="222">
        <f t="shared" si="9"/>
        <v>1.7833333333333332E-3</v>
      </c>
      <c r="AT90" s="222">
        <f t="shared" si="9"/>
        <v>1.7833333333333332E-3</v>
      </c>
      <c r="AU90" s="222">
        <f t="shared" si="9"/>
        <v>1.7833333333333332E-3</v>
      </c>
      <c r="AV90" s="222">
        <f t="shared" si="9"/>
        <v>1.7833333333333332E-3</v>
      </c>
      <c r="AW90" s="222">
        <f t="shared" si="9"/>
        <v>1.7833333333333332E-3</v>
      </c>
      <c r="AX90" s="222">
        <f t="shared" si="9"/>
        <v>1.7833333333333332E-3</v>
      </c>
      <c r="AY90" s="222">
        <f t="shared" si="9"/>
        <v>1.7833333333333332E-3</v>
      </c>
      <c r="AZ90" s="222">
        <f t="shared" si="9"/>
        <v>1.7833333333333332E-3</v>
      </c>
      <c r="BA90" s="222">
        <f t="shared" si="9"/>
        <v>1.7833333333333332E-3</v>
      </c>
      <c r="BB90" s="222">
        <f t="shared" si="9"/>
        <v>1.7833333333333332E-3</v>
      </c>
      <c r="BC90" s="222">
        <f t="shared" si="9"/>
        <v>1.7833333333333332E-3</v>
      </c>
      <c r="BD90" s="222">
        <f t="shared" si="9"/>
        <v>1.7833333333333332E-3</v>
      </c>
      <c r="BE90" s="222">
        <f t="shared" si="9"/>
        <v>1.7833333333333332E-3</v>
      </c>
      <c r="BF90" s="222">
        <f t="shared" si="9"/>
        <v>1.7833333333333332E-3</v>
      </c>
      <c r="BG90" s="222">
        <f t="shared" si="9"/>
        <v>1.7833333333333332E-3</v>
      </c>
      <c r="BH90" s="222">
        <f t="shared" si="9"/>
        <v>1.7833333333333332E-3</v>
      </c>
      <c r="BI90" s="222">
        <f t="shared" si="9"/>
        <v>1.7833333333333332E-3</v>
      </c>
      <c r="BJ90" s="222">
        <f t="shared" si="9"/>
        <v>1.7833333333333332E-3</v>
      </c>
      <c r="BK90" s="222">
        <f t="shared" si="9"/>
        <v>1.7833333333333332E-3</v>
      </c>
    </row>
    <row r="91" spans="1:63" s="213" customFormat="1">
      <c r="A91" s="212">
        <f t="shared" si="8"/>
        <v>88</v>
      </c>
      <c r="C91" s="213" t="s">
        <v>38</v>
      </c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>
        <f t="shared" ref="Y91:AM91" si="10">Y89*Y90</f>
        <v>55543.939216333332</v>
      </c>
      <c r="Z91" s="218">
        <f t="shared" si="10"/>
        <v>59890.715437499995</v>
      </c>
      <c r="AA91" s="218">
        <f t="shared" si="10"/>
        <v>61628.311174999995</v>
      </c>
      <c r="AB91" s="218">
        <f t="shared" si="10"/>
        <v>62109.535418166655</v>
      </c>
      <c r="AC91" s="218">
        <f t="shared" si="10"/>
        <v>62088.326662833329</v>
      </c>
      <c r="AD91" s="218">
        <f t="shared" si="10"/>
        <v>62101.463890999999</v>
      </c>
      <c r="AE91" s="218">
        <f t="shared" si="10"/>
        <v>63473.861833999988</v>
      </c>
      <c r="AF91" s="218">
        <f t="shared" si="10"/>
        <v>63503.57826633333</v>
      </c>
      <c r="AG91" s="218">
        <f t="shared" si="10"/>
        <v>65703.925481666665</v>
      </c>
      <c r="AH91" s="218">
        <f t="shared" si="10"/>
        <v>67768.547298666672</v>
      </c>
      <c r="AI91" s="218">
        <f t="shared" si="10"/>
        <v>79532.868380666667</v>
      </c>
      <c r="AJ91" s="218">
        <f t="shared" si="10"/>
        <v>80509.047731166662</v>
      </c>
      <c r="AK91" s="218">
        <f t="shared" si="10"/>
        <v>174964.40703583325</v>
      </c>
      <c r="AL91" s="218">
        <f t="shared" si="10"/>
        <v>174924.19429583324</v>
      </c>
      <c r="AM91" s="218">
        <f t="shared" si="10"/>
        <v>174933.19618799991</v>
      </c>
      <c r="AN91" s="218">
        <f t="shared" ref="AN91:BK91" si="11">AN89*AN90</f>
        <v>174933.19618799991</v>
      </c>
      <c r="AO91" s="218">
        <f t="shared" si="11"/>
        <v>174933.19618799991</v>
      </c>
      <c r="AP91" s="218">
        <f t="shared" si="11"/>
        <v>174933.19618799991</v>
      </c>
      <c r="AQ91" s="218">
        <f t="shared" si="11"/>
        <v>181435.06680999993</v>
      </c>
      <c r="AR91" s="218">
        <f t="shared" si="11"/>
        <v>181523.03124249991</v>
      </c>
      <c r="AS91" s="218">
        <f>AS89*AS90</f>
        <v>181515.20963166657</v>
      </c>
      <c r="AT91" s="218">
        <f t="shared" si="11"/>
        <v>181516.10040666658</v>
      </c>
      <c r="AU91" s="218">
        <f t="shared" si="11"/>
        <v>190339.38321566657</v>
      </c>
      <c r="AV91" s="218">
        <f>AV89*AV90</f>
        <v>263600.32543666655</v>
      </c>
      <c r="AW91" s="218">
        <f t="shared" si="11"/>
        <v>263600.32543666655</v>
      </c>
      <c r="AX91" s="218">
        <f t="shared" si="11"/>
        <v>263600.32543666655</v>
      </c>
      <c r="AY91" s="218">
        <f t="shared" si="11"/>
        <v>263600.32543666655</v>
      </c>
      <c r="AZ91" s="218">
        <f t="shared" si="11"/>
        <v>263600.32543666655</v>
      </c>
      <c r="BA91" s="218">
        <f t="shared" si="11"/>
        <v>263600.32543666655</v>
      </c>
      <c r="BB91" s="218">
        <f t="shared" si="11"/>
        <v>263600.32543666655</v>
      </c>
      <c r="BC91" s="218">
        <f t="shared" si="11"/>
        <v>263600.32543666655</v>
      </c>
      <c r="BD91" s="218">
        <f t="shared" si="11"/>
        <v>263600.32543666655</v>
      </c>
      <c r="BE91" s="218">
        <f t="shared" si="11"/>
        <v>263600.32543666655</v>
      </c>
      <c r="BF91" s="218">
        <f t="shared" si="11"/>
        <v>263600.32543666655</v>
      </c>
      <c r="BG91" s="218">
        <f t="shared" si="11"/>
        <v>263600.32543666655</v>
      </c>
      <c r="BH91" s="218">
        <f t="shared" si="11"/>
        <v>263600.32543666655</v>
      </c>
      <c r="BI91" s="218">
        <f t="shared" si="11"/>
        <v>263600.32543666655</v>
      </c>
      <c r="BJ91" s="218">
        <f t="shared" si="11"/>
        <v>263600.32543666655</v>
      </c>
      <c r="BK91" s="218">
        <f t="shared" si="11"/>
        <v>263600.32543666655</v>
      </c>
    </row>
    <row r="92" spans="1:63" s="213" customFormat="1">
      <c r="A92" s="212">
        <f t="shared" si="8"/>
        <v>89</v>
      </c>
      <c r="C92" s="213" t="s">
        <v>155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>
        <f>Calculations!W97</f>
        <v>1803211.2348243333</v>
      </c>
      <c r="Z92" s="216">
        <f>Calculations!X97</f>
        <v>1628661.2348243333</v>
      </c>
      <c r="AA92" s="216">
        <f>Calculations!Y97</f>
        <v>1630909.1648243333</v>
      </c>
      <c r="AB92" s="216">
        <f>Calculations!Z97</f>
        <v>2896209.8862527488</v>
      </c>
      <c r="AC92" s="216">
        <f>Calculations!AA97</f>
        <v>2896209.8862527488</v>
      </c>
      <c r="AD92" s="216">
        <f>Calculations!AB97</f>
        <v>2902744.3962527486</v>
      </c>
      <c r="AE92" s="216">
        <f>Calculations!AC97</f>
        <v>2897642.9262527488</v>
      </c>
      <c r="AF92" s="216">
        <f>Calculations!AD97</f>
        <v>2896209.8862527488</v>
      </c>
      <c r="AG92" s="216">
        <f>Calculations!AE97</f>
        <v>2896209.8862527488</v>
      </c>
      <c r="AH92" s="216">
        <f>Calculations!AF97</f>
        <v>2896209.8862527488</v>
      </c>
      <c r="AI92" s="216">
        <f>Calculations!AG97</f>
        <v>2896209.8862527488</v>
      </c>
      <c r="AJ92" s="216">
        <f>Calculations!AH97</f>
        <v>2932704.2462527486</v>
      </c>
      <c r="AK92" s="216">
        <f>Calculations!AI97</f>
        <v>3735014.6862527486</v>
      </c>
      <c r="AL92" s="216">
        <f>Calculations!AJ97</f>
        <v>2896209.8862527488</v>
      </c>
      <c r="AM92" s="216">
        <f>Calculations!AK97</f>
        <v>2896209.8862527488</v>
      </c>
      <c r="AN92" s="216">
        <f>Calculations!AL97</f>
        <v>2451006.1604849999</v>
      </c>
      <c r="AO92" s="216">
        <f>Calculations!AM97</f>
        <v>2451006.1604849999</v>
      </c>
      <c r="AP92" s="216">
        <f>Calculations!AN97</f>
        <v>2451006.1604849999</v>
      </c>
      <c r="AQ92" s="216">
        <f>Calculations!AO97</f>
        <v>2451006.1604849999</v>
      </c>
      <c r="AR92" s="216">
        <f>Calculations!AP97</f>
        <v>2451006.1604849999</v>
      </c>
      <c r="AS92" s="216">
        <f>Calculations!AQ97</f>
        <v>2451006.1604849999</v>
      </c>
      <c r="AT92" s="216">
        <f>Calculations!AR97</f>
        <v>2451733.6804849999</v>
      </c>
      <c r="AU92" s="216">
        <f>Calculations!AS97</f>
        <v>2451006.1604849999</v>
      </c>
      <c r="AV92" s="216">
        <f>Calculations!AT97</f>
        <v>3222686.4104849999</v>
      </c>
      <c r="AW92" s="216">
        <f>Calculations!AU97</f>
        <v>2451006.1604849999</v>
      </c>
      <c r="AX92" s="216">
        <f>Calculations!AV97</f>
        <v>2451006.1604849999</v>
      </c>
      <c r="AY92" s="216">
        <f>Calculations!AW97</f>
        <v>2451006.1604849999</v>
      </c>
      <c r="AZ92" s="216">
        <f>Calculations!AX97</f>
        <v>425943.57328916655</v>
      </c>
      <c r="BA92" s="216">
        <f>Calculations!AY97</f>
        <v>425943.57328916655</v>
      </c>
      <c r="BB92" s="216">
        <f>Calculations!AZ97</f>
        <v>425943.57328916655</v>
      </c>
      <c r="BC92" s="216">
        <f>Calculations!BA97</f>
        <v>425943.57328916655</v>
      </c>
      <c r="BD92" s="216">
        <f>Calculations!BB97</f>
        <v>425943.57328916655</v>
      </c>
      <c r="BE92" s="216">
        <f>Calculations!BC97</f>
        <v>425943.57328916655</v>
      </c>
      <c r="BF92" s="216">
        <f>Calculations!BD97</f>
        <v>425943.57328916655</v>
      </c>
      <c r="BG92" s="216">
        <f>Calculations!BE97</f>
        <v>425943.57328916655</v>
      </c>
      <c r="BH92" s="216">
        <f>Calculations!BF97</f>
        <v>425943.57328916655</v>
      </c>
      <c r="BI92" s="216">
        <f>Calculations!BG97</f>
        <v>425943.57328916655</v>
      </c>
      <c r="BJ92" s="216">
        <f>Calculations!BH97</f>
        <v>425943.57328916655</v>
      </c>
      <c r="BK92" s="216">
        <f>Calculations!BI97</f>
        <v>425943.57328916655</v>
      </c>
    </row>
    <row r="93" spans="1:63" s="213" customFormat="1">
      <c r="A93" s="212">
        <f t="shared" si="8"/>
        <v>90</v>
      </c>
      <c r="C93" s="213" t="s">
        <v>42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>
        <f>Y91-Y92</f>
        <v>-1747667.2956079999</v>
      </c>
      <c r="Z93" s="216">
        <f>Z91-Z92</f>
        <v>-1568770.5193868333</v>
      </c>
      <c r="AA93" s="216">
        <f>AA91-AA92</f>
        <v>-1569280.8536493334</v>
      </c>
      <c r="AB93" s="216">
        <f t="shared" ref="AB93:AL93" si="12">AB91-AB92</f>
        <v>-2834100.350834582</v>
      </c>
      <c r="AC93" s="216">
        <f t="shared" si="12"/>
        <v>-2834121.5595899154</v>
      </c>
      <c r="AD93" s="216">
        <f t="shared" si="12"/>
        <v>-2840642.9323617485</v>
      </c>
      <c r="AE93" s="216">
        <f t="shared" si="12"/>
        <v>-2834169.064418749</v>
      </c>
      <c r="AF93" s="216">
        <f t="shared" si="12"/>
        <v>-2832706.3079864155</v>
      </c>
      <c r="AG93" s="216">
        <f t="shared" si="12"/>
        <v>-2830505.960771082</v>
      </c>
      <c r="AH93" s="216">
        <f t="shared" si="12"/>
        <v>-2828441.3389540822</v>
      </c>
      <c r="AI93" s="216">
        <f>AI91-AI92</f>
        <v>-2816677.0178720821</v>
      </c>
      <c r="AJ93" s="216">
        <f t="shared" si="12"/>
        <v>-2852195.1985215819</v>
      </c>
      <c r="AK93" s="216">
        <f t="shared" si="12"/>
        <v>-3560050.2792169154</v>
      </c>
      <c r="AL93" s="216">
        <f t="shared" si="12"/>
        <v>-2721285.6919569154</v>
      </c>
      <c r="AM93" s="216">
        <f t="shared" ref="AM93:BK93" si="13">AM91-AM92</f>
        <v>-2721276.6900647487</v>
      </c>
      <c r="AN93" s="216">
        <f t="shared" si="13"/>
        <v>-2276072.9642969999</v>
      </c>
      <c r="AO93" s="216">
        <f t="shared" si="13"/>
        <v>-2276072.9642969999</v>
      </c>
      <c r="AP93" s="216">
        <f t="shared" si="13"/>
        <v>-2276072.9642969999</v>
      </c>
      <c r="AQ93" s="216">
        <f t="shared" si="13"/>
        <v>-2269571.0936750001</v>
      </c>
      <c r="AR93" s="216">
        <f t="shared" si="13"/>
        <v>-2269483.1292424998</v>
      </c>
      <c r="AS93" s="216">
        <f t="shared" si="13"/>
        <v>-2269490.9508533333</v>
      </c>
      <c r="AT93" s="216">
        <f t="shared" si="13"/>
        <v>-2270217.5800783332</v>
      </c>
      <c r="AU93" s="216">
        <f t="shared" si="13"/>
        <v>-2260666.7772693331</v>
      </c>
      <c r="AV93" s="216">
        <f t="shared" si="13"/>
        <v>-2959086.0850483333</v>
      </c>
      <c r="AW93" s="216">
        <f t="shared" si="13"/>
        <v>-2187405.8350483333</v>
      </c>
      <c r="AX93" s="216">
        <f t="shared" si="13"/>
        <v>-2187405.8350483333</v>
      </c>
      <c r="AY93" s="216">
        <f t="shared" si="13"/>
        <v>-2187405.8350483333</v>
      </c>
      <c r="AZ93" s="216">
        <f>AZ91-AZ92</f>
        <v>-162343.2478525</v>
      </c>
      <c r="BA93" s="216">
        <f t="shared" si="13"/>
        <v>-162343.2478525</v>
      </c>
      <c r="BB93" s="216">
        <f t="shared" si="13"/>
        <v>-162343.2478525</v>
      </c>
      <c r="BC93" s="216">
        <f t="shared" si="13"/>
        <v>-162343.2478525</v>
      </c>
      <c r="BD93" s="216">
        <f t="shared" si="13"/>
        <v>-162343.2478525</v>
      </c>
      <c r="BE93" s="216">
        <f t="shared" si="13"/>
        <v>-162343.2478525</v>
      </c>
      <c r="BF93" s="216">
        <f t="shared" si="13"/>
        <v>-162343.2478525</v>
      </c>
      <c r="BG93" s="216">
        <f t="shared" si="13"/>
        <v>-162343.2478525</v>
      </c>
      <c r="BH93" s="216">
        <f t="shared" si="13"/>
        <v>-162343.2478525</v>
      </c>
      <c r="BI93" s="216">
        <f t="shared" si="13"/>
        <v>-162343.2478525</v>
      </c>
      <c r="BJ93" s="216">
        <f t="shared" si="13"/>
        <v>-162343.2478525</v>
      </c>
      <c r="BK93" s="216">
        <f t="shared" si="13"/>
        <v>-162343.2478525</v>
      </c>
    </row>
    <row r="94" spans="1:63" s="213" customFormat="1">
      <c r="A94" s="212">
        <f t="shared" si="8"/>
        <v>91</v>
      </c>
      <c r="C94" s="213" t="s">
        <v>156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>
        <f>Y93*0.38</f>
        <v>-664113.57233103993</v>
      </c>
      <c r="Z94" s="216">
        <f>Z93*0.38</f>
        <v>-596132.79736699664</v>
      </c>
      <c r="AA94" s="216">
        <f>AA93*0.38</f>
        <v>-596326.72438674665</v>
      </c>
      <c r="AB94" s="216">
        <f t="shared" ref="AB94:AL94" si="14">AB93*0.38</f>
        <v>-1076958.1333171411</v>
      </c>
      <c r="AC94" s="216">
        <f t="shared" si="14"/>
        <v>-1076966.1926441679</v>
      </c>
      <c r="AD94" s="216">
        <f t="shared" si="14"/>
        <v>-1079444.3142974644</v>
      </c>
      <c r="AE94" s="216">
        <f t="shared" si="14"/>
        <v>-1076984.2444791247</v>
      </c>
      <c r="AF94" s="216">
        <f t="shared" si="14"/>
        <v>-1076428.3970348379</v>
      </c>
      <c r="AG94" s="216">
        <f t="shared" si="14"/>
        <v>-1075592.2650930111</v>
      </c>
      <c r="AH94" s="216">
        <f t="shared" si="14"/>
        <v>-1074807.7088025513</v>
      </c>
      <c r="AI94" s="216">
        <f t="shared" si="14"/>
        <v>-1070337.2667913912</v>
      </c>
      <c r="AJ94" s="216">
        <f t="shared" si="14"/>
        <v>-1083834.1754382011</v>
      </c>
      <c r="AK94" s="216">
        <f t="shared" si="14"/>
        <v>-1352819.1061024279</v>
      </c>
      <c r="AL94" s="216">
        <f t="shared" si="14"/>
        <v>-1034088.5629436278</v>
      </c>
      <c r="AM94" s="216">
        <f t="shared" ref="AM94:BK94" si="15">AM93*0.38</f>
        <v>-1034085.1422246045</v>
      </c>
      <c r="AN94" s="216">
        <f t="shared" si="15"/>
        <v>-864907.7264328599</v>
      </c>
      <c r="AO94" s="216">
        <f t="shared" si="15"/>
        <v>-864907.7264328599</v>
      </c>
      <c r="AP94" s="216">
        <f t="shared" si="15"/>
        <v>-864907.7264328599</v>
      </c>
      <c r="AQ94" s="216">
        <f t="shared" si="15"/>
        <v>-862437.01559650002</v>
      </c>
      <c r="AR94" s="216">
        <f t="shared" si="15"/>
        <v>-862403.5891121499</v>
      </c>
      <c r="AS94" s="216">
        <f t="shared" si="15"/>
        <v>-862406.56132426672</v>
      </c>
      <c r="AT94" s="216">
        <f t="shared" si="15"/>
        <v>-862682.68042976665</v>
      </c>
      <c r="AU94" s="216">
        <f t="shared" si="15"/>
        <v>-859053.37536234665</v>
      </c>
      <c r="AV94" s="216">
        <f t="shared" si="15"/>
        <v>-1124452.7123183666</v>
      </c>
      <c r="AW94" s="216">
        <f t="shared" si="15"/>
        <v>-831214.21731836663</v>
      </c>
      <c r="AX94" s="216">
        <f t="shared" si="15"/>
        <v>-831214.21731836663</v>
      </c>
      <c r="AY94" s="216">
        <f t="shared" si="15"/>
        <v>-831214.21731836663</v>
      </c>
      <c r="AZ94" s="216">
        <f t="shared" si="15"/>
        <v>-61690.434183950005</v>
      </c>
      <c r="BA94" s="216">
        <f t="shared" si="15"/>
        <v>-61690.434183950005</v>
      </c>
      <c r="BB94" s="216">
        <f t="shared" si="15"/>
        <v>-61690.434183950005</v>
      </c>
      <c r="BC94" s="216">
        <f t="shared" si="15"/>
        <v>-61690.434183950005</v>
      </c>
      <c r="BD94" s="216">
        <f t="shared" si="15"/>
        <v>-61690.434183950005</v>
      </c>
      <c r="BE94" s="216">
        <f t="shared" si="15"/>
        <v>-61690.434183950005</v>
      </c>
      <c r="BF94" s="216">
        <f t="shared" si="15"/>
        <v>-61690.434183950005</v>
      </c>
      <c r="BG94" s="216">
        <f t="shared" si="15"/>
        <v>-61690.434183950005</v>
      </c>
      <c r="BH94" s="216">
        <f t="shared" si="15"/>
        <v>-61690.434183950005</v>
      </c>
      <c r="BI94" s="216">
        <f t="shared" si="15"/>
        <v>-61690.434183950005</v>
      </c>
      <c r="BJ94" s="216">
        <f t="shared" si="15"/>
        <v>-61690.434183950005</v>
      </c>
      <c r="BK94" s="216">
        <f t="shared" si="15"/>
        <v>-61690.434183950005</v>
      </c>
    </row>
    <row r="95" spans="1:63" s="213" customFormat="1">
      <c r="A95" s="212">
        <f t="shared" si="8"/>
        <v>92</v>
      </c>
      <c r="C95" s="213" t="s">
        <v>43</v>
      </c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>
        <f t="shared" ref="Y95:BK95" si="16">X95+Y94</f>
        <v>-664113.57233103993</v>
      </c>
      <c r="Z95" s="216">
        <f t="shared" si="16"/>
        <v>-1260246.3696980365</v>
      </c>
      <c r="AA95" s="216">
        <f t="shared" si="16"/>
        <v>-1856573.094084783</v>
      </c>
      <c r="AB95" s="216">
        <f t="shared" si="16"/>
        <v>-2933531.2274019243</v>
      </c>
      <c r="AC95" s="216">
        <f t="shared" si="16"/>
        <v>-4010497.420046092</v>
      </c>
      <c r="AD95" s="216">
        <f t="shared" si="16"/>
        <v>-5089941.7343435567</v>
      </c>
      <c r="AE95" s="216">
        <f t="shared" si="16"/>
        <v>-6166925.9788226811</v>
      </c>
      <c r="AF95" s="216">
        <f t="shared" si="16"/>
        <v>-7243354.375857519</v>
      </c>
      <c r="AG95" s="216">
        <f t="shared" si="16"/>
        <v>-8318946.6409505298</v>
      </c>
      <c r="AH95" s="216">
        <f t="shared" si="16"/>
        <v>-9393754.3497530818</v>
      </c>
      <c r="AI95" s="216">
        <f t="shared" si="16"/>
        <v>-10464091.616544474</v>
      </c>
      <c r="AJ95" s="216">
        <f t="shared" si="16"/>
        <v>-11547925.791982675</v>
      </c>
      <c r="AK95" s="216">
        <f t="shared" si="16"/>
        <v>-12900744.898085102</v>
      </c>
      <c r="AL95" s="216">
        <f t="shared" si="16"/>
        <v>-13934833.46102873</v>
      </c>
      <c r="AM95" s="216">
        <f t="shared" si="16"/>
        <v>-14968918.603253335</v>
      </c>
      <c r="AN95" s="216">
        <f t="shared" si="16"/>
        <v>-15833826.329686195</v>
      </c>
      <c r="AO95" s="216">
        <f t="shared" si="16"/>
        <v>-16698734.056119055</v>
      </c>
      <c r="AP95" s="216">
        <f t="shared" si="16"/>
        <v>-17563641.782551914</v>
      </c>
      <c r="AQ95" s="216">
        <f t="shared" si="16"/>
        <v>-18426078.798148416</v>
      </c>
      <c r="AR95" s="216">
        <f t="shared" si="16"/>
        <v>-19288482.387260567</v>
      </c>
      <c r="AS95" s="216">
        <f t="shared" si="16"/>
        <v>-20150888.948584832</v>
      </c>
      <c r="AT95" s="216">
        <f t="shared" si="16"/>
        <v>-21013571.6290146</v>
      </c>
      <c r="AU95" s="216">
        <f t="shared" si="16"/>
        <v>-21872625.004376948</v>
      </c>
      <c r="AV95" s="216">
        <f t="shared" si="16"/>
        <v>-22997077.716695316</v>
      </c>
      <c r="AW95" s="216">
        <f t="shared" si="16"/>
        <v>-23828291.934013683</v>
      </c>
      <c r="AX95" s="216">
        <f t="shared" si="16"/>
        <v>-24659506.151332051</v>
      </c>
      <c r="AY95" s="216">
        <f t="shared" si="16"/>
        <v>-25490720.368650418</v>
      </c>
      <c r="AZ95" s="216">
        <f t="shared" si="16"/>
        <v>-25552410.802834369</v>
      </c>
      <c r="BA95" s="216">
        <f t="shared" si="16"/>
        <v>-25614101.237018321</v>
      </c>
      <c r="BB95" s="216">
        <f t="shared" si="16"/>
        <v>-25675791.671202272</v>
      </c>
      <c r="BC95" s="216">
        <f t="shared" si="16"/>
        <v>-25737482.105386224</v>
      </c>
      <c r="BD95" s="216">
        <f t="shared" si="16"/>
        <v>-25799172.539570175</v>
      </c>
      <c r="BE95" s="216">
        <f t="shared" si="16"/>
        <v>-25860862.973754127</v>
      </c>
      <c r="BF95" s="216">
        <f t="shared" si="16"/>
        <v>-25922553.407938078</v>
      </c>
      <c r="BG95" s="216">
        <f t="shared" si="16"/>
        <v>-25984243.84212203</v>
      </c>
      <c r="BH95" s="216">
        <f t="shared" si="16"/>
        <v>-26045934.276305981</v>
      </c>
      <c r="BI95" s="216">
        <f t="shared" si="16"/>
        <v>-26107624.710489932</v>
      </c>
      <c r="BJ95" s="216">
        <f t="shared" si="16"/>
        <v>-26169315.144673884</v>
      </c>
      <c r="BK95" s="216">
        <f t="shared" si="16"/>
        <v>-26231005.578857835</v>
      </c>
    </row>
    <row r="96" spans="1:63" s="213" customFormat="1">
      <c r="A96" s="212">
        <f t="shared" si="8"/>
        <v>93</v>
      </c>
      <c r="C96" s="213" t="s">
        <v>39</v>
      </c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>
        <f t="shared" ref="Y96:BK96" si="17">(X96-Y91-SUM(Y70:Y84)-Y86)</f>
        <v>444067.9607836667</v>
      </c>
      <c r="Z96" s="216">
        <f t="shared" si="17"/>
        <v>384177.24534616672</v>
      </c>
      <c r="AA96" s="216">
        <f t="shared" si="17"/>
        <v>324796.86417116673</v>
      </c>
      <c r="AB96" s="216">
        <f t="shared" si="17"/>
        <v>262687.32875300007</v>
      </c>
      <c r="AC96" s="216">
        <f t="shared" si="17"/>
        <v>200599.00209016673</v>
      </c>
      <c r="AD96" s="216">
        <f t="shared" si="17"/>
        <v>145032.04819916675</v>
      </c>
      <c r="AE96" s="216">
        <f t="shared" si="17"/>
        <v>82991.22636516676</v>
      </c>
      <c r="AF96" s="216">
        <f t="shared" si="17"/>
        <v>19487.64809883343</v>
      </c>
      <c r="AG96" s="216">
        <f t="shared" si="17"/>
        <v>-46216.277382833236</v>
      </c>
      <c r="AH96" s="216">
        <f t="shared" si="17"/>
        <v>-113984.82468149991</v>
      </c>
      <c r="AI96" s="216">
        <f t="shared" si="17"/>
        <v>-193517.69306216657</v>
      </c>
      <c r="AJ96" s="216">
        <f t="shared" si="17"/>
        <v>-237532.3807933332</v>
      </c>
      <c r="AK96" s="216">
        <f t="shared" si="17"/>
        <v>1259748.6521708334</v>
      </c>
      <c r="AL96" s="216">
        <f t="shared" si="17"/>
        <v>1084824.4578750003</v>
      </c>
      <c r="AM96" s="216">
        <f t="shared" si="17"/>
        <v>909891.2616870004</v>
      </c>
      <c r="AN96" s="216">
        <f t="shared" si="17"/>
        <v>734958.06549900048</v>
      </c>
      <c r="AO96" s="216">
        <f t="shared" si="17"/>
        <v>560024.86931100057</v>
      </c>
      <c r="AP96" s="216">
        <f t="shared" si="17"/>
        <v>385091.67312300066</v>
      </c>
      <c r="AQ96" s="216">
        <f t="shared" si="17"/>
        <v>203656.60631300072</v>
      </c>
      <c r="AR96" s="216">
        <f t="shared" si="17"/>
        <v>22133.57507050081</v>
      </c>
      <c r="AS96" s="216">
        <f t="shared" si="17"/>
        <v>-159381.63456116576</v>
      </c>
      <c r="AT96" s="216">
        <f t="shared" si="17"/>
        <v>-318598.74496783235</v>
      </c>
      <c r="AU96" s="216">
        <f t="shared" si="17"/>
        <v>-508938.12818349892</v>
      </c>
      <c r="AV96" s="216">
        <f t="shared" si="17"/>
        <v>45910.336379834567</v>
      </c>
      <c r="AW96" s="216">
        <f t="shared" si="17"/>
        <v>-217689.98905683198</v>
      </c>
      <c r="AX96" s="216">
        <f t="shared" si="17"/>
        <v>-481290.31449349853</v>
      </c>
      <c r="AY96" s="216">
        <f t="shared" si="17"/>
        <v>-744890.63993016514</v>
      </c>
      <c r="AZ96" s="216">
        <f t="shared" si="17"/>
        <v>-1008490.9653668317</v>
      </c>
      <c r="BA96" s="216">
        <f t="shared" si="17"/>
        <v>-1272091.2908034984</v>
      </c>
      <c r="BB96" s="216">
        <f t="shared" si="17"/>
        <v>-1535691.616240165</v>
      </c>
      <c r="BC96" s="216">
        <f t="shared" si="17"/>
        <v>-1799291.9416768316</v>
      </c>
      <c r="BD96" s="216">
        <f t="shared" si="17"/>
        <v>-2062892.2671134982</v>
      </c>
      <c r="BE96" s="216">
        <f t="shared" si="17"/>
        <v>-2326492.5925501646</v>
      </c>
      <c r="BF96" s="216">
        <f t="shared" si="17"/>
        <v>-2590092.9179868312</v>
      </c>
      <c r="BG96" s="216">
        <f t="shared" si="17"/>
        <v>-2853693.2434234978</v>
      </c>
      <c r="BH96" s="216">
        <f t="shared" si="17"/>
        <v>-3117293.5688601644</v>
      </c>
      <c r="BI96" s="216">
        <f t="shared" si="17"/>
        <v>-3380893.894296831</v>
      </c>
      <c r="BJ96" s="216">
        <f t="shared" si="17"/>
        <v>-3644494.2197334976</v>
      </c>
      <c r="BK96" s="216">
        <f t="shared" si="17"/>
        <v>-3908094.5451701642</v>
      </c>
    </row>
    <row r="97" spans="1:54" s="213" customFormat="1">
      <c r="A97" s="212">
        <f t="shared" si="8"/>
        <v>94</v>
      </c>
      <c r="C97" s="213" t="s">
        <v>186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6"/>
      <c r="Z97" s="216">
        <f t="shared" ref="Z97:AI98" si="18">((Y95/2)+SUM(Z95:AJ95)+(AK95/2))/12</f>
        <v>-6255684.819557786</v>
      </c>
      <c r="AA97" s="216">
        <f t="shared" si="18"/>
        <v>-7293652.2536029825</v>
      </c>
      <c r="AB97" s="216">
        <f t="shared" si="18"/>
        <v>-8368107.7786237849</v>
      </c>
      <c r="AC97" s="216">
        <f t="shared" si="18"/>
        <v>-9451967.8041009866</v>
      </c>
      <c r="AD97" s="216">
        <f t="shared" si="18"/>
        <v>-10518156.626532536</v>
      </c>
      <c r="AE97" s="216">
        <f t="shared" si="18"/>
        <v>-11566570.655044258</v>
      </c>
      <c r="AF97" s="216">
        <f t="shared" si="18"/>
        <v>-12597106.191191515</v>
      </c>
      <c r="AG97" s="216">
        <f t="shared" si="18"/>
        <v>-13609784.559138546</v>
      </c>
      <c r="AH97" s="216">
        <f t="shared" si="18"/>
        <v>-14604662.489098435</v>
      </c>
      <c r="AI97" s="216">
        <f t="shared" si="18"/>
        <v>-15581819.138552427</v>
      </c>
      <c r="AJ97" s="216">
        <f t="shared" ref="AJ97:AS98" si="19">((AI95/2)+SUM(AJ95:AT95)+(AU95/2))/12</f>
        <v>-16541333.749681344</v>
      </c>
      <c r="AK97" s="216">
        <f t="shared" si="19"/>
        <v>-17493737.304370727</v>
      </c>
      <c r="AL97" s="216">
        <f t="shared" si="19"/>
        <v>-18426099.761064108</v>
      </c>
      <c r="AM97" s="216">
        <f t="shared" si="19"/>
        <v>-19328275.582990441</v>
      </c>
      <c r="AN97" s="216">
        <f t="shared" si="19"/>
        <v>-20213545.351977959</v>
      </c>
      <c r="AO97" s="216">
        <f t="shared" si="19"/>
        <v>-21056894.778584007</v>
      </c>
      <c r="AP97" s="216">
        <f t="shared" si="19"/>
        <v>-21833309.430835981</v>
      </c>
      <c r="AQ97" s="216">
        <f t="shared" si="19"/>
        <v>-22542789.308733884</v>
      </c>
      <c r="AR97" s="216">
        <f t="shared" si="19"/>
        <v>-23185437.358562555</v>
      </c>
      <c r="AS97" s="216">
        <f t="shared" si="19"/>
        <v>-23761357.919377033</v>
      </c>
      <c r="AT97" s="216">
        <f t="shared" ref="AT97:AX98" si="20">((AS95/2)+SUM(AT95:BD95)+(BE95/2))/12</f>
        <v>-24270552.260105323</v>
      </c>
      <c r="AU97" s="216">
        <f t="shared" si="20"/>
        <v>-24713008.751942527</v>
      </c>
      <c r="AV97" s="216">
        <f t="shared" si="20"/>
        <v>-25088867.110970378</v>
      </c>
      <c r="AW97" s="216">
        <f t="shared" si="20"/>
        <v>-25387220.252526868</v>
      </c>
      <c r="AX97" s="216">
        <f t="shared" si="20"/>
        <v>-25609228.141530495</v>
      </c>
      <c r="AY97" s="216"/>
    </row>
    <row r="98" spans="1:54" s="179" customFormat="1">
      <c r="A98" s="215">
        <f>A97+1</f>
        <v>95</v>
      </c>
      <c r="C98" s="179" t="s">
        <v>40</v>
      </c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6"/>
      <c r="Z98" s="216">
        <f t="shared" si="18"/>
        <v>140035.70779842371</v>
      </c>
      <c r="AA98" s="216">
        <f t="shared" si="18"/>
        <v>203216.03712825701</v>
      </c>
      <c r="AB98" s="216">
        <f t="shared" si="18"/>
        <v>256788.6042134515</v>
      </c>
      <c r="AC98" s="216">
        <f t="shared" si="18"/>
        <v>300845.48480769456</v>
      </c>
      <c r="AD98" s="216">
        <f t="shared" si="18"/>
        <v>335499.50997297931</v>
      </c>
      <c r="AE98" s="216">
        <f t="shared" si="18"/>
        <v>360478.07214567385</v>
      </c>
      <c r="AF98" s="216">
        <f t="shared" si="18"/>
        <v>375508.2806819934</v>
      </c>
      <c r="AG98" s="216">
        <f t="shared" si="18"/>
        <v>380646.25180363917</v>
      </c>
      <c r="AH98" s="216">
        <f t="shared" si="18"/>
        <v>376041.2755450281</v>
      </c>
      <c r="AI98" s="216">
        <f t="shared" si="18"/>
        <v>362800.47231733374</v>
      </c>
      <c r="AJ98" s="216">
        <f t="shared" si="19"/>
        <v>341132.37417534762</v>
      </c>
      <c r="AK98" s="216">
        <f t="shared" si="19"/>
        <v>339799.96926084073</v>
      </c>
      <c r="AL98" s="216">
        <f t="shared" si="19"/>
        <v>290050.13909190352</v>
      </c>
      <c r="AM98" s="216">
        <f t="shared" si="19"/>
        <v>163235.4135253967</v>
      </c>
      <c r="AN98" s="216">
        <f t="shared" si="19"/>
        <v>29031.385442660627</v>
      </c>
      <c r="AO98" s="216">
        <f t="shared" si="19"/>
        <v>-112561.57007746423</v>
      </c>
      <c r="AP98" s="216">
        <f t="shared" si="19"/>
        <v>-261543.45303497804</v>
      </c>
      <c r="AQ98" s="216">
        <f t="shared" si="19"/>
        <v>-417914.26342988078</v>
      </c>
      <c r="AR98" s="216">
        <f t="shared" si="19"/>
        <v>-581403.08998625563</v>
      </c>
      <c r="AS98" s="216">
        <f t="shared" si="19"/>
        <v>-751735.35624349874</v>
      </c>
      <c r="AT98" s="216">
        <f t="shared" si="20"/>
        <v>-928907.72291737364</v>
      </c>
      <c r="AU98" s="216">
        <f t="shared" si="20"/>
        <v>-1113849.6033760402</v>
      </c>
      <c r="AV98" s="216">
        <f t="shared" si="20"/>
        <v>-1306193.3237201651</v>
      </c>
      <c r="AW98" s="216">
        <f t="shared" si="20"/>
        <v>-1535691.616240165</v>
      </c>
      <c r="AX98" s="216">
        <f t="shared" si="20"/>
        <v>-1799291.9416768316</v>
      </c>
      <c r="AY98" s="216"/>
    </row>
    <row r="99" spans="1:54" s="213" customFormat="1">
      <c r="A99" s="212">
        <f t="shared" si="8"/>
        <v>96</v>
      </c>
      <c r="C99" s="213" t="s">
        <v>41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214"/>
      <c r="Z99" s="214">
        <f t="shared" ref="Z99:AX99" si="21">((Y88/2)+SUM(Z88:AJ88)+(AK88/2))/12</f>
        <v>123418895.07958333</v>
      </c>
      <c r="AA99" s="214">
        <f t="shared" si="21"/>
        <v>128896791.03000002</v>
      </c>
      <c r="AB99" s="214">
        <f t="shared" si="21"/>
        <v>134231799.53166667</v>
      </c>
      <c r="AC99" s="214">
        <f t="shared" si="21"/>
        <v>139515176.76958331</v>
      </c>
      <c r="AD99" s="214">
        <f t="shared" si="21"/>
        <v>144787805.98208332</v>
      </c>
      <c r="AE99" s="214">
        <f t="shared" si="21"/>
        <v>150060623.78166667</v>
      </c>
      <c r="AF99" s="214">
        <f t="shared" si="21"/>
        <v>155452982.12916663</v>
      </c>
      <c r="AG99" s="214">
        <f t="shared" si="21"/>
        <v>160966548.90374997</v>
      </c>
      <c r="AH99" s="214">
        <f t="shared" si="21"/>
        <v>166429883.8833333</v>
      </c>
      <c r="AI99" s="214">
        <f t="shared" si="21"/>
        <v>171793408.11833331</v>
      </c>
      <c r="AJ99" s="214">
        <f t="shared" si="21"/>
        <v>177039998.49083331</v>
      </c>
      <c r="AK99" s="214">
        <f t="shared" si="21"/>
        <v>183906769.34458336</v>
      </c>
      <c r="AL99" s="214">
        <f t="shared" si="21"/>
        <v>190255535.60874999</v>
      </c>
      <c r="AM99" s="214">
        <f t="shared" si="21"/>
        <v>194398340.50458336</v>
      </c>
      <c r="AN99" s="214">
        <f t="shared" si="21"/>
        <v>198541874.62583336</v>
      </c>
      <c r="AO99" s="214">
        <f t="shared" si="21"/>
        <v>202685198.42250001</v>
      </c>
      <c r="AP99" s="214">
        <f t="shared" si="21"/>
        <v>206828522.21916667</v>
      </c>
      <c r="AQ99" s="214">
        <f t="shared" si="21"/>
        <v>210971846.01583329</v>
      </c>
      <c r="AR99" s="214">
        <f t="shared" si="21"/>
        <v>214963256.94749999</v>
      </c>
      <c r="AS99" s="214">
        <f t="shared" si="21"/>
        <v>218800699.77041662</v>
      </c>
      <c r="AT99" s="214">
        <f t="shared" si="21"/>
        <v>222636270.09749997</v>
      </c>
      <c r="AU99" s="214">
        <f t="shared" si="21"/>
        <v>226472002.35999998</v>
      </c>
      <c r="AV99" s="214">
        <f t="shared" si="21"/>
        <v>230101562.34249997</v>
      </c>
      <c r="AW99" s="214">
        <f t="shared" si="21"/>
        <v>231813266.59999999</v>
      </c>
      <c r="AX99" s="214">
        <f t="shared" si="21"/>
        <v>231813266.59999999</v>
      </c>
      <c r="AY99" s="214"/>
    </row>
    <row r="100" spans="1:54" s="213" customFormat="1">
      <c r="A100" s="212">
        <f t="shared" si="8"/>
        <v>97</v>
      </c>
      <c r="C100" s="213" t="s">
        <v>276</v>
      </c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9"/>
      <c r="Z100" s="9">
        <f>Z99-84000000</f>
        <v>39418895.079583332</v>
      </c>
      <c r="AA100" s="9">
        <f>AA99-84000000</f>
        <v>44896791.030000016</v>
      </c>
      <c r="AB100" s="9">
        <f t="shared" ref="AB100:AK100" si="22">AB99-84000000</f>
        <v>50231799.531666666</v>
      </c>
      <c r="AC100" s="9">
        <f t="shared" si="22"/>
        <v>55515176.769583315</v>
      </c>
      <c r="AD100" s="9">
        <f t="shared" si="22"/>
        <v>60787805.982083321</v>
      </c>
      <c r="AE100" s="9">
        <f t="shared" si="22"/>
        <v>66060623.781666666</v>
      </c>
      <c r="AF100" s="9">
        <f t="shared" si="22"/>
        <v>71452982.129166633</v>
      </c>
      <c r="AG100" s="9">
        <f t="shared" si="22"/>
        <v>76966548.903749973</v>
      </c>
      <c r="AH100" s="9">
        <f t="shared" si="22"/>
        <v>82429883.883333296</v>
      </c>
      <c r="AI100" s="9">
        <f t="shared" si="22"/>
        <v>87793408.11833331</v>
      </c>
      <c r="AJ100" s="9">
        <f t="shared" si="22"/>
        <v>93039998.490833312</v>
      </c>
      <c r="AK100" s="9">
        <f t="shared" si="22"/>
        <v>99906769.344583362</v>
      </c>
      <c r="AL100" s="9">
        <f>AL99-84000000</f>
        <v>106255535.60874999</v>
      </c>
      <c r="AM100" s="9">
        <f>AM99-84000000</f>
        <v>110398340.50458336</v>
      </c>
      <c r="AN100" s="9">
        <f t="shared" ref="AN100:AX100" si="23">AN99-84000000</f>
        <v>114541874.62583336</v>
      </c>
      <c r="AO100" s="9">
        <f t="shared" si="23"/>
        <v>118685198.42250001</v>
      </c>
      <c r="AP100" s="9">
        <f t="shared" si="23"/>
        <v>122828522.21916667</v>
      </c>
      <c r="AQ100" s="9">
        <f t="shared" si="23"/>
        <v>126971846.01583329</v>
      </c>
      <c r="AR100" s="9">
        <f t="shared" si="23"/>
        <v>130963256.94749999</v>
      </c>
      <c r="AS100" s="9">
        <f t="shared" si="23"/>
        <v>134800699.77041662</v>
      </c>
      <c r="AT100" s="9">
        <f t="shared" si="23"/>
        <v>138636270.09749997</v>
      </c>
      <c r="AU100" s="9">
        <f t="shared" si="23"/>
        <v>142472002.35999998</v>
      </c>
      <c r="AV100" s="9">
        <f t="shared" si="23"/>
        <v>146101562.34249997</v>
      </c>
      <c r="AW100" s="9">
        <f t="shared" si="23"/>
        <v>147813266.59999999</v>
      </c>
      <c r="AX100" s="9">
        <f t="shared" si="23"/>
        <v>147813266.59999999</v>
      </c>
      <c r="AY100" s="9"/>
      <c r="AZ100" s="6"/>
      <c r="BA100" s="6"/>
      <c r="BB100" s="6"/>
    </row>
    <row r="101" spans="1:54" s="213" customFormat="1" ht="6" customHeight="1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s="213" customFormat="1">
      <c r="B102" s="241" t="s">
        <v>173</v>
      </c>
      <c r="C102" s="24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>
      <c r="B103" s="241"/>
      <c r="C103" s="241"/>
    </row>
  </sheetData>
  <sortState ref="B5:AS38">
    <sortCondition ref="B5:B38"/>
  </sortState>
  <mergeCells count="1">
    <mergeCell ref="B102:C103"/>
  </mergeCells>
  <pageMargins left="0.2" right="0.7" top="0.75" bottom="0.75" header="0.3" footer="0.3"/>
  <pageSetup scale="7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1"/>
  <sheetViews>
    <sheetView zoomScaleNormal="100" zoomScaleSheetLayoutView="130" workbookViewId="0">
      <selection activeCell="E23" sqref="E23"/>
    </sheetView>
  </sheetViews>
  <sheetFormatPr defaultRowHeight="12.75"/>
  <cols>
    <col min="1" max="1" width="9.85546875" style="29" customWidth="1"/>
    <col min="2" max="2" width="55.28515625" customWidth="1"/>
    <col min="3" max="3" width="2" customWidth="1"/>
    <col min="4" max="4" width="1.140625" customWidth="1"/>
    <col min="5" max="5" width="14.140625" customWidth="1"/>
    <col min="6" max="6" width="2.42578125" customWidth="1"/>
    <col min="7" max="7" width="1.7109375" customWidth="1"/>
    <col min="8" max="8" width="13.5703125" bestFit="1" customWidth="1"/>
    <col min="9" max="9" width="12.42578125" bestFit="1" customWidth="1"/>
  </cols>
  <sheetData>
    <row r="1" spans="1:9">
      <c r="A1" s="242" t="s">
        <v>44</v>
      </c>
      <c r="B1" s="242"/>
      <c r="C1" s="242"/>
      <c r="D1" s="242"/>
      <c r="E1" s="242"/>
      <c r="F1" s="242"/>
      <c r="G1" s="158"/>
    </row>
    <row r="2" spans="1:9">
      <c r="A2" s="243"/>
      <c r="B2" s="243"/>
      <c r="C2" s="243"/>
      <c r="D2" s="243"/>
      <c r="E2" s="243"/>
      <c r="F2" s="243"/>
      <c r="G2" s="158"/>
    </row>
    <row r="3" spans="1:9">
      <c r="A3" s="10"/>
      <c r="B3" s="198" t="s">
        <v>62</v>
      </c>
      <c r="C3" s="185"/>
      <c r="D3" s="220"/>
      <c r="E3" s="189" t="s">
        <v>63</v>
      </c>
      <c r="F3" s="15"/>
      <c r="G3" s="15"/>
    </row>
    <row r="4" spans="1:9">
      <c r="A4" s="10"/>
      <c r="B4" s="188"/>
      <c r="C4" s="188"/>
      <c r="D4" s="220"/>
      <c r="E4" s="189"/>
      <c r="F4" s="188"/>
      <c r="G4" s="188"/>
    </row>
    <row r="5" spans="1:9">
      <c r="A5" s="28"/>
      <c r="B5" s="17"/>
      <c r="C5" s="17"/>
      <c r="D5" s="17"/>
      <c r="E5" s="17" t="s">
        <v>249</v>
      </c>
    </row>
    <row r="6" spans="1:9">
      <c r="A6" s="28"/>
      <c r="B6" s="18"/>
      <c r="C6" s="18"/>
      <c r="D6" s="18"/>
      <c r="E6" s="19" t="s">
        <v>46</v>
      </c>
    </row>
    <row r="7" spans="1:9">
      <c r="A7" s="28">
        <v>1</v>
      </c>
      <c r="B7" s="20" t="s">
        <v>47</v>
      </c>
      <c r="C7" s="20"/>
      <c r="D7" s="20"/>
      <c r="E7" s="21">
        <f ca="1">LOOKUP(E40,'Exhibit 1.1'!D2:BW2,'Exhibit 1.1'!D88:DOY88)</f>
        <v>231813266.59999999</v>
      </c>
      <c r="F7" s="16"/>
    </row>
    <row r="8" spans="1:9">
      <c r="A8" s="28">
        <f t="shared" ref="A8:A21" si="0">A7+1</f>
        <v>2</v>
      </c>
      <c r="B8" s="20" t="s">
        <v>49</v>
      </c>
      <c r="C8" s="20"/>
      <c r="D8" s="20"/>
      <c r="E8" s="22">
        <v>-84000000</v>
      </c>
      <c r="F8" s="16" t="s">
        <v>48</v>
      </c>
    </row>
    <row r="9" spans="1:9">
      <c r="A9" s="28">
        <f t="shared" si="0"/>
        <v>3</v>
      </c>
      <c r="B9" s="20" t="s">
        <v>51</v>
      </c>
      <c r="C9" s="20"/>
      <c r="D9" s="20"/>
      <c r="E9" s="187">
        <f ca="1">SUM(E7:E8)</f>
        <v>147813266.59999999</v>
      </c>
      <c r="F9" s="16" t="s">
        <v>50</v>
      </c>
      <c r="H9" s="6"/>
      <c r="I9" s="6"/>
    </row>
    <row r="10" spans="1:9">
      <c r="A10" s="28">
        <f t="shared" si="0"/>
        <v>4</v>
      </c>
      <c r="B10" s="20" t="s">
        <v>52</v>
      </c>
      <c r="C10" s="20"/>
      <c r="D10" s="20"/>
      <c r="E10" s="229">
        <f>LOOKUP(E41,'Exhibit 1.1'!D2:BW2,'Exhibit 1.1'!D98:BW98)</f>
        <v>-1799291.9416768316</v>
      </c>
      <c r="F10" s="16"/>
    </row>
    <row r="11" spans="1:9">
      <c r="A11" s="28">
        <f t="shared" si="0"/>
        <v>5</v>
      </c>
      <c r="B11" s="20" t="s">
        <v>54</v>
      </c>
      <c r="C11" s="20"/>
      <c r="D11" s="20"/>
      <c r="E11" s="165">
        <f>LOOKUP(E41,'Exhibit 1.1'!D2:BW2,'Exhibit 1.1'!D97:BW97)</f>
        <v>-25609228.141530495</v>
      </c>
      <c r="F11" s="16" t="s">
        <v>53</v>
      </c>
    </row>
    <row r="12" spans="1:9">
      <c r="A12" s="28">
        <f t="shared" si="0"/>
        <v>6</v>
      </c>
      <c r="B12" s="20" t="s">
        <v>56</v>
      </c>
      <c r="C12" s="20"/>
      <c r="D12" s="20"/>
      <c r="E12" s="23">
        <f ca="1">SUM(E9:E11)</f>
        <v>120404746.51679267</v>
      </c>
      <c r="F12" s="16"/>
      <c r="H12" s="6"/>
    </row>
    <row r="13" spans="1:9">
      <c r="A13" s="28">
        <f t="shared" si="0"/>
        <v>7</v>
      </c>
      <c r="B13" s="20" t="s">
        <v>57</v>
      </c>
      <c r="C13" s="20"/>
      <c r="D13" s="20"/>
      <c r="E13" s="24">
        <v>0.1079</v>
      </c>
      <c r="F13" s="16" t="s">
        <v>55</v>
      </c>
    </row>
    <row r="14" spans="1:9">
      <c r="A14" s="28">
        <f t="shared" si="0"/>
        <v>8</v>
      </c>
      <c r="B14" s="20" t="s">
        <v>58</v>
      </c>
      <c r="C14" s="20"/>
      <c r="D14" s="20"/>
      <c r="E14" s="21">
        <f ca="1">E12*E13</f>
        <v>12991672.149161929</v>
      </c>
      <c r="F14" s="16"/>
    </row>
    <row r="15" spans="1:9">
      <c r="A15" s="28">
        <f t="shared" si="0"/>
        <v>9</v>
      </c>
      <c r="B15" s="20" t="s">
        <v>59</v>
      </c>
      <c r="C15" s="20"/>
      <c r="D15" s="20"/>
      <c r="E15" s="21">
        <f ca="1">E9*0.0214</f>
        <v>3163203.9052399998</v>
      </c>
      <c r="F15" s="16" t="s">
        <v>174</v>
      </c>
    </row>
    <row r="16" spans="1:9">
      <c r="A16" s="28">
        <f t="shared" si="0"/>
        <v>10</v>
      </c>
      <c r="B16" s="20" t="s">
        <v>60</v>
      </c>
      <c r="C16" s="20"/>
      <c r="D16" s="20"/>
      <c r="E16" s="23">
        <f ca="1">E12*0.012</f>
        <v>1444856.958201512</v>
      </c>
      <c r="F16" s="16"/>
    </row>
    <row r="17" spans="1:8">
      <c r="A17" s="28">
        <f t="shared" si="0"/>
        <v>11</v>
      </c>
      <c r="B17" s="161" t="s">
        <v>179</v>
      </c>
      <c r="C17" s="161"/>
      <c r="D17" s="161"/>
      <c r="E17" s="186">
        <f ca="1">SUM(E14:E16)</f>
        <v>17599733.012603439</v>
      </c>
    </row>
    <row r="18" spans="1:8">
      <c r="A18" s="28">
        <f t="shared" si="0"/>
        <v>12</v>
      </c>
      <c r="B18" s="161" t="s">
        <v>283</v>
      </c>
      <c r="C18" s="161"/>
      <c r="D18" s="161"/>
      <c r="E18" s="22">
        <v>-432037.95921774738</v>
      </c>
      <c r="F18" s="159" t="s">
        <v>197</v>
      </c>
      <c r="H18" s="180"/>
    </row>
    <row r="19" spans="1:8">
      <c r="A19" s="28">
        <f t="shared" si="0"/>
        <v>13</v>
      </c>
      <c r="B19" s="161" t="s">
        <v>271</v>
      </c>
      <c r="C19" s="161"/>
      <c r="D19" s="161"/>
      <c r="E19" s="187">
        <f ca="1">SUM(E17:E18)</f>
        <v>17167695.053385694</v>
      </c>
      <c r="F19" s="159"/>
      <c r="H19" s="180"/>
    </row>
    <row r="20" spans="1:8">
      <c r="A20" s="28">
        <f t="shared" si="0"/>
        <v>14</v>
      </c>
      <c r="B20" s="161" t="s">
        <v>253</v>
      </c>
      <c r="C20" s="161"/>
      <c r="D20" s="161"/>
      <c r="E20" s="186">
        <v>10903491.427029606</v>
      </c>
    </row>
    <row r="21" spans="1:8">
      <c r="A21" s="28">
        <f t="shared" si="0"/>
        <v>15</v>
      </c>
      <c r="B21" s="161" t="s">
        <v>254</v>
      </c>
      <c r="C21" s="161"/>
      <c r="D21" s="161"/>
      <c r="E21" s="187">
        <f ca="1">E19-E20</f>
        <v>6264203.6263560876</v>
      </c>
    </row>
    <row r="23" spans="1:8">
      <c r="E23" s="221"/>
    </row>
    <row r="24" spans="1:8">
      <c r="E24" s="6"/>
    </row>
    <row r="25" spans="1:8">
      <c r="E25" s="9"/>
    </row>
    <row r="26" spans="1:8">
      <c r="E26" s="6"/>
    </row>
    <row r="27" spans="1:8">
      <c r="B27" s="9"/>
      <c r="E27" s="168"/>
    </row>
    <row r="28" spans="1:8">
      <c r="E28" s="9"/>
    </row>
    <row r="29" spans="1:8">
      <c r="A29" s="25" t="s">
        <v>241</v>
      </c>
    </row>
    <row r="30" spans="1:8">
      <c r="A30" s="25" t="s">
        <v>306</v>
      </c>
    </row>
    <row r="31" spans="1:8">
      <c r="A31" s="18" t="s">
        <v>307</v>
      </c>
    </row>
    <row r="32" spans="1:8">
      <c r="A32" s="18" t="s">
        <v>266</v>
      </c>
      <c r="E32" s="27"/>
      <c r="F32" s="3"/>
      <c r="G32" s="3"/>
    </row>
    <row r="33" spans="1:9">
      <c r="A33" s="18" t="s">
        <v>267</v>
      </c>
      <c r="E33" s="26"/>
      <c r="F33" s="3"/>
      <c r="G33" s="3"/>
    </row>
    <row r="34" spans="1:9">
      <c r="A34" s="18" t="s">
        <v>268</v>
      </c>
      <c r="E34" s="26"/>
      <c r="F34" s="3"/>
      <c r="G34" s="3"/>
    </row>
    <row r="35" spans="1:9">
      <c r="A35" s="18" t="s">
        <v>309</v>
      </c>
      <c r="F35" s="26"/>
      <c r="G35" s="3"/>
      <c r="H35" s="3"/>
      <c r="I35" s="228"/>
    </row>
    <row r="36" spans="1:9">
      <c r="A36" s="18" t="s">
        <v>308</v>
      </c>
      <c r="F36" s="26"/>
      <c r="G36" s="3"/>
      <c r="H36" s="3"/>
      <c r="I36" s="228"/>
    </row>
    <row r="37" spans="1:9">
      <c r="A37" s="18"/>
      <c r="F37" s="26"/>
      <c r="G37" s="3"/>
      <c r="H37" s="3"/>
      <c r="I37" s="228"/>
    </row>
    <row r="38" spans="1:9">
      <c r="A38" s="191"/>
    </row>
    <row r="39" spans="1:9">
      <c r="A39" s="191"/>
    </row>
    <row r="40" spans="1:9">
      <c r="B40" t="s">
        <v>187</v>
      </c>
      <c r="E40" s="164">
        <v>42643</v>
      </c>
    </row>
    <row r="41" spans="1:9">
      <c r="B41" s="159" t="s">
        <v>188</v>
      </c>
      <c r="C41" s="159"/>
      <c r="D41" s="159"/>
      <c r="E41" s="171">
        <v>42704</v>
      </c>
    </row>
  </sheetData>
  <mergeCells count="2">
    <mergeCell ref="A1:F1"/>
    <mergeCell ref="A2:F2"/>
  </mergeCells>
  <pageMargins left="0.7" right="0.7" top="0.89124999999999999" bottom="0.75" header="0.3" footer="0.3"/>
  <pageSetup scale="92" orientation="portrait" r:id="rId1"/>
  <headerFooter scaleWithDoc="0">
    <oddHeader>&amp;R&amp;"Arial,Regular"Questar Gas Company
Docket 16-057-13
Exhibit 1.1 Page 7 of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26"/>
  <sheetViews>
    <sheetView view="pageLayout" zoomScaleNormal="100" workbookViewId="0">
      <selection activeCell="B21" sqref="B21:C21"/>
    </sheetView>
  </sheetViews>
  <sheetFormatPr defaultRowHeight="12.75"/>
  <cols>
    <col min="1" max="1" width="26.42578125" customWidth="1"/>
    <col min="2" max="2" width="3.28515625" customWidth="1"/>
    <col min="3" max="3" width="5.7109375" customWidth="1"/>
    <col min="4" max="4" width="2.5703125" customWidth="1"/>
    <col min="5" max="5" width="23.5703125" bestFit="1" customWidth="1"/>
    <col min="6" max="6" width="2.7109375" customWidth="1"/>
    <col min="7" max="7" width="14" bestFit="1" customWidth="1"/>
    <col min="8" max="8" width="2.5703125" customWidth="1"/>
    <col min="9" max="9" width="16" bestFit="1" customWidth="1"/>
    <col min="10" max="10" width="3.85546875" customWidth="1"/>
  </cols>
  <sheetData>
    <row r="1" spans="2:10" ht="15.75">
      <c r="B1" s="199"/>
      <c r="C1" s="244" t="s">
        <v>61</v>
      </c>
      <c r="D1" s="244"/>
      <c r="E1" s="244"/>
      <c r="F1" s="244"/>
      <c r="G1" s="244"/>
      <c r="H1" s="244"/>
      <c r="I1" s="244"/>
      <c r="J1" s="32"/>
    </row>
    <row r="2" spans="2:10" ht="15">
      <c r="B2" s="199"/>
      <c r="C2" s="199"/>
      <c r="D2" s="200"/>
      <c r="E2" s="200"/>
      <c r="F2" s="200"/>
      <c r="G2" s="199"/>
      <c r="H2" s="200"/>
      <c r="I2" s="199"/>
      <c r="J2" s="32"/>
    </row>
    <row r="3" spans="2:10" ht="15">
      <c r="B3" s="199"/>
      <c r="C3" s="199"/>
      <c r="D3" s="200"/>
      <c r="E3" s="200"/>
      <c r="F3" s="200"/>
      <c r="G3" s="199"/>
      <c r="H3" s="200"/>
      <c r="I3" s="199"/>
      <c r="J3" s="32"/>
    </row>
    <row r="4" spans="2:10" ht="15">
      <c r="B4" s="199"/>
      <c r="C4" s="199"/>
      <c r="D4" s="201"/>
      <c r="E4" s="201" t="s">
        <v>62</v>
      </c>
      <c r="F4" s="201"/>
      <c r="G4" s="201" t="s">
        <v>63</v>
      </c>
      <c r="H4" s="201"/>
      <c r="I4" s="201" t="s">
        <v>64</v>
      </c>
      <c r="J4" s="34"/>
    </row>
    <row r="5" spans="2:10" ht="15.75">
      <c r="B5" s="199"/>
      <c r="C5" s="199"/>
      <c r="D5" s="199"/>
      <c r="E5" s="202"/>
      <c r="F5" s="199"/>
      <c r="G5" s="199"/>
      <c r="H5" s="199"/>
      <c r="I5" s="202"/>
      <c r="J5" s="33"/>
    </row>
    <row r="6" spans="2:10" ht="15">
      <c r="B6" s="199"/>
      <c r="C6" s="199"/>
      <c r="D6" s="201"/>
      <c r="E6" s="201" t="s">
        <v>65</v>
      </c>
      <c r="F6" s="201"/>
      <c r="H6" s="201"/>
      <c r="I6" s="201" t="s">
        <v>7</v>
      </c>
      <c r="J6" s="34"/>
    </row>
    <row r="7" spans="2:10" ht="15">
      <c r="B7" s="199"/>
      <c r="C7" s="199"/>
      <c r="D7" s="203"/>
      <c r="E7" s="203" t="s">
        <v>67</v>
      </c>
      <c r="F7" s="203"/>
      <c r="G7" s="201" t="s">
        <v>66</v>
      </c>
      <c r="H7" s="203"/>
      <c r="I7" s="201" t="s">
        <v>250</v>
      </c>
      <c r="J7" s="35"/>
    </row>
    <row r="8" spans="2:10" ht="15">
      <c r="B8" s="199"/>
      <c r="C8" s="199"/>
      <c r="D8" s="199"/>
      <c r="E8" s="201" t="s">
        <v>48</v>
      </c>
      <c r="F8" s="199"/>
      <c r="G8" s="204" t="s">
        <v>68</v>
      </c>
      <c r="H8" s="199"/>
      <c r="I8" s="204" t="s">
        <v>45</v>
      </c>
      <c r="J8" s="33"/>
    </row>
    <row r="9" spans="2:10" ht="15">
      <c r="B9" s="201">
        <v>1</v>
      </c>
      <c r="C9" s="199" t="s">
        <v>69</v>
      </c>
      <c r="D9" s="205"/>
      <c r="E9" s="206">
        <v>274403189</v>
      </c>
      <c r="F9" s="205"/>
      <c r="G9" s="207">
        <f>E9/$E$17</f>
        <v>0.91221033631803605</v>
      </c>
      <c r="H9" s="205"/>
      <c r="I9" s="205">
        <f ca="1">G9*$I$17</f>
        <v>15660548.878454447</v>
      </c>
      <c r="J9" s="36"/>
    </row>
    <row r="10" spans="2:10" ht="15">
      <c r="B10" s="201">
        <v>2</v>
      </c>
      <c r="C10" s="199" t="s">
        <v>70</v>
      </c>
      <c r="D10" s="208"/>
      <c r="E10" s="208">
        <v>3622426</v>
      </c>
      <c r="F10" s="208"/>
      <c r="G10" s="207">
        <f t="shared" ref="G10:G15" si="0">E10/$E$17</f>
        <v>1.2042186724539845E-2</v>
      </c>
      <c r="H10" s="208"/>
      <c r="I10" s="205">
        <f t="shared" ref="I10:I15" ca="1" si="1">G10*$I$17</f>
        <v>206736.58946282955</v>
      </c>
      <c r="J10" s="37"/>
    </row>
    <row r="11" spans="2:10" ht="15">
      <c r="B11" s="201">
        <v>3</v>
      </c>
      <c r="C11" s="199" t="s">
        <v>71</v>
      </c>
      <c r="D11" s="208"/>
      <c r="E11" s="208">
        <v>3680699</v>
      </c>
      <c r="F11" s="208"/>
      <c r="G11" s="207">
        <f t="shared" si="0"/>
        <v>1.2235906167531672E-2</v>
      </c>
      <c r="H11" s="208"/>
      <c r="I11" s="205">
        <f t="shared" ca="1" si="1"/>
        <v>210062.30578602498</v>
      </c>
      <c r="J11" s="37"/>
    </row>
    <row r="12" spans="2:10" ht="15">
      <c r="B12" s="201">
        <v>4</v>
      </c>
      <c r="C12" s="199" t="s">
        <v>72</v>
      </c>
      <c r="D12" s="208"/>
      <c r="E12" s="208">
        <v>937291</v>
      </c>
      <c r="F12" s="208"/>
      <c r="G12" s="207">
        <f t="shared" si="0"/>
        <v>3.1158768287414774E-3</v>
      </c>
      <c r="H12" s="208"/>
      <c r="I12" s="205">
        <f t="shared" ca="1" si="1"/>
        <v>53492.423219744167</v>
      </c>
      <c r="J12" s="37"/>
    </row>
    <row r="13" spans="2:10" ht="15">
      <c r="B13" s="201">
        <v>5</v>
      </c>
      <c r="C13" s="199" t="s">
        <v>73</v>
      </c>
      <c r="D13" s="208"/>
      <c r="E13" s="208">
        <v>13180423</v>
      </c>
      <c r="F13" s="208"/>
      <c r="G13" s="207">
        <f t="shared" si="0"/>
        <v>4.3816247695444885E-2</v>
      </c>
      <c r="H13" s="208"/>
      <c r="I13" s="205">
        <f t="shared" ca="1" si="1"/>
        <v>752223.97881901148</v>
      </c>
      <c r="J13" s="37"/>
    </row>
    <row r="14" spans="2:10" ht="15">
      <c r="B14" s="201">
        <v>6</v>
      </c>
      <c r="C14" s="199" t="s">
        <v>74</v>
      </c>
      <c r="D14" s="208"/>
      <c r="E14" s="208">
        <v>31030</v>
      </c>
      <c r="F14" s="208"/>
      <c r="G14" s="207">
        <f t="shared" si="0"/>
        <v>1.0315436507535872E-4</v>
      </c>
      <c r="H14" s="208"/>
      <c r="I14" s="205">
        <f t="shared" ca="1" si="1"/>
        <v>1770.9226830393779</v>
      </c>
      <c r="J14" s="37"/>
    </row>
    <row r="15" spans="2:10" ht="15">
      <c r="B15" s="201">
        <v>7</v>
      </c>
      <c r="C15" s="199" t="s">
        <v>75</v>
      </c>
      <c r="D15" s="208"/>
      <c r="E15" s="208">
        <v>4956255</v>
      </c>
      <c r="F15" s="208"/>
      <c r="G15" s="207">
        <f t="shared" si="0"/>
        <v>1.6476291900630744E-2</v>
      </c>
      <c r="H15" s="208"/>
      <c r="I15" s="209">
        <f t="shared" ca="1" si="1"/>
        <v>282859.95496059721</v>
      </c>
      <c r="J15" s="37"/>
    </row>
    <row r="16" spans="2:10" ht="15">
      <c r="B16" s="201"/>
      <c r="C16" s="199"/>
      <c r="D16" s="210"/>
      <c r="E16" s="206"/>
      <c r="F16" s="210"/>
      <c r="G16" s="206"/>
      <c r="H16" s="210"/>
      <c r="I16" s="210"/>
      <c r="J16" s="38"/>
    </row>
    <row r="17" spans="2:10" ht="15">
      <c r="B17" s="201">
        <v>8</v>
      </c>
      <c r="C17" s="199" t="s">
        <v>76</v>
      </c>
      <c r="D17" s="210"/>
      <c r="E17" s="210">
        <v>300811313</v>
      </c>
      <c r="F17" s="210"/>
      <c r="G17" s="211">
        <f>SUM(G9:G15)</f>
        <v>1</v>
      </c>
      <c r="H17" s="210"/>
      <c r="I17" s="210">
        <f ca="1">'Exhibit 1.1 Page 7'!E19</f>
        <v>17167695.053385694</v>
      </c>
      <c r="J17" s="210" t="s">
        <v>50</v>
      </c>
    </row>
    <row r="18" spans="2:10" ht="15">
      <c r="B18" s="201"/>
      <c r="C18" s="199"/>
      <c r="D18" s="210"/>
      <c r="E18" s="210"/>
      <c r="F18" s="210"/>
      <c r="G18" s="210"/>
      <c r="H18" s="210"/>
      <c r="I18" s="210"/>
      <c r="J18" s="38"/>
    </row>
    <row r="19" spans="2:10" ht="15">
      <c r="B19" s="199"/>
      <c r="C19" s="199"/>
      <c r="D19" s="199"/>
      <c r="E19" s="199"/>
      <c r="F19" s="199"/>
      <c r="G19" s="199"/>
      <c r="H19" s="199"/>
      <c r="I19" s="199"/>
      <c r="J19" s="33"/>
    </row>
    <row r="20" spans="2:10" ht="15">
      <c r="B20" s="199"/>
      <c r="C20" s="199" t="s">
        <v>280</v>
      </c>
      <c r="D20" s="199"/>
      <c r="E20" s="199"/>
      <c r="F20" s="199"/>
      <c r="G20" s="199"/>
      <c r="H20" s="199"/>
      <c r="I20" s="199"/>
      <c r="J20" s="33"/>
    </row>
    <row r="21" spans="2:10" ht="15">
      <c r="B21" s="199"/>
      <c r="C21" s="199" t="s">
        <v>311</v>
      </c>
      <c r="D21" s="199"/>
      <c r="E21" s="199"/>
      <c r="F21" s="199"/>
      <c r="G21" s="199"/>
      <c r="H21" s="199"/>
      <c r="I21" s="199"/>
      <c r="J21" s="31"/>
    </row>
    <row r="22" spans="2:10" ht="15.75">
      <c r="B22" s="202"/>
      <c r="C22" s="202"/>
      <c r="D22" s="202"/>
      <c r="E22" s="202"/>
      <c r="F22" s="202"/>
      <c r="G22" s="202"/>
      <c r="H22" s="202"/>
      <c r="I22" s="202"/>
    </row>
    <row r="23" spans="2:10" ht="15.75">
      <c r="B23" s="202"/>
      <c r="C23" s="202"/>
      <c r="D23" s="202"/>
      <c r="E23" s="202"/>
      <c r="F23" s="202"/>
      <c r="G23" s="202"/>
      <c r="H23" s="202"/>
      <c r="I23" s="202"/>
    </row>
    <row r="24" spans="2:10" ht="15.75">
      <c r="B24" s="202"/>
      <c r="C24" s="202"/>
      <c r="D24" s="202"/>
      <c r="E24" s="202"/>
      <c r="F24" s="202"/>
      <c r="G24" s="202"/>
      <c r="H24" s="202"/>
      <c r="I24" s="202"/>
    </row>
    <row r="25" spans="2:10" ht="15.75">
      <c r="B25" s="202"/>
      <c r="C25" s="202"/>
      <c r="D25" s="202"/>
      <c r="E25" s="202"/>
      <c r="F25" s="202"/>
      <c r="G25" s="202"/>
      <c r="H25" s="202"/>
      <c r="I25" s="202"/>
    </row>
    <row r="26" spans="2:10" ht="15.75">
      <c r="B26" s="202"/>
      <c r="C26" s="202"/>
      <c r="D26" s="202"/>
      <c r="E26" s="202"/>
      <c r="F26" s="202"/>
      <c r="G26" s="202"/>
      <c r="H26" s="202"/>
      <c r="I26" s="202"/>
    </row>
  </sheetData>
  <mergeCells count="1">
    <mergeCell ref="C1:I1"/>
  </mergeCells>
  <pageMargins left="0.7" right="0.7" top="0.86458333333333304" bottom="0.75" header="0.3" footer="0.3"/>
  <pageSetup scale="74" orientation="portrait" r:id="rId1"/>
  <headerFooter scaleWithDoc="0">
    <oddHeader>&amp;RQuestar Gas Company
Docket 16-057-13
Exhibit 1.2</oddHeader>
  </headerFooter>
  <colBreaks count="1" manualBreakCount="1">
    <brk id="10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topLeftCell="A28" zoomScaleNormal="100" workbookViewId="0">
      <selection activeCell="M56" sqref="M56"/>
    </sheetView>
  </sheetViews>
  <sheetFormatPr defaultRowHeight="12.75"/>
  <cols>
    <col min="1" max="1" width="4.42578125" style="4" customWidth="1"/>
    <col min="2" max="3" width="9.140625" style="4"/>
    <col min="4" max="4" width="7.42578125" style="4" bestFit="1" customWidth="1"/>
    <col min="5" max="5" width="9.140625" style="4" bestFit="1" customWidth="1"/>
    <col min="6" max="6" width="4.140625" style="4" customWidth="1"/>
    <col min="7" max="7" width="13.28515625" style="4" customWidth="1"/>
    <col min="8" max="8" width="9.5703125" style="4" bestFit="1" customWidth="1"/>
    <col min="9" max="9" width="13.28515625" style="4" customWidth="1"/>
    <col min="10" max="10" width="3" style="4" customWidth="1"/>
    <col min="11" max="11" width="15.28515625" style="4" customWidth="1"/>
    <col min="12" max="12" width="12" style="4" bestFit="1" customWidth="1"/>
    <col min="13" max="15" width="13.7109375" style="4" customWidth="1"/>
    <col min="16" max="16" width="5.140625" customWidth="1"/>
    <col min="17" max="17" width="5.140625" style="173" customWidth="1"/>
    <col min="18" max="18" width="10.42578125" bestFit="1" customWidth="1"/>
    <col min="19" max="19" width="5" customWidth="1"/>
    <col min="21" max="21" width="10.42578125" style="173" bestFit="1" customWidth="1"/>
    <col min="22" max="22" width="10.42578125" bestFit="1" customWidth="1"/>
    <col min="23" max="23" width="4.140625" style="173" customWidth="1"/>
    <col min="24" max="24" width="10.42578125" bestFit="1" customWidth="1"/>
  </cols>
  <sheetData>
    <row r="1" spans="1:24" ht="15.75">
      <c r="A1" s="245" t="s">
        <v>251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4">
      <c r="A2" s="39"/>
      <c r="B2" s="40"/>
      <c r="C2" s="40"/>
      <c r="D2" s="40"/>
      <c r="E2" s="41"/>
      <c r="F2" s="41"/>
      <c r="G2" s="40"/>
      <c r="H2" s="40"/>
      <c r="I2" s="40"/>
      <c r="J2" s="42"/>
      <c r="K2" s="40"/>
      <c r="L2" s="40"/>
      <c r="M2" s="40"/>
      <c r="N2" s="40"/>
      <c r="O2" s="40"/>
    </row>
    <row r="3" spans="1:24">
      <c r="A3" s="39"/>
      <c r="B3" s="39"/>
      <c r="C3" s="39" t="s">
        <v>62</v>
      </c>
      <c r="D3" s="39" t="s">
        <v>63</v>
      </c>
      <c r="E3" s="190" t="s">
        <v>64</v>
      </c>
      <c r="F3" s="190"/>
      <c r="G3" s="39" t="s">
        <v>77</v>
      </c>
      <c r="H3" s="39" t="s">
        <v>78</v>
      </c>
      <c r="I3" s="39" t="s">
        <v>79</v>
      </c>
      <c r="J3" s="43"/>
      <c r="K3" s="43" t="s">
        <v>80</v>
      </c>
      <c r="L3" s="43" t="s">
        <v>81</v>
      </c>
      <c r="M3" s="43" t="s">
        <v>82</v>
      </c>
      <c r="N3" s="43" t="s">
        <v>83</v>
      </c>
      <c r="O3" s="43" t="s">
        <v>84</v>
      </c>
    </row>
    <row r="4" spans="1:24">
      <c r="A4" s="39"/>
      <c r="B4" s="44" t="s">
        <v>85</v>
      </c>
      <c r="C4" s="45"/>
      <c r="D4" s="45"/>
      <c r="E4" s="46"/>
      <c r="F4" s="46"/>
      <c r="G4" s="246" t="s">
        <v>284</v>
      </c>
      <c r="H4" s="246"/>
      <c r="I4" s="246"/>
      <c r="J4" s="45"/>
      <c r="K4" s="47" t="s">
        <v>86</v>
      </c>
      <c r="L4" s="48"/>
      <c r="M4" s="47" t="s">
        <v>86</v>
      </c>
      <c r="N4" s="47" t="s">
        <v>87</v>
      </c>
      <c r="O4" s="47" t="s">
        <v>88</v>
      </c>
    </row>
    <row r="5" spans="1:24">
      <c r="A5" s="39"/>
      <c r="B5" s="44"/>
      <c r="C5" s="45"/>
      <c r="D5" s="45"/>
      <c r="E5" s="46"/>
      <c r="F5" s="46"/>
      <c r="G5" s="190"/>
      <c r="H5" s="190"/>
      <c r="I5" s="190"/>
      <c r="J5" s="45"/>
      <c r="K5" s="47" t="s">
        <v>89</v>
      </c>
      <c r="L5" s="48" t="s">
        <v>90</v>
      </c>
      <c r="M5" s="47" t="s">
        <v>89</v>
      </c>
      <c r="N5" s="47"/>
      <c r="O5" s="47" t="s">
        <v>91</v>
      </c>
      <c r="R5" t="s">
        <v>213</v>
      </c>
    </row>
    <row r="6" spans="1:24" ht="13.5" thickBot="1">
      <c r="A6" s="39"/>
      <c r="B6" s="49" t="s">
        <v>92</v>
      </c>
      <c r="C6" s="50"/>
      <c r="D6" s="50"/>
      <c r="E6" s="51" t="s">
        <v>93</v>
      </c>
      <c r="F6" s="52"/>
      <c r="G6" s="53" t="s">
        <v>93</v>
      </c>
      <c r="H6" s="53" t="s">
        <v>270</v>
      </c>
      <c r="I6" s="54" t="s">
        <v>94</v>
      </c>
      <c r="J6" s="45"/>
      <c r="K6" s="53" t="s">
        <v>45</v>
      </c>
      <c r="L6" s="53" t="s">
        <v>95</v>
      </c>
      <c r="M6" s="53" t="s">
        <v>96</v>
      </c>
      <c r="N6" s="53"/>
      <c r="O6" s="53"/>
      <c r="R6" t="s">
        <v>214</v>
      </c>
      <c r="T6" t="s">
        <v>215</v>
      </c>
      <c r="V6" t="s">
        <v>216</v>
      </c>
      <c r="X6" t="s">
        <v>217</v>
      </c>
    </row>
    <row r="7" spans="1:24">
      <c r="A7" s="39">
        <v>1</v>
      </c>
      <c r="B7" s="55" t="s">
        <v>97</v>
      </c>
      <c r="C7" s="55" t="s">
        <v>98</v>
      </c>
      <c r="D7" s="55" t="s">
        <v>99</v>
      </c>
      <c r="E7" s="56">
        <v>45</v>
      </c>
      <c r="F7" s="56"/>
      <c r="G7" s="57">
        <v>57481325</v>
      </c>
      <c r="H7" s="58">
        <v>2.3494900953154665</v>
      </c>
      <c r="I7" s="59">
        <f>ROUND(G7*H7,0)</f>
        <v>135051804</v>
      </c>
      <c r="J7" s="60"/>
      <c r="K7" s="57">
        <f ca="1">M7*G7</f>
        <v>10511609.90275</v>
      </c>
      <c r="L7" s="61">
        <f ca="1">L12</f>
        <v>7.783454237778005E-2</v>
      </c>
      <c r="M7" s="62">
        <f ca="1">ROUND(L7*H7,5)</f>
        <v>0.18287</v>
      </c>
      <c r="N7" s="62">
        <v>0.11541999999999999</v>
      </c>
      <c r="O7" s="62">
        <f ca="1">M7-N7</f>
        <v>6.745000000000001E-2</v>
      </c>
      <c r="Q7" s="172"/>
      <c r="R7" s="175">
        <v>2.8003</v>
      </c>
      <c r="S7" s="62"/>
      <c r="T7" s="62">
        <f ca="1">R7+O7</f>
        <v>2.86775</v>
      </c>
      <c r="U7" s="172"/>
      <c r="V7" s="62">
        <v>7.8859599999999999</v>
      </c>
      <c r="W7" s="172"/>
      <c r="X7" s="168">
        <f ca="1">V7+O7</f>
        <v>7.9534099999999999</v>
      </c>
    </row>
    <row r="8" spans="1:24">
      <c r="A8" s="39">
        <f>A7+1</f>
        <v>2</v>
      </c>
      <c r="B8" s="55"/>
      <c r="C8" s="55" t="s">
        <v>100</v>
      </c>
      <c r="D8" s="55" t="s">
        <v>242</v>
      </c>
      <c r="E8" s="56">
        <v>45</v>
      </c>
      <c r="F8" s="56"/>
      <c r="G8" s="57">
        <v>16042995</v>
      </c>
      <c r="H8" s="58">
        <v>1.3494900953154665</v>
      </c>
      <c r="I8" s="59">
        <f>ROUND(G8*H8,0)</f>
        <v>21649863</v>
      </c>
      <c r="J8" s="63"/>
      <c r="K8" s="57">
        <f ca="1">M8*G8</f>
        <v>1685156.1947999999</v>
      </c>
      <c r="L8" s="61">
        <f ca="1">L12</f>
        <v>7.783454237778005E-2</v>
      </c>
      <c r="M8" s="62">
        <f ca="1">ROUND(L8*H8,5)</f>
        <v>0.10503999999999999</v>
      </c>
      <c r="N8" s="62">
        <v>6.6290000000000002E-2</v>
      </c>
      <c r="O8" s="62">
        <f ca="1">M8-N8</f>
        <v>3.8749999999999993E-2</v>
      </c>
      <c r="Q8" s="172"/>
      <c r="R8" s="175">
        <v>1.7189099999999999</v>
      </c>
      <c r="S8" s="62"/>
      <c r="T8" s="62">
        <f ca="1">R8+O8</f>
        <v>1.75766</v>
      </c>
      <c r="U8" s="172"/>
      <c r="V8" s="62">
        <v>6.80457</v>
      </c>
      <c r="W8" s="172"/>
      <c r="X8" s="168">
        <f ca="1">V8+O8</f>
        <v>6.8433200000000003</v>
      </c>
    </row>
    <row r="9" spans="1:24">
      <c r="A9" s="39"/>
      <c r="B9" s="64"/>
      <c r="C9" s="55"/>
      <c r="D9" s="55"/>
      <c r="E9" s="65"/>
      <c r="F9" s="65"/>
      <c r="G9" s="57"/>
      <c r="H9" s="58"/>
      <c r="I9" s="59"/>
      <c r="J9" s="63"/>
      <c r="K9" s="57"/>
      <c r="L9" s="58"/>
      <c r="M9" s="59"/>
      <c r="N9" s="59"/>
      <c r="O9" s="59"/>
      <c r="Q9" s="172"/>
      <c r="R9" s="62"/>
      <c r="S9" s="62"/>
      <c r="T9" s="62"/>
      <c r="U9" s="172"/>
      <c r="V9" s="62"/>
      <c r="W9" s="172"/>
    </row>
    <row r="10" spans="1:24">
      <c r="A10" s="39">
        <f>A8+1</f>
        <v>3</v>
      </c>
      <c r="B10" s="66" t="s">
        <v>102</v>
      </c>
      <c r="C10" s="55" t="s">
        <v>98</v>
      </c>
      <c r="D10" s="55" t="str">
        <f>D7</f>
        <v>First</v>
      </c>
      <c r="E10" s="65">
        <f>E7</f>
        <v>45</v>
      </c>
      <c r="F10" s="65"/>
      <c r="G10" s="57">
        <v>23886941</v>
      </c>
      <c r="H10" s="58">
        <v>1.7266954328012654</v>
      </c>
      <c r="I10" s="57">
        <f>ROUND(G10*H10,0)</f>
        <v>41245472</v>
      </c>
      <c r="J10" s="63"/>
      <c r="K10" s="57">
        <f ca="1">M10*G10</f>
        <v>3210404.8703999999</v>
      </c>
      <c r="L10" s="61">
        <f ca="1">L12</f>
        <v>7.783454237778005E-2</v>
      </c>
      <c r="M10" s="62">
        <f ca="1">ROUND(L10*H10,5)</f>
        <v>0.13439999999999999</v>
      </c>
      <c r="N10" s="62">
        <v>8.4820000000000007E-2</v>
      </c>
      <c r="O10" s="62">
        <f ca="1">M10-N10</f>
        <v>4.9579999999999985E-2</v>
      </c>
      <c r="Q10" s="172"/>
      <c r="R10" s="175">
        <v>2.1268199999999999</v>
      </c>
      <c r="S10" s="62"/>
      <c r="T10" s="62">
        <f ca="1">R10+O10</f>
        <v>2.1764000000000001</v>
      </c>
      <c r="U10" s="172"/>
      <c r="V10" s="175">
        <v>6.5827099999999996</v>
      </c>
      <c r="W10" s="172"/>
      <c r="X10" s="168">
        <f ca="1">V10+O10</f>
        <v>6.6322899999999994</v>
      </c>
    </row>
    <row r="11" spans="1:24">
      <c r="A11" s="39">
        <f>A10+1</f>
        <v>4</v>
      </c>
      <c r="B11" s="66"/>
      <c r="C11" s="55" t="s">
        <v>100</v>
      </c>
      <c r="D11" s="55" t="str">
        <f>D8</f>
        <v>Over</v>
      </c>
      <c r="E11" s="65">
        <f>E8</f>
        <v>45</v>
      </c>
      <c r="F11" s="65"/>
      <c r="G11" s="57">
        <v>4480462</v>
      </c>
      <c r="H11" s="58">
        <v>0.72669543280126536</v>
      </c>
      <c r="I11" s="57">
        <f>ROUND(G11*H11,0)</f>
        <v>3255931</v>
      </c>
      <c r="J11" s="63"/>
      <c r="K11" s="57">
        <f ca="1">M11*G11</f>
        <v>253414.93072</v>
      </c>
      <c r="L11" s="61">
        <f ca="1">L12</f>
        <v>7.783454237778005E-2</v>
      </c>
      <c r="M11" s="62">
        <f ca="1">ROUND(L11*H11,5)</f>
        <v>5.6559999999999999E-2</v>
      </c>
      <c r="N11" s="62">
        <v>3.5700000000000003E-2</v>
      </c>
      <c r="O11" s="62">
        <f ca="1">M11-N11</f>
        <v>2.0859999999999997E-2</v>
      </c>
      <c r="Q11" s="172"/>
      <c r="R11" s="175">
        <v>1.0454399999999999</v>
      </c>
      <c r="S11" s="62"/>
      <c r="T11" s="62">
        <f ca="1">R11+O11</f>
        <v>1.0663</v>
      </c>
      <c r="U11" s="172"/>
      <c r="V11" s="175">
        <v>5.5013300000000003</v>
      </c>
      <c r="W11" s="172"/>
      <c r="X11" s="168">
        <f ca="1">V11+O11</f>
        <v>5.5221900000000002</v>
      </c>
    </row>
    <row r="12" spans="1:24" ht="13.5" thickBot="1">
      <c r="A12" s="39">
        <f>A11+1</f>
        <v>5</v>
      </c>
      <c r="B12" s="67" t="s">
        <v>103</v>
      </c>
      <c r="C12" s="40"/>
      <c r="D12" s="55"/>
      <c r="E12" s="65"/>
      <c r="F12" s="65"/>
      <c r="G12" s="68">
        <f>SUM(G10:G11,G7:G8)</f>
        <v>101891723</v>
      </c>
      <c r="H12" s="69"/>
      <c r="I12" s="68">
        <f>SUM(I7:I11)</f>
        <v>201203070</v>
      </c>
      <c r="J12" s="70"/>
      <c r="K12" s="68">
        <f ca="1">'Exhibit 1.2 COS'!I9</f>
        <v>15660548.878454447</v>
      </c>
      <c r="L12" s="71">
        <f ca="1">K12/I12</f>
        <v>7.783454237778005E-2</v>
      </c>
      <c r="M12" s="68"/>
      <c r="N12" s="68"/>
      <c r="O12" s="68"/>
      <c r="Q12" s="172"/>
      <c r="R12" s="62"/>
      <c r="S12" s="62"/>
      <c r="T12" s="62"/>
      <c r="U12" s="172"/>
      <c r="V12" s="62"/>
      <c r="W12" s="172"/>
    </row>
    <row r="13" spans="1:24" ht="14.25" thickTop="1" thickBot="1">
      <c r="A13" s="39"/>
      <c r="B13" s="77"/>
      <c r="C13" s="77"/>
      <c r="D13" s="77"/>
      <c r="E13" s="78"/>
      <c r="F13" s="46"/>
      <c r="G13" s="79"/>
      <c r="H13" s="77"/>
      <c r="I13" s="79"/>
      <c r="J13" s="79"/>
      <c r="K13" s="79"/>
      <c r="L13" s="79"/>
      <c r="M13" s="79"/>
      <c r="N13" s="79"/>
      <c r="O13" s="79"/>
      <c r="Q13" s="172"/>
      <c r="R13" s="62"/>
      <c r="S13" s="62"/>
      <c r="T13" s="62"/>
      <c r="U13" s="172"/>
      <c r="V13" s="62"/>
      <c r="W13" s="172"/>
    </row>
    <row r="14" spans="1:24">
      <c r="A14" s="39"/>
      <c r="B14" s="45"/>
      <c r="C14" s="45"/>
      <c r="D14" s="45"/>
      <c r="E14" s="46"/>
      <c r="F14" s="46"/>
      <c r="G14" s="80"/>
      <c r="H14" s="45"/>
      <c r="I14" s="80"/>
      <c r="J14" s="80"/>
      <c r="K14" s="47" t="s">
        <v>86</v>
      </c>
      <c r="L14" s="80"/>
      <c r="M14" s="47" t="s">
        <v>86</v>
      </c>
      <c r="N14" s="47" t="s">
        <v>87</v>
      </c>
      <c r="O14" s="47"/>
      <c r="Q14" s="172"/>
      <c r="R14" s="62"/>
      <c r="S14" s="62"/>
      <c r="T14" s="62"/>
      <c r="U14" s="172"/>
      <c r="V14" s="62"/>
      <c r="W14" s="172"/>
    </row>
    <row r="15" spans="1:24">
      <c r="A15" s="39"/>
      <c r="B15" s="44" t="s">
        <v>104</v>
      </c>
      <c r="C15" s="45"/>
      <c r="D15" s="45"/>
      <c r="E15" s="46"/>
      <c r="F15" s="46"/>
      <c r="G15" s="246" t="s">
        <v>269</v>
      </c>
      <c r="H15" s="246"/>
      <c r="I15" s="246"/>
      <c r="J15" s="45"/>
      <c r="K15" s="47" t="s">
        <v>89</v>
      </c>
      <c r="L15" s="48" t="s">
        <v>105</v>
      </c>
      <c r="M15" s="47" t="s">
        <v>89</v>
      </c>
      <c r="N15" s="47"/>
      <c r="O15" s="47"/>
      <c r="Q15" s="172"/>
      <c r="R15" s="62"/>
      <c r="S15" s="62"/>
      <c r="T15" s="62"/>
      <c r="U15" s="172"/>
      <c r="V15" s="62"/>
      <c r="W15" s="172"/>
    </row>
    <row r="16" spans="1:24" ht="13.5" thickBot="1">
      <c r="A16" s="39"/>
      <c r="B16" s="49" t="s">
        <v>92</v>
      </c>
      <c r="C16" s="50"/>
      <c r="D16" s="50"/>
      <c r="E16" s="51" t="s">
        <v>93</v>
      </c>
      <c r="F16" s="52"/>
      <c r="G16" s="53" t="s">
        <v>93</v>
      </c>
      <c r="H16" s="53" t="s">
        <v>270</v>
      </c>
      <c r="I16" s="54" t="s">
        <v>94</v>
      </c>
      <c r="J16" s="45"/>
      <c r="K16" s="53" t="s">
        <v>45</v>
      </c>
      <c r="L16" s="53" t="s">
        <v>95</v>
      </c>
      <c r="M16" s="53" t="s">
        <v>96</v>
      </c>
      <c r="N16" s="53"/>
      <c r="O16" s="53"/>
      <c r="Q16" s="172"/>
      <c r="R16" s="62"/>
      <c r="S16" s="62"/>
      <c r="T16" s="62"/>
      <c r="U16" s="172"/>
      <c r="V16" s="62"/>
      <c r="W16" s="172"/>
    </row>
    <row r="17" spans="1:24">
      <c r="A17" s="39">
        <f>A12+1</f>
        <v>6</v>
      </c>
      <c r="B17" s="81" t="s">
        <v>106</v>
      </c>
      <c r="C17" s="55"/>
      <c r="D17" s="55" t="s">
        <v>107</v>
      </c>
      <c r="E17" s="65">
        <v>0</v>
      </c>
      <c r="F17" s="65"/>
      <c r="G17" s="57">
        <v>518463</v>
      </c>
      <c r="H17" s="58">
        <v>5.4220733027292614</v>
      </c>
      <c r="I17" s="57">
        <f>ROUND(G17*H17,0)</f>
        <v>2811144</v>
      </c>
      <c r="J17" s="63"/>
      <c r="K17" s="57">
        <f ca="1">'Exhibit 1.2 COS'!I11</f>
        <v>210062.30578602498</v>
      </c>
      <c r="L17" s="82">
        <f ca="1">K17/I17</f>
        <v>7.4724847174682252E-2</v>
      </c>
      <c r="M17" s="62">
        <f ca="1">ROUND(L17*H17,5)</f>
        <v>0.40516000000000002</v>
      </c>
      <c r="N17" s="62">
        <v>0.21523</v>
      </c>
      <c r="O17" s="62">
        <f ca="1">M17-N17</f>
        <v>0.18993000000000002</v>
      </c>
      <c r="Q17" s="172"/>
      <c r="R17" s="175">
        <v>5.66791</v>
      </c>
      <c r="S17" s="62"/>
      <c r="T17" s="62">
        <f ca="1">R17+O17</f>
        <v>5.8578400000000004</v>
      </c>
      <c r="U17" s="172"/>
      <c r="V17" s="62">
        <v>10.42309</v>
      </c>
      <c r="W17" s="172"/>
      <c r="X17" s="168">
        <f ca="1">V17+O17</f>
        <v>10.613020000000001</v>
      </c>
    </row>
    <row r="18" spans="1:24">
      <c r="A18" s="39"/>
      <c r="B18" s="81"/>
      <c r="C18" s="55"/>
      <c r="D18" s="55"/>
      <c r="E18" s="65"/>
      <c r="F18" s="65"/>
      <c r="G18" s="57"/>
      <c r="H18" s="58"/>
      <c r="I18" s="57"/>
      <c r="J18" s="63"/>
      <c r="K18" s="57"/>
      <c r="L18" s="83"/>
      <c r="M18" s="62"/>
      <c r="N18" s="62"/>
      <c r="O18" s="62"/>
      <c r="Q18" s="172"/>
      <c r="R18" s="62"/>
      <c r="S18" s="62"/>
      <c r="T18" s="62"/>
      <c r="U18" s="172"/>
      <c r="V18" s="62"/>
      <c r="W18" s="172"/>
    </row>
    <row r="19" spans="1:24" ht="13.5" thickBot="1">
      <c r="A19" s="39"/>
      <c r="B19" s="78"/>
      <c r="C19" s="78"/>
      <c r="D19" s="78"/>
      <c r="E19" s="78"/>
      <c r="F19" s="46"/>
      <c r="G19" s="84"/>
      <c r="H19" s="85"/>
      <c r="I19" s="85"/>
      <c r="J19" s="45"/>
      <c r="K19" s="84"/>
      <c r="L19" s="85"/>
      <c r="M19" s="85"/>
      <c r="N19" s="85"/>
      <c r="O19" s="85"/>
      <c r="Q19" s="172"/>
      <c r="R19" s="62"/>
      <c r="S19" s="62"/>
      <c r="T19" s="62"/>
      <c r="U19" s="172"/>
      <c r="V19" s="62"/>
      <c r="W19" s="172"/>
    </row>
    <row r="20" spans="1:24">
      <c r="A20" s="39"/>
      <c r="B20" s="46"/>
      <c r="C20" s="46"/>
      <c r="D20" s="46"/>
      <c r="E20" s="46"/>
      <c r="F20" s="46"/>
      <c r="G20" s="86"/>
      <c r="H20" s="87"/>
      <c r="I20" s="87"/>
      <c r="J20" s="45"/>
      <c r="K20" s="47" t="s">
        <v>86</v>
      </c>
      <c r="L20" s="87"/>
      <c r="M20" s="47" t="s">
        <v>86</v>
      </c>
      <c r="N20" s="47" t="s">
        <v>87</v>
      </c>
      <c r="O20" s="47"/>
      <c r="Q20" s="172"/>
      <c r="R20" s="62"/>
      <c r="S20" s="62"/>
      <c r="T20" s="62"/>
      <c r="U20" s="172"/>
      <c r="V20" s="62"/>
      <c r="W20" s="172"/>
    </row>
    <row r="21" spans="1:24">
      <c r="A21" s="39"/>
      <c r="B21" s="44" t="s">
        <v>108</v>
      </c>
      <c r="C21" s="46"/>
      <c r="D21" s="46"/>
      <c r="E21" s="46"/>
      <c r="F21" s="47"/>
      <c r="G21" s="246" t="s">
        <v>269</v>
      </c>
      <c r="H21" s="246"/>
      <c r="I21" s="246"/>
      <c r="J21" s="45"/>
      <c r="K21" s="47" t="s">
        <v>89</v>
      </c>
      <c r="L21" s="48" t="s">
        <v>105</v>
      </c>
      <c r="M21" s="47" t="s">
        <v>89</v>
      </c>
      <c r="N21" s="47"/>
      <c r="O21" s="47"/>
      <c r="Q21" s="172"/>
      <c r="R21" s="62"/>
      <c r="S21" s="62"/>
      <c r="T21" s="62"/>
      <c r="U21" s="172"/>
      <c r="V21" s="62"/>
      <c r="W21" s="172"/>
    </row>
    <row r="22" spans="1:24" ht="13.5" thickBot="1">
      <c r="A22" s="39"/>
      <c r="B22" s="49" t="s">
        <v>92</v>
      </c>
      <c r="C22" s="50"/>
      <c r="D22" s="50"/>
      <c r="E22" s="51" t="s">
        <v>93</v>
      </c>
      <c r="F22" s="52"/>
      <c r="G22" s="53" t="s">
        <v>93</v>
      </c>
      <c r="H22" s="53" t="s">
        <v>270</v>
      </c>
      <c r="I22" s="54" t="s">
        <v>94</v>
      </c>
      <c r="J22" s="45"/>
      <c r="K22" s="53" t="s">
        <v>45</v>
      </c>
      <c r="L22" s="53" t="s">
        <v>95</v>
      </c>
      <c r="M22" s="53" t="s">
        <v>96</v>
      </c>
      <c r="N22" s="53"/>
      <c r="O22" s="53"/>
      <c r="Q22" s="172"/>
      <c r="R22" s="62"/>
      <c r="S22" s="62"/>
      <c r="T22" s="62"/>
      <c r="U22" s="172"/>
      <c r="V22" s="62"/>
      <c r="W22" s="172"/>
    </row>
    <row r="23" spans="1:24">
      <c r="A23" s="39">
        <f>A17+1</f>
        <v>7</v>
      </c>
      <c r="B23" s="55" t="s">
        <v>97</v>
      </c>
      <c r="C23" s="55" t="s">
        <v>98</v>
      </c>
      <c r="D23" s="55" t="s">
        <v>99</v>
      </c>
      <c r="E23" s="65">
        <v>200</v>
      </c>
      <c r="F23" s="65"/>
      <c r="G23" s="57">
        <v>544439</v>
      </c>
      <c r="H23" s="58">
        <v>1.2457212331849348</v>
      </c>
      <c r="I23" s="57">
        <f>ROUND(G23*H23,0)</f>
        <v>678219</v>
      </c>
      <c r="J23" s="63"/>
      <c r="K23" s="57">
        <f ca="1">M23*G23</f>
        <v>45308.213580000003</v>
      </c>
      <c r="L23" s="88">
        <f ca="1">L30</f>
        <v>6.6808076129898697E-2</v>
      </c>
      <c r="M23" s="58">
        <f t="shared" ref="M23:M29" ca="1" si="0">ROUND(L23*H23,5)</f>
        <v>8.3220000000000002E-2</v>
      </c>
      <c r="N23" s="58">
        <v>4.999E-2</v>
      </c>
      <c r="O23" s="58">
        <f ca="1">M23-N23</f>
        <v>3.3230000000000003E-2</v>
      </c>
      <c r="Q23" s="172"/>
      <c r="R23" s="175">
        <v>1.30918</v>
      </c>
      <c r="S23" s="62"/>
      <c r="T23" s="62">
        <f ca="1">R23+O23</f>
        <v>1.3424100000000001</v>
      </c>
      <c r="U23" s="172"/>
      <c r="V23" s="62">
        <v>6.3639200000000002</v>
      </c>
      <c r="W23" s="172"/>
      <c r="X23" s="168">
        <f ca="1">V23+O23</f>
        <v>6.3971499999999999</v>
      </c>
    </row>
    <row r="24" spans="1:24">
      <c r="A24" s="39">
        <f>A23+1</f>
        <v>8</v>
      </c>
      <c r="B24" s="64"/>
      <c r="C24" s="55" t="s">
        <v>100</v>
      </c>
      <c r="D24" s="55" t="s">
        <v>101</v>
      </c>
      <c r="E24" s="65">
        <v>1800</v>
      </c>
      <c r="F24" s="65"/>
      <c r="G24" s="57">
        <v>1178346</v>
      </c>
      <c r="H24" s="58">
        <v>0.86572123318493477</v>
      </c>
      <c r="I24" s="57">
        <f>ROUND(G24*H24,0)</f>
        <v>1020119</v>
      </c>
      <c r="J24" s="63"/>
      <c r="K24" s="57">
        <f ca="1">M24*G24</f>
        <v>68155.532640000005</v>
      </c>
      <c r="L24" s="88">
        <f ca="1">L30</f>
        <v>6.6808076129898697E-2</v>
      </c>
      <c r="M24" s="58">
        <f t="shared" ca="1" si="0"/>
        <v>5.7840000000000003E-2</v>
      </c>
      <c r="N24" s="58">
        <v>3.474E-2</v>
      </c>
      <c r="O24" s="58">
        <f ca="1">M24-N24</f>
        <v>2.3100000000000002E-2</v>
      </c>
      <c r="Q24" s="172"/>
      <c r="R24" s="175">
        <v>0.91393000000000002</v>
      </c>
      <c r="S24" s="62"/>
      <c r="T24" s="62">
        <f ca="1">R24+O24</f>
        <v>0.93703000000000003</v>
      </c>
      <c r="U24" s="172"/>
      <c r="V24" s="62">
        <v>5.9686700000000004</v>
      </c>
      <c r="W24" s="172"/>
      <c r="X24" s="168">
        <f ca="1">V24+O24</f>
        <v>5.9917700000000007</v>
      </c>
    </row>
    <row r="25" spans="1:24">
      <c r="A25" s="39">
        <f>A24+1</f>
        <v>9</v>
      </c>
      <c r="B25" s="64"/>
      <c r="C25" s="55" t="s">
        <v>109</v>
      </c>
      <c r="D25" s="55" t="s">
        <v>107</v>
      </c>
      <c r="E25" s="65">
        <v>2000</v>
      </c>
      <c r="F25" s="65"/>
      <c r="G25" s="57">
        <v>589423</v>
      </c>
      <c r="H25" s="58">
        <v>0.46572123318493475</v>
      </c>
      <c r="I25" s="57">
        <f>ROUND(G25*H25,0)</f>
        <v>274507</v>
      </c>
      <c r="J25" s="63"/>
      <c r="K25" s="57">
        <f ca="1">M25*G25</f>
        <v>18336.949529999998</v>
      </c>
      <c r="L25" s="88">
        <f ca="1">L30</f>
        <v>6.6808076129898697E-2</v>
      </c>
      <c r="M25" s="58">
        <f t="shared" ca="1" si="0"/>
        <v>3.1109999999999999E-2</v>
      </c>
      <c r="N25" s="58">
        <v>1.8689999999999998E-2</v>
      </c>
      <c r="O25" s="58">
        <f ca="1">M25-N25</f>
        <v>1.242E-2</v>
      </c>
      <c r="Q25" s="172"/>
      <c r="R25" s="175">
        <v>0.49787999999999999</v>
      </c>
      <c r="S25" s="62"/>
      <c r="T25" s="62">
        <f ca="1">R25+O25</f>
        <v>0.51029999999999998</v>
      </c>
      <c r="U25" s="172"/>
      <c r="V25" s="62">
        <v>5.5526200000000001</v>
      </c>
      <c r="W25" s="172"/>
      <c r="X25" s="168">
        <f ca="1">V25+O25</f>
        <v>5.5650399999999998</v>
      </c>
    </row>
    <row r="26" spans="1:24">
      <c r="A26" s="39"/>
      <c r="B26" s="64" t="s">
        <v>110</v>
      </c>
      <c r="C26" s="55"/>
      <c r="D26" s="55"/>
      <c r="E26" s="65"/>
      <c r="F26" s="65"/>
      <c r="G26" s="57"/>
      <c r="H26" s="89"/>
      <c r="I26" s="59"/>
      <c r="J26" s="63"/>
      <c r="K26" s="57"/>
      <c r="L26" s="88"/>
      <c r="M26" s="58"/>
      <c r="N26" s="58"/>
      <c r="O26" s="58"/>
      <c r="Q26" s="172"/>
      <c r="R26" s="62"/>
      <c r="S26" s="62"/>
      <c r="T26" s="62"/>
      <c r="U26" s="172"/>
      <c r="V26" s="62"/>
      <c r="W26" s="172"/>
    </row>
    <row r="27" spans="1:24">
      <c r="A27" s="39">
        <f>A25+1</f>
        <v>10</v>
      </c>
      <c r="B27" s="66" t="s">
        <v>102</v>
      </c>
      <c r="C27" s="55" t="s">
        <v>98</v>
      </c>
      <c r="D27" s="55" t="str">
        <f t="shared" ref="D27:E29" si="1">D23</f>
        <v>First</v>
      </c>
      <c r="E27" s="65">
        <f t="shared" si="1"/>
        <v>200</v>
      </c>
      <c r="F27" s="65"/>
      <c r="G27" s="57">
        <v>716774</v>
      </c>
      <c r="H27" s="58">
        <v>0.8193675788285133</v>
      </c>
      <c r="I27" s="57">
        <f>ROUND(G27*H27,0)</f>
        <v>587301</v>
      </c>
      <c r="J27" s="63"/>
      <c r="K27" s="57">
        <f ca="1">M27*G27</f>
        <v>39236.208760000001</v>
      </c>
      <c r="L27" s="88">
        <f ca="1">L30</f>
        <v>6.6808076129898697E-2</v>
      </c>
      <c r="M27" s="58">
        <f t="shared" ca="1" si="0"/>
        <v>5.4739999999999997E-2</v>
      </c>
      <c r="N27" s="58">
        <v>3.288E-2</v>
      </c>
      <c r="O27" s="58">
        <f ca="1">M27-N27</f>
        <v>2.1859999999999997E-2</v>
      </c>
      <c r="Q27" s="172"/>
      <c r="R27" s="175">
        <v>0.86572000000000005</v>
      </c>
      <c r="S27" s="62"/>
      <c r="T27" s="62">
        <f ca="1">R27+O27</f>
        <v>0.88758000000000004</v>
      </c>
      <c r="U27" s="172"/>
      <c r="V27" s="62">
        <v>5.3216099999999997</v>
      </c>
      <c r="W27" s="172"/>
      <c r="X27" s="168">
        <f ca="1">V27+O27</f>
        <v>5.3434699999999999</v>
      </c>
    </row>
    <row r="28" spans="1:24">
      <c r="A28" s="39">
        <f>A27+1</f>
        <v>11</v>
      </c>
      <c r="B28" s="66"/>
      <c r="C28" s="55" t="s">
        <v>100</v>
      </c>
      <c r="D28" s="55" t="str">
        <f t="shared" si="1"/>
        <v>Next</v>
      </c>
      <c r="E28" s="65">
        <f t="shared" si="1"/>
        <v>1800</v>
      </c>
      <c r="F28" s="65"/>
      <c r="G28" s="57">
        <v>1186630</v>
      </c>
      <c r="H28" s="58">
        <v>0.43936757882851329</v>
      </c>
      <c r="I28" s="57">
        <f>ROUND(G28*H28,0)</f>
        <v>521367</v>
      </c>
      <c r="J28" s="63"/>
      <c r="K28" s="57">
        <f ca="1">M28*G28</f>
        <v>34827.590499999998</v>
      </c>
      <c r="L28" s="88">
        <f ca="1">L30</f>
        <v>6.6808076129898697E-2</v>
      </c>
      <c r="M28" s="58">
        <f t="shared" ca="1" si="0"/>
        <v>2.9350000000000001E-2</v>
      </c>
      <c r="N28" s="58">
        <v>1.763E-2</v>
      </c>
      <c r="O28" s="58">
        <f ca="1">M28-N28</f>
        <v>1.1720000000000001E-2</v>
      </c>
      <c r="Q28" s="172"/>
      <c r="R28" s="175">
        <v>0.47047</v>
      </c>
      <c r="S28" s="62"/>
      <c r="T28" s="62">
        <f ca="1">R28+O28</f>
        <v>0.48219000000000001</v>
      </c>
      <c r="U28" s="172"/>
      <c r="V28" s="62">
        <v>4.9263599999999999</v>
      </c>
      <c r="W28" s="172"/>
      <c r="X28" s="168">
        <f ca="1">V28+O28</f>
        <v>4.9380800000000002</v>
      </c>
    </row>
    <row r="29" spans="1:24">
      <c r="A29" s="39">
        <f>A28+1</f>
        <v>12</v>
      </c>
      <c r="B29" s="66"/>
      <c r="C29" s="55" t="s">
        <v>109</v>
      </c>
      <c r="D29" s="55" t="str">
        <f t="shared" si="1"/>
        <v>All Over</v>
      </c>
      <c r="E29" s="65">
        <f t="shared" si="1"/>
        <v>2000</v>
      </c>
      <c r="F29" s="65"/>
      <c r="G29" s="57">
        <v>329520</v>
      </c>
      <c r="H29" s="58">
        <v>3.9367578828513272E-2</v>
      </c>
      <c r="I29" s="57">
        <f>ROUND(G29*H29,0)</f>
        <v>12972</v>
      </c>
      <c r="J29" s="63"/>
      <c r="K29" s="57">
        <f ca="1">M29*G29</f>
        <v>866.63760000000002</v>
      </c>
      <c r="L29" s="88">
        <f ca="1">L30</f>
        <v>6.6808076129898697E-2</v>
      </c>
      <c r="M29" s="58">
        <f t="shared" ca="1" si="0"/>
        <v>2.63E-3</v>
      </c>
      <c r="N29" s="58">
        <v>1.58E-3</v>
      </c>
      <c r="O29" s="58">
        <f ca="1">M29-N29</f>
        <v>1.0499999999999999E-3</v>
      </c>
      <c r="Q29" s="172"/>
      <c r="R29" s="175">
        <v>5.4420000000000003E-2</v>
      </c>
      <c r="S29" s="62"/>
      <c r="T29" s="62">
        <f ca="1">R29+O29</f>
        <v>5.5470000000000005E-2</v>
      </c>
      <c r="U29" s="172"/>
      <c r="V29" s="62">
        <v>4.5103099999999996</v>
      </c>
      <c r="W29" s="172"/>
      <c r="X29" s="168">
        <f ca="1">V29+O29</f>
        <v>4.5113599999999998</v>
      </c>
    </row>
    <row r="30" spans="1:24">
      <c r="A30" s="39">
        <f>A29+1</f>
        <v>13</v>
      </c>
      <c r="B30" s="67" t="s">
        <v>103</v>
      </c>
      <c r="C30" s="40"/>
      <c r="D30" s="55"/>
      <c r="E30" s="65"/>
      <c r="F30" s="65"/>
      <c r="G30" s="90">
        <f>SUM(G23:G29)</f>
        <v>4545132</v>
      </c>
      <c r="H30" s="91"/>
      <c r="I30" s="90">
        <f>SUM(I23:I29)</f>
        <v>3094485</v>
      </c>
      <c r="J30" s="63"/>
      <c r="K30" s="90">
        <f ca="1">'Exhibit 1.2 COS'!I10</f>
        <v>206736.58946282955</v>
      </c>
      <c r="L30" s="82">
        <f ca="1">K30/I30</f>
        <v>6.6808076129898697E-2</v>
      </c>
      <c r="M30" s="90"/>
      <c r="N30" s="90"/>
      <c r="O30" s="90"/>
      <c r="Q30" s="172"/>
      <c r="R30" s="62"/>
      <c r="S30" s="62"/>
      <c r="T30" s="62"/>
      <c r="U30" s="172"/>
      <c r="V30" s="62"/>
      <c r="W30" s="172"/>
    </row>
    <row r="31" spans="1:24">
      <c r="A31" s="39"/>
      <c r="B31" s="67"/>
      <c r="C31" s="40"/>
      <c r="D31" s="55"/>
      <c r="E31" s="65"/>
      <c r="F31" s="65"/>
      <c r="G31" s="92"/>
      <c r="H31" s="93"/>
      <c r="I31" s="92"/>
      <c r="J31" s="63"/>
      <c r="K31" s="92"/>
      <c r="L31" s="83"/>
      <c r="M31" s="92"/>
      <c r="N31" s="92"/>
      <c r="O31" s="92"/>
      <c r="Q31" s="172"/>
      <c r="R31" s="62"/>
      <c r="S31" s="62"/>
      <c r="T31" s="62"/>
      <c r="U31" s="172"/>
      <c r="V31" s="62"/>
      <c r="W31" s="172"/>
    </row>
    <row r="32" spans="1:24" ht="13.5" thickBot="1">
      <c r="A32" s="39"/>
      <c r="B32" s="77"/>
      <c r="C32" s="77"/>
      <c r="D32" s="77"/>
      <c r="E32" s="78"/>
      <c r="F32" s="46"/>
      <c r="G32" s="79"/>
      <c r="H32" s="77"/>
      <c r="I32" s="79"/>
      <c r="J32" s="80"/>
      <c r="K32" s="79"/>
      <c r="L32" s="77"/>
      <c r="M32" s="79"/>
      <c r="N32" s="79"/>
      <c r="O32" s="79"/>
      <c r="Q32" s="172"/>
      <c r="R32" s="62"/>
      <c r="S32" s="62"/>
      <c r="T32" s="62"/>
      <c r="U32" s="172"/>
      <c r="V32" s="62"/>
      <c r="W32" s="172"/>
    </row>
    <row r="33" spans="1:24">
      <c r="A33" s="39"/>
      <c r="B33" s="45"/>
      <c r="C33" s="45"/>
      <c r="D33" s="45"/>
      <c r="E33" s="46"/>
      <c r="F33" s="46"/>
      <c r="G33" s="80"/>
      <c r="H33" s="45"/>
      <c r="I33" s="80"/>
      <c r="J33" s="80"/>
      <c r="K33" s="47" t="s">
        <v>86</v>
      </c>
      <c r="L33" s="45"/>
      <c r="M33" s="47" t="s">
        <v>86</v>
      </c>
      <c r="N33" s="47" t="s">
        <v>87</v>
      </c>
      <c r="O33" s="47"/>
      <c r="Q33" s="172"/>
      <c r="R33" s="62"/>
      <c r="S33" s="62"/>
      <c r="T33" s="62"/>
      <c r="U33" s="172"/>
      <c r="V33" s="62"/>
      <c r="W33" s="172"/>
    </row>
    <row r="34" spans="1:24">
      <c r="A34" s="39"/>
      <c r="B34" s="44" t="s">
        <v>111</v>
      </c>
      <c r="C34" s="45"/>
      <c r="D34" s="45"/>
      <c r="E34" s="48"/>
      <c r="F34" s="48"/>
      <c r="G34" s="246" t="s">
        <v>269</v>
      </c>
      <c r="H34" s="246"/>
      <c r="I34" s="246"/>
      <c r="J34" s="45"/>
      <c r="K34" s="47" t="s">
        <v>89</v>
      </c>
      <c r="L34" s="48" t="s">
        <v>105</v>
      </c>
      <c r="M34" s="47" t="s">
        <v>89</v>
      </c>
      <c r="N34" s="47"/>
      <c r="O34" s="47"/>
      <c r="Q34" s="172"/>
      <c r="R34" s="62"/>
      <c r="S34" s="62"/>
      <c r="T34" s="62"/>
      <c r="U34" s="172"/>
      <c r="V34" s="62"/>
      <c r="W34" s="172"/>
    </row>
    <row r="35" spans="1:24" ht="13.5" thickBot="1">
      <c r="A35" s="39"/>
      <c r="B35" s="49" t="s">
        <v>92</v>
      </c>
      <c r="C35" s="50"/>
      <c r="D35" s="50"/>
      <c r="E35" s="51" t="s">
        <v>93</v>
      </c>
      <c r="F35" s="52"/>
      <c r="G35" s="53" t="s">
        <v>93</v>
      </c>
      <c r="H35" s="53" t="s">
        <v>270</v>
      </c>
      <c r="I35" s="54" t="s">
        <v>94</v>
      </c>
      <c r="J35" s="45"/>
      <c r="K35" s="53" t="s">
        <v>45</v>
      </c>
      <c r="L35" s="53" t="s">
        <v>95</v>
      </c>
      <c r="M35" s="53" t="s">
        <v>96</v>
      </c>
      <c r="N35" s="53"/>
      <c r="O35" s="53"/>
      <c r="Q35" s="172"/>
      <c r="R35" s="62"/>
      <c r="S35" s="62"/>
      <c r="T35" s="62"/>
      <c r="U35" s="172"/>
      <c r="V35" s="62"/>
      <c r="W35" s="172"/>
    </row>
    <row r="36" spans="1:24">
      <c r="A36" s="39">
        <f>A30+1</f>
        <v>14</v>
      </c>
      <c r="B36" s="55"/>
      <c r="C36" s="55" t="s">
        <v>98</v>
      </c>
      <c r="D36" s="55" t="s">
        <v>99</v>
      </c>
      <c r="E36" s="94">
        <v>2000</v>
      </c>
      <c r="F36" s="95"/>
      <c r="G36" s="57">
        <v>367026</v>
      </c>
      <c r="H36" s="58">
        <v>0.43527677520119029</v>
      </c>
      <c r="I36" s="57">
        <f>ROUND(G36*H36,0)</f>
        <v>159758</v>
      </c>
      <c r="J36" s="63"/>
      <c r="K36" s="57">
        <f ca="1">M36*G36</f>
        <v>49761.38508</v>
      </c>
      <c r="L36" s="61">
        <f ca="1">L39</f>
        <v>0.31148054700088607</v>
      </c>
      <c r="M36" s="58">
        <f ca="1">ROUND(L36*H36,5)</f>
        <v>0.13558000000000001</v>
      </c>
      <c r="N36" s="58">
        <v>4.7669999999999997E-2</v>
      </c>
      <c r="O36" s="58">
        <f ca="1">M36-N36</f>
        <v>8.7910000000000016E-2</v>
      </c>
      <c r="Q36" s="172"/>
      <c r="R36" s="175">
        <v>0.50353999999999999</v>
      </c>
      <c r="S36" s="62"/>
      <c r="T36" s="62">
        <f ca="1">R36+O36</f>
        <v>0.59145000000000003</v>
      </c>
      <c r="U36" s="172"/>
      <c r="V36" s="62">
        <v>4.5812999999999997</v>
      </c>
      <c r="W36" s="172"/>
      <c r="X36" s="168">
        <f ca="1">V36+O36</f>
        <v>4.6692099999999996</v>
      </c>
    </row>
    <row r="37" spans="1:24">
      <c r="A37" s="39">
        <f>A36+1</f>
        <v>15</v>
      </c>
      <c r="B37" s="64"/>
      <c r="C37" s="55" t="s">
        <v>100</v>
      </c>
      <c r="D37" s="55" t="s">
        <v>101</v>
      </c>
      <c r="E37" s="94">
        <v>18000</v>
      </c>
      <c r="F37" s="95"/>
      <c r="G37" s="57">
        <v>134497</v>
      </c>
      <c r="H37" s="58">
        <v>6.5726793055379734E-2</v>
      </c>
      <c r="I37" s="57">
        <f>ROUND(G37*H37,0)</f>
        <v>8840</v>
      </c>
      <c r="J37" s="63"/>
      <c r="K37" s="57">
        <f ca="1">M37*G37</f>
        <v>2753.1535899999999</v>
      </c>
      <c r="L37" s="61">
        <f ca="1">L39</f>
        <v>0.31148054700088607</v>
      </c>
      <c r="M37" s="58">
        <f ca="1">ROUND(L37*H37,5)</f>
        <v>2.0469999999999999E-2</v>
      </c>
      <c r="N37" s="58">
        <v>7.1999999999999998E-3</v>
      </c>
      <c r="O37" s="58">
        <f ca="1">M37-N37</f>
        <v>1.3269999999999999E-2</v>
      </c>
      <c r="Q37" s="172"/>
      <c r="R37" s="175">
        <v>9.3520000000000006E-2</v>
      </c>
      <c r="S37" s="62"/>
      <c r="T37" s="62">
        <f ca="1">R37+O37</f>
        <v>0.10679000000000001</v>
      </c>
      <c r="U37" s="172"/>
      <c r="V37" s="62">
        <v>4.1712800000000003</v>
      </c>
      <c r="W37" s="172"/>
      <c r="X37" s="168">
        <f ca="1">V37+O37</f>
        <v>4.1845500000000007</v>
      </c>
    </row>
    <row r="38" spans="1:24">
      <c r="A38" s="39">
        <f>A37+1</f>
        <v>16</v>
      </c>
      <c r="B38" s="64"/>
      <c r="C38" s="55" t="s">
        <v>109</v>
      </c>
      <c r="D38" s="55" t="s">
        <v>107</v>
      </c>
      <c r="E38" s="94">
        <v>20000</v>
      </c>
      <c r="F38" s="95"/>
      <c r="G38" s="57">
        <v>81092</v>
      </c>
      <c r="H38" s="58">
        <v>3.869126890677247E-2</v>
      </c>
      <c r="I38" s="57">
        <f>ROUND(G38*H38,0)</f>
        <v>3138</v>
      </c>
      <c r="J38" s="63"/>
      <c r="K38" s="57">
        <f ca="1">M38*G38</f>
        <v>977.15859999999998</v>
      </c>
      <c r="L38" s="61">
        <f ca="1">L39</f>
        <v>0.31148054700088607</v>
      </c>
      <c r="M38" s="58">
        <f ca="1">ROUND(L38*H38,5)</f>
        <v>1.205E-2</v>
      </c>
      <c r="N38" s="58">
        <v>4.2399999999999998E-3</v>
      </c>
      <c r="O38" s="58">
        <f ca="1">M38-N38</f>
        <v>7.8100000000000001E-3</v>
      </c>
      <c r="Q38" s="172"/>
      <c r="R38" s="175">
        <v>6.3519999999999993E-2</v>
      </c>
      <c r="S38" s="62"/>
      <c r="T38" s="62">
        <f ca="1">R38+O38</f>
        <v>7.1329999999999991E-2</v>
      </c>
      <c r="U38" s="172"/>
      <c r="V38" s="62">
        <v>4.1412800000000001</v>
      </c>
      <c r="W38" s="172"/>
      <c r="X38" s="168">
        <f ca="1">V38+O38</f>
        <v>4.1490900000000002</v>
      </c>
    </row>
    <row r="39" spans="1:24">
      <c r="A39" s="39">
        <f>A38+1</f>
        <v>17</v>
      </c>
      <c r="B39" s="67" t="s">
        <v>103</v>
      </c>
      <c r="C39" s="40"/>
      <c r="D39" s="55"/>
      <c r="E39" s="65"/>
      <c r="F39" s="65"/>
      <c r="G39" s="90">
        <f>SUM(G36:G38)</f>
        <v>582615</v>
      </c>
      <c r="H39" s="91"/>
      <c r="I39" s="90">
        <f>SUM(I36:I38)</f>
        <v>171736</v>
      </c>
      <c r="J39" s="63"/>
      <c r="K39" s="90">
        <f ca="1">'Exhibit 1.2 COS'!I12</f>
        <v>53492.423219744167</v>
      </c>
      <c r="L39" s="82">
        <f ca="1">K39/I39</f>
        <v>0.31148054700088607</v>
      </c>
      <c r="M39" s="90"/>
      <c r="N39" s="90"/>
      <c r="O39" s="90"/>
      <c r="Q39" s="172"/>
      <c r="R39" s="62"/>
      <c r="S39" s="62"/>
      <c r="T39" s="62"/>
      <c r="U39" s="172"/>
      <c r="V39" s="62"/>
      <c r="W39" s="172"/>
    </row>
    <row r="40" spans="1:24">
      <c r="A40" s="39"/>
      <c r="B40" s="67"/>
      <c r="C40" s="40"/>
      <c r="D40" s="55"/>
      <c r="E40" s="65"/>
      <c r="F40" s="65"/>
      <c r="G40" s="92"/>
      <c r="H40" s="93"/>
      <c r="I40" s="92"/>
      <c r="J40" s="63"/>
      <c r="K40" s="92"/>
      <c r="L40" s="83"/>
      <c r="M40" s="92"/>
      <c r="N40" s="92"/>
      <c r="O40" s="92"/>
      <c r="Q40" s="172"/>
      <c r="R40" s="62"/>
      <c r="S40" s="62"/>
      <c r="T40" s="62"/>
      <c r="U40" s="172"/>
      <c r="V40" s="62"/>
      <c r="W40" s="172"/>
    </row>
    <row r="41" spans="1:24" ht="13.5" thickBot="1">
      <c r="A41" s="39"/>
      <c r="B41" s="96"/>
      <c r="C41" s="97"/>
      <c r="D41" s="97"/>
      <c r="E41" s="98"/>
      <c r="F41" s="73"/>
      <c r="G41" s="99"/>
      <c r="H41" s="100"/>
      <c r="I41" s="79"/>
      <c r="J41" s="63"/>
      <c r="K41" s="99"/>
      <c r="L41" s="100"/>
      <c r="M41" s="79"/>
      <c r="N41" s="79"/>
      <c r="O41" s="79"/>
      <c r="Q41" s="172"/>
      <c r="R41" s="62"/>
      <c r="S41" s="62"/>
      <c r="T41" s="62"/>
      <c r="U41" s="172"/>
      <c r="V41" s="62"/>
      <c r="W41" s="172"/>
    </row>
    <row r="42" spans="1:24">
      <c r="A42" s="39"/>
      <c r="B42" s="101"/>
      <c r="C42" s="72"/>
      <c r="D42" s="72"/>
      <c r="E42" s="73"/>
      <c r="F42" s="73"/>
      <c r="G42" s="102"/>
      <c r="H42" s="103"/>
      <c r="I42" s="80"/>
      <c r="J42" s="63"/>
      <c r="K42" s="47" t="s">
        <v>86</v>
      </c>
      <c r="L42" s="103"/>
      <c r="M42" s="47" t="s">
        <v>86</v>
      </c>
      <c r="N42" s="47" t="s">
        <v>87</v>
      </c>
      <c r="O42" s="47"/>
      <c r="Q42" s="172"/>
      <c r="R42" s="62"/>
      <c r="S42" s="62"/>
      <c r="T42" s="62"/>
      <c r="U42" s="172"/>
      <c r="V42" s="62"/>
      <c r="W42" s="172"/>
    </row>
    <row r="43" spans="1:24">
      <c r="A43" s="39"/>
      <c r="B43" s="44" t="s">
        <v>112</v>
      </c>
      <c r="C43" s="45"/>
      <c r="D43" s="45"/>
      <c r="E43" s="48"/>
      <c r="F43" s="48"/>
      <c r="G43" s="246" t="s">
        <v>269</v>
      </c>
      <c r="H43" s="246"/>
      <c r="I43" s="246"/>
      <c r="J43" s="45"/>
      <c r="K43" s="47" t="s">
        <v>89</v>
      </c>
      <c r="L43" s="48" t="s">
        <v>90</v>
      </c>
      <c r="M43" s="47" t="s">
        <v>89</v>
      </c>
      <c r="N43" s="47"/>
      <c r="O43" s="47"/>
      <c r="Q43" s="172"/>
      <c r="R43" s="62"/>
      <c r="S43" s="62"/>
      <c r="T43" s="62"/>
      <c r="U43" s="172"/>
      <c r="V43" s="62"/>
      <c r="W43" s="172"/>
    </row>
    <row r="44" spans="1:24" ht="13.5" thickBot="1">
      <c r="A44" s="39"/>
      <c r="B44" s="49" t="s">
        <v>92</v>
      </c>
      <c r="C44" s="50"/>
      <c r="D44" s="50"/>
      <c r="E44" s="51" t="s">
        <v>93</v>
      </c>
      <c r="F44" s="52"/>
      <c r="G44" s="53" t="s">
        <v>93</v>
      </c>
      <c r="H44" s="53" t="s">
        <v>270</v>
      </c>
      <c r="I44" s="54" t="s">
        <v>94</v>
      </c>
      <c r="J44" s="45"/>
      <c r="K44" s="53" t="s">
        <v>45</v>
      </c>
      <c r="L44" s="53" t="s">
        <v>95</v>
      </c>
      <c r="M44" s="53" t="s">
        <v>96</v>
      </c>
      <c r="N44" s="53"/>
      <c r="O44" s="53"/>
      <c r="Q44" s="172"/>
      <c r="R44" s="62"/>
      <c r="S44" s="62"/>
      <c r="T44" s="62"/>
      <c r="U44" s="172"/>
      <c r="V44" s="62"/>
      <c r="W44" s="172"/>
    </row>
    <row r="45" spans="1:24">
      <c r="A45" s="39">
        <f>A39+1</f>
        <v>18</v>
      </c>
      <c r="B45" s="55"/>
      <c r="C45" s="55" t="s">
        <v>98</v>
      </c>
      <c r="D45" s="55" t="s">
        <v>99</v>
      </c>
      <c r="E45" s="65">
        <v>10000</v>
      </c>
      <c r="F45" s="65"/>
      <c r="G45" s="57">
        <v>778213</v>
      </c>
      <c r="H45" s="58">
        <v>0.23672793618067264</v>
      </c>
      <c r="I45" s="57">
        <f>ROUND(G45*H45,0)</f>
        <v>184225</v>
      </c>
      <c r="J45" s="63"/>
      <c r="K45" s="57">
        <f ca="1">M45*G45</f>
        <v>27346.40482</v>
      </c>
      <c r="L45" s="61">
        <f ca="1">L50</f>
        <v>0.14842952266925738</v>
      </c>
      <c r="M45" s="58">
        <f ca="1">ROUND(L45*H45,5)</f>
        <v>3.5139999999999998E-2</v>
      </c>
      <c r="N45" s="58">
        <v>1.6959999999999999E-2</v>
      </c>
      <c r="O45" s="58">
        <f ca="1">M45-N45</f>
        <v>1.8179999999999998E-2</v>
      </c>
      <c r="Q45" s="172"/>
      <c r="R45" s="175">
        <v>0.25396000000000002</v>
      </c>
      <c r="S45" s="62"/>
      <c r="T45" s="62">
        <f ca="1">R45+O45</f>
        <v>0.27213999999999999</v>
      </c>
      <c r="U45" s="172"/>
      <c r="V45" s="62"/>
      <c r="W45" s="172"/>
      <c r="X45" s="168"/>
    </row>
    <row r="46" spans="1:24">
      <c r="A46" s="39">
        <f>A45+1</f>
        <v>19</v>
      </c>
      <c r="B46" s="64"/>
      <c r="C46" s="55" t="s">
        <v>100</v>
      </c>
      <c r="D46" s="55" t="s">
        <v>101</v>
      </c>
      <c r="E46" s="65">
        <v>112500</v>
      </c>
      <c r="F46" s="65"/>
      <c r="G46" s="57">
        <v>2774055</v>
      </c>
      <c r="H46" s="58">
        <v>0.22185238075650751</v>
      </c>
      <c r="I46" s="57">
        <f>ROUND(G46*H46,0)</f>
        <v>615431</v>
      </c>
      <c r="J46" s="63"/>
      <c r="K46" s="57">
        <f ca="1">M46*G46</f>
        <v>91349.631150000001</v>
      </c>
      <c r="L46" s="61">
        <f ca="1">L50</f>
        <v>0.14842952266925738</v>
      </c>
      <c r="M46" s="58">
        <f ca="1">ROUND(L46*H46,5)</f>
        <v>3.2930000000000001E-2</v>
      </c>
      <c r="N46" s="58">
        <v>1.5900000000000001E-2</v>
      </c>
      <c r="O46" s="58">
        <f ca="1">M46-N46</f>
        <v>1.703E-2</v>
      </c>
      <c r="Q46" s="172"/>
      <c r="R46" s="175">
        <v>0.23802000000000001</v>
      </c>
      <c r="S46" s="62"/>
      <c r="T46" s="62">
        <f ca="1">R46+O46</f>
        <v>0.25505</v>
      </c>
      <c r="U46" s="172"/>
      <c r="V46" s="62"/>
      <c r="W46" s="172"/>
      <c r="X46" s="168"/>
    </row>
    <row r="47" spans="1:24">
      <c r="A47" s="39">
        <f>A46+1</f>
        <v>20</v>
      </c>
      <c r="B47" s="64"/>
      <c r="C47" s="55" t="s">
        <v>109</v>
      </c>
      <c r="D47" s="55" t="s">
        <v>101</v>
      </c>
      <c r="E47" s="65">
        <v>477500</v>
      </c>
      <c r="F47" s="65"/>
      <c r="G47" s="57">
        <v>2296178</v>
      </c>
      <c r="H47" s="58">
        <v>0.15573880109355129</v>
      </c>
      <c r="I47" s="57">
        <f>ROUND(G47*H47,0)</f>
        <v>357604</v>
      </c>
      <c r="J47" s="63"/>
      <c r="K47" s="57">
        <f ca="1">M47*G47</f>
        <v>53087.63536</v>
      </c>
      <c r="L47" s="61">
        <f ca="1">L50</f>
        <v>0.14842952266925738</v>
      </c>
      <c r="M47" s="58">
        <f ca="1">ROUND(L47*H47,5)</f>
        <v>2.3120000000000002E-2</v>
      </c>
      <c r="N47" s="58">
        <v>1.116E-2</v>
      </c>
      <c r="O47" s="58">
        <f ca="1">M47-N47</f>
        <v>1.1960000000000002E-2</v>
      </c>
      <c r="Q47" s="172"/>
      <c r="R47" s="175">
        <v>0.16717000000000001</v>
      </c>
      <c r="S47" s="62"/>
      <c r="T47" s="62">
        <f ca="1">R47+O47</f>
        <v>0.17913000000000001</v>
      </c>
      <c r="U47" s="172"/>
      <c r="V47" s="62"/>
      <c r="W47" s="172"/>
      <c r="X47" s="168"/>
    </row>
    <row r="48" spans="1:24">
      <c r="A48" s="39">
        <f>A47+1</f>
        <v>21</v>
      </c>
      <c r="B48" s="64"/>
      <c r="C48" s="55" t="s">
        <v>113</v>
      </c>
      <c r="D48" s="55" t="s">
        <v>107</v>
      </c>
      <c r="E48" s="65">
        <v>600000</v>
      </c>
      <c r="F48" s="65"/>
      <c r="G48" s="57">
        <v>0</v>
      </c>
      <c r="H48" s="58">
        <v>3.1775839225508334E-2</v>
      </c>
      <c r="I48" s="57">
        <f>ROUND(G48*H48,0)</f>
        <v>0</v>
      </c>
      <c r="J48" s="63"/>
      <c r="K48" s="57">
        <f ca="1">M48*G48</f>
        <v>0</v>
      </c>
      <c r="L48" s="61">
        <f ca="1">L50</f>
        <v>0.14842952266925738</v>
      </c>
      <c r="M48" s="58">
        <f ca="1">ROUND(L48*H48,5)</f>
        <v>4.7200000000000002E-3</v>
      </c>
      <c r="N48" s="58">
        <v>2.2799999999999999E-3</v>
      </c>
      <c r="O48" s="58">
        <f ca="1">M48-N48</f>
        <v>2.4400000000000003E-3</v>
      </c>
      <c r="Q48" s="172"/>
      <c r="R48" s="62">
        <v>3.4329999999999999E-2</v>
      </c>
      <c r="S48" s="62"/>
      <c r="T48" s="62">
        <f ca="1">R48+O48</f>
        <v>3.6769999999999997E-2</v>
      </c>
      <c r="U48" s="172"/>
      <c r="V48" s="62"/>
      <c r="W48" s="172"/>
    </row>
    <row r="49" spans="1:24">
      <c r="A49" s="39">
        <f>A48+1</f>
        <v>22</v>
      </c>
      <c r="B49" s="107" t="s">
        <v>115</v>
      </c>
      <c r="C49" s="55"/>
      <c r="D49" s="55"/>
      <c r="E49" s="65"/>
      <c r="F49" s="65"/>
      <c r="G49" s="57">
        <v>58000</v>
      </c>
      <c r="H49" s="58">
        <v>12.903883962806368</v>
      </c>
      <c r="I49" s="108">
        <f>G49*H49</f>
        <v>748425.26984276937</v>
      </c>
      <c r="J49" s="63"/>
      <c r="K49" s="57">
        <f ca="1">M49*G49</f>
        <v>111088.56</v>
      </c>
      <c r="L49" s="61">
        <f ca="1">L50</f>
        <v>0.14842952266925738</v>
      </c>
      <c r="M49" s="58">
        <f ca="1">ROUND(L49*H49,5)</f>
        <v>1.9153199999999999</v>
      </c>
      <c r="N49" s="58">
        <v>0.92474000000000001</v>
      </c>
      <c r="O49" s="58">
        <f ca="1">M49-N49</f>
        <v>0.99057999999999991</v>
      </c>
      <c r="Q49" s="172"/>
      <c r="R49" s="184">
        <v>13.824999999999999</v>
      </c>
      <c r="S49" s="62"/>
      <c r="T49" s="62">
        <f ca="1">R49+O49</f>
        <v>14.815579999999999</v>
      </c>
      <c r="U49" s="172"/>
      <c r="V49" s="62"/>
      <c r="W49" s="172"/>
    </row>
    <row r="50" spans="1:24">
      <c r="A50" s="39">
        <f>A49+1</f>
        <v>23</v>
      </c>
      <c r="B50" s="107" t="s">
        <v>116</v>
      </c>
      <c r="C50" s="40"/>
      <c r="D50" s="55"/>
      <c r="E50" s="65"/>
      <c r="F50" s="65"/>
      <c r="G50" s="90">
        <f>SUM(G45:G49)</f>
        <v>5906446</v>
      </c>
      <c r="H50" s="91"/>
      <c r="I50" s="90">
        <f>SUM(I45:I49)</f>
        <v>1905685.2698427695</v>
      </c>
      <c r="J50" s="63"/>
      <c r="K50" s="90">
        <f ca="1">'Exhibit 1.2 COS'!I15</f>
        <v>282859.95496059721</v>
      </c>
      <c r="L50" s="82">
        <f ca="1">K50/I50</f>
        <v>0.14842952266925738</v>
      </c>
      <c r="M50" s="90"/>
      <c r="N50" s="90"/>
      <c r="O50" s="90"/>
      <c r="Q50" s="172"/>
      <c r="R50" s="62">
        <f>R49/12</f>
        <v>1.1520833333333333</v>
      </c>
      <c r="S50" s="62"/>
      <c r="T50" s="62">
        <f ca="1">T49/12</f>
        <v>1.2346316666666666</v>
      </c>
      <c r="U50" s="172"/>
      <c r="V50" s="62"/>
      <c r="W50" s="172"/>
    </row>
    <row r="51" spans="1:24">
      <c r="A51" s="39"/>
      <c r="B51" s="67"/>
      <c r="C51" s="40"/>
      <c r="D51" s="55"/>
      <c r="E51" s="65"/>
      <c r="F51" s="65"/>
      <c r="G51" s="92"/>
      <c r="H51" s="93"/>
      <c r="I51" s="92"/>
      <c r="J51" s="63"/>
      <c r="K51" s="92"/>
      <c r="L51" s="226"/>
      <c r="M51" s="92"/>
      <c r="N51" s="92"/>
      <c r="O51" s="92"/>
      <c r="Q51" s="172"/>
      <c r="R51" s="62"/>
      <c r="S51" s="62"/>
      <c r="T51" s="62"/>
      <c r="U51" s="172"/>
      <c r="V51" s="62"/>
      <c r="W51" s="172"/>
    </row>
    <row r="52" spans="1:24" ht="13.5" thickBot="1">
      <c r="A52" s="39"/>
      <c r="B52" s="96"/>
      <c r="C52" s="97"/>
      <c r="D52" s="97"/>
      <c r="E52" s="98"/>
      <c r="F52" s="104"/>
      <c r="G52" s="99"/>
      <c r="H52" s="100"/>
      <c r="I52" s="79"/>
      <c r="J52" s="63"/>
      <c r="K52" s="99"/>
      <c r="L52" s="100"/>
      <c r="M52" s="79"/>
      <c r="N52" s="79"/>
      <c r="O52" s="79"/>
      <c r="Q52" s="172"/>
      <c r="R52" s="62"/>
      <c r="S52" s="62"/>
      <c r="T52" s="62"/>
      <c r="U52" s="172"/>
      <c r="V52" s="62"/>
      <c r="W52" s="172"/>
    </row>
    <row r="53" spans="1:24">
      <c r="A53" s="39"/>
      <c r="B53" s="101"/>
      <c r="C53" s="72"/>
      <c r="D53" s="72"/>
      <c r="E53" s="73"/>
      <c r="F53" s="104"/>
      <c r="G53" s="102"/>
      <c r="H53" s="103"/>
      <c r="I53" s="80"/>
      <c r="J53" s="63"/>
      <c r="K53" s="47" t="s">
        <v>86</v>
      </c>
      <c r="L53" s="103"/>
      <c r="M53" s="47" t="s">
        <v>86</v>
      </c>
      <c r="N53" s="47" t="s">
        <v>87</v>
      </c>
      <c r="O53" s="47"/>
      <c r="Q53" s="172"/>
      <c r="R53" s="62"/>
      <c r="S53" s="62"/>
      <c r="T53" s="62"/>
      <c r="U53" s="172"/>
      <c r="V53" s="62"/>
      <c r="W53" s="172"/>
    </row>
    <row r="54" spans="1:24">
      <c r="A54" s="39"/>
      <c r="B54" s="44" t="s">
        <v>114</v>
      </c>
      <c r="C54" s="45"/>
      <c r="D54" s="45"/>
      <c r="E54" s="48"/>
      <c r="F54" s="104"/>
      <c r="G54" s="246" t="s">
        <v>269</v>
      </c>
      <c r="H54" s="246"/>
      <c r="I54" s="246"/>
      <c r="J54" s="63"/>
      <c r="K54" s="47" t="s">
        <v>89</v>
      </c>
      <c r="L54" s="48" t="s">
        <v>90</v>
      </c>
      <c r="M54" s="47" t="s">
        <v>89</v>
      </c>
      <c r="N54" s="47"/>
      <c r="O54" s="47"/>
      <c r="Q54" s="172"/>
      <c r="R54" s="62"/>
      <c r="S54" s="62"/>
      <c r="T54" s="62"/>
      <c r="U54" s="172"/>
      <c r="V54" s="62"/>
      <c r="W54" s="172"/>
    </row>
    <row r="55" spans="1:24" ht="13.5" thickBot="1">
      <c r="A55" s="39"/>
      <c r="B55" s="49" t="s">
        <v>92</v>
      </c>
      <c r="C55" s="50"/>
      <c r="D55" s="50"/>
      <c r="E55" s="51" t="s">
        <v>93</v>
      </c>
      <c r="F55" s="104"/>
      <c r="G55" s="53" t="s">
        <v>93</v>
      </c>
      <c r="H55" s="53" t="s">
        <v>270</v>
      </c>
      <c r="I55" s="54" t="s">
        <v>94</v>
      </c>
      <c r="J55" s="63"/>
      <c r="K55" s="53" t="s">
        <v>45</v>
      </c>
      <c r="L55" s="53" t="s">
        <v>95</v>
      </c>
      <c r="M55" s="53" t="s">
        <v>96</v>
      </c>
      <c r="N55" s="53"/>
      <c r="O55" s="53"/>
      <c r="Q55" s="172"/>
      <c r="R55" s="62"/>
      <c r="S55" s="62"/>
      <c r="T55" s="62"/>
      <c r="U55" s="172"/>
      <c r="V55" s="62"/>
      <c r="W55" s="172"/>
    </row>
    <row r="56" spans="1:24">
      <c r="A56" s="39">
        <f>A50+1</f>
        <v>24</v>
      </c>
      <c r="B56" s="55"/>
      <c r="C56" s="55" t="s">
        <v>98</v>
      </c>
      <c r="D56" s="55" t="s">
        <v>99</v>
      </c>
      <c r="E56" s="65">
        <v>200</v>
      </c>
      <c r="F56" s="104"/>
      <c r="G56" s="57">
        <v>1305501</v>
      </c>
      <c r="H56" s="58">
        <v>0.7330144302610706</v>
      </c>
      <c r="I56" s="57">
        <f>ROUND(G56*H56,0)</f>
        <v>956951</v>
      </c>
      <c r="J56" s="63"/>
      <c r="K56" s="57">
        <f ca="1">M56*G56</f>
        <v>50901.483989999993</v>
      </c>
      <c r="L56" s="105">
        <f ca="1">L61</f>
        <v>5.3185732756943827E-2</v>
      </c>
      <c r="M56" s="58">
        <f ca="1">ROUND(L56*H56,5)</f>
        <v>3.8989999999999997E-2</v>
      </c>
      <c r="N56" s="58">
        <v>2.7789999999999999E-2</v>
      </c>
      <c r="O56" s="58">
        <f ca="1">M56-N56</f>
        <v>1.1199999999999998E-2</v>
      </c>
      <c r="P56" s="168"/>
      <c r="Q56" s="172"/>
      <c r="R56" s="175">
        <v>0.76153999999999999</v>
      </c>
      <c r="S56" s="62"/>
      <c r="T56" s="62">
        <f ca="1">R56+O56</f>
        <v>0.77273999999999998</v>
      </c>
      <c r="U56" s="172"/>
      <c r="V56" s="62"/>
      <c r="W56" s="172"/>
      <c r="X56" s="168"/>
    </row>
    <row r="57" spans="1:24">
      <c r="A57" s="39">
        <f>A56+1</f>
        <v>25</v>
      </c>
      <c r="B57" s="64"/>
      <c r="C57" s="55" t="s">
        <v>100</v>
      </c>
      <c r="D57" s="55" t="s">
        <v>101</v>
      </c>
      <c r="E57" s="65">
        <v>1800</v>
      </c>
      <c r="F57" s="104"/>
      <c r="G57" s="57">
        <v>6901600</v>
      </c>
      <c r="H57" s="58">
        <v>0.47917471463785827</v>
      </c>
      <c r="I57" s="57">
        <f>ROUND(G57*H57,0)</f>
        <v>3307072</v>
      </c>
      <c r="J57" s="63"/>
      <c r="K57" s="57">
        <f ca="1">M57*G57</f>
        <v>175921.78399999999</v>
      </c>
      <c r="L57" s="105">
        <f ca="1">L61</f>
        <v>5.3185732756943827E-2</v>
      </c>
      <c r="M57" s="58">
        <f ca="1">ROUND(L57*H57,5)</f>
        <v>2.5489999999999999E-2</v>
      </c>
      <c r="N57" s="58">
        <v>1.8159999999999999E-2</v>
      </c>
      <c r="O57" s="58">
        <f ca="1">M57-N57</f>
        <v>7.3299999999999997E-3</v>
      </c>
      <c r="P57" s="168"/>
      <c r="Q57" s="172"/>
      <c r="R57" s="175">
        <v>0.49807000000000001</v>
      </c>
      <c r="S57" s="62"/>
      <c r="T57" s="62">
        <f ca="1">R57+O57</f>
        <v>0.50539999999999996</v>
      </c>
      <c r="U57" s="172"/>
      <c r="V57" s="62"/>
      <c r="W57" s="172"/>
      <c r="X57" s="168"/>
    </row>
    <row r="58" spans="1:24">
      <c r="A58" s="39">
        <f>A57+1</f>
        <v>26</v>
      </c>
      <c r="B58" s="64"/>
      <c r="C58" s="55" t="s">
        <v>109</v>
      </c>
      <c r="D58" s="55" t="s">
        <v>101</v>
      </c>
      <c r="E58" s="65">
        <v>98000</v>
      </c>
      <c r="F58" s="104"/>
      <c r="G58" s="57">
        <v>27552305</v>
      </c>
      <c r="H58" s="58">
        <v>0.1959625775933945</v>
      </c>
      <c r="I58" s="57">
        <f>ROUND(G58*H58,0)</f>
        <v>5399221</v>
      </c>
      <c r="J58" s="63"/>
      <c r="K58" s="57">
        <f ca="1">M58*G58</f>
        <v>287095.01809999999</v>
      </c>
      <c r="L58" s="105">
        <f ca="1">L61</f>
        <v>5.3185732756943827E-2</v>
      </c>
      <c r="M58" s="58">
        <f ca="1">ROUND(L58*H58,5)</f>
        <v>1.042E-2</v>
      </c>
      <c r="N58" s="58">
        <v>7.43E-3</v>
      </c>
      <c r="O58" s="58">
        <f ca="1">M58-N58</f>
        <v>2.9900000000000005E-3</v>
      </c>
      <c r="P58" s="168"/>
      <c r="Q58" s="172"/>
      <c r="R58" s="175">
        <v>0.20413000000000001</v>
      </c>
      <c r="S58" s="62"/>
      <c r="T58" s="62">
        <f ca="1">R58+O58</f>
        <v>0.20712</v>
      </c>
      <c r="U58" s="172"/>
      <c r="V58" s="62"/>
      <c r="W58" s="172"/>
      <c r="X58" s="168"/>
    </row>
    <row r="59" spans="1:24">
      <c r="A59" s="39">
        <f>A58+1</f>
        <v>27</v>
      </c>
      <c r="B59" s="64"/>
      <c r="C59" s="55" t="s">
        <v>113</v>
      </c>
      <c r="D59" s="55" t="s">
        <v>107</v>
      </c>
      <c r="E59" s="65">
        <v>100000</v>
      </c>
      <c r="F59" s="104"/>
      <c r="G59" s="57">
        <v>5342246</v>
      </c>
      <c r="H59" s="58">
        <v>7.2525633035203527E-2</v>
      </c>
      <c r="I59" s="92">
        <f>ROUND(G59*H59,0)</f>
        <v>387450</v>
      </c>
      <c r="J59" s="63"/>
      <c r="K59" s="92">
        <f ca="1">M59*G59</f>
        <v>20621.06956</v>
      </c>
      <c r="L59" s="105">
        <f ca="1">L61</f>
        <v>5.3185732756943827E-2</v>
      </c>
      <c r="M59" s="106">
        <f ca="1">ROUND(L59*H59,5)</f>
        <v>3.8600000000000001E-3</v>
      </c>
      <c r="N59" s="106">
        <v>2.7499999999999998E-3</v>
      </c>
      <c r="O59" s="106">
        <f ca="1">M59-N59</f>
        <v>1.1100000000000003E-3</v>
      </c>
      <c r="P59" s="168"/>
      <c r="Q59" s="172"/>
      <c r="R59" s="175">
        <v>7.6020000000000004E-2</v>
      </c>
      <c r="S59" s="62"/>
      <c r="T59" s="62">
        <f ca="1">R59+O59</f>
        <v>7.7130000000000004E-2</v>
      </c>
      <c r="U59" s="172"/>
      <c r="V59" s="62"/>
      <c r="W59" s="172"/>
      <c r="X59" s="168"/>
    </row>
    <row r="60" spans="1:24">
      <c r="A60" s="39">
        <f>A59+1</f>
        <v>28</v>
      </c>
      <c r="B60" s="107" t="s">
        <v>115</v>
      </c>
      <c r="C60" s="66"/>
      <c r="D60" s="101"/>
      <c r="E60" s="104"/>
      <c r="F60" s="104"/>
      <c r="G60" s="108">
        <v>158582</v>
      </c>
      <c r="H60" s="58">
        <v>25.807767925612737</v>
      </c>
      <c r="I60" s="108">
        <f>G60*H60</f>
        <v>4092647.4531795192</v>
      </c>
      <c r="J60" s="63"/>
      <c r="K60" s="108">
        <f ca="1">M60*G60</f>
        <v>217671.23902000001</v>
      </c>
      <c r="L60" s="109">
        <f ca="1">L61</f>
        <v>5.3185732756943827E-2</v>
      </c>
      <c r="M60" s="110">
        <f ca="1">ROUND(L60*H60,5)</f>
        <v>1.3726100000000001</v>
      </c>
      <c r="N60" s="110">
        <v>0.97831999999999997</v>
      </c>
      <c r="O60" s="110">
        <f ca="1">M60-N60</f>
        <v>0.39429000000000014</v>
      </c>
      <c r="Q60" s="172"/>
      <c r="R60" s="175">
        <v>26.79</v>
      </c>
      <c r="S60" s="62"/>
      <c r="T60" s="184">
        <f ca="1">R60+O60</f>
        <v>27.184290000000001</v>
      </c>
      <c r="U60" s="172"/>
      <c r="V60" s="62"/>
      <c r="W60" s="172"/>
      <c r="X60" s="168"/>
    </row>
    <row r="61" spans="1:24">
      <c r="A61" s="39">
        <f>A60+1</f>
        <v>29</v>
      </c>
      <c r="B61" s="107" t="s">
        <v>116</v>
      </c>
      <c r="C61" s="66"/>
      <c r="D61" s="101"/>
      <c r="E61" s="104"/>
      <c r="F61" s="104"/>
      <c r="G61" s="92">
        <f>SUM(G56:G60)</f>
        <v>41260234</v>
      </c>
      <c r="H61" s="106"/>
      <c r="I61" s="92">
        <f>SUM(I56:I60)</f>
        <v>14143341.45317952</v>
      </c>
      <c r="J61" s="63"/>
      <c r="K61" s="92">
        <f ca="1">'Exhibit 1.2 COS'!I13</f>
        <v>752223.97881901148</v>
      </c>
      <c r="L61" s="83">
        <f ca="1">K61/I61</f>
        <v>5.3185732756943827E-2</v>
      </c>
      <c r="M61" s="111"/>
      <c r="N61" s="111"/>
      <c r="O61" s="111"/>
      <c r="Q61" s="172"/>
      <c r="R61" s="62">
        <f>R60/12</f>
        <v>2.2324999999999999</v>
      </c>
      <c r="S61" s="62"/>
      <c r="T61" s="62">
        <f ca="1">T60/12</f>
        <v>2.2653574999999999</v>
      </c>
      <c r="U61" s="172"/>
      <c r="V61" s="62"/>
      <c r="W61" s="172"/>
    </row>
    <row r="62" spans="1:24">
      <c r="A62" s="39"/>
      <c r="B62" s="107"/>
      <c r="C62" s="66"/>
      <c r="D62" s="101"/>
      <c r="E62" s="104"/>
      <c r="F62" s="104"/>
      <c r="G62" s="92"/>
      <c r="H62" s="106"/>
      <c r="I62" s="92"/>
      <c r="J62" s="63"/>
      <c r="K62" s="92"/>
      <c r="L62" s="83"/>
      <c r="M62" s="111"/>
      <c r="N62" s="111"/>
      <c r="O62" s="111"/>
      <c r="Q62" s="172"/>
      <c r="R62" s="62"/>
      <c r="S62" s="62"/>
      <c r="T62" s="62"/>
      <c r="U62" s="172"/>
      <c r="V62" s="62"/>
      <c r="W62" s="172"/>
    </row>
    <row r="63" spans="1:24" ht="13.5" thickBot="1">
      <c r="A63" s="39"/>
      <c r="B63" s="96"/>
      <c r="C63" s="112"/>
      <c r="D63" s="96"/>
      <c r="E63" s="113"/>
      <c r="F63" s="104"/>
      <c r="G63" s="114"/>
      <c r="H63" s="115"/>
      <c r="I63" s="79"/>
      <c r="J63" s="45"/>
      <c r="K63" s="79"/>
      <c r="L63" s="115"/>
      <c r="M63" s="79"/>
      <c r="N63" s="79"/>
      <c r="O63" s="79"/>
      <c r="Q63" s="172"/>
      <c r="R63" s="62"/>
      <c r="S63" s="62"/>
      <c r="T63" s="62"/>
      <c r="U63" s="172"/>
      <c r="V63" s="62"/>
      <c r="W63" s="172"/>
    </row>
    <row r="64" spans="1:24">
      <c r="A64" s="39"/>
      <c r="B64" s="101"/>
      <c r="C64" s="66"/>
      <c r="D64" s="101"/>
      <c r="E64" s="104"/>
      <c r="F64" s="104"/>
      <c r="G64" s="92"/>
      <c r="H64" s="111"/>
      <c r="I64" s="80"/>
      <c r="J64" s="45"/>
      <c r="K64" s="47" t="s">
        <v>86</v>
      </c>
      <c r="L64" s="111"/>
      <c r="M64" s="47" t="s">
        <v>86</v>
      </c>
      <c r="N64" s="47" t="s">
        <v>87</v>
      </c>
      <c r="O64" s="47"/>
      <c r="Q64" s="172"/>
      <c r="R64" s="62"/>
      <c r="S64" s="62"/>
      <c r="T64" s="62"/>
      <c r="U64" s="172"/>
      <c r="V64" s="62"/>
      <c r="W64" s="172"/>
    </row>
    <row r="65" spans="1:24">
      <c r="A65" s="39"/>
      <c r="B65" s="44" t="s">
        <v>117</v>
      </c>
      <c r="C65" s="45"/>
      <c r="D65" s="45"/>
      <c r="E65" s="48"/>
      <c r="F65" s="48"/>
      <c r="G65" s="246" t="s">
        <v>269</v>
      </c>
      <c r="H65" s="246"/>
      <c r="I65" s="246"/>
      <c r="J65" s="45"/>
      <c r="K65" s="47" t="s">
        <v>89</v>
      </c>
      <c r="L65" s="48" t="s">
        <v>105</v>
      </c>
      <c r="M65" s="47" t="s">
        <v>89</v>
      </c>
      <c r="N65" s="47"/>
      <c r="O65" s="47"/>
      <c r="Q65" s="172"/>
      <c r="R65" s="62"/>
      <c r="S65" s="62"/>
      <c r="T65" s="62"/>
      <c r="U65" s="172"/>
      <c r="V65" s="62"/>
      <c r="W65" s="172"/>
    </row>
    <row r="66" spans="1:24" ht="13.5" thickBot="1">
      <c r="A66" s="39"/>
      <c r="B66" s="49" t="s">
        <v>92</v>
      </c>
      <c r="C66" s="50"/>
      <c r="D66" s="50"/>
      <c r="E66" s="51" t="s">
        <v>93</v>
      </c>
      <c r="F66" s="52"/>
      <c r="G66" s="53" t="s">
        <v>93</v>
      </c>
      <c r="H66" s="53" t="s">
        <v>270</v>
      </c>
      <c r="I66" s="54" t="s">
        <v>94</v>
      </c>
      <c r="J66" s="45"/>
      <c r="K66" s="53" t="s">
        <v>45</v>
      </c>
      <c r="L66" s="53" t="s">
        <v>95</v>
      </c>
      <c r="M66" s="53" t="s">
        <v>96</v>
      </c>
      <c r="N66" s="53"/>
      <c r="O66" s="53"/>
      <c r="Q66" s="172"/>
      <c r="R66" s="62"/>
      <c r="S66" s="62"/>
      <c r="T66" s="62"/>
      <c r="U66" s="172"/>
      <c r="V66" s="62"/>
      <c r="W66" s="172"/>
    </row>
    <row r="67" spans="1:24">
      <c r="A67" s="39">
        <f>A61+1</f>
        <v>30</v>
      </c>
      <c r="B67" s="81" t="s">
        <v>106</v>
      </c>
      <c r="C67" s="55"/>
      <c r="D67" s="55" t="s">
        <v>107</v>
      </c>
      <c r="E67" s="65">
        <v>0</v>
      </c>
      <c r="F67" s="65"/>
      <c r="G67" s="57">
        <v>32420</v>
      </c>
      <c r="H67" s="58">
        <v>0.65141000000000004</v>
      </c>
      <c r="I67" s="194">
        <f>G67*H67</f>
        <v>21118.712200000002</v>
      </c>
      <c r="J67" s="63"/>
      <c r="K67" s="57">
        <f ca="1">'Exhibit 1.2 COS'!I14</f>
        <v>1770.9226830393779</v>
      </c>
      <c r="L67" s="61">
        <f ca="1">K67/I67</f>
        <v>8.3855618953857319E-2</v>
      </c>
      <c r="M67" s="58">
        <f ca="1">ROUND(L67*H67,5)</f>
        <v>5.4620000000000002E-2</v>
      </c>
      <c r="N67" s="58">
        <v>3.3250000000000002E-2</v>
      </c>
      <c r="O67" s="58">
        <f ca="1">M67-N67</f>
        <v>2.137E-2</v>
      </c>
      <c r="Q67" s="172"/>
      <c r="R67" s="175">
        <v>0.68686000000000003</v>
      </c>
      <c r="S67" s="62"/>
      <c r="T67" s="62">
        <f ca="1">R67+O67</f>
        <v>0.70823000000000003</v>
      </c>
      <c r="U67" s="172"/>
      <c r="V67" s="62"/>
      <c r="W67" s="172"/>
      <c r="X67" s="168"/>
    </row>
    <row r="68" spans="1:24">
      <c r="A68" s="39">
        <f>A67+1</f>
        <v>31</v>
      </c>
      <c r="B68" s="67" t="s">
        <v>103</v>
      </c>
      <c r="C68" s="40"/>
      <c r="D68" s="55"/>
      <c r="E68" s="65"/>
      <c r="F68" s="65"/>
      <c r="G68" s="193">
        <f>SUM(G67)</f>
        <v>32420</v>
      </c>
      <c r="H68" s="116"/>
      <c r="I68" s="192">
        <f>SUM(I67)</f>
        <v>21118.712200000002</v>
      </c>
      <c r="J68" s="63"/>
      <c r="K68" s="92"/>
      <c r="L68" s="93"/>
      <c r="M68" s="92"/>
      <c r="N68" s="92"/>
      <c r="O68" s="92"/>
    </row>
    <row r="69" spans="1:24">
      <c r="A69" s="39"/>
      <c r="B69" s="101"/>
      <c r="C69" s="72"/>
      <c r="D69" s="72"/>
      <c r="E69" s="73"/>
      <c r="F69" s="73"/>
      <c r="G69" s="74"/>
      <c r="H69" s="75"/>
      <c r="I69" s="76"/>
      <c r="J69" s="63"/>
      <c r="K69" s="74"/>
      <c r="L69" s="75"/>
      <c r="M69" s="76"/>
      <c r="N69" s="76"/>
      <c r="O69" s="76"/>
    </row>
    <row r="70" spans="1:24" ht="13.5" thickBot="1">
      <c r="A70" s="39">
        <f>A68+1</f>
        <v>32</v>
      </c>
      <c r="B70" s="40"/>
      <c r="C70" s="40"/>
      <c r="D70" s="40"/>
      <c r="E70" s="41"/>
      <c r="F70" s="41"/>
      <c r="G70" s="40"/>
      <c r="H70" s="40"/>
      <c r="I70" s="117" t="s">
        <v>7</v>
      </c>
      <c r="J70" s="42"/>
      <c r="K70" s="118">
        <f ca="1">SUM(K67,K61,K50,K39,K30,K17,K12)</f>
        <v>17167695.053385694</v>
      </c>
      <c r="L70" s="40"/>
      <c r="M70" s="167"/>
      <c r="N70" s="40"/>
      <c r="O70" s="40"/>
    </row>
    <row r="71" spans="1:24" ht="13.5" thickTop="1"/>
    <row r="73" spans="1:24">
      <c r="G73" s="160"/>
    </row>
  </sheetData>
  <mergeCells count="8">
    <mergeCell ref="A1:O1"/>
    <mergeCell ref="G54:I54"/>
    <mergeCell ref="G65:I65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61" orientation="portrait" r:id="rId1"/>
  <headerFooter scaleWithDoc="0">
    <oddHeader>&amp;RQuestar Gas Company
Docket 16-057-13
Exhibit 1.3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view="pageLayout" zoomScaleNormal="100" workbookViewId="0">
      <selection activeCell="G31" sqref="G31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119"/>
      <c r="B1" s="254" t="s">
        <v>118</v>
      </c>
      <c r="C1" s="255"/>
      <c r="D1" s="255"/>
      <c r="E1" s="255"/>
      <c r="F1" s="255"/>
      <c r="G1" s="255"/>
      <c r="H1" s="255"/>
      <c r="I1" s="255"/>
      <c r="J1" s="120"/>
    </row>
    <row r="2" spans="1:10">
      <c r="A2" s="119"/>
      <c r="B2" s="254" t="s">
        <v>119</v>
      </c>
      <c r="C2" s="255"/>
      <c r="D2" s="255"/>
      <c r="E2" s="255"/>
      <c r="F2" s="255"/>
      <c r="G2" s="255"/>
      <c r="H2" s="255"/>
      <c r="I2" s="255"/>
      <c r="J2" s="120"/>
    </row>
    <row r="3" spans="1:10">
      <c r="A3" s="119"/>
      <c r="B3" s="119"/>
      <c r="C3" s="121"/>
      <c r="D3" s="119"/>
      <c r="E3" s="119"/>
      <c r="F3" s="119"/>
      <c r="G3" s="119"/>
      <c r="H3" s="119"/>
      <c r="I3" s="119"/>
      <c r="J3" s="119"/>
    </row>
    <row r="4" spans="1:10">
      <c r="A4" s="119"/>
      <c r="B4" s="119"/>
      <c r="C4" s="121"/>
      <c r="D4" s="119"/>
      <c r="E4" s="119"/>
      <c r="F4" s="119"/>
      <c r="G4" s="119"/>
      <c r="H4" s="119"/>
      <c r="I4" s="119"/>
      <c r="J4" s="119"/>
    </row>
    <row r="5" spans="1:10">
      <c r="A5" s="119"/>
      <c r="B5" s="122" t="s">
        <v>120</v>
      </c>
      <c r="C5" s="122" t="s">
        <v>121</v>
      </c>
      <c r="D5" s="123" t="s">
        <v>122</v>
      </c>
      <c r="E5" s="256" t="s">
        <v>123</v>
      </c>
      <c r="F5" s="256"/>
      <c r="G5" s="256" t="s">
        <v>124</v>
      </c>
      <c r="H5" s="256"/>
      <c r="I5" s="256" t="s">
        <v>125</v>
      </c>
      <c r="J5" s="256"/>
    </row>
    <row r="6" spans="1:10">
      <c r="A6" s="119"/>
      <c r="B6" s="124"/>
      <c r="C6" s="120"/>
      <c r="D6" s="124"/>
      <c r="E6" s="254" t="s">
        <v>126</v>
      </c>
      <c r="F6" s="255"/>
      <c r="G6" s="254" t="s">
        <v>127</v>
      </c>
      <c r="H6" s="255"/>
      <c r="I6" s="124"/>
      <c r="J6" s="124"/>
    </row>
    <row r="7" spans="1:10">
      <c r="A7" s="125"/>
      <c r="B7" s="126" t="s">
        <v>96</v>
      </c>
      <c r="C7" s="126"/>
      <c r="D7" s="127" t="s">
        <v>128</v>
      </c>
      <c r="E7" s="247" t="s">
        <v>129</v>
      </c>
      <c r="F7" s="248"/>
      <c r="G7" s="249" t="s">
        <v>130</v>
      </c>
      <c r="H7" s="250"/>
      <c r="I7" s="128"/>
      <c r="J7" s="128"/>
    </row>
    <row r="8" spans="1:10" ht="13.5" thickBot="1">
      <c r="A8" s="129"/>
      <c r="B8" s="130" t="s">
        <v>131</v>
      </c>
      <c r="C8" s="130" t="s">
        <v>132</v>
      </c>
      <c r="D8" s="131" t="s">
        <v>133</v>
      </c>
      <c r="E8" s="251">
        <f>A39</f>
        <v>42640</v>
      </c>
      <c r="F8" s="251"/>
      <c r="G8" s="252" t="s">
        <v>134</v>
      </c>
      <c r="H8" s="253"/>
      <c r="I8" s="132" t="s">
        <v>135</v>
      </c>
      <c r="J8" s="130"/>
    </row>
    <row r="9" spans="1:10">
      <c r="A9" s="119"/>
      <c r="B9" s="119"/>
      <c r="C9" s="121"/>
      <c r="D9" s="119"/>
      <c r="E9" s="119"/>
      <c r="F9" s="119"/>
      <c r="G9" s="119"/>
      <c r="H9" s="119"/>
      <c r="I9" s="119"/>
      <c r="J9" s="119"/>
    </row>
    <row r="10" spans="1:10">
      <c r="A10" s="121">
        <v>1</v>
      </c>
      <c r="B10" s="121" t="s">
        <v>69</v>
      </c>
      <c r="C10" s="121" t="s">
        <v>136</v>
      </c>
      <c r="D10" s="133">
        <v>14.9</v>
      </c>
      <c r="E10" s="134">
        <f>ROUND((D10*$D$39)+$B$39,2)</f>
        <v>124.25</v>
      </c>
      <c r="F10" s="134"/>
      <c r="G10" s="134">
        <f ca="1">ROUND((D10*$D$36)+$B$36,2)</f>
        <v>125.26</v>
      </c>
      <c r="H10" s="134"/>
      <c r="I10" s="134">
        <f ca="1">G10-E10</f>
        <v>1.0100000000000051</v>
      </c>
      <c r="J10" s="134"/>
    </row>
    <row r="11" spans="1:10">
      <c r="A11" s="121">
        <f t="shared" ref="A11:A21" si="0">A10+1</f>
        <v>2</v>
      </c>
      <c r="B11" s="119"/>
      <c r="C11" s="121" t="s">
        <v>137</v>
      </c>
      <c r="D11" s="133">
        <v>12.5</v>
      </c>
      <c r="E11" s="135">
        <f>ROUND((D11*$D$39)+$B$39,2)</f>
        <v>105.32</v>
      </c>
      <c r="F11" s="135"/>
      <c r="G11" s="135">
        <f ca="1">ROUND((D11*$D$36)+$B$36,2)</f>
        <v>106.17</v>
      </c>
      <c r="H11" s="135"/>
      <c r="I11" s="135">
        <f t="shared" ref="I11:I21" ca="1" si="1">G11-E11</f>
        <v>0.85000000000000853</v>
      </c>
      <c r="J11" s="135"/>
    </row>
    <row r="12" spans="1:10">
      <c r="A12" s="121">
        <f t="shared" si="0"/>
        <v>3</v>
      </c>
      <c r="B12" s="119"/>
      <c r="C12" s="121" t="s">
        <v>138</v>
      </c>
      <c r="D12" s="133">
        <v>10.1</v>
      </c>
      <c r="E12" s="135">
        <f>ROUND((D12*$D$39)+$B$39,2)</f>
        <v>86.4</v>
      </c>
      <c r="F12" s="135"/>
      <c r="G12" s="135">
        <f ca="1">ROUND((D12*$D$36)+$B$36,2)</f>
        <v>87.08</v>
      </c>
      <c r="H12" s="135"/>
      <c r="I12" s="135">
        <f t="shared" ca="1" si="1"/>
        <v>0.67999999999999261</v>
      </c>
      <c r="J12" s="135"/>
    </row>
    <row r="13" spans="1:10">
      <c r="A13" s="121">
        <f t="shared" si="0"/>
        <v>4</v>
      </c>
      <c r="B13" s="119"/>
      <c r="C13" s="121" t="s">
        <v>139</v>
      </c>
      <c r="D13" s="133">
        <v>8.3000000000000007</v>
      </c>
      <c r="E13" s="135">
        <f>ROUND((D13*$C$39)+$B$39,2)</f>
        <v>61.39</v>
      </c>
      <c r="F13" s="135"/>
      <c r="G13" s="135">
        <f ca="1">ROUND((D13*$C$36)+$B$36,2)</f>
        <v>61.8</v>
      </c>
      <c r="H13" s="135"/>
      <c r="I13" s="135">
        <f t="shared" ca="1" si="1"/>
        <v>0.40999999999999659</v>
      </c>
      <c r="J13" s="135"/>
    </row>
    <row r="14" spans="1:10">
      <c r="A14" s="121">
        <f t="shared" si="0"/>
        <v>5</v>
      </c>
      <c r="B14" s="119"/>
      <c r="C14" s="121" t="s">
        <v>140</v>
      </c>
      <c r="D14" s="133">
        <v>4.4000000000000004</v>
      </c>
      <c r="E14" s="135">
        <f t="shared" ref="E14:E19" si="2">ROUND((D14*$C$39)+$B$39,2)</f>
        <v>35.71</v>
      </c>
      <c r="F14" s="135"/>
      <c r="G14" s="135">
        <f t="shared" ref="G14:G19" ca="1" si="3">ROUND((D14*$C$36)+$B$36,2)</f>
        <v>35.93</v>
      </c>
      <c r="H14" s="135"/>
      <c r="I14" s="135">
        <f t="shared" ca="1" si="1"/>
        <v>0.21999999999999886</v>
      </c>
      <c r="J14" s="135"/>
    </row>
    <row r="15" spans="1:10">
      <c r="A15" s="121">
        <f t="shared" si="0"/>
        <v>6</v>
      </c>
      <c r="B15" s="119"/>
      <c r="C15" s="121" t="s">
        <v>141</v>
      </c>
      <c r="D15" s="133">
        <v>3.1</v>
      </c>
      <c r="E15" s="135">
        <f t="shared" si="2"/>
        <v>27.16</v>
      </c>
      <c r="F15" s="135"/>
      <c r="G15" s="135">
        <f t="shared" ca="1" si="3"/>
        <v>27.31</v>
      </c>
      <c r="H15" s="135"/>
      <c r="I15" s="135">
        <f t="shared" ca="1" si="1"/>
        <v>0.14999999999999858</v>
      </c>
      <c r="J15" s="135"/>
    </row>
    <row r="16" spans="1:10">
      <c r="A16" s="121">
        <f t="shared" si="0"/>
        <v>7</v>
      </c>
      <c r="B16" s="119"/>
      <c r="C16" s="121" t="s">
        <v>142</v>
      </c>
      <c r="D16" s="133">
        <v>2</v>
      </c>
      <c r="E16" s="135">
        <f t="shared" si="2"/>
        <v>19.920000000000002</v>
      </c>
      <c r="F16" s="135"/>
      <c r="G16" s="135">
        <f t="shared" ca="1" si="3"/>
        <v>20.010000000000002</v>
      </c>
      <c r="H16" s="135"/>
      <c r="I16" s="135">
        <f t="shared" ca="1" si="1"/>
        <v>8.9999999999999858E-2</v>
      </c>
      <c r="J16" s="135"/>
    </row>
    <row r="17" spans="1:10">
      <c r="A17" s="121">
        <f t="shared" si="0"/>
        <v>8</v>
      </c>
      <c r="B17" s="119"/>
      <c r="C17" s="121" t="s">
        <v>143</v>
      </c>
      <c r="D17" s="133">
        <v>1.8</v>
      </c>
      <c r="E17" s="135">
        <f t="shared" si="2"/>
        <v>18.600000000000001</v>
      </c>
      <c r="F17" s="135"/>
      <c r="G17" s="135">
        <f t="shared" ca="1" si="3"/>
        <v>18.690000000000001</v>
      </c>
      <c r="H17" s="135"/>
      <c r="I17" s="135">
        <f t="shared" ca="1" si="1"/>
        <v>8.9999999999999858E-2</v>
      </c>
      <c r="J17" s="135"/>
    </row>
    <row r="18" spans="1:10">
      <c r="A18" s="121">
        <f t="shared" si="0"/>
        <v>9</v>
      </c>
      <c r="B18" s="119"/>
      <c r="C18" s="121" t="s">
        <v>144</v>
      </c>
      <c r="D18" s="133">
        <v>2</v>
      </c>
      <c r="E18" s="135">
        <f t="shared" si="2"/>
        <v>19.920000000000002</v>
      </c>
      <c r="F18" s="135"/>
      <c r="G18" s="135">
        <f t="shared" ca="1" si="3"/>
        <v>20.010000000000002</v>
      </c>
      <c r="H18" s="135"/>
      <c r="I18" s="135">
        <f t="shared" ca="1" si="1"/>
        <v>8.9999999999999858E-2</v>
      </c>
      <c r="J18" s="135"/>
    </row>
    <row r="19" spans="1:10">
      <c r="A19" s="121">
        <f t="shared" si="0"/>
        <v>10</v>
      </c>
      <c r="B19" s="119"/>
      <c r="C19" s="121" t="s">
        <v>145</v>
      </c>
      <c r="D19" s="133">
        <v>3.1</v>
      </c>
      <c r="E19" s="135">
        <f t="shared" si="2"/>
        <v>27.16</v>
      </c>
      <c r="F19" s="135"/>
      <c r="G19" s="135">
        <f t="shared" ca="1" si="3"/>
        <v>27.31</v>
      </c>
      <c r="H19" s="135"/>
      <c r="I19" s="135">
        <f t="shared" ca="1" si="1"/>
        <v>0.14999999999999858</v>
      </c>
      <c r="J19" s="135"/>
    </row>
    <row r="20" spans="1:10">
      <c r="A20" s="121">
        <f t="shared" si="0"/>
        <v>11</v>
      </c>
      <c r="B20" s="119"/>
      <c r="C20" s="121" t="s">
        <v>146</v>
      </c>
      <c r="D20" s="133">
        <v>6.3</v>
      </c>
      <c r="E20" s="135">
        <f>ROUND((D20*$D$39)+$B$39,2)</f>
        <v>56.43</v>
      </c>
      <c r="F20" s="135"/>
      <c r="G20" s="135">
        <f ca="1">ROUND((D20*$D$36)+$B$36,2)</f>
        <v>56.86</v>
      </c>
      <c r="H20" s="135"/>
      <c r="I20" s="135">
        <f t="shared" ca="1" si="1"/>
        <v>0.42999999999999972</v>
      </c>
      <c r="J20" s="135"/>
    </row>
    <row r="21" spans="1:10">
      <c r="A21" s="121">
        <f t="shared" si="0"/>
        <v>12</v>
      </c>
      <c r="B21" s="119"/>
      <c r="C21" s="121" t="s">
        <v>147</v>
      </c>
      <c r="D21" s="133">
        <v>11.5</v>
      </c>
      <c r="E21" s="135">
        <f>ROUND((D21*$D$39)+$B$39,2)</f>
        <v>97.44</v>
      </c>
      <c r="F21" s="135"/>
      <c r="G21" s="135">
        <f ca="1">ROUND((D21*$D$36)+$B$36,2)</f>
        <v>98.21</v>
      </c>
      <c r="H21" s="135"/>
      <c r="I21" s="135">
        <f t="shared" ca="1" si="1"/>
        <v>0.76999999999999602</v>
      </c>
      <c r="J21" s="135"/>
    </row>
    <row r="22" spans="1:10" ht="13.5" thickBot="1">
      <c r="A22" s="121"/>
      <c r="B22" s="119"/>
      <c r="C22" s="121"/>
      <c r="D22" s="136"/>
      <c r="E22" s="137"/>
      <c r="F22" s="137"/>
      <c r="G22" s="137"/>
      <c r="H22" s="137"/>
      <c r="I22" s="138"/>
      <c r="J22" s="139"/>
    </row>
    <row r="23" spans="1:10" ht="13.5" thickTop="1">
      <c r="A23" s="121"/>
      <c r="B23" s="119"/>
      <c r="C23" s="121"/>
      <c r="D23" s="140"/>
      <c r="E23" s="141"/>
      <c r="F23" s="141"/>
      <c r="G23" s="121"/>
      <c r="H23" s="121"/>
      <c r="I23" s="141" t="s">
        <v>148</v>
      </c>
      <c r="J23" s="141"/>
    </row>
    <row r="24" spans="1:10">
      <c r="A24" s="121">
        <f>A21+1</f>
        <v>13</v>
      </c>
      <c r="B24" s="119"/>
      <c r="C24" s="142" t="s">
        <v>7</v>
      </c>
      <c r="D24" s="143">
        <f>SUM(D10:D23)</f>
        <v>80</v>
      </c>
      <c r="E24" s="134">
        <f>SUM(E10:E21)</f>
        <v>679.7</v>
      </c>
      <c r="F24" s="134"/>
      <c r="G24" s="134">
        <f ca="1">SUM(G10:G21)</f>
        <v>684.64</v>
      </c>
      <c r="H24" s="134"/>
      <c r="I24" s="134">
        <f ca="1">SUM(I10:I21)</f>
        <v>4.9399999999999942</v>
      </c>
      <c r="J24" s="134"/>
    </row>
    <row r="25" spans="1:10">
      <c r="A25" s="119"/>
      <c r="B25" s="119"/>
      <c r="C25" s="121"/>
      <c r="D25" s="119"/>
      <c r="E25" s="144"/>
      <c r="F25" s="144"/>
      <c r="G25" s="119"/>
      <c r="H25" s="119"/>
      <c r="I25" s="119"/>
      <c r="J25" s="119"/>
    </row>
    <row r="26" spans="1:10">
      <c r="A26" s="119"/>
      <c r="B26" s="119" t="s">
        <v>148</v>
      </c>
      <c r="C26" s="121"/>
      <c r="D26" s="119"/>
      <c r="E26" s="119"/>
      <c r="F26" s="119"/>
      <c r="G26" s="145" t="s">
        <v>149</v>
      </c>
      <c r="H26" s="145"/>
      <c r="I26" s="146">
        <f ca="1">ROUND(I24/E24,4)*100</f>
        <v>0.73</v>
      </c>
      <c r="J26" s="147" t="s">
        <v>150</v>
      </c>
    </row>
    <row r="29" spans="1:10">
      <c r="I29" s="6"/>
    </row>
    <row r="34" spans="1:4">
      <c r="A34" s="148"/>
      <c r="B34" s="149"/>
      <c r="C34" s="34" t="s">
        <v>102</v>
      </c>
      <c r="D34" s="34" t="s">
        <v>97</v>
      </c>
    </row>
    <row r="35" spans="1:4" ht="13.5" thickBot="1">
      <c r="A35" s="149"/>
      <c r="B35" s="150" t="s">
        <v>151</v>
      </c>
      <c r="C35" s="151" t="s">
        <v>152</v>
      </c>
      <c r="D35" s="151" t="s">
        <v>152</v>
      </c>
    </row>
    <row r="36" spans="1:4">
      <c r="A36" s="152" t="s">
        <v>153</v>
      </c>
      <c r="B36" s="153">
        <v>6.75</v>
      </c>
      <c r="C36" s="154">
        <f ca="1">'Exhibit 1.3 Tracker Rates'!X10</f>
        <v>6.6322899999999994</v>
      </c>
      <c r="D36" s="154">
        <f ca="1">'Exhibit 1.3 Tracker Rates'!X7</f>
        <v>7.9534099999999999</v>
      </c>
    </row>
    <row r="37" spans="1:4">
      <c r="A37" s="152"/>
      <c r="B37" s="153"/>
      <c r="C37" s="154"/>
      <c r="D37" s="154"/>
    </row>
    <row r="38" spans="1:4">
      <c r="A38" s="149" t="s">
        <v>154</v>
      </c>
      <c r="B38" s="153"/>
      <c r="C38" s="155"/>
      <c r="D38" s="155"/>
    </row>
    <row r="39" spans="1:4">
      <c r="A39" s="156">
        <v>42640</v>
      </c>
      <c r="B39" s="153">
        <v>6.75</v>
      </c>
      <c r="C39" s="157">
        <f>'Exhibit 1.3 Tracker Rates'!V10</f>
        <v>6.5827099999999996</v>
      </c>
      <c r="D39" s="157">
        <f>'Exhibit 1.3 Tracker Rates'!V7</f>
        <v>7.8859599999999999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
Docket 16-057-13
Exhibit 1.4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Calculations</vt:lpstr>
      <vt:lpstr>Exhibit 1.1</vt:lpstr>
      <vt:lpstr>Exhibit 1.1 Page 7</vt:lpstr>
      <vt:lpstr>Exhibit 1.2 COS</vt:lpstr>
      <vt:lpstr>Exhibit 1.3 Tracker Rates</vt:lpstr>
      <vt:lpstr>Exhibit 1.4 Typical Bill</vt:lpstr>
      <vt:lpstr>Cumulative_Investment</vt:lpstr>
      <vt:lpstr>'Exhibit 1.1'!Print_Area</vt:lpstr>
      <vt:lpstr>'Exhibit 1.1 Page 7'!Print_Area</vt:lpstr>
      <vt:lpstr>'Exhibit 1.2 COS'!Print_Area</vt:lpstr>
      <vt:lpstr>'Exhibit 1.3 Tracker Rates'!Print_Area</vt:lpstr>
      <vt:lpstr>'Exhibit 1.4 Typical Bill'!Print_Area</vt:lpstr>
      <vt:lpstr>'Exhibit 1.1'!Print_Titles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2016-09-27T17:05:09Z</cp:lastPrinted>
  <dcterms:created xsi:type="dcterms:W3CDTF">2011-08-18T22:49:59Z</dcterms:created>
  <dcterms:modified xsi:type="dcterms:W3CDTF">2016-09-30T17:49:27Z</dcterms:modified>
</cp:coreProperties>
</file>