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as\18docs\1805701\"/>
    </mc:Choice>
  </mc:AlternateContent>
  <bookViews>
    <workbookView xWindow="0" yWindow="0" windowWidth="25275" windowHeight="11505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52511"/>
</workbook>
</file>

<file path=xl/calcChain.xml><?xml version="1.0" encoding="utf-8"?>
<calcChain xmlns="http://schemas.openxmlformats.org/spreadsheetml/2006/main">
  <c r="I43" i="2" l="1"/>
  <c r="D43" i="2"/>
  <c r="F43" i="2" s="1"/>
  <c r="B43" i="2"/>
  <c r="E103" i="1" l="1"/>
  <c r="E104" i="1"/>
  <c r="E105" i="1"/>
  <c r="D148" i="3" l="1"/>
  <c r="D149" i="3"/>
  <c r="D150" i="3"/>
  <c r="F105" i="2"/>
  <c r="F106" i="2"/>
  <c r="F107" i="2"/>
  <c r="E102" i="1" l="1"/>
  <c r="E101" i="1"/>
  <c r="D146" i="3" l="1"/>
  <c r="D147" i="3"/>
  <c r="F103" i="2"/>
  <c r="D145" i="3" l="1"/>
  <c r="E100" i="1"/>
  <c r="C88" i="3" l="1"/>
  <c r="D142" i="3" l="1"/>
  <c r="D143" i="3"/>
  <c r="D144" i="3"/>
  <c r="F99" i="2"/>
  <c r="F100" i="2"/>
  <c r="E97" i="1" l="1"/>
  <c r="E98" i="1"/>
  <c r="E99" i="1"/>
  <c r="E96" i="1" l="1"/>
  <c r="E95" i="1"/>
  <c r="B88" i="3"/>
  <c r="D42" i="2"/>
  <c r="F42" i="2" s="1"/>
  <c r="B42" i="2"/>
  <c r="D141" i="3"/>
  <c r="F97" i="2"/>
  <c r="F98" i="2"/>
  <c r="C43" i="1" l="1"/>
  <c r="K43" i="1" s="1"/>
  <c r="G88" i="3"/>
  <c r="D140" i="3"/>
  <c r="E88" i="3" l="1"/>
  <c r="D139" i="3"/>
  <c r="F96" i="2"/>
  <c r="E94" i="1"/>
  <c r="E93" i="1" l="1"/>
  <c r="D138" i="3"/>
  <c r="F95" i="2"/>
  <c r="E92" i="1"/>
  <c r="D137" i="3"/>
  <c r="F94" i="2"/>
  <c r="F93" i="2" l="1"/>
  <c r="E91" i="1"/>
  <c r="D136" i="3"/>
  <c r="D91" i="1"/>
  <c r="C42" i="1" l="1"/>
  <c r="K42" i="1" s="1"/>
  <c r="E87" i="3" s="1"/>
  <c r="D90" i="1"/>
  <c r="E90" i="1"/>
  <c r="D88" i="1" l="1"/>
  <c r="D89" i="1"/>
  <c r="E89" i="1"/>
  <c r="E88" i="1"/>
  <c r="D133" i="3" l="1"/>
  <c r="D134" i="3"/>
  <c r="D135" i="3"/>
  <c r="F90" i="2"/>
  <c r="D85" i="1" l="1"/>
  <c r="D86" i="1"/>
  <c r="D87" i="1"/>
  <c r="E87" i="1" l="1"/>
  <c r="E86" i="1"/>
  <c r="E85" i="1"/>
  <c r="F89" i="2"/>
  <c r="D130" i="3"/>
  <c r="D131" i="3"/>
  <c r="D132" i="3"/>
  <c r="F87" i="2"/>
  <c r="F88" i="2"/>
  <c r="B87" i="3" l="1"/>
  <c r="C87" i="3"/>
  <c r="F86" i="2"/>
  <c r="F85" i="2"/>
  <c r="D41" i="2"/>
  <c r="B41" i="2"/>
  <c r="F41" i="2" l="1"/>
  <c r="D83" i="1"/>
  <c r="D84" i="1"/>
  <c r="E84" i="1" l="1"/>
  <c r="I42" i="2" l="1"/>
  <c r="G87" i="3" s="1"/>
  <c r="D129" i="3" l="1"/>
  <c r="D128" i="3"/>
  <c r="E83" i="1" l="1"/>
  <c r="E82" i="1"/>
  <c r="D82" i="1"/>
  <c r="D127" i="3"/>
  <c r="F84" i="2"/>
  <c r="F83" i="2"/>
  <c r="D126" i="3"/>
  <c r="E81" i="1"/>
  <c r="D81" i="1"/>
  <c r="E80" i="1"/>
  <c r="D80" i="1"/>
  <c r="D125" i="3"/>
  <c r="F80" i="2"/>
  <c r="F81" i="2"/>
  <c r="F82" i="2"/>
  <c r="E79" i="1"/>
  <c r="D79" i="1"/>
  <c r="F79" i="2"/>
  <c r="E78" i="1"/>
  <c r="D78" i="1"/>
  <c r="D124" i="3"/>
  <c r="E77" i="1"/>
  <c r="D77" i="1"/>
  <c r="C74" i="1"/>
  <c r="C73" i="1"/>
  <c r="C72" i="1"/>
  <c r="E76" i="1"/>
  <c r="D76" i="1"/>
  <c r="F76" i="2"/>
  <c r="F77" i="2"/>
  <c r="F78" i="2"/>
  <c r="D121" i="3"/>
  <c r="D122" i="3"/>
  <c r="D123" i="3"/>
  <c r="D120" i="3"/>
  <c r="D119" i="3"/>
  <c r="E75" i="1"/>
  <c r="D75" i="1"/>
  <c r="E74" i="1"/>
  <c r="D74" i="1"/>
  <c r="E73" i="1"/>
  <c r="D73" i="1"/>
  <c r="E70" i="1"/>
  <c r="C40" i="1"/>
  <c r="D117" i="3"/>
  <c r="F75" i="2"/>
  <c r="D70" i="1"/>
  <c r="D40" i="2"/>
  <c r="B40" i="2"/>
  <c r="F72" i="2"/>
  <c r="C115" i="3" s="1"/>
  <c r="F73" i="2"/>
  <c r="F74" i="2"/>
  <c r="B40" i="1"/>
  <c r="K36" i="1"/>
  <c r="E81" i="3" s="1"/>
  <c r="E68" i="1"/>
  <c r="E67" i="1"/>
  <c r="E66" i="1"/>
  <c r="E65" i="1"/>
  <c r="E64" i="1"/>
  <c r="E63" i="1"/>
  <c r="E62" i="1"/>
  <c r="E61" i="1"/>
  <c r="E60" i="1"/>
  <c r="E59" i="1"/>
  <c r="D69" i="1"/>
  <c r="D68" i="1"/>
  <c r="D67" i="1"/>
  <c r="D66" i="1"/>
  <c r="D65" i="1"/>
  <c r="D64" i="1"/>
  <c r="D63" i="1"/>
  <c r="D62" i="1"/>
  <c r="D61" i="1"/>
  <c r="D60" i="1"/>
  <c r="D59" i="1"/>
  <c r="F71" i="2"/>
  <c r="C114" i="3" s="1"/>
  <c r="E69" i="1"/>
  <c r="F70" i="2"/>
  <c r="C113" i="3" s="1"/>
  <c r="F69" i="2"/>
  <c r="C112" i="3" s="1"/>
  <c r="F68" i="2"/>
  <c r="C111" i="3" s="1"/>
  <c r="F66" i="2"/>
  <c r="C109" i="3" s="1"/>
  <c r="F67" i="2"/>
  <c r="C110" i="3" s="1"/>
  <c r="F39" i="2"/>
  <c r="C84" i="3" s="1"/>
  <c r="E48" i="1"/>
  <c r="E51" i="1"/>
  <c r="E50" i="1"/>
  <c r="E49" i="1"/>
  <c r="E47" i="1"/>
  <c r="D47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49" i="2"/>
  <c r="C92" i="3" s="1"/>
  <c r="E58" i="1"/>
  <c r="E57" i="1"/>
  <c r="E56" i="1"/>
  <c r="E55" i="1"/>
  <c r="E54" i="1"/>
  <c r="E53" i="1"/>
  <c r="E52" i="1"/>
  <c r="D48" i="1"/>
  <c r="D49" i="1"/>
  <c r="D50" i="1"/>
  <c r="D51" i="1"/>
  <c r="D52" i="1"/>
  <c r="D53" i="1"/>
  <c r="D54" i="1"/>
  <c r="D55" i="1"/>
  <c r="D56" i="1"/>
  <c r="D57" i="1"/>
  <c r="D58" i="1"/>
  <c r="F39" i="1"/>
  <c r="E39" i="1" s="1"/>
  <c r="J39" i="1" s="1"/>
  <c r="B84" i="3" s="1"/>
  <c r="F56" i="2"/>
  <c r="C99" i="3" s="1"/>
  <c r="F57" i="2"/>
  <c r="C100" i="3" s="1"/>
  <c r="F58" i="2"/>
  <c r="C101" i="3" s="1"/>
  <c r="F59" i="2"/>
  <c r="C102" i="3" s="1"/>
  <c r="F60" i="2"/>
  <c r="C103" i="3" s="1"/>
  <c r="F61" i="2"/>
  <c r="C104" i="3" s="1"/>
  <c r="F62" i="2"/>
  <c r="C105" i="3" s="1"/>
  <c r="F63" i="2"/>
  <c r="C106" i="3" s="1"/>
  <c r="F64" i="2"/>
  <c r="C107" i="3" s="1"/>
  <c r="F65" i="2"/>
  <c r="C108" i="3" s="1"/>
  <c r="F54" i="2"/>
  <c r="C97" i="3" s="1"/>
  <c r="F55" i="2"/>
  <c r="C98" i="3" s="1"/>
  <c r="F53" i="2"/>
  <c r="C96" i="3" s="1"/>
  <c r="F52" i="2"/>
  <c r="C95" i="3" s="1"/>
  <c r="F51" i="2"/>
  <c r="C94" i="3" s="1"/>
  <c r="F50" i="2"/>
  <c r="C93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1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2" i="1"/>
  <c r="D72" i="1"/>
  <c r="D71" i="1"/>
  <c r="C41" i="1" l="1"/>
  <c r="K41" i="1" s="1"/>
  <c r="E86" i="3"/>
  <c r="D116" i="3"/>
  <c r="I41" i="2"/>
  <c r="G86" i="3" s="1"/>
  <c r="E71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18" i="3"/>
  <c r="K40" i="1" l="1"/>
  <c r="E85" i="3" s="1"/>
  <c r="B86" i="3"/>
  <c r="J40" i="1"/>
  <c r="B85" i="3" s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<sst xmlns="http://schemas.openxmlformats.org/spreadsheetml/2006/main" count="180" uniqueCount="132">
  <si>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</si>
  <si>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</si>
  <si>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</si>
  <si>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</si>
  <si>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</si>
  <si>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</si>
  <si>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</si>
  <si>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</si>
  <si>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</si>
  <si>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</si>
  <si>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</si>
  <si>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</si>
  <si>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</si>
  <si>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</si>
  <si>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</si>
  <si>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</si>
  <si>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</si>
  <si>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</si>
  <si>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</si>
  <si>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</si>
  <si>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</si>
  <si>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</si>
  <si>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</si>
  <si>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</si>
  <si>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</si>
  <si>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</si>
  <si>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</si>
  <si>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</si>
  <si>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</si>
  <si>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</si>
  <si>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</si>
  <si>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</si>
  <si>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</si>
  <si>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</si>
  <si>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</si>
  <si>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</si>
  <si>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</si>
  <si>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</si>
  <si>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</si>
  <si>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</si>
  <si>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</si>
  <si>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</si>
  <si>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</si>
  <si>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</si>
  <si>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</si>
  <si>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</si>
  <si>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</si>
  <si>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</si>
  <si>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</si>
  <si>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</si>
  <si>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</si>
  <si>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</si>
  <si>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</si>
  <si>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</si>
  <si>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</si>
  <si>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</si>
  <si>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</si>
  <si>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</si>
  <si>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</si>
  <si>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</si>
  <si>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</si>
  <si>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</si>
  <si>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</si>
  <si>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</si>
  <si>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</si>
  <si>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</si>
  <si>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</si>
  <si>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</si>
  <si>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</si>
  <si>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</si>
  <si>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</si>
  <si>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</si>
  <si>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</si>
  <si>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</si>
  <si>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</si>
  <si>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</si>
  <si>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</si>
  <si>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</si>
  <si>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</si>
  <si>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</si>
  <si>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</si>
  <si>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</si>
  <si>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</si>
  <si>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</si>
  <si>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</si>
  <si>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</si>
  <si>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</si>
  <si>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</si>
  <si>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</si>
  <si>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</si>
  <si>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</si>
  <si>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</si>
  <si>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</si>
  <si>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</si>
  <si>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</si>
  <si>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</si>
  <si>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</si>
  <si>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</si>
  <si>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</si>
  <si>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</si>
  <si>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</si>
  <si>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</si>
  <si>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</si>
  <si>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</si>
  <si>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</si>
  <si>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</si>
  <si>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</si>
  <si>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</si>
  <si>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</si>
  <si>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</si>
  <si>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</si>
  <si>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</si>
  <si>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</si>
  <si>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</si>
  <si>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</si>
  <si>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</si>
  <si>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</si>
  <si>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</si>
  <si>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</si>
  <si>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18 YTD</t>
  </si>
  <si>
    <t>MAR18</t>
  </si>
  <si>
    <t>APR18</t>
  </si>
  <si>
    <t>MAY18</t>
  </si>
  <si>
    <t>JUN18</t>
  </si>
  <si>
    <t>JUL18</t>
  </si>
  <si>
    <t>AUG18</t>
  </si>
  <si>
    <t>average of Jan-Nov 18</t>
  </si>
  <si>
    <t>SEP18</t>
  </si>
  <si>
    <t>OCT18</t>
  </si>
  <si>
    <t>NOV18</t>
  </si>
  <si>
    <t>DEC18</t>
  </si>
  <si>
    <t>Weighted through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</si>
</sst>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Summary!$B$6:$B$38</c:f>
              <c:numCache>
                <c:formatCode>_(* #,##0_);_(* \(#,##0\);_(* "-"??_);_(@_)</c:formatCode>
                <c:ptCount val="33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</c:numCache>
            </c:numRef>
          </c:val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Summary!$C$6:$C$38</c:f>
              <c:numCache>
                <c:formatCode>_(* #,##0_);_(* \(#,##0\);_(* "-"??_);_(@_)</c:formatCode>
                <c:ptCount val="33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042952"/>
        <c:axId val="392780288"/>
      </c:barChart>
      <c:catAx>
        <c:axId val="393042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2780288"/>
        <c:crosses val="autoZero"/>
        <c:auto val="1"/>
        <c:lblAlgn val="ctr"/>
        <c:lblOffset val="100"/>
        <c:noMultiLvlLbl val="0"/>
      </c:catAx>
      <c:valAx>
        <c:axId val="392780288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93042952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Summary!$A$51:$A$88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 YTD</c:v>
                </c:pt>
              </c:strCache>
            </c:strRef>
          </c:cat>
          <c:val>
            <c:numRef>
              <c:f>(Summary!$C$51:$C$85,Summary!$G$86:$G$88)</c:f>
              <c:numCache>
                <c:formatCode>"$"#,##0.00_);\("$"#,##0.00\)</c:formatCode>
                <c:ptCount val="38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2.3490451327205841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Summary!$A$51:$A$88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 YTD</c:v>
                </c:pt>
              </c:strCache>
            </c:strRef>
          </c:cat>
          <c:val>
            <c:numRef>
              <c:f>Summary!$E$51:$E$88</c:f>
              <c:numCache>
                <c:formatCode>"$"#,##0.00_);\("$"#,##0.00\)</c:formatCode>
                <c:ptCount val="38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4.0507105375519545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776760"/>
        <c:axId val="392778720"/>
      </c:lineChart>
      <c:catAx>
        <c:axId val="39277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778720"/>
        <c:crosses val="autoZero"/>
        <c:auto val="1"/>
        <c:lblAlgn val="ctr"/>
        <c:lblOffset val="100"/>
        <c:noMultiLvlLbl val="0"/>
      </c:catAx>
      <c:valAx>
        <c:axId val="392778720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927767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2018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Summary!$A$145:$A$150</c:f>
              <c:strCache>
                <c:ptCount val="6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  <c:pt idx="3">
                  <c:v>SEP18</c:v>
                </c:pt>
                <c:pt idx="4">
                  <c:v>OCT18</c:v>
                </c:pt>
                <c:pt idx="5">
                  <c:v>NOV18</c:v>
                </c:pt>
              </c:strCache>
            </c:strRef>
          </c:cat>
          <c:val>
            <c:numRef>
              <c:f>'Purch Gas'!$I$102:$I$107</c:f>
              <c:numCache>
                <c:formatCode>_(* #,##0.00_);_(* \(#,##0.00\);_(* "-"??_);_(@_)</c:formatCode>
                <c:ptCount val="6"/>
                <c:pt idx="0">
                  <c:v>2.09</c:v>
                </c:pt>
                <c:pt idx="1">
                  <c:v>2.2400000000000002</c:v>
                </c:pt>
                <c:pt idx="2">
                  <c:v>2.41</c:v>
                </c:pt>
                <c:pt idx="3">
                  <c:v>2.3199999999999998</c:v>
                </c:pt>
                <c:pt idx="4">
                  <c:v>2.3199999999999998</c:v>
                </c:pt>
                <c:pt idx="5">
                  <c:v>3.23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Summary!$H$91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Summary!$A$145:$A$150</c:f>
              <c:strCache>
                <c:ptCount val="6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  <c:pt idx="3">
                  <c:v>SEP18</c:v>
                </c:pt>
                <c:pt idx="4">
                  <c:v>OCT18</c:v>
                </c:pt>
                <c:pt idx="5">
                  <c:v>NOV18</c:v>
                </c:pt>
              </c:strCache>
            </c:strRef>
          </c:cat>
          <c:val>
            <c:numRef>
              <c:f>Summary!$H$145:$H$150</c:f>
              <c:numCache>
                <c:formatCode>_(* #,##0.00_);_(* \(#,##0.00\);_(* "-"??_);_(@_)</c:formatCode>
                <c:ptCount val="6"/>
                <c:pt idx="0">
                  <c:v>4.6162875857522856</c:v>
                </c:pt>
                <c:pt idx="1">
                  <c:v>4.5092486322626906</c:v>
                </c:pt>
                <c:pt idx="2">
                  <c:v>4.4717810215742499</c:v>
                </c:pt>
                <c:pt idx="3">
                  <c:v>4.4527098550043469</c:v>
                </c:pt>
                <c:pt idx="4">
                  <c:v>4.4373729029063709</c:v>
                </c:pt>
                <c:pt idx="5">
                  <c:v>4.3669734465262158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Summary!$J$91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Summary!$A$145:$A$150</c:f>
              <c:strCache>
                <c:ptCount val="6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  <c:pt idx="3">
                  <c:v>SEP18</c:v>
                </c:pt>
                <c:pt idx="4">
                  <c:v>OCT18</c:v>
                </c:pt>
                <c:pt idx="5">
                  <c:v>NOV18</c:v>
                </c:pt>
              </c:strCache>
            </c:strRef>
          </c:cat>
          <c:val>
            <c:numRef>
              <c:f>Summary!$J$145:$J$150</c:f>
              <c:numCache>
                <c:formatCode>_(* #,##0.00_);_(* \(#,##0.00\);_(* "-"??_);_(@_)</c:formatCode>
                <c:ptCount val="6"/>
                <c:pt idx="0">
                  <c:v>3.4246925510512214</c:v>
                </c:pt>
                <c:pt idx="1">
                  <c:v>3.3383239767115263</c:v>
                </c:pt>
                <c:pt idx="2">
                  <c:v>3.2607632050372128</c:v>
                </c:pt>
                <c:pt idx="3">
                  <c:v>3.2187495764644773</c:v>
                </c:pt>
                <c:pt idx="4">
                  <c:v>3.1652403255275998</c:v>
                </c:pt>
                <c:pt idx="5">
                  <c:v>3.1206840435825876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779504"/>
        <c:axId val="392779112"/>
      </c:lineChart>
      <c:catAx>
        <c:axId val="39277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779112"/>
        <c:crosses val="autoZero"/>
        <c:auto val="1"/>
        <c:lblAlgn val="ctr"/>
        <c:lblOffset val="100"/>
        <c:noMultiLvlLbl val="0"/>
      </c:catAx>
      <c:valAx>
        <c:axId val="392779112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927795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/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18-057-01</a:t>
          </a:r>
        </a:p>
        <a:p>
          <a:pPr algn="r"/>
          <a:r>
            <a:rPr lang="en-US" sz="2000" baseline="0"/>
            <a:t>DEU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/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18-057-01</a:t>
          </a:r>
        </a:p>
        <a:p>
          <a:pPr algn="r"/>
          <a:r>
            <a:rPr lang="en-US" sz="2000" baseline="0"/>
            <a:t>DEU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zoomScaleNormal="100" workbookViewId="0">
      <pane xSplit="1" ySplit="7" topLeftCell="B80" activePane="bottomRight" state="frozen"/>
      <selection activeCell="B136" sqref="B136:B138"/>
      <selection pane="topRight" activeCell="B136" sqref="B136:B138"/>
      <selection pane="bottomLeft" activeCell="B136" sqref="B136:B138"/>
      <selection pane="bottomRight" activeCell="H37" sqref="H37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SUM(B59:B70)</f>
        <v>69703498</v>
      </c>
      <c r="C40" s="2">
        <f>SUM(C59:C70)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SUM(C71:C82)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>(E41+F41+G41+H41)/C41+I41</f>
        <v>4.923098884523661</v>
      </c>
    </row>
    <row r="42" spans="1:14" x14ac:dyDescent="0.25">
      <c r="A42" s="1">
        <v>2017</v>
      </c>
      <c r="C42" s="13">
        <f>SUM(C83:C94)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>(E42+F42+G42+H42)/C42+I42</f>
        <v>4.8935051740123443</v>
      </c>
    </row>
    <row r="43" spans="1:14" x14ac:dyDescent="0.25">
      <c r="A43" s="1">
        <v>2018</v>
      </c>
      <c r="C43" s="13">
        <f>SUM(C95:C105)</f>
        <v>65385223</v>
      </c>
      <c r="E43" s="8">
        <v>262992061.00437385</v>
      </c>
      <c r="F43" s="8">
        <v>832901.46191058296</v>
      </c>
      <c r="G43" s="4">
        <v>0</v>
      </c>
      <c r="H43" s="8">
        <v>1031649.34</v>
      </c>
      <c r="K43" s="5">
        <f>(E43+F43+G43+H43)/C43+I43</f>
        <v>4.0507105375519545</v>
      </c>
    </row>
    <row r="44" spans="1:14" x14ac:dyDescent="0.25">
      <c r="L44" s="3" t="s">
        <v>126</v>
      </c>
    </row>
    <row r="46" spans="1:14" x14ac:dyDescent="0.25">
      <c r="B46" s="3" t="s">
        <v>59</v>
      </c>
      <c r="D46" s="26"/>
    </row>
    <row r="47" spans="1:14" x14ac:dyDescent="0.25">
      <c r="A47" s="44">
        <v>41670</v>
      </c>
      <c r="B47" s="2">
        <v>7794954</v>
      </c>
      <c r="C47" s="2">
        <v>7313062</v>
      </c>
      <c r="D47" s="16">
        <f>Summary!B92</f>
        <v>4.6100000000000003</v>
      </c>
      <c r="E47" s="15">
        <f>Summary!E92</f>
        <v>4.7869944111949003</v>
      </c>
    </row>
    <row r="48" spans="1:14" x14ac:dyDescent="0.25">
      <c r="A48" s="44">
        <v>41698</v>
      </c>
      <c r="B48" s="2">
        <v>7208864</v>
      </c>
      <c r="C48" s="2">
        <v>6814213</v>
      </c>
      <c r="D48" s="16">
        <f>Summary!B93</f>
        <v>4.6050886235694932</v>
      </c>
      <c r="E48" s="15">
        <f>Summary!E93</f>
        <v>4.7869944111949003</v>
      </c>
    </row>
    <row r="49" spans="1:9" x14ac:dyDescent="0.25">
      <c r="A49" s="44">
        <v>41729</v>
      </c>
      <c r="B49" s="2">
        <v>7312487</v>
      </c>
      <c r="C49" s="2">
        <v>6961380</v>
      </c>
      <c r="D49" s="16">
        <f>Summary!B94</f>
        <v>4.6318469855621709</v>
      </c>
      <c r="E49" s="15">
        <f>Summary!E94</f>
        <v>4.8148239226666192</v>
      </c>
    </row>
    <row r="50" spans="1:9" x14ac:dyDescent="0.25">
      <c r="A50" s="44">
        <v>41759</v>
      </c>
      <c r="B50" s="2">
        <v>7008662</v>
      </c>
      <c r="C50" s="2">
        <v>6829676</v>
      </c>
      <c r="D50" s="16">
        <f>Summary!B95</f>
        <v>4.6330086054338091</v>
      </c>
      <c r="E50" s="15">
        <f>Summary!E95</f>
        <v>4.816015418519024</v>
      </c>
    </row>
    <row r="51" spans="1:9" x14ac:dyDescent="0.25">
      <c r="A51" s="44">
        <v>41790</v>
      </c>
      <c r="B51" s="2">
        <v>7172686</v>
      </c>
      <c r="C51" s="2">
        <v>6926787</v>
      </c>
      <c r="D51" s="16">
        <f>Summary!B96</f>
        <v>4.6675412736153721</v>
      </c>
      <c r="E51" s="15">
        <f>Summary!E96</f>
        <v>4.8519121803554288</v>
      </c>
    </row>
    <row r="52" spans="1:9" x14ac:dyDescent="0.25">
      <c r="A52" s="44">
        <v>41820</v>
      </c>
      <c r="B52" s="2">
        <v>6895885</v>
      </c>
      <c r="C52" s="2">
        <v>6554717</v>
      </c>
      <c r="D52" s="16">
        <f>Summary!B97</f>
        <v>4.7016486779768014</v>
      </c>
      <c r="E52" s="15">
        <f>Summary!E97</f>
        <v>4.8873668808995934</v>
      </c>
    </row>
    <row r="53" spans="1:9" x14ac:dyDescent="0.25">
      <c r="A53" s="44">
        <v>41851</v>
      </c>
      <c r="B53" s="2">
        <v>5597109</v>
      </c>
      <c r="C53" s="2">
        <v>5510197</v>
      </c>
      <c r="D53" s="16">
        <f>Summary!B98</f>
        <v>4.7010600350820582</v>
      </c>
      <c r="E53" s="15">
        <f>Summary!E98</f>
        <v>4.8867567932245937</v>
      </c>
    </row>
    <row r="54" spans="1:9" x14ac:dyDescent="0.25">
      <c r="A54" s="44">
        <v>41882</v>
      </c>
      <c r="B54" s="2">
        <v>6155330</v>
      </c>
      <c r="C54" s="2">
        <v>5825104</v>
      </c>
      <c r="D54" s="16">
        <f>Summary!B99</f>
        <v>4.6793226079431784</v>
      </c>
      <c r="E54" s="15">
        <f>Summary!E99</f>
        <v>4.8641607151176496</v>
      </c>
    </row>
    <row r="55" spans="1:9" x14ac:dyDescent="0.25">
      <c r="A55" s="44">
        <v>41912</v>
      </c>
      <c r="B55" s="2">
        <v>5702899</v>
      </c>
      <c r="C55" s="2">
        <v>5536113</v>
      </c>
      <c r="D55" s="16">
        <f>Summary!B100</f>
        <v>4.7</v>
      </c>
      <c r="E55" s="15">
        <f>Summary!E100</f>
        <v>4.8886956749664217</v>
      </c>
    </row>
    <row r="56" spans="1:9" x14ac:dyDescent="0.25">
      <c r="A56" s="44">
        <v>41943</v>
      </c>
      <c r="B56" s="2">
        <v>5999003</v>
      </c>
      <c r="C56" s="2">
        <v>5830421</v>
      </c>
      <c r="D56" s="16">
        <f>Summary!B101</f>
        <v>4.75</v>
      </c>
      <c r="E56" s="15">
        <f>Summary!E101</f>
        <v>4.934453141227733</v>
      </c>
    </row>
    <row r="57" spans="1:9" x14ac:dyDescent="0.25">
      <c r="A57" s="44">
        <v>41973</v>
      </c>
      <c r="B57" s="2">
        <v>6286047</v>
      </c>
      <c r="C57" s="2">
        <v>6584982</v>
      </c>
      <c r="D57" s="16">
        <f>Summary!B102</f>
        <v>4.76</v>
      </c>
      <c r="E57" s="15">
        <f>Summary!E102</f>
        <v>4.943571214512902</v>
      </c>
    </row>
    <row r="58" spans="1:9" x14ac:dyDescent="0.25">
      <c r="A58" s="44">
        <v>42004</v>
      </c>
      <c r="B58" s="2">
        <v>6285290</v>
      </c>
      <c r="C58" s="2">
        <v>6556163</v>
      </c>
      <c r="D58" s="16">
        <f>Summary!B103</f>
        <v>5.04</v>
      </c>
      <c r="E58" s="15">
        <f>Summary!E103</f>
        <v>5.2412760550939597</v>
      </c>
    </row>
    <row r="59" spans="1:9" x14ac:dyDescent="0.25">
      <c r="A59" s="44">
        <v>42035</v>
      </c>
      <c r="B59" s="2">
        <v>6271916</v>
      </c>
      <c r="C59" s="2">
        <v>6128839</v>
      </c>
      <c r="D59" s="16">
        <f>Summary!B104</f>
        <v>5.1371806357431291</v>
      </c>
      <c r="E59" s="15">
        <f>Summary!E104</f>
        <v>5.2624738477935544</v>
      </c>
      <c r="I59" s="13"/>
    </row>
    <row r="60" spans="1:9" x14ac:dyDescent="0.25">
      <c r="A60" s="44">
        <v>42063</v>
      </c>
      <c r="B60" s="2">
        <v>5774832</v>
      </c>
      <c r="C60" s="2">
        <v>5604479</v>
      </c>
      <c r="D60" s="16">
        <f>Summary!B105</f>
        <v>5.2265190163887292</v>
      </c>
      <c r="E60" s="15">
        <f>Summary!E105</f>
        <v>5.3395810191252346</v>
      </c>
      <c r="G60" s="16"/>
      <c r="H60" s="16"/>
      <c r="I60" s="13"/>
    </row>
    <row r="61" spans="1:9" x14ac:dyDescent="0.25">
      <c r="A61" s="44">
        <v>42094</v>
      </c>
      <c r="B61" s="2">
        <v>6254406</v>
      </c>
      <c r="C61" s="2">
        <v>6068884</v>
      </c>
      <c r="D61" s="16">
        <f>Summary!B106</f>
        <v>5.2221927561189272</v>
      </c>
      <c r="E61" s="15">
        <f>Summary!E106</f>
        <v>5.3113656274763761</v>
      </c>
      <c r="G61" s="16"/>
      <c r="H61" s="16"/>
      <c r="I61" s="13"/>
    </row>
    <row r="62" spans="1:9" x14ac:dyDescent="0.25">
      <c r="A62" s="44">
        <v>42124</v>
      </c>
      <c r="B62" s="2">
        <v>5947215</v>
      </c>
      <c r="C62" s="2">
        <v>5772186</v>
      </c>
      <c r="D62" s="16">
        <f>Summary!B107</f>
        <v>5.22115382558896</v>
      </c>
      <c r="E62" s="15">
        <f>Summary!E107</f>
        <v>5.2991114529179546</v>
      </c>
      <c r="G62" s="16"/>
      <c r="H62" s="16"/>
      <c r="I62" s="13"/>
    </row>
    <row r="63" spans="1:9" x14ac:dyDescent="0.25">
      <c r="A63" s="44">
        <v>42155</v>
      </c>
      <c r="B63" s="2">
        <v>5899528</v>
      </c>
      <c r="C63" s="2">
        <v>6122045</v>
      </c>
      <c r="D63" s="16">
        <f>Summary!B108</f>
        <v>5.1980316504789998</v>
      </c>
      <c r="E63" s="15">
        <f>Summary!E108</f>
        <v>5.2667016506059516</v>
      </c>
      <c r="G63" s="16"/>
      <c r="H63" s="16"/>
      <c r="I63" s="13"/>
    </row>
    <row r="64" spans="1:9" x14ac:dyDescent="0.25">
      <c r="A64" s="44">
        <v>42185</v>
      </c>
      <c r="B64" s="2">
        <v>6122558</v>
      </c>
      <c r="C64" s="2">
        <v>6118609</v>
      </c>
      <c r="D64" s="16">
        <f>Summary!B109</f>
        <v>5.1153435128473204</v>
      </c>
      <c r="E64" s="15">
        <f>Summary!E109</f>
        <v>5.1179797336629429</v>
      </c>
      <c r="G64" s="16"/>
      <c r="H64" s="16"/>
      <c r="I64" s="13"/>
    </row>
    <row r="65" spans="1:9" x14ac:dyDescent="0.25">
      <c r="A65" s="44">
        <v>42216</v>
      </c>
      <c r="B65" s="2">
        <v>6033322</v>
      </c>
      <c r="C65" s="2">
        <v>5867454</v>
      </c>
      <c r="D65" s="16">
        <f>Summary!B110</f>
        <v>5.0559654878257225</v>
      </c>
      <c r="E65" s="15">
        <f>Summary!E110</f>
        <v>5.0411931686324394</v>
      </c>
      <c r="G65" s="16"/>
      <c r="H65" s="16"/>
      <c r="I65" s="13"/>
    </row>
    <row r="66" spans="1:9" x14ac:dyDescent="0.25">
      <c r="A66" s="44">
        <v>42247</v>
      </c>
      <c r="B66" s="2">
        <v>5784491</v>
      </c>
      <c r="C66" s="2">
        <v>5715863</v>
      </c>
      <c r="D66" s="16">
        <f>Summary!B111</f>
        <v>5.0798849201220992</v>
      </c>
      <c r="E66" s="15">
        <f>Summary!E111</f>
        <v>5.0376845327660682</v>
      </c>
      <c r="G66" s="16"/>
      <c r="H66" s="16"/>
      <c r="I66" s="13"/>
    </row>
    <row r="67" spans="1:9" x14ac:dyDescent="0.25">
      <c r="A67" s="44">
        <v>42277</v>
      </c>
      <c r="B67" s="2">
        <v>5582666</v>
      </c>
      <c r="C67" s="2">
        <v>5611137</v>
      </c>
      <c r="D67" s="16">
        <f>Summary!B112</f>
        <v>5.1164337168978573</v>
      </c>
      <c r="E67" s="15">
        <f>Summary!E112</f>
        <v>5.0451392080987558</v>
      </c>
      <c r="G67" s="16"/>
      <c r="H67" s="16"/>
      <c r="I67" s="13"/>
    </row>
    <row r="68" spans="1:9" x14ac:dyDescent="0.25">
      <c r="A68" s="44">
        <v>42308</v>
      </c>
      <c r="B68" s="2">
        <v>4623954</v>
      </c>
      <c r="C68" s="2">
        <v>4892612</v>
      </c>
      <c r="D68" s="16">
        <f>Summary!B113</f>
        <v>5.2196863374901126</v>
      </c>
      <c r="E68" s="15">
        <f>Summary!E113</f>
        <v>5.0988046506886855</v>
      </c>
      <c r="G68" s="16"/>
      <c r="H68" s="16"/>
      <c r="I68" s="13"/>
    </row>
    <row r="69" spans="1:9" x14ac:dyDescent="0.25">
      <c r="A69" s="44">
        <v>42338</v>
      </c>
      <c r="B69" s="2">
        <v>5753052</v>
      </c>
      <c r="C69" s="2">
        <v>5775080</v>
      </c>
      <c r="D69" s="16">
        <f>Summary!B114</f>
        <v>5.256547316923359</v>
      </c>
      <c r="E69" s="15">
        <f>Summary!E114</f>
        <v>5.1297251737343057</v>
      </c>
      <c r="G69" s="16"/>
      <c r="H69" s="16"/>
      <c r="I69" s="13"/>
    </row>
    <row r="70" spans="1:9" x14ac:dyDescent="0.25">
      <c r="A70" s="44">
        <v>42369</v>
      </c>
      <c r="B70" s="2">
        <v>5655558</v>
      </c>
      <c r="C70" s="2">
        <v>5364279</v>
      </c>
      <c r="D70" s="16">
        <f>Summary!B115</f>
        <v>5.244695007644812</v>
      </c>
      <c r="E70" s="15">
        <f>Summary!E115</f>
        <v>5.1507389472245348</v>
      </c>
    </row>
    <row r="71" spans="1:9" x14ac:dyDescent="0.25">
      <c r="A71" s="44">
        <v>42400</v>
      </c>
      <c r="B71" s="2">
        <v>6053949</v>
      </c>
      <c r="C71" s="2">
        <v>5824648</v>
      </c>
      <c r="D71" s="16">
        <f>Summary!B116</f>
        <v>5.2064570898669311</v>
      </c>
      <c r="E71" s="15">
        <f>Summary!E116</f>
        <v>5.1088698253101779</v>
      </c>
    </row>
    <row r="72" spans="1:9" x14ac:dyDescent="0.25">
      <c r="A72" s="44">
        <v>42429</v>
      </c>
      <c r="B72" s="2">
        <v>5428030</v>
      </c>
      <c r="C72" s="2">
        <f>4983380+174824</f>
        <v>5158204</v>
      </c>
      <c r="D72" s="16">
        <f>Summary!B117</f>
        <v>5.1576967467490134</v>
      </c>
      <c r="E72" s="15">
        <f>Summary!E117</f>
        <v>5.0630045220431894</v>
      </c>
    </row>
    <row r="73" spans="1:9" x14ac:dyDescent="0.25">
      <c r="A73" s="44">
        <v>42460</v>
      </c>
      <c r="B73" s="2">
        <v>6082713</v>
      </c>
      <c r="C73" s="2">
        <f>5580908+208796</f>
        <v>5789704</v>
      </c>
      <c r="D73" s="16">
        <f>Summary!B118</f>
        <v>4.7530703783385286</v>
      </c>
      <c r="E73" s="15">
        <f>Summary!E118</f>
        <v>5.0738958065994142</v>
      </c>
    </row>
    <row r="74" spans="1:9" x14ac:dyDescent="0.25">
      <c r="A74" s="44">
        <v>42490</v>
      </c>
      <c r="B74" s="2">
        <v>5951978</v>
      </c>
      <c r="C74" s="2">
        <f>5706482+138092</f>
        <v>5844574</v>
      </c>
      <c r="D74" s="16">
        <f>Summary!B119</f>
        <v>4.3326309840566495</v>
      </c>
      <c r="E74" s="15">
        <f>Summary!E119</f>
        <v>5.0450007310654357</v>
      </c>
    </row>
    <row r="75" spans="1:9" x14ac:dyDescent="0.25">
      <c r="A75" s="44">
        <v>42521</v>
      </c>
      <c r="B75" s="2">
        <v>5928418</v>
      </c>
      <c r="C75" s="2">
        <v>5696152</v>
      </c>
      <c r="D75" s="16">
        <f>Summary!B120</f>
        <v>3.8077023251173623</v>
      </c>
      <c r="E75" s="15">
        <f>Summary!E120</f>
        <v>5.0561003002841725</v>
      </c>
    </row>
    <row r="76" spans="1:9" x14ac:dyDescent="0.25">
      <c r="A76" s="44">
        <v>42551</v>
      </c>
      <c r="C76" s="2">
        <v>5636461</v>
      </c>
      <c r="D76" s="16">
        <f>Summary!B121</f>
        <v>3.7896722607737816</v>
      </c>
      <c r="E76" s="15">
        <f>Summary!E121</f>
        <v>5.1553882388883778</v>
      </c>
    </row>
    <row r="77" spans="1:9" x14ac:dyDescent="0.25">
      <c r="A77" s="44">
        <v>42582</v>
      </c>
      <c r="C77" s="2">
        <v>5724137</v>
      </c>
      <c r="D77" s="16">
        <f>Summary!B122</f>
        <v>0</v>
      </c>
      <c r="E77" s="15">
        <f>Summary!E122</f>
        <v>5.1818778468553912</v>
      </c>
    </row>
    <row r="78" spans="1:9" x14ac:dyDescent="0.25">
      <c r="A78" s="44">
        <v>42613</v>
      </c>
      <c r="C78" s="2">
        <v>5306371</v>
      </c>
      <c r="D78" s="16">
        <f>Summary!B123</f>
        <v>0</v>
      </c>
      <c r="E78" s="15">
        <f>Summary!E123</f>
        <v>5.1910007601887544</v>
      </c>
    </row>
    <row r="79" spans="1:9" x14ac:dyDescent="0.25">
      <c r="A79" s="44">
        <v>42643</v>
      </c>
      <c r="C79" s="2">
        <v>5652523</v>
      </c>
      <c r="D79" s="16">
        <f>Summary!B124</f>
        <v>0</v>
      </c>
      <c r="E79" s="15">
        <f>Summary!E124</f>
        <v>5.1851113856901421</v>
      </c>
    </row>
    <row r="80" spans="1:9" x14ac:dyDescent="0.25">
      <c r="A80" s="44">
        <v>42674</v>
      </c>
      <c r="C80" s="2">
        <v>5824928</v>
      </c>
      <c r="D80" s="16">
        <f>Summary!B125</f>
        <v>0</v>
      </c>
      <c r="E80" s="15">
        <f>Summary!E125</f>
        <v>5.0641323869681942</v>
      </c>
    </row>
    <row r="81" spans="1:5" x14ac:dyDescent="0.25">
      <c r="A81" s="44">
        <v>42704</v>
      </c>
      <c r="C81" s="2">
        <v>5592998</v>
      </c>
      <c r="D81" s="16">
        <f>Summary!B126</f>
        <v>0</v>
      </c>
      <c r="E81" s="15">
        <f>Summary!E126</f>
        <v>4.9063635371005603</v>
      </c>
    </row>
    <row r="82" spans="1:5" x14ac:dyDescent="0.25">
      <c r="A82" s="44">
        <v>42735</v>
      </c>
      <c r="C82" s="2">
        <v>5569022</v>
      </c>
      <c r="D82" s="16">
        <f>Summary!B127</f>
        <v>0</v>
      </c>
      <c r="E82" s="15">
        <f>Summary!E127</f>
        <v>4.9230988845236601</v>
      </c>
    </row>
    <row r="83" spans="1:5" x14ac:dyDescent="0.25">
      <c r="A83" s="44">
        <v>42766</v>
      </c>
      <c r="C83" s="2">
        <v>5308940</v>
      </c>
      <c r="D83" s="16">
        <f>Summary!B128</f>
        <v>0</v>
      </c>
      <c r="E83" s="15">
        <f>Summary!E128</f>
        <v>4.9692444799203832</v>
      </c>
    </row>
    <row r="84" spans="1:5" x14ac:dyDescent="0.25">
      <c r="A84" s="44">
        <v>42794</v>
      </c>
      <c r="C84" s="2">
        <v>4824753</v>
      </c>
      <c r="D84" s="16">
        <f>Summary!B129</f>
        <v>0</v>
      </c>
      <c r="E84" s="15">
        <f>Summary!E129</f>
        <v>4.8410981679157024</v>
      </c>
    </row>
    <row r="85" spans="1:5" x14ac:dyDescent="0.25">
      <c r="A85" s="44">
        <v>42825</v>
      </c>
      <c r="C85" s="2">
        <v>5433974</v>
      </c>
      <c r="D85" s="16">
        <f>Summary!B130</f>
        <v>0</v>
      </c>
      <c r="E85" s="15">
        <f>Summary!E130</f>
        <v>5.0815762477336959</v>
      </c>
    </row>
    <row r="86" spans="1:5" x14ac:dyDescent="0.25">
      <c r="A86" s="44">
        <v>42855</v>
      </c>
      <c r="C86" s="2">
        <v>5611950</v>
      </c>
      <c r="D86" s="16">
        <f>Summary!B131</f>
        <v>0</v>
      </c>
      <c r="E86" s="15">
        <f>Summary!E131</f>
        <v>5.0862012987508489</v>
      </c>
    </row>
    <row r="87" spans="1:5" x14ac:dyDescent="0.25">
      <c r="A87" s="44">
        <v>42886</v>
      </c>
      <c r="C87" s="2">
        <v>5582867</v>
      </c>
      <c r="D87" s="16">
        <f>Summary!B132</f>
        <v>0</v>
      </c>
      <c r="E87" s="15">
        <f>Summary!E132</f>
        <v>5.0947857116607507</v>
      </c>
    </row>
    <row r="88" spans="1:5" x14ac:dyDescent="0.25">
      <c r="A88" s="44">
        <v>42916</v>
      </c>
      <c r="C88" s="2">
        <v>5241891</v>
      </c>
      <c r="D88" s="16">
        <f>Summary!B133</f>
        <v>0</v>
      </c>
      <c r="E88" s="15">
        <f>Summary!E133</f>
        <v>5.159100927911787</v>
      </c>
    </row>
    <row r="89" spans="1:5" x14ac:dyDescent="0.25">
      <c r="A89" s="44">
        <v>42947</v>
      </c>
      <c r="C89" s="2">
        <v>5315779</v>
      </c>
      <c r="D89" s="16">
        <f>Summary!B134</f>
        <v>0</v>
      </c>
      <c r="E89" s="15">
        <f>Summary!E134</f>
        <v>5.2109707686282301</v>
      </c>
    </row>
    <row r="90" spans="1:5" x14ac:dyDescent="0.25">
      <c r="A90" s="44">
        <v>42978</v>
      </c>
      <c r="C90" s="2">
        <v>5719570</v>
      </c>
      <c r="D90" s="16">
        <f>Summary!B135</f>
        <v>0</v>
      </c>
      <c r="E90" s="15">
        <f>Summary!E135</f>
        <v>5.1505524353854675</v>
      </c>
    </row>
    <row r="91" spans="1:5" x14ac:dyDescent="0.25">
      <c r="A91" s="44">
        <v>43008</v>
      </c>
      <c r="C91" s="2">
        <v>5955473</v>
      </c>
      <c r="D91" s="16">
        <f>Summary!B136</f>
        <v>0</v>
      </c>
      <c r="E91" s="15">
        <f>Summary!E136</f>
        <v>5.0979584492351222</v>
      </c>
    </row>
    <row r="92" spans="1:5" x14ac:dyDescent="0.25">
      <c r="A92" s="44">
        <v>43039</v>
      </c>
      <c r="C92" s="2">
        <v>5847685</v>
      </c>
      <c r="E92" s="15">
        <f>Summary!E137</f>
        <v>5.0950761717880741</v>
      </c>
    </row>
    <row r="93" spans="1:5" x14ac:dyDescent="0.25">
      <c r="A93" s="44">
        <v>43069</v>
      </c>
      <c r="C93" s="2">
        <v>6468492</v>
      </c>
      <c r="E93" s="15">
        <f>Summary!E138</f>
        <v>4.9737666963187124</v>
      </c>
    </row>
    <row r="94" spans="1:5" x14ac:dyDescent="0.25">
      <c r="A94" s="44">
        <v>43100</v>
      </c>
      <c r="C94" s="2">
        <v>6710479</v>
      </c>
      <c r="E94" s="15">
        <f>Summary!E139</f>
        <v>4.8935051740123443</v>
      </c>
    </row>
    <row r="95" spans="1:5" x14ac:dyDescent="0.25">
      <c r="A95" s="44">
        <v>43131</v>
      </c>
      <c r="C95" s="2">
        <v>6629411</v>
      </c>
      <c r="E95" s="15">
        <f>Summary!E140</f>
        <v>4.7868600180087277</v>
      </c>
    </row>
    <row r="96" spans="1:5" x14ac:dyDescent="0.25">
      <c r="A96" s="44">
        <v>43159</v>
      </c>
      <c r="C96" s="2">
        <v>5936266</v>
      </c>
      <c r="E96" s="15">
        <f>Summary!E141</f>
        <v>4.8247880690958196</v>
      </c>
    </row>
    <row r="97" spans="1:5" x14ac:dyDescent="0.25">
      <c r="A97" s="44">
        <v>43190</v>
      </c>
      <c r="C97" s="2">
        <v>6569137</v>
      </c>
      <c r="E97" s="15">
        <f>Summary!E142</f>
        <v>4.6754651569450791</v>
      </c>
    </row>
    <row r="98" spans="1:5" x14ac:dyDescent="0.25">
      <c r="A98" s="44">
        <v>43220</v>
      </c>
      <c r="C98" s="2">
        <v>6081411</v>
      </c>
      <c r="E98" s="15">
        <f>Summary!E143</f>
        <v>4.5773771148318998</v>
      </c>
    </row>
    <row r="99" spans="1:5" x14ac:dyDescent="0.25">
      <c r="A99" s="44">
        <v>43251</v>
      </c>
      <c r="C99" s="2">
        <v>5947217</v>
      </c>
      <c r="E99" s="15">
        <f>Summary!E144</f>
        <v>4.5109983336195896</v>
      </c>
    </row>
    <row r="100" spans="1:5" x14ac:dyDescent="0.25">
      <c r="A100" s="45">
        <v>43281</v>
      </c>
      <c r="C100" s="2">
        <v>5565763</v>
      </c>
      <c r="E100" s="15">
        <f>Summary!E145</f>
        <v>4.3720829382293713</v>
      </c>
    </row>
    <row r="101" spans="1:5" x14ac:dyDescent="0.25">
      <c r="A101" s="44">
        <v>43312</v>
      </c>
      <c r="C101" s="2">
        <v>5674895</v>
      </c>
      <c r="E101" s="15">
        <f>Summary!E146</f>
        <v>4.2616224851180613</v>
      </c>
    </row>
    <row r="102" spans="1:5" x14ac:dyDescent="0.25">
      <c r="A102" s="45">
        <v>43343</v>
      </c>
      <c r="C102" s="2">
        <v>5565230</v>
      </c>
      <c r="E102" s="15">
        <f>Summary!E147</f>
        <v>4.2077847660971672</v>
      </c>
    </row>
    <row r="103" spans="1:5" x14ac:dyDescent="0.25">
      <c r="A103" s="44">
        <v>43373</v>
      </c>
      <c r="C103" s="2">
        <v>5462871</v>
      </c>
      <c r="E103" s="15">
        <f>Summary!E148</f>
        <v>4.1763756736958033</v>
      </c>
    </row>
    <row r="104" spans="1:5" x14ac:dyDescent="0.25">
      <c r="A104" s="45">
        <v>43404</v>
      </c>
      <c r="C104" s="2">
        <v>5984745</v>
      </c>
      <c r="E104" s="15">
        <f>Summary!E149</f>
        <v>4.145611093561139</v>
      </c>
    </row>
    <row r="105" spans="1:5" x14ac:dyDescent="0.25">
      <c r="A105" s="44">
        <v>43434</v>
      </c>
      <c r="C105" s="2">
        <v>5968277</v>
      </c>
      <c r="E105" s="15">
        <f>Summary!E150</f>
        <v>4.0779561559201465</v>
      </c>
    </row>
    <row r="106" spans="1:5" x14ac:dyDescent="0.25">
      <c r="A106" s="45">
        <v>43465</v>
      </c>
      <c r="C106" s="2"/>
      <c r="E106" s="15"/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pane ySplit="8" topLeftCell="A33" activePane="bottomLeft" state="frozen"/>
      <selection pane="bottomLeft" activeCell="J47" sqref="J47"/>
    </sheetView>
  </sheetViews>
  <sheetFormatPr defaultRowHeight="15" x14ac:dyDescent="0.25"/>
  <cols>
    <col min="1" max="1" width="12" style="3" customWidth="1"/>
    <col min="2" max="3" width="11.7109375" style="3" customWidth="1"/>
    <col min="4" max="4" width="14.7109375" style="3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7.85546875" style="3" bestFit="1" customWidth="1"/>
    <col min="12" max="13" width="12.57031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SUM(B61:B72)</f>
        <v>32888488</v>
      </c>
      <c r="C40" s="17"/>
      <c r="D40" s="2">
        <f>SUM(D61:D72)</f>
        <v>82519856.690000013</v>
      </c>
      <c r="F40" s="5">
        <f>D40/B40</f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SUM(B73:B84)</f>
        <v>40527797</v>
      </c>
      <c r="C41" s="17"/>
      <c r="D41" s="17">
        <f>SUM(D73:D84)</f>
        <v>102040558.06999999</v>
      </c>
      <c r="F41" s="5">
        <f>D41/B41</f>
        <v>2.5177918767704051</v>
      </c>
      <c r="I41" s="5">
        <f>+SUMPRODUCT(I73:I84,'Co Prod'!C71:C82)/SUM('Co Prod'!C71:C82)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SUM(B85:B96)</f>
        <v>43219509</v>
      </c>
      <c r="D42" s="13">
        <f>SUM(D85:D96)</f>
        <v>125501369.27000001</v>
      </c>
      <c r="F42" s="5">
        <f>D42/B42</f>
        <v>2.9038129348021982</v>
      </c>
      <c r="I42" s="5">
        <f>+SUMPRODUCT(I85:I96,'Co Prod'!C83:C94)/SUM('Co Prod'!C83:C94)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SUM(B97:B107)</f>
        <v>26083889.257999994</v>
      </c>
      <c r="C43" s="13"/>
      <c r="D43" s="13">
        <f>SUM(D97:D107)</f>
        <v>80531075.799999997</v>
      </c>
      <c r="F43" s="5">
        <f>D43/B43</f>
        <v>3.0873875825592578</v>
      </c>
      <c r="I43" s="5">
        <f>+SUMPRODUCT(I97:I107,'Co Prod'!C95:C105)/SUM('Co Prod'!C95:C105)</f>
        <v>2.3490451327205841</v>
      </c>
      <c r="J43" s="3" t="s">
        <v>131</v>
      </c>
      <c r="M43" s="13"/>
      <c r="N43" s="15"/>
      <c r="O43" s="15"/>
    </row>
    <row r="44" spans="1:15" x14ac:dyDescent="0.25">
      <c r="A44" s="1"/>
      <c r="B44" s="13"/>
      <c r="C44" s="13"/>
      <c r="D44" s="13"/>
      <c r="F44" s="5"/>
      <c r="I44" s="5"/>
      <c r="M44" s="13"/>
      <c r="N44" s="15"/>
      <c r="O44" s="15"/>
    </row>
    <row r="45" spans="1:15" x14ac:dyDescent="0.25">
      <c r="A45" s="1"/>
      <c r="B45" s="13"/>
      <c r="C45" s="13"/>
      <c r="D45" s="13"/>
      <c r="F45" s="5"/>
      <c r="I45" s="5"/>
      <c r="M45" s="13"/>
      <c r="N45" s="15"/>
      <c r="O45" s="15"/>
    </row>
    <row r="46" spans="1:15" x14ac:dyDescent="0.25">
      <c r="A46" s="1"/>
      <c r="B46" s="13"/>
      <c r="C46" s="13"/>
      <c r="D46" s="13"/>
      <c r="F46" s="5"/>
      <c r="I46" s="5"/>
      <c r="M46" s="13"/>
      <c r="N46" s="15"/>
      <c r="O46" s="15"/>
    </row>
    <row r="49" spans="1:6" x14ac:dyDescent="0.25">
      <c r="A49" s="44">
        <v>41670</v>
      </c>
      <c r="B49" s="2">
        <v>10782964</v>
      </c>
      <c r="C49" s="2"/>
      <c r="D49" s="2">
        <v>48027446.960000001</v>
      </c>
      <c r="F49" s="5">
        <f>D49/B49</f>
        <v>4.4540116205525679</v>
      </c>
    </row>
    <row r="50" spans="1:6" x14ac:dyDescent="0.25">
      <c r="A50" s="44">
        <v>41698</v>
      </c>
      <c r="B50" s="2">
        <v>4570793</v>
      </c>
      <c r="C50" s="2"/>
      <c r="D50" s="2">
        <v>34574585.590000004</v>
      </c>
      <c r="F50" s="5">
        <f t="shared" ref="F50:F67" si="1">D50/B50</f>
        <v>7.5642422638697493</v>
      </c>
    </row>
    <row r="51" spans="1:6" x14ac:dyDescent="0.25">
      <c r="A51" s="44">
        <v>41729</v>
      </c>
      <c r="B51" s="2">
        <v>1948140</v>
      </c>
      <c r="C51" s="2"/>
      <c r="D51" s="2">
        <v>10107059.300000003</v>
      </c>
      <c r="F51" s="5">
        <f t="shared" si="1"/>
        <v>5.1880559405381561</v>
      </c>
    </row>
    <row r="52" spans="1:6" x14ac:dyDescent="0.25">
      <c r="A52" s="44">
        <v>41759</v>
      </c>
      <c r="B52" s="2">
        <v>667950</v>
      </c>
      <c r="C52" s="2"/>
      <c r="D52" s="2">
        <v>2945201.5999999996</v>
      </c>
      <c r="F52" s="5">
        <f t="shared" si="1"/>
        <v>4.4093144696459312</v>
      </c>
    </row>
    <row r="53" spans="1:6" x14ac:dyDescent="0.25">
      <c r="A53" s="44">
        <v>41790</v>
      </c>
      <c r="B53" s="2">
        <v>122500</v>
      </c>
      <c r="C53" s="2"/>
      <c r="D53" s="2">
        <v>565997.24000000022</v>
      </c>
      <c r="F53" s="5">
        <f t="shared" si="1"/>
        <v>4.620385632653063</v>
      </c>
    </row>
    <row r="54" spans="1:6" x14ac:dyDescent="0.25">
      <c r="A54" s="44">
        <v>41820</v>
      </c>
      <c r="B54" s="2">
        <v>122938</v>
      </c>
      <c r="C54" s="2"/>
      <c r="D54" s="2">
        <v>390678.98</v>
      </c>
      <c r="F54" s="5">
        <f t="shared" si="1"/>
        <v>3.1778537148806714</v>
      </c>
    </row>
    <row r="55" spans="1:6" x14ac:dyDescent="0.25">
      <c r="A55" s="44">
        <v>41851</v>
      </c>
      <c r="B55" s="2">
        <v>8702</v>
      </c>
      <c r="C55" s="2"/>
      <c r="D55" s="2">
        <v>35168.980000000003</v>
      </c>
      <c r="F55" s="5">
        <f t="shared" si="1"/>
        <v>4.0414824178349811</v>
      </c>
    </row>
    <row r="56" spans="1:6" x14ac:dyDescent="0.25">
      <c r="A56" s="44">
        <v>41882</v>
      </c>
      <c r="B56" s="2">
        <v>7619</v>
      </c>
      <c r="C56" s="2"/>
      <c r="D56" s="2">
        <v>29068.22</v>
      </c>
      <c r="F56" s="5">
        <f t="shared" si="1"/>
        <v>3.8152277201732514</v>
      </c>
    </row>
    <row r="57" spans="1:6" x14ac:dyDescent="0.25">
      <c r="A57" s="44">
        <v>41912</v>
      </c>
      <c r="B57" s="2">
        <v>7569</v>
      </c>
      <c r="C57" s="2"/>
      <c r="D57" s="2">
        <v>29370.5</v>
      </c>
      <c r="F57" s="5">
        <f t="shared" si="1"/>
        <v>3.8803672876205577</v>
      </c>
    </row>
    <row r="58" spans="1:6" x14ac:dyDescent="0.25">
      <c r="A58" s="44">
        <v>41943</v>
      </c>
      <c r="B58" s="2">
        <v>8573</v>
      </c>
      <c r="C58" s="2"/>
      <c r="D58" s="2">
        <v>28079.360000000001</v>
      </c>
      <c r="F58" s="5">
        <f t="shared" si="1"/>
        <v>3.2753248571095299</v>
      </c>
    </row>
    <row r="59" spans="1:6" x14ac:dyDescent="0.25">
      <c r="A59" s="44">
        <v>41973</v>
      </c>
      <c r="B59" s="2">
        <v>4707555</v>
      </c>
      <c r="C59" s="2"/>
      <c r="D59" s="2">
        <v>18325481.079999998</v>
      </c>
      <c r="F59" s="5">
        <f t="shared" si="1"/>
        <v>3.8927810891216348</v>
      </c>
    </row>
    <row r="60" spans="1:6" x14ac:dyDescent="0.25">
      <c r="A60" s="44">
        <v>42004</v>
      </c>
      <c r="B60" s="2">
        <v>5656126</v>
      </c>
      <c r="C60" s="2"/>
      <c r="D60" s="2">
        <v>21415328.609999996</v>
      </c>
      <c r="F60" s="5">
        <f t="shared" si="1"/>
        <v>3.7862184488110757</v>
      </c>
    </row>
    <row r="61" spans="1:6" x14ac:dyDescent="0.25">
      <c r="A61" s="44">
        <v>42035</v>
      </c>
      <c r="B61" s="2">
        <v>9628236</v>
      </c>
      <c r="C61" s="2"/>
      <c r="D61" s="2">
        <v>27561696.700000003</v>
      </c>
      <c r="F61" s="5">
        <f t="shared" si="1"/>
        <v>2.862590478671275</v>
      </c>
    </row>
    <row r="62" spans="1:6" x14ac:dyDescent="0.25">
      <c r="A62" s="44">
        <v>42063</v>
      </c>
      <c r="B62" s="2">
        <v>2455061</v>
      </c>
      <c r="C62" s="2"/>
      <c r="D62" s="2">
        <v>7537517.8199999984</v>
      </c>
      <c r="F62" s="16">
        <f t="shared" si="1"/>
        <v>3.0701957385172909</v>
      </c>
    </row>
    <row r="63" spans="1:6" x14ac:dyDescent="0.25">
      <c r="A63" s="44">
        <v>42094</v>
      </c>
      <c r="B63" s="2">
        <v>2147849</v>
      </c>
      <c r="C63" s="2"/>
      <c r="D63" s="2">
        <v>5921797.25</v>
      </c>
      <c r="F63" s="16">
        <f t="shared" si="1"/>
        <v>2.7570826673569697</v>
      </c>
    </row>
    <row r="64" spans="1:6" x14ac:dyDescent="0.25">
      <c r="A64" s="44">
        <v>42124</v>
      </c>
      <c r="B64" s="2">
        <v>878175</v>
      </c>
      <c r="C64" s="2"/>
      <c r="D64" s="2">
        <v>2132388.42</v>
      </c>
      <c r="F64" s="16">
        <f t="shared" si="1"/>
        <v>2.428204423947391</v>
      </c>
    </row>
    <row r="65" spans="1:15" x14ac:dyDescent="0.25">
      <c r="A65" s="44">
        <v>42155</v>
      </c>
      <c r="B65" s="2">
        <v>855784</v>
      </c>
      <c r="C65" s="2"/>
      <c r="D65" s="2">
        <v>2034030.06</v>
      </c>
      <c r="F65" s="16">
        <f t="shared" si="1"/>
        <v>2.3768030951735484</v>
      </c>
    </row>
    <row r="66" spans="1:15" x14ac:dyDescent="0.25">
      <c r="A66" s="44">
        <v>42185</v>
      </c>
      <c r="B66" s="2">
        <v>-845143</v>
      </c>
      <c r="C66" s="2"/>
      <c r="D66" s="2">
        <v>-2013121.18</v>
      </c>
      <c r="F66" s="16">
        <f>D66/B66</f>
        <v>2.3819888231932347</v>
      </c>
      <c r="I66" s="15">
        <v>2.6</v>
      </c>
      <c r="L66" s="2"/>
    </row>
    <row r="67" spans="1:15" x14ac:dyDescent="0.25">
      <c r="A67" s="44">
        <v>42216</v>
      </c>
      <c r="B67" s="2">
        <v>71860</v>
      </c>
      <c r="C67" s="2"/>
      <c r="D67" s="2">
        <v>200587.86</v>
      </c>
      <c r="F67" s="16">
        <f t="shared" si="1"/>
        <v>2.7913701642081823</v>
      </c>
      <c r="I67" s="15">
        <v>2.62</v>
      </c>
      <c r="L67" s="2"/>
    </row>
    <row r="68" spans="1:15" x14ac:dyDescent="0.25">
      <c r="A68" s="44">
        <v>42247</v>
      </c>
      <c r="B68" s="2">
        <v>31579</v>
      </c>
      <c r="C68" s="2"/>
      <c r="D68" s="2">
        <v>90587.21</v>
      </c>
      <c r="F68" s="16">
        <f>D68/B68</f>
        <v>2.868590202349663</v>
      </c>
      <c r="I68" s="15">
        <v>2.66</v>
      </c>
      <c r="L68" s="2"/>
    </row>
    <row r="69" spans="1:15" x14ac:dyDescent="0.25">
      <c r="A69" s="44">
        <v>42277</v>
      </c>
      <c r="B69" s="2">
        <v>7813</v>
      </c>
      <c r="D69" s="2">
        <v>12747.25</v>
      </c>
      <c r="F69" s="16">
        <f>D69/B69</f>
        <v>1.6315435812108026</v>
      </c>
      <c r="I69" s="15">
        <v>2.46</v>
      </c>
      <c r="L69" s="2"/>
    </row>
    <row r="70" spans="1:15" x14ac:dyDescent="0.25">
      <c r="A70" s="44">
        <v>42308</v>
      </c>
      <c r="B70" s="2">
        <v>9000</v>
      </c>
      <c r="D70" s="2">
        <v>22570</v>
      </c>
      <c r="F70" s="16">
        <f>D70/B70</f>
        <v>2.5077777777777777</v>
      </c>
      <c r="I70" s="15">
        <v>2.4300000000000002</v>
      </c>
      <c r="L70" s="2"/>
    </row>
    <row r="71" spans="1:15" x14ac:dyDescent="0.25">
      <c r="A71" s="44">
        <v>42338</v>
      </c>
      <c r="B71" s="2">
        <v>4791000</v>
      </c>
      <c r="D71" s="2">
        <v>10305220</v>
      </c>
      <c r="F71" s="16">
        <f>D71/B71</f>
        <v>2.150953871843039</v>
      </c>
      <c r="I71" s="15">
        <v>2.04</v>
      </c>
      <c r="L71" s="2"/>
    </row>
    <row r="72" spans="1:15" x14ac:dyDescent="0.25">
      <c r="A72" s="44">
        <v>42369</v>
      </c>
      <c r="B72" s="2">
        <v>12857274</v>
      </c>
      <c r="D72" s="2">
        <v>28713835.300000001</v>
      </c>
      <c r="F72" s="16">
        <f t="shared" ref="F72:F84" si="2">D72/B72</f>
        <v>2.23327552170079</v>
      </c>
      <c r="I72" s="15">
        <v>2.2200000000000002</v>
      </c>
      <c r="L72" s="2"/>
    </row>
    <row r="73" spans="1:15" x14ac:dyDescent="0.25">
      <c r="A73" s="44">
        <v>42400</v>
      </c>
      <c r="B73" s="2">
        <v>11825000</v>
      </c>
      <c r="D73" s="2">
        <v>27154602.549999993</v>
      </c>
      <c r="F73" s="16">
        <f t="shared" si="2"/>
        <v>2.2963723086680754</v>
      </c>
      <c r="I73" s="15">
        <v>2.2799999999999998</v>
      </c>
      <c r="L73" s="2"/>
    </row>
    <row r="74" spans="1:15" x14ac:dyDescent="0.25">
      <c r="A74" s="44">
        <v>42429</v>
      </c>
      <c r="B74" s="2">
        <v>8247819</v>
      </c>
      <c r="D74" s="2">
        <v>16132026.439999999</v>
      </c>
      <c r="F74" s="16">
        <f t="shared" si="2"/>
        <v>1.9559142168372026</v>
      </c>
      <c r="I74" s="15">
        <v>2.02</v>
      </c>
      <c r="J74" s="35"/>
      <c r="K74" s="22"/>
      <c r="L74" s="2"/>
      <c r="M74" s="23"/>
    </row>
    <row r="75" spans="1:15" x14ac:dyDescent="0.25">
      <c r="A75" s="44">
        <v>42460</v>
      </c>
      <c r="B75" s="2">
        <v>2101301</v>
      </c>
      <c r="D75" s="2">
        <v>3493558.43</v>
      </c>
      <c r="F75" s="16">
        <f t="shared" si="2"/>
        <v>1.662569251144886</v>
      </c>
      <c r="I75" s="15">
        <v>1.51</v>
      </c>
      <c r="J75" s="35"/>
      <c r="K75" s="24"/>
      <c r="L75" s="2"/>
    </row>
    <row r="76" spans="1:15" x14ac:dyDescent="0.25">
      <c r="A76" s="44">
        <v>42490</v>
      </c>
      <c r="B76" s="2">
        <v>578150</v>
      </c>
      <c r="D76" s="2">
        <v>992837.48</v>
      </c>
      <c r="F76" s="16">
        <f t="shared" si="2"/>
        <v>1.717266245783966</v>
      </c>
      <c r="I76" s="15">
        <v>1.51</v>
      </c>
      <c r="L76" s="2"/>
    </row>
    <row r="77" spans="1:15" x14ac:dyDescent="0.25">
      <c r="A77" s="44">
        <v>42521</v>
      </c>
      <c r="B77" s="2">
        <v>765791</v>
      </c>
      <c r="D77" s="2">
        <v>1326764.99</v>
      </c>
      <c r="F77" s="16">
        <f t="shared" si="2"/>
        <v>1.7325418945900382</v>
      </c>
      <c r="I77" s="15">
        <v>1.77</v>
      </c>
      <c r="L77" s="2"/>
    </row>
    <row r="78" spans="1:15" x14ac:dyDescent="0.25">
      <c r="A78" s="44">
        <v>42551</v>
      </c>
      <c r="B78" s="2">
        <v>-2484</v>
      </c>
      <c r="D78" s="2">
        <v>-5044.03</v>
      </c>
      <c r="F78" s="16">
        <f t="shared" si="2"/>
        <v>2.0306078904991947</v>
      </c>
      <c r="I78" s="15">
        <v>1.78</v>
      </c>
      <c r="L78" s="13"/>
      <c r="M78" s="13"/>
      <c r="N78" s="25"/>
      <c r="O78" s="25"/>
    </row>
    <row r="79" spans="1:15" x14ac:dyDescent="0.25">
      <c r="A79" s="44">
        <v>42582</v>
      </c>
      <c r="B79" s="2">
        <v>604</v>
      </c>
      <c r="D79" s="2">
        <v>741.13</v>
      </c>
      <c r="F79" s="16">
        <f t="shared" si="2"/>
        <v>1.2270364238410596</v>
      </c>
      <c r="I79" s="15">
        <v>2.52</v>
      </c>
    </row>
    <row r="80" spans="1:15" x14ac:dyDescent="0.25">
      <c r="A80" s="44">
        <v>42613</v>
      </c>
      <c r="B80" s="2">
        <v>295</v>
      </c>
      <c r="D80" s="2">
        <v>-1426.72</v>
      </c>
      <c r="F80" s="16">
        <f t="shared" si="2"/>
        <v>-4.8363389830508474</v>
      </c>
      <c r="I80" s="15">
        <v>2.5099999999999998</v>
      </c>
    </row>
    <row r="81" spans="1:9" x14ac:dyDescent="0.25">
      <c r="A81" s="44">
        <v>42643</v>
      </c>
      <c r="B81" s="2">
        <v>731424</v>
      </c>
      <c r="C81" s="2"/>
      <c r="D81" s="2">
        <v>2028815.82</v>
      </c>
      <c r="F81" s="16">
        <f t="shared" si="2"/>
        <v>2.7737889650872818</v>
      </c>
      <c r="I81" s="15">
        <v>2.62</v>
      </c>
    </row>
    <row r="82" spans="1:9" x14ac:dyDescent="0.25">
      <c r="A82" s="44">
        <v>42674</v>
      </c>
      <c r="B82" s="2">
        <v>760132</v>
      </c>
      <c r="C82" s="2"/>
      <c r="D82" s="2">
        <v>2033684.68</v>
      </c>
      <c r="F82" s="16">
        <f t="shared" si="2"/>
        <v>2.6754362137102503</v>
      </c>
      <c r="I82" s="15">
        <v>2.7</v>
      </c>
    </row>
    <row r="83" spans="1:9" x14ac:dyDescent="0.25">
      <c r="A83" s="44">
        <v>42704</v>
      </c>
      <c r="B83" s="2">
        <v>5191000</v>
      </c>
      <c r="D83" s="2">
        <v>13000000</v>
      </c>
      <c r="F83" s="16">
        <f t="shared" si="2"/>
        <v>2.504334424966288</v>
      </c>
      <c r="I83" s="15">
        <v>2.62</v>
      </c>
    </row>
    <row r="84" spans="1:9" x14ac:dyDescent="0.25">
      <c r="A84" s="44">
        <v>42735</v>
      </c>
      <c r="B84" s="2">
        <v>10328765</v>
      </c>
      <c r="D84" s="2">
        <v>35883997.299999997</v>
      </c>
      <c r="F84" s="16">
        <f t="shared" si="2"/>
        <v>3.4741808241353151</v>
      </c>
      <c r="I84" s="15">
        <v>2.99</v>
      </c>
    </row>
    <row r="85" spans="1:9" x14ac:dyDescent="0.25">
      <c r="A85" s="44">
        <v>42766</v>
      </c>
      <c r="B85" s="2">
        <v>13634058</v>
      </c>
      <c r="D85" s="2">
        <v>46137595.950000003</v>
      </c>
      <c r="F85" s="16">
        <f>D85/B85</f>
        <v>3.3839958690215344</v>
      </c>
      <c r="I85" s="15">
        <v>3.73</v>
      </c>
    </row>
    <row r="86" spans="1:9" x14ac:dyDescent="0.25">
      <c r="A86" s="44">
        <v>42794</v>
      </c>
      <c r="B86" s="2">
        <v>6913912</v>
      </c>
      <c r="D86" s="2">
        <v>19272593.330000002</v>
      </c>
      <c r="F86" s="16">
        <f>D86/B86</f>
        <v>2.787509203183379</v>
      </c>
      <c r="I86" s="15">
        <v>3.11</v>
      </c>
    </row>
    <row r="87" spans="1:9" x14ac:dyDescent="0.25">
      <c r="A87" s="44">
        <v>42825</v>
      </c>
      <c r="B87" s="2">
        <v>2091618</v>
      </c>
      <c r="D87" s="2">
        <v>5129448.3899999997</v>
      </c>
      <c r="F87" s="16">
        <f t="shared" ref="F87:F107" si="3">D87/B87</f>
        <v>2.4523829829347421</v>
      </c>
      <c r="I87" s="15">
        <v>2.29</v>
      </c>
    </row>
    <row r="88" spans="1:9" x14ac:dyDescent="0.25">
      <c r="A88" s="44">
        <v>42855</v>
      </c>
      <c r="B88" s="2">
        <v>2421083</v>
      </c>
      <c r="D88" s="2">
        <v>6596996.0800000001</v>
      </c>
      <c r="F88" s="16">
        <f t="shared" si="3"/>
        <v>2.7248120283360793</v>
      </c>
      <c r="I88" s="15">
        <v>2.64</v>
      </c>
    </row>
    <row r="89" spans="1:9" x14ac:dyDescent="0.25">
      <c r="A89" s="44">
        <v>42886</v>
      </c>
      <c r="B89" s="2">
        <v>530910</v>
      </c>
      <c r="D89" s="2">
        <v>1476222.5</v>
      </c>
      <c r="F89" s="16">
        <f t="shared" si="3"/>
        <v>2.7805513175491137</v>
      </c>
      <c r="I89" s="15">
        <v>2.62</v>
      </c>
    </row>
    <row r="90" spans="1:9" x14ac:dyDescent="0.25">
      <c r="A90" s="44">
        <v>42916</v>
      </c>
      <c r="B90" s="2">
        <v>134</v>
      </c>
      <c r="D90" s="2">
        <v>282</v>
      </c>
      <c r="F90" s="16">
        <f t="shared" si="3"/>
        <v>2.1044776119402986</v>
      </c>
      <c r="I90" s="15">
        <v>2.79</v>
      </c>
    </row>
    <row r="91" spans="1:9" x14ac:dyDescent="0.25">
      <c r="A91" s="44">
        <v>42947</v>
      </c>
      <c r="B91" s="2">
        <v>0</v>
      </c>
      <c r="D91" s="2">
        <v>0</v>
      </c>
      <c r="F91" s="16">
        <v>0</v>
      </c>
      <c r="I91" s="15">
        <v>2.63</v>
      </c>
    </row>
    <row r="92" spans="1:9" x14ac:dyDescent="0.25">
      <c r="A92" s="44">
        <v>42978</v>
      </c>
      <c r="B92" s="2">
        <v>0</v>
      </c>
      <c r="D92" s="2">
        <v>0</v>
      </c>
      <c r="F92" s="16">
        <v>0</v>
      </c>
      <c r="I92" s="15">
        <v>2.59</v>
      </c>
    </row>
    <row r="93" spans="1:9" x14ac:dyDescent="0.25">
      <c r="A93" s="44">
        <v>43008</v>
      </c>
      <c r="B93" s="2">
        <v>634000</v>
      </c>
      <c r="D93" s="2">
        <v>1592000</v>
      </c>
      <c r="F93" s="16">
        <f t="shared" si="3"/>
        <v>2.5110410094637223</v>
      </c>
      <c r="I93" s="15">
        <v>2.59</v>
      </c>
    </row>
    <row r="94" spans="1:9" x14ac:dyDescent="0.25">
      <c r="A94" s="44">
        <v>43039</v>
      </c>
      <c r="B94" s="2">
        <v>2241300</v>
      </c>
      <c r="D94" s="2">
        <v>5851557.5</v>
      </c>
      <c r="F94" s="16">
        <f t="shared" si="3"/>
        <v>2.6107872663186544</v>
      </c>
      <c r="I94" s="15">
        <v>2.48</v>
      </c>
    </row>
    <row r="95" spans="1:9" x14ac:dyDescent="0.25">
      <c r="A95" s="44">
        <v>43069</v>
      </c>
      <c r="B95" s="2">
        <v>4350000</v>
      </c>
      <c r="D95" s="2">
        <v>12100000</v>
      </c>
      <c r="F95" s="16">
        <f t="shared" si="3"/>
        <v>2.7816091954022988</v>
      </c>
      <c r="I95" s="15">
        <v>2.63</v>
      </c>
    </row>
    <row r="96" spans="1:9" x14ac:dyDescent="0.25">
      <c r="A96" s="44">
        <v>43100</v>
      </c>
      <c r="B96" s="2">
        <v>10402494</v>
      </c>
      <c r="D96" s="2">
        <v>27344673.520000003</v>
      </c>
      <c r="F96" s="16">
        <f t="shared" si="3"/>
        <v>2.6286651566441668</v>
      </c>
      <c r="I96" s="15">
        <v>2.73</v>
      </c>
    </row>
    <row r="97" spans="1:11" x14ac:dyDescent="0.25">
      <c r="A97" s="44">
        <v>43131</v>
      </c>
      <c r="B97" s="43">
        <v>7432600</v>
      </c>
      <c r="D97" s="43">
        <v>21845831.5</v>
      </c>
      <c r="F97" s="16">
        <f t="shared" si="3"/>
        <v>2.9391910636923821</v>
      </c>
      <c r="I97" s="15">
        <v>2.5</v>
      </c>
    </row>
    <row r="98" spans="1:11" x14ac:dyDescent="0.25">
      <c r="A98" s="44">
        <v>43159</v>
      </c>
      <c r="B98" s="43">
        <v>6728088.9989999998</v>
      </c>
      <c r="D98" s="43">
        <v>17934387.77</v>
      </c>
      <c r="F98" s="16">
        <f t="shared" si="3"/>
        <v>2.6655990687200481</v>
      </c>
      <c r="I98" s="15">
        <v>2.8</v>
      </c>
    </row>
    <row r="99" spans="1:11" x14ac:dyDescent="0.25">
      <c r="A99" s="44">
        <v>43190</v>
      </c>
      <c r="B99" s="43">
        <v>3205400</v>
      </c>
      <c r="D99" s="43">
        <v>7403905.4900000002</v>
      </c>
      <c r="F99" s="16">
        <f t="shared" si="3"/>
        <v>2.3098226399201347</v>
      </c>
      <c r="I99" s="15">
        <v>2.17</v>
      </c>
    </row>
    <row r="100" spans="1:11" x14ac:dyDescent="0.25">
      <c r="A100" s="44">
        <v>43220</v>
      </c>
      <c r="B100" s="43">
        <v>1435170.2599999998</v>
      </c>
      <c r="D100" s="43">
        <v>2984401.76</v>
      </c>
      <c r="F100" s="16">
        <f t="shared" si="3"/>
        <v>2.0794757550229619</v>
      </c>
      <c r="I100" s="15">
        <v>1.85</v>
      </c>
      <c r="K100" s="3" t="s">
        <v>39</v>
      </c>
    </row>
    <row r="101" spans="1:11" x14ac:dyDescent="0.25">
      <c r="A101" s="44">
        <v>43251</v>
      </c>
      <c r="B101" s="43">
        <v>0</v>
      </c>
      <c r="D101" s="43">
        <v>0</v>
      </c>
      <c r="F101" s="16">
        <v>0</v>
      </c>
      <c r="I101" s="15">
        <v>1.9</v>
      </c>
    </row>
    <row r="102" spans="1:11" x14ac:dyDescent="0.25">
      <c r="A102" s="45">
        <v>43281</v>
      </c>
      <c r="B102" s="43">
        <v>0</v>
      </c>
      <c r="D102" s="43">
        <v>0</v>
      </c>
      <c r="F102" s="16">
        <v>0</v>
      </c>
      <c r="I102" s="15">
        <v>2.09</v>
      </c>
    </row>
    <row r="103" spans="1:11" x14ac:dyDescent="0.25">
      <c r="A103" s="45">
        <v>43312</v>
      </c>
      <c r="B103" s="2">
        <v>4725</v>
      </c>
      <c r="D103" s="2">
        <v>11988</v>
      </c>
      <c r="F103" s="16">
        <f t="shared" si="3"/>
        <v>2.5371428571428569</v>
      </c>
      <c r="I103" s="15">
        <v>2.2400000000000002</v>
      </c>
    </row>
    <row r="104" spans="1:11" x14ac:dyDescent="0.25">
      <c r="A104" s="45">
        <v>43343</v>
      </c>
      <c r="B104" s="46">
        <v>0</v>
      </c>
      <c r="D104" s="46">
        <v>0</v>
      </c>
      <c r="F104" s="16">
        <v>0</v>
      </c>
      <c r="I104" s="15">
        <v>2.41</v>
      </c>
    </row>
    <row r="105" spans="1:11" x14ac:dyDescent="0.25">
      <c r="A105" s="45">
        <v>43373</v>
      </c>
      <c r="B105" s="46">
        <v>18000</v>
      </c>
      <c r="D105" s="46">
        <v>42300</v>
      </c>
      <c r="F105" s="16">
        <f t="shared" si="3"/>
        <v>2.35</v>
      </c>
      <c r="I105" s="15">
        <v>2.3199999999999998</v>
      </c>
    </row>
    <row r="106" spans="1:11" x14ac:dyDescent="0.25">
      <c r="A106" s="45">
        <v>43404</v>
      </c>
      <c r="B106" s="46">
        <v>1324751.915</v>
      </c>
      <c r="D106" s="46">
        <v>3575345.13</v>
      </c>
      <c r="F106" s="16">
        <f t="shared" si="3"/>
        <v>2.6988790048286133</v>
      </c>
      <c r="I106" s="15">
        <v>2.3199999999999998</v>
      </c>
    </row>
    <row r="107" spans="1:11" x14ac:dyDescent="0.25">
      <c r="A107" s="45">
        <v>43434</v>
      </c>
      <c r="B107" s="46">
        <v>5935153.0839999998</v>
      </c>
      <c r="D107" s="46">
        <v>26732916.149999999</v>
      </c>
      <c r="F107" s="16">
        <f t="shared" si="3"/>
        <v>4.5041662399688827</v>
      </c>
      <c r="I107" s="15">
        <v>3.23</v>
      </c>
    </row>
    <row r="108" spans="1:11" x14ac:dyDescent="0.25">
      <c r="A108" s="45">
        <v>43465</v>
      </c>
      <c r="B108" s="46"/>
      <c r="D108" s="46"/>
      <c r="F108" s="16"/>
      <c r="I108" s="15"/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51"/>
  <sheetViews>
    <sheetView topLeftCell="A145" zoomScale="90" zoomScaleNormal="90" workbookViewId="0">
      <selection activeCell="H159" sqref="H159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</row>
    <row r="39" spans="1:13" x14ac:dyDescent="0.25">
      <c r="A39" s="3" t="s">
        <v>41</v>
      </c>
      <c r="B39" s="2">
        <v>82820000</v>
      </c>
      <c r="C39" s="13">
        <f>111000000/0.98-B39</f>
        <v>30445306.122448981</v>
      </c>
      <c r="D39" s="3" t="s">
        <v>42</v>
      </c>
    </row>
    <row r="40" spans="1:13" x14ac:dyDescent="0.25">
      <c r="A40" s="3" t="s">
        <v>43</v>
      </c>
      <c r="B40" s="2">
        <v>90969000</v>
      </c>
      <c r="C40" s="13">
        <f>111000000/0.98-B40</f>
        <v>22296306.122448981</v>
      </c>
      <c r="D40" s="3" t="s">
        <v>42</v>
      </c>
    </row>
    <row r="41" spans="1:13" x14ac:dyDescent="0.25">
      <c r="A41" s="3" t="s">
        <v>44</v>
      </c>
      <c r="B41" s="2">
        <v>97968000</v>
      </c>
      <c r="C41" s="13">
        <f>112000000/0.98-B41</f>
        <v>16317714.285714284</v>
      </c>
      <c r="D41" s="3" t="s">
        <v>42</v>
      </c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119</v>
      </c>
      <c r="B88" s="11">
        <f>ROUND('Co Prod'!J43,2)</f>
        <v>0</v>
      </c>
      <c r="C88" s="12">
        <f>ROUND('Purch Gas'!F43,2)</f>
        <v>3.09</v>
      </c>
      <c r="E88" s="9">
        <f>'Co Prod'!K43</f>
        <v>4.0507105375519545</v>
      </c>
      <c r="G88" s="9">
        <f>+'Purch Gas'!I43</f>
        <v>2.3490451327205841</v>
      </c>
    </row>
    <row r="89" spans="1:12" x14ac:dyDescent="0.25">
      <c r="A89" s="19"/>
      <c r="B89" s="11"/>
      <c r="C89" s="12"/>
      <c r="E89" s="9"/>
      <c r="G89" s="21"/>
    </row>
    <row r="90" spans="1:12" x14ac:dyDescent="0.25">
      <c r="G90" s="3" t="s">
        <v>60</v>
      </c>
      <c r="H90" s="3" t="s">
        <v>64</v>
      </c>
      <c r="I90" s="37" t="s">
        <v>60</v>
      </c>
      <c r="J90" s="3" t="s">
        <v>64</v>
      </c>
    </row>
    <row r="91" spans="1:12" ht="60" x14ac:dyDescent="0.25">
      <c r="B91" s="10" t="s">
        <v>62</v>
      </c>
      <c r="C91" s="3" t="s">
        <v>63</v>
      </c>
      <c r="D91" s="38" t="s">
        <v>75</v>
      </c>
      <c r="E91" s="38" t="s">
        <v>65</v>
      </c>
      <c r="G91" s="38" t="s">
        <v>66</v>
      </c>
      <c r="H91" s="38" t="s">
        <v>96</v>
      </c>
      <c r="I91" s="39" t="s">
        <v>67</v>
      </c>
      <c r="J91" s="38" t="s">
        <v>97</v>
      </c>
      <c r="K91" s="38"/>
      <c r="L91" s="38"/>
    </row>
    <row r="92" spans="1:12" x14ac:dyDescent="0.25">
      <c r="A92" s="3" t="s">
        <v>47</v>
      </c>
      <c r="B92" s="40">
        <v>4.6100000000000003</v>
      </c>
      <c r="C92" s="16">
        <f>'Purch Gas'!F49</f>
        <v>4.4540116205525679</v>
      </c>
      <c r="E92" s="40">
        <v>4.7869944111949003</v>
      </c>
      <c r="G92" s="40">
        <v>4.6100000000000003</v>
      </c>
      <c r="H92" s="40"/>
      <c r="I92" s="41"/>
      <c r="J92" s="40"/>
    </row>
    <row r="93" spans="1:12" x14ac:dyDescent="0.25">
      <c r="A93" s="3" t="s">
        <v>48</v>
      </c>
      <c r="B93" s="40">
        <v>4.6050886235694932</v>
      </c>
      <c r="C93" s="16">
        <f>'Purch Gas'!F50</f>
        <v>7.5642422638697493</v>
      </c>
      <c r="E93" s="40">
        <v>4.7869944111949003</v>
      </c>
      <c r="G93" s="40">
        <v>4.6100000000000003</v>
      </c>
      <c r="H93" s="40"/>
      <c r="I93" s="41"/>
      <c r="J93" s="40"/>
    </row>
    <row r="94" spans="1:12" x14ac:dyDescent="0.25">
      <c r="A94" s="3" t="s">
        <v>49</v>
      </c>
      <c r="B94" s="40">
        <v>4.6318469855621709</v>
      </c>
      <c r="C94" s="16">
        <f>'Purch Gas'!F51</f>
        <v>5.1880559405381561</v>
      </c>
      <c r="E94" s="40">
        <v>4.8148239226666192</v>
      </c>
      <c r="G94" s="40">
        <v>4.63</v>
      </c>
      <c r="H94" s="40"/>
      <c r="I94" s="41"/>
      <c r="J94" s="40"/>
    </row>
    <row r="95" spans="1:12" x14ac:dyDescent="0.25">
      <c r="A95" s="3" t="s">
        <v>50</v>
      </c>
      <c r="B95" s="40">
        <v>4.6330086054338091</v>
      </c>
      <c r="C95" s="16">
        <f>'Purch Gas'!F52</f>
        <v>4.4093144696459312</v>
      </c>
      <c r="E95" s="40">
        <v>4.816015418519024</v>
      </c>
      <c r="G95" s="40">
        <v>4.63</v>
      </c>
      <c r="H95" s="40"/>
      <c r="I95" s="41"/>
      <c r="J95" s="40"/>
    </row>
    <row r="96" spans="1:12" x14ac:dyDescent="0.25">
      <c r="A96" s="3" t="s">
        <v>51</v>
      </c>
      <c r="B96" s="40">
        <v>4.6675412736153721</v>
      </c>
      <c r="C96" s="16">
        <f>'Purch Gas'!F53</f>
        <v>4.620385632653063</v>
      </c>
      <c r="E96" s="40">
        <v>4.8519121803554288</v>
      </c>
      <c r="G96" s="40">
        <v>4.67</v>
      </c>
      <c r="H96" s="40"/>
      <c r="I96" s="41"/>
      <c r="J96" s="40"/>
    </row>
    <row r="97" spans="1:10" x14ac:dyDescent="0.25">
      <c r="A97" s="3" t="s">
        <v>52</v>
      </c>
      <c r="B97" s="15">
        <v>4.7016486779768014</v>
      </c>
      <c r="C97" s="16">
        <f>'Purch Gas'!F54</f>
        <v>3.1778537148806714</v>
      </c>
      <c r="E97" s="42">
        <v>4.8873668808995934</v>
      </c>
      <c r="G97" s="40">
        <v>4.8215236462796316</v>
      </c>
      <c r="H97" s="40">
        <v>5.0119788422865197</v>
      </c>
      <c r="I97" s="41">
        <v>5.9064972159292513</v>
      </c>
      <c r="J97" s="40">
        <v>6.1398099957684522</v>
      </c>
    </row>
    <row r="98" spans="1:10" x14ac:dyDescent="0.25">
      <c r="A98" s="3" t="s">
        <v>53</v>
      </c>
      <c r="B98" s="15">
        <v>4.7010600350820582</v>
      </c>
      <c r="C98" s="16">
        <f>'Purch Gas'!F55</f>
        <v>4.0414824178349811</v>
      </c>
      <c r="E98" s="15">
        <v>4.8867567932245937</v>
      </c>
      <c r="G98" s="40">
        <v>4.9008146867547806</v>
      </c>
      <c r="H98" s="40">
        <v>5.0944019612835554</v>
      </c>
      <c r="I98" s="41">
        <v>6.1583961981676936</v>
      </c>
      <c r="J98" s="40">
        <v>6.4016592496545668</v>
      </c>
    </row>
    <row r="99" spans="1:10" x14ac:dyDescent="0.25">
      <c r="A99" s="3" t="s">
        <v>54</v>
      </c>
      <c r="B99" s="15">
        <v>4.6793226079431784</v>
      </c>
      <c r="C99" s="16">
        <f>'Purch Gas'!F56</f>
        <v>3.8152277201732514</v>
      </c>
      <c r="E99" s="15">
        <v>4.8641607151176496</v>
      </c>
      <c r="G99" s="40">
        <v>4.8873260723708603</v>
      </c>
      <c r="H99" s="40">
        <v>5.0803805326100422</v>
      </c>
      <c r="I99" s="41">
        <v>6.1716251264938711</v>
      </c>
      <c r="J99" s="40">
        <v>6.4154107344011138</v>
      </c>
    </row>
    <row r="100" spans="1:10" x14ac:dyDescent="0.25">
      <c r="A100" s="3" t="s">
        <v>55</v>
      </c>
      <c r="B100" s="15">
        <v>4.7</v>
      </c>
      <c r="C100" s="16">
        <f>'Purch Gas'!F57</f>
        <v>3.8803672876205577</v>
      </c>
      <c r="E100" s="15">
        <v>4.8886956749664217</v>
      </c>
      <c r="G100" s="40">
        <v>4.9163149946054974</v>
      </c>
      <c r="H100" s="40">
        <v>5.1105145474069618</v>
      </c>
      <c r="I100" s="41">
        <v>6.0798458533793021</v>
      </c>
      <c r="J100" s="40">
        <v>6.320006084593869</v>
      </c>
    </row>
    <row r="101" spans="1:10" x14ac:dyDescent="0.25">
      <c r="A101" s="3" t="s">
        <v>56</v>
      </c>
      <c r="B101" s="15">
        <v>4.75</v>
      </c>
      <c r="C101" s="16">
        <f>'Purch Gas'!F58</f>
        <v>3.2753248571095299</v>
      </c>
      <c r="E101" s="15">
        <v>4.934453141227733</v>
      </c>
      <c r="G101" s="15">
        <v>4.9529240193889432</v>
      </c>
      <c r="H101" s="40">
        <v>5.1485696667244731</v>
      </c>
      <c r="I101" s="41">
        <v>6.1873895413297184</v>
      </c>
      <c r="J101" s="40">
        <v>6.4317978600101027</v>
      </c>
    </row>
    <row r="102" spans="1:10" x14ac:dyDescent="0.25">
      <c r="A102" s="3" t="s">
        <v>57</v>
      </c>
      <c r="B102" s="15">
        <v>4.76</v>
      </c>
      <c r="C102" s="16">
        <f>'Purch Gas'!F59</f>
        <v>3.8927810891216348</v>
      </c>
      <c r="E102" s="15">
        <v>4.943571214512902</v>
      </c>
      <c r="G102" s="40">
        <v>4.9345310759540659</v>
      </c>
      <c r="H102" s="40">
        <v>5.129450182904435</v>
      </c>
      <c r="I102" s="41">
        <v>6.1767047608336592</v>
      </c>
      <c r="J102" s="40">
        <v>6.4206910195776086</v>
      </c>
    </row>
    <row r="103" spans="1:10" x14ac:dyDescent="0.25">
      <c r="A103" s="3" t="s">
        <v>58</v>
      </c>
      <c r="B103" s="15">
        <v>5.04</v>
      </c>
      <c r="C103" s="16">
        <f>'Purch Gas'!F60</f>
        <v>3.7862184488110757</v>
      </c>
      <c r="E103" s="15">
        <v>5.2412760550939597</v>
      </c>
      <c r="G103" s="40">
        <v>4.9682189677546349</v>
      </c>
      <c r="H103" s="40">
        <v>5.1644687814497257</v>
      </c>
      <c r="I103" s="41">
        <v>6.2656298817243101</v>
      </c>
      <c r="J103" s="40">
        <v>6.5131287751811966</v>
      </c>
    </row>
    <row r="104" spans="1:10" x14ac:dyDescent="0.25">
      <c r="A104" s="3" t="s">
        <v>47</v>
      </c>
      <c r="B104" s="15">
        <v>5.1371806357431291</v>
      </c>
      <c r="C104" s="16">
        <f>'Purch Gas'!F61</f>
        <v>2.862590478671275</v>
      </c>
      <c r="E104" s="15">
        <v>5.2624738477935544</v>
      </c>
      <c r="G104" s="15">
        <v>5.061307005148814</v>
      </c>
      <c r="H104" s="15">
        <v>5.1616395227519769</v>
      </c>
      <c r="I104" s="15">
        <v>6.2932125679050168</v>
      </c>
      <c r="J104" s="15">
        <v>6.8841901034138964</v>
      </c>
    </row>
    <row r="105" spans="1:10" x14ac:dyDescent="0.25">
      <c r="A105" s="3" t="s">
        <v>72</v>
      </c>
      <c r="B105" s="15">
        <v>5.2265190163887292</v>
      </c>
      <c r="C105" s="16">
        <f>'Purch Gas'!F62</f>
        <v>3.0701957385172909</v>
      </c>
      <c r="E105" s="15">
        <v>5.3395810191252346</v>
      </c>
      <c r="G105" s="15">
        <v>5.1631543053667404</v>
      </c>
      <c r="H105" s="15">
        <v>5.2487094010588384</v>
      </c>
      <c r="I105" s="15">
        <v>6.1013463159622487</v>
      </c>
      <c r="J105" s="15">
        <v>6.6820681844811354</v>
      </c>
    </row>
    <row r="106" spans="1:10" x14ac:dyDescent="0.25">
      <c r="A106" s="19" t="s">
        <v>79</v>
      </c>
      <c r="B106" s="15">
        <v>5.2221927561189272</v>
      </c>
      <c r="C106" s="16">
        <f>'Purch Gas'!F63</f>
        <v>2.7570826673569697</v>
      </c>
      <c r="E106" s="15">
        <v>5.3113656274763761</v>
      </c>
      <c r="G106" s="15">
        <v>5.1540947571108333</v>
      </c>
      <c r="H106" s="15">
        <v>5.2116056170523546</v>
      </c>
      <c r="I106" s="15">
        <v>6.1463963664624259</v>
      </c>
      <c r="J106" s="15">
        <v>6.7957091547676383</v>
      </c>
    </row>
    <row r="107" spans="1:10" x14ac:dyDescent="0.25">
      <c r="A107" s="19" t="s">
        <v>91</v>
      </c>
      <c r="B107" s="15">
        <v>5.22115382558896</v>
      </c>
      <c r="C107" s="16">
        <f>'Purch Gas'!F64</f>
        <v>2.428204423947391</v>
      </c>
      <c r="E107" s="15">
        <v>5.2991114529179546</v>
      </c>
      <c r="G107" s="15">
        <v>5.149198931364463</v>
      </c>
      <c r="H107" s="15">
        <v>5.1947361284113862</v>
      </c>
      <c r="I107" s="15">
        <v>6.1809853278979761</v>
      </c>
      <c r="J107" s="15">
        <v>6.868277325701472</v>
      </c>
    </row>
    <row r="108" spans="1:10" x14ac:dyDescent="0.25">
      <c r="A108" s="19" t="s">
        <v>80</v>
      </c>
      <c r="B108" s="15">
        <v>5.1980316504789998</v>
      </c>
      <c r="C108" s="16">
        <f>'Purch Gas'!F65</f>
        <v>2.3768030951735484</v>
      </c>
      <c r="E108" s="15">
        <v>5.2667016506059516</v>
      </c>
      <c r="G108" s="15">
        <v>5.1233573566142185</v>
      </c>
      <c r="H108" s="15">
        <v>5.1565015996872052</v>
      </c>
      <c r="I108" s="15">
        <v>6.2010662246623047</v>
      </c>
      <c r="J108" s="15">
        <v>6.9518192718375094</v>
      </c>
    </row>
    <row r="109" spans="1:10" x14ac:dyDescent="0.25">
      <c r="A109" s="19" t="s">
        <v>81</v>
      </c>
      <c r="B109" s="15">
        <v>5.1153435128473204</v>
      </c>
      <c r="C109" s="16">
        <f>'Purch Gas'!F66</f>
        <v>2.3819888231932347</v>
      </c>
      <c r="E109" s="15">
        <v>5.1179797336629429</v>
      </c>
      <c r="G109" s="15">
        <v>5.0103875879148445</v>
      </c>
      <c r="H109" s="15">
        <v>4.9830061455756933</v>
      </c>
      <c r="I109" s="15">
        <v>6.7155543663691475</v>
      </c>
      <c r="J109" s="15">
        <v>7.4404664147533932</v>
      </c>
    </row>
    <row r="110" spans="1:10" x14ac:dyDescent="0.25">
      <c r="A110" s="19" t="s">
        <v>82</v>
      </c>
      <c r="B110" s="15">
        <v>5.0559654878257225</v>
      </c>
      <c r="C110" s="16">
        <f>'Purch Gas'!F67</f>
        <v>2.7913701642081823</v>
      </c>
      <c r="E110" s="15">
        <v>5.0411931686324394</v>
      </c>
      <c r="G110" s="15">
        <v>4.956236974505658</v>
      </c>
      <c r="H110" s="15">
        <v>4.9118099179051411</v>
      </c>
      <c r="I110" s="15">
        <v>6.5427045921771745</v>
      </c>
      <c r="J110" s="15">
        <v>7.2284763846002944</v>
      </c>
    </row>
    <row r="111" spans="1:10" x14ac:dyDescent="0.25">
      <c r="A111" s="19" t="s">
        <v>83</v>
      </c>
      <c r="B111" s="15">
        <v>5.0798849201220992</v>
      </c>
      <c r="C111" s="16">
        <f>'Purch Gas'!F68</f>
        <v>2.868590202349663</v>
      </c>
      <c r="E111" s="15">
        <v>5.0376845327660682</v>
      </c>
      <c r="G111" s="15">
        <v>4.9845310935723477</v>
      </c>
      <c r="H111" s="15">
        <v>4.9098134765723405</v>
      </c>
      <c r="I111" s="15">
        <v>6.4899857783935238</v>
      </c>
      <c r="J111" s="15">
        <v>7.212463452534938</v>
      </c>
    </row>
    <row r="112" spans="1:10" x14ac:dyDescent="0.25">
      <c r="A112" s="19" t="s">
        <v>84</v>
      </c>
      <c r="B112" s="15">
        <v>5.1164337168978573</v>
      </c>
      <c r="C112" s="16">
        <f>'Purch Gas'!F69</f>
        <v>1.6315435812108026</v>
      </c>
      <c r="E112" s="15">
        <v>5.0451392080987558</v>
      </c>
      <c r="G112" s="15">
        <v>5.0213447811664009</v>
      </c>
      <c r="H112" s="15">
        <v>4.9198622628723001</v>
      </c>
      <c r="I112" s="15">
        <v>6.5341511807421817</v>
      </c>
      <c r="J112" s="15">
        <v>7.1628020335173694</v>
      </c>
    </row>
    <row r="113" spans="1:10" x14ac:dyDescent="0.25">
      <c r="A113" s="19" t="s">
        <v>85</v>
      </c>
      <c r="B113" s="15">
        <v>5.2196863374901126</v>
      </c>
      <c r="C113" s="16">
        <f>'Purch Gas'!F70</f>
        <v>2.5077777777777777</v>
      </c>
      <c r="E113" s="15">
        <v>5.0988046506886855</v>
      </c>
      <c r="G113" s="15">
        <v>5.135249776223775</v>
      </c>
      <c r="H113" s="15">
        <v>4.9836493114668379</v>
      </c>
      <c r="I113" s="15">
        <v>6.5008892940410368</v>
      </c>
      <c r="J113" s="15">
        <v>7.0333252266704616</v>
      </c>
    </row>
    <row r="114" spans="1:10" x14ac:dyDescent="0.25">
      <c r="A114" s="19" t="s">
        <v>86</v>
      </c>
      <c r="B114" s="15">
        <v>5.256547316923359</v>
      </c>
      <c r="C114" s="16">
        <f>'Purch Gas'!F71</f>
        <v>2.150953871843039</v>
      </c>
      <c r="E114" s="15">
        <v>5.1297251737343057</v>
      </c>
      <c r="G114" s="15">
        <v>5.1713532073975106</v>
      </c>
      <c r="H114" s="15">
        <v>5.0135318665854811</v>
      </c>
      <c r="I114" s="15">
        <v>6.5295453422814322</v>
      </c>
      <c r="J114" s="15">
        <v>7.0543041365889092</v>
      </c>
    </row>
    <row r="115" spans="1:10" x14ac:dyDescent="0.25">
      <c r="A115" s="19" t="s">
        <v>87</v>
      </c>
      <c r="B115" s="15">
        <v>5.244695007644812</v>
      </c>
      <c r="C115" s="16">
        <f>'Purch Gas'!F72</f>
        <v>2.23327552170079</v>
      </c>
      <c r="E115" s="15">
        <v>5.1507389472245348</v>
      </c>
      <c r="G115" s="15">
        <v>0</v>
      </c>
      <c r="H115" s="15">
        <v>0</v>
      </c>
      <c r="I115" s="15">
        <v>0</v>
      </c>
      <c r="J115" s="15">
        <v>0</v>
      </c>
    </row>
    <row r="116" spans="1:10" x14ac:dyDescent="0.25">
      <c r="A116" s="19" t="s">
        <v>88</v>
      </c>
      <c r="B116" s="15">
        <v>5.2064570898669311</v>
      </c>
      <c r="C116" s="16"/>
      <c r="D116" s="15">
        <f>+'Purch Gas'!I73</f>
        <v>2.2799999999999998</v>
      </c>
      <c r="E116" s="15">
        <v>5.1088698253101779</v>
      </c>
      <c r="G116" s="15">
        <v>4.979812272294236</v>
      </c>
      <c r="H116" s="15">
        <v>5.0087007671095467</v>
      </c>
      <c r="I116" s="15">
        <v>6.0343605238782665</v>
      </c>
      <c r="J116" s="15">
        <v>6.5377105563182329</v>
      </c>
    </row>
    <row r="117" spans="1:10" x14ac:dyDescent="0.25">
      <c r="A117" s="19" t="s">
        <v>89</v>
      </c>
      <c r="B117" s="15">
        <v>5.1576967467490134</v>
      </c>
      <c r="C117" s="16"/>
      <c r="D117" s="15">
        <f>+'Purch Gas'!I74</f>
        <v>2.02</v>
      </c>
      <c r="E117" s="15">
        <v>5.0630045220431894</v>
      </c>
      <c r="G117" s="15">
        <v>4.9538277788922906</v>
      </c>
      <c r="H117" s="15">
        <v>4.9733403254235338</v>
      </c>
      <c r="I117" s="15">
        <v>5.7238709260561151</v>
      </c>
      <c r="J117" s="15">
        <v>6.2121701410715389</v>
      </c>
    </row>
    <row r="118" spans="1:10" x14ac:dyDescent="0.25">
      <c r="A118" s="20" t="s">
        <v>92</v>
      </c>
      <c r="B118" s="15">
        <v>4.7530703783385286</v>
      </c>
      <c r="C118" s="16"/>
      <c r="D118" s="15">
        <f>+'Purch Gas'!I75</f>
        <v>1.51</v>
      </c>
      <c r="E118" s="15">
        <v>5.0738958065994142</v>
      </c>
      <c r="G118" s="15">
        <v>4.9950109827009825</v>
      </c>
      <c r="H118" s="15">
        <v>5.0034069432176125</v>
      </c>
      <c r="I118" s="15">
        <v>5.4228136205606177</v>
      </c>
      <c r="J118" s="15">
        <v>5.8844514402014454</v>
      </c>
    </row>
    <row r="119" spans="1:10" x14ac:dyDescent="0.25">
      <c r="A119" s="19" t="s">
        <v>93</v>
      </c>
      <c r="B119" s="15">
        <v>4.3326309840566495</v>
      </c>
      <c r="C119" s="16"/>
      <c r="D119" s="15">
        <f>+'Purch Gas'!I76</f>
        <v>1.51</v>
      </c>
      <c r="E119" s="15">
        <v>5.0450007310654357</v>
      </c>
      <c r="G119" s="15">
        <v>4.9991759406702885</v>
      </c>
      <c r="H119" s="15">
        <v>4.9895654006637491</v>
      </c>
      <c r="I119" s="15">
        <v>5.2028354472811129</v>
      </c>
      <c r="J119" s="15">
        <v>5.626679788025668</v>
      </c>
    </row>
    <row r="120" spans="1:10" x14ac:dyDescent="0.25">
      <c r="A120" s="19" t="s">
        <v>94</v>
      </c>
      <c r="B120" s="15">
        <v>3.8077023251173623</v>
      </c>
      <c r="C120" s="16"/>
      <c r="D120" s="15">
        <f>+'Purch Gas'!I77</f>
        <v>1.77</v>
      </c>
      <c r="E120" s="15">
        <v>5.0561003002841725</v>
      </c>
      <c r="G120" s="15">
        <v>4.995024713952013</v>
      </c>
      <c r="H120" s="15">
        <v>5.02195521571526</v>
      </c>
      <c r="I120" s="15">
        <v>5.0098145731989918</v>
      </c>
      <c r="J120" s="15">
        <v>5.3828084398978566</v>
      </c>
    </row>
    <row r="121" spans="1:10" x14ac:dyDescent="0.25">
      <c r="A121" s="19" t="s">
        <v>95</v>
      </c>
      <c r="B121" s="15">
        <v>3.7896722607737816</v>
      </c>
      <c r="C121" s="16"/>
      <c r="D121" s="15">
        <f>+'Purch Gas'!I78</f>
        <v>1.78</v>
      </c>
      <c r="E121" s="15">
        <v>5.1553882388883778</v>
      </c>
      <c r="G121" s="15">
        <v>5.5561215811810749</v>
      </c>
      <c r="H121" s="15">
        <v>5.1456063315754736</v>
      </c>
      <c r="I121" s="15">
        <v>5.4859883323880574</v>
      </c>
      <c r="J121" s="15">
        <v>5.2411850322926403</v>
      </c>
    </row>
    <row r="122" spans="1:10" x14ac:dyDescent="0.25">
      <c r="A122" s="19" t="s">
        <v>98</v>
      </c>
      <c r="B122" s="15"/>
      <c r="C122" s="16"/>
      <c r="D122" s="15">
        <f>+'Purch Gas'!I79</f>
        <v>2.52</v>
      </c>
      <c r="E122" s="15">
        <v>5.1818778468553912</v>
      </c>
      <c r="G122" s="15"/>
      <c r="H122" s="15">
        <v>5.1924802535743328</v>
      </c>
      <c r="I122" s="15"/>
      <c r="J122" s="15">
        <v>5.0962055939607458</v>
      </c>
    </row>
    <row r="123" spans="1:10" x14ac:dyDescent="0.25">
      <c r="A123" s="19" t="s">
        <v>99</v>
      </c>
      <c r="B123" s="15"/>
      <c r="C123" s="16"/>
      <c r="D123" s="15">
        <f>+'Purch Gas'!I80</f>
        <v>2.5099999999999998</v>
      </c>
      <c r="E123" s="15">
        <v>5.1910007601887544</v>
      </c>
      <c r="G123" s="15"/>
      <c r="H123" s="15">
        <v>5.2127065831784387</v>
      </c>
      <c r="I123" s="15"/>
      <c r="J123" s="15">
        <v>5.0266442907858364</v>
      </c>
    </row>
    <row r="124" spans="1:10" x14ac:dyDescent="0.25">
      <c r="A124" s="19" t="s">
        <v>100</v>
      </c>
      <c r="B124" s="15"/>
      <c r="C124" s="16"/>
      <c r="D124" s="15">
        <f>+'Purch Gas'!I81</f>
        <v>2.62</v>
      </c>
      <c r="E124" s="15">
        <v>5.1851113856901421</v>
      </c>
      <c r="G124" s="15"/>
      <c r="H124" s="15">
        <v>5.2133412515589423</v>
      </c>
      <c r="I124" s="15"/>
      <c r="J124" s="15">
        <v>4.9821994896532953</v>
      </c>
    </row>
    <row r="125" spans="1:10" x14ac:dyDescent="0.25">
      <c r="A125" s="19" t="s">
        <v>101</v>
      </c>
      <c r="B125" s="15"/>
      <c r="D125" s="15">
        <f>+'Purch Gas'!I82</f>
        <v>2.7</v>
      </c>
      <c r="E125" s="15">
        <v>5.0641323869681942</v>
      </c>
      <c r="G125" s="15"/>
      <c r="H125" s="15">
        <v>5.0887746719819207</v>
      </c>
      <c r="I125" s="15"/>
      <c r="J125" s="15">
        <v>4.8948163082139917</v>
      </c>
    </row>
    <row r="126" spans="1:10" x14ac:dyDescent="0.25">
      <c r="A126" s="19" t="s">
        <v>102</v>
      </c>
      <c r="B126" s="15"/>
      <c r="D126" s="15">
        <f>+'Purch Gas'!I83</f>
        <v>2.62</v>
      </c>
      <c r="E126" s="15">
        <v>4.9063635371005603</v>
      </c>
      <c r="G126" s="15"/>
      <c r="H126" s="15">
        <v>4.9292742725017131</v>
      </c>
      <c r="I126" s="15"/>
      <c r="J126" s="15">
        <v>4.7592139738808648</v>
      </c>
    </row>
    <row r="127" spans="1:10" x14ac:dyDescent="0.25">
      <c r="A127" s="19" t="s">
        <v>103</v>
      </c>
      <c r="B127" s="15"/>
      <c r="D127" s="15">
        <f>+'Purch Gas'!I84</f>
        <v>2.99</v>
      </c>
      <c r="E127" s="15">
        <v>4.9230988845236601</v>
      </c>
      <c r="G127" s="15"/>
      <c r="H127" s="15">
        <v>4.9657704301776926</v>
      </c>
      <c r="I127" s="15"/>
      <c r="J127" s="15">
        <v>4.6620518417867443</v>
      </c>
    </row>
    <row r="128" spans="1:10" x14ac:dyDescent="0.25">
      <c r="A128" s="19" t="s">
        <v>104</v>
      </c>
      <c r="D128" s="15">
        <f>+'Purch Gas'!I85</f>
        <v>3.73</v>
      </c>
      <c r="E128" s="15">
        <v>4.9692444799203832</v>
      </c>
      <c r="G128" s="15"/>
      <c r="H128" s="15">
        <v>5.0131504770334354</v>
      </c>
      <c r="I128" s="15"/>
      <c r="J128" s="15">
        <v>4.7006997018413941</v>
      </c>
    </row>
    <row r="129" spans="1:10" x14ac:dyDescent="0.25">
      <c r="A129" s="19" t="s">
        <v>105</v>
      </c>
      <c r="D129" s="15">
        <f>+'Purch Gas'!I86</f>
        <v>3.11</v>
      </c>
      <c r="E129" s="15">
        <v>4.8410981679157024</v>
      </c>
      <c r="H129" s="15">
        <v>4.869872782513287</v>
      </c>
      <c r="J129" s="15">
        <v>4.6647829634619775</v>
      </c>
    </row>
    <row r="130" spans="1:10" x14ac:dyDescent="0.25">
      <c r="A130" s="20" t="s">
        <v>106</v>
      </c>
      <c r="D130" s="15">
        <f>+'Purch Gas'!I87</f>
        <v>2.29</v>
      </c>
      <c r="E130" s="15">
        <v>5.0815762477336959</v>
      </c>
      <c r="H130" s="15">
        <v>5.1441297443460003</v>
      </c>
      <c r="J130" s="15">
        <v>4.6980335497734389</v>
      </c>
    </row>
    <row r="131" spans="1:10" x14ac:dyDescent="0.25">
      <c r="A131" s="20" t="s">
        <v>107</v>
      </c>
      <c r="D131" s="15">
        <f>+'Purch Gas'!I88</f>
        <v>2.64</v>
      </c>
      <c r="E131" s="15">
        <v>5.0862012987508489</v>
      </c>
      <c r="H131" s="15">
        <v>5.1488451152079939</v>
      </c>
      <c r="J131" s="15">
        <v>4.7048535089035397</v>
      </c>
    </row>
    <row r="132" spans="1:10" x14ac:dyDescent="0.25">
      <c r="A132" s="19" t="s">
        <v>108</v>
      </c>
      <c r="D132" s="15">
        <f>+'Purch Gas'!I89</f>
        <v>2.62</v>
      </c>
      <c r="E132" s="15">
        <v>5.0947857116607507</v>
      </c>
      <c r="H132" s="15">
        <v>5.1556404126856288</v>
      </c>
      <c r="J132" s="15">
        <v>4.7247050401567074</v>
      </c>
    </row>
    <row r="133" spans="1:10" x14ac:dyDescent="0.25">
      <c r="A133" s="20" t="s">
        <v>109</v>
      </c>
      <c r="D133" s="15">
        <f>+'Purch Gas'!I90</f>
        <v>2.79</v>
      </c>
      <c r="E133" s="15">
        <v>5.159100927911787</v>
      </c>
      <c r="H133" s="15">
        <v>5.2263749947577915</v>
      </c>
      <c r="J133" s="15">
        <v>4.7506499873267218</v>
      </c>
    </row>
    <row r="134" spans="1:10" x14ac:dyDescent="0.25">
      <c r="A134" s="19" t="s">
        <v>110</v>
      </c>
      <c r="D134" s="15">
        <f>+'Purch Gas'!I91</f>
        <v>2.63</v>
      </c>
      <c r="E134" s="15">
        <v>5.2109707686282301</v>
      </c>
      <c r="H134" s="15">
        <v>5.2926041974866234</v>
      </c>
      <c r="J134" s="15">
        <v>4.7212165431386444</v>
      </c>
    </row>
    <row r="135" spans="1:10" x14ac:dyDescent="0.25">
      <c r="A135" s="20" t="s">
        <v>111</v>
      </c>
      <c r="D135" s="15">
        <f>+'Purch Gas'!I92</f>
        <v>2.59</v>
      </c>
      <c r="E135" s="15">
        <v>5.1505524353854675</v>
      </c>
      <c r="H135" s="15">
        <v>5.2376314806144784</v>
      </c>
      <c r="J135" s="15">
        <v>4.6345051016453596</v>
      </c>
    </row>
    <row r="136" spans="1:10" x14ac:dyDescent="0.25">
      <c r="A136" s="19" t="s">
        <v>112</v>
      </c>
      <c r="D136" s="15">
        <f>+'Purch Gas'!I93</f>
        <v>2.59</v>
      </c>
      <c r="E136" s="15">
        <v>5.0979584492351222</v>
      </c>
      <c r="H136" s="15">
        <v>5.1940075248642152</v>
      </c>
      <c r="J136" s="15">
        <v>4.5397342762970814</v>
      </c>
    </row>
    <row r="137" spans="1:10" x14ac:dyDescent="0.25">
      <c r="A137" s="19" t="s">
        <v>113</v>
      </c>
      <c r="D137" s="15">
        <f>+'Purch Gas'!I94</f>
        <v>2.48</v>
      </c>
      <c r="E137" s="15">
        <v>5.0950761717880741</v>
      </c>
      <c r="H137" s="15">
        <v>5.2031168739027649</v>
      </c>
      <c r="J137" s="15">
        <v>4.4762772746419435</v>
      </c>
    </row>
    <row r="138" spans="1:10" x14ac:dyDescent="0.25">
      <c r="A138" s="19" t="s">
        <v>114</v>
      </c>
      <c r="D138" s="15">
        <f>+'Purch Gas'!I95</f>
        <v>2.63</v>
      </c>
      <c r="E138" s="15">
        <v>4.9737666963187124</v>
      </c>
      <c r="H138" s="15">
        <v>5.0770600095309568</v>
      </c>
      <c r="J138" s="15">
        <v>4.3988779958170099</v>
      </c>
    </row>
    <row r="139" spans="1:10" x14ac:dyDescent="0.25">
      <c r="A139" s="19" t="s">
        <v>115</v>
      </c>
      <c r="D139" s="15">
        <f>+'Purch Gas'!I96</f>
        <v>2.73</v>
      </c>
      <c r="E139" s="15">
        <v>4.8935051740123443</v>
      </c>
      <c r="H139" s="15">
        <v>5.0188690468482795</v>
      </c>
      <c r="J139" s="15">
        <v>4.2382195149682698</v>
      </c>
    </row>
    <row r="140" spans="1:10" x14ac:dyDescent="0.25">
      <c r="A140" s="19" t="s">
        <v>117</v>
      </c>
      <c r="D140" s="15">
        <f>+'Purch Gas'!I97</f>
        <v>2.5</v>
      </c>
      <c r="E140" s="15">
        <v>4.7868600180087277</v>
      </c>
      <c r="H140" s="15">
        <v>4.9381879405898168</v>
      </c>
      <c r="J140" s="15">
        <v>4.0406217023190774</v>
      </c>
    </row>
    <row r="141" spans="1:10" x14ac:dyDescent="0.25">
      <c r="A141" s="19" t="s">
        <v>118</v>
      </c>
      <c r="D141" s="15">
        <f>+'Purch Gas'!I98</f>
        <v>2.8</v>
      </c>
      <c r="E141" s="15">
        <v>4.8247880690958196</v>
      </c>
      <c r="H141" s="15">
        <v>5.0146928742589738</v>
      </c>
      <c r="J141" s="15">
        <v>3.9363811816445446</v>
      </c>
    </row>
    <row r="142" spans="1:10" x14ac:dyDescent="0.25">
      <c r="A142" s="19" t="s">
        <v>120</v>
      </c>
      <c r="D142" s="15">
        <f>+'Purch Gas'!I99</f>
        <v>2.17</v>
      </c>
      <c r="E142" s="15">
        <v>4.6754651569450791</v>
      </c>
      <c r="H142" s="15">
        <v>4.8832721287563947</v>
      </c>
      <c r="J142" s="15">
        <v>3.7604673166645792</v>
      </c>
    </row>
    <row r="143" spans="1:10" x14ac:dyDescent="0.25">
      <c r="A143" s="19" t="s">
        <v>121</v>
      </c>
      <c r="D143" s="15">
        <f>+'Purch Gas'!I100</f>
        <v>1.85</v>
      </c>
      <c r="E143" s="15">
        <v>4.5773771148318998</v>
      </c>
      <c r="H143" s="15">
        <v>4.8013782453727245</v>
      </c>
      <c r="J143" s="15">
        <v>3.6386469358680849</v>
      </c>
    </row>
    <row r="144" spans="1:10" x14ac:dyDescent="0.25">
      <c r="A144" s="19" t="s">
        <v>122</v>
      </c>
      <c r="D144" s="15">
        <f>+'Purch Gas'!I101</f>
        <v>1.9</v>
      </c>
      <c r="E144" s="15">
        <v>4.5109983336195896</v>
      </c>
      <c r="H144" s="15">
        <v>4.7497183186952601</v>
      </c>
      <c r="J144" s="15">
        <v>3.5479234394655887</v>
      </c>
    </row>
    <row r="145" spans="1:10" x14ac:dyDescent="0.25">
      <c r="A145" s="19" t="s">
        <v>123</v>
      </c>
      <c r="D145" s="15">
        <f>+'Purch Gas'!I102</f>
        <v>2.09</v>
      </c>
      <c r="E145" s="15">
        <v>4.3720829382293713</v>
      </c>
      <c r="H145" s="15">
        <v>4.6162875857522856</v>
      </c>
      <c r="J145" s="15">
        <v>3.4246925510512214</v>
      </c>
    </row>
    <row r="146" spans="1:10" x14ac:dyDescent="0.25">
      <c r="A146" s="19" t="s">
        <v>124</v>
      </c>
      <c r="D146" s="15">
        <f>+'Purch Gas'!I103</f>
        <v>2.2400000000000002</v>
      </c>
      <c r="E146" s="15">
        <v>4.2616224851180613</v>
      </c>
      <c r="H146" s="15">
        <v>4.5092486322626906</v>
      </c>
      <c r="J146" s="15">
        <v>3.3383239767115263</v>
      </c>
    </row>
    <row r="147" spans="1:10" x14ac:dyDescent="0.25">
      <c r="A147" s="20" t="s">
        <v>125</v>
      </c>
      <c r="D147" s="15">
        <f>+'Purch Gas'!I104</f>
        <v>2.41</v>
      </c>
      <c r="E147" s="15">
        <v>4.2077847660971672</v>
      </c>
      <c r="H147" s="15">
        <v>4.4717810215742499</v>
      </c>
      <c r="J147" s="15">
        <v>3.2607632050372128</v>
      </c>
    </row>
    <row r="148" spans="1:10" x14ac:dyDescent="0.25">
      <c r="A148" s="19" t="s">
        <v>127</v>
      </c>
      <c r="D148" s="15">
        <f>+'Purch Gas'!I105</f>
        <v>2.3199999999999998</v>
      </c>
      <c r="E148" s="15">
        <v>4.1763756736958033</v>
      </c>
      <c r="H148" s="15">
        <v>4.4527098550043469</v>
      </c>
      <c r="J148" s="15">
        <v>3.2187495764644773</v>
      </c>
    </row>
    <row r="149" spans="1:10" x14ac:dyDescent="0.25">
      <c r="A149" s="20" t="s">
        <v>128</v>
      </c>
      <c r="D149" s="15">
        <f>+'Purch Gas'!I106</f>
        <v>2.3199999999999998</v>
      </c>
      <c r="E149" s="15">
        <v>4.145611093561139</v>
      </c>
      <c r="H149" s="15">
        <v>4.4373729029063709</v>
      </c>
      <c r="J149" s="15">
        <v>3.1652403255275998</v>
      </c>
    </row>
    <row r="150" spans="1:10" x14ac:dyDescent="0.25">
      <c r="A150" s="19" t="s">
        <v>129</v>
      </c>
      <c r="D150" s="15">
        <f>+'Purch Gas'!I107</f>
        <v>3.23</v>
      </c>
      <c r="E150" s="15">
        <v>4.0779561559201465</v>
      </c>
      <c r="H150" s="15">
        <v>4.3669734465262158</v>
      </c>
      <c r="J150" s="15">
        <v>3.1206840435825876</v>
      </c>
    </row>
    <row r="151" spans="1:10" x14ac:dyDescent="0.25">
      <c r="A151" s="20" t="s">
        <v>130</v>
      </c>
      <c r="D151" s="15"/>
      <c r="E151" s="15"/>
      <c r="H151" s="15"/>
      <c r="J151" s="15"/>
    </row>
  </sheetData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view="pageBreakPreview" topLeftCell="C1" zoomScale="80" zoomScaleNormal="80" zoomScaleSheetLayoutView="80" workbookViewId="0">
      <selection activeCell="AR40" sqref="AR40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47" t="s">
        <v>78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</row>
    <row r="55" spans="2:36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abSelected="1" view="pageBreakPreview" zoomScale="80" zoomScaleNormal="80" zoomScaleSheetLayoutView="80" workbookViewId="0">
      <selection activeCell="AO35" sqref="AO35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 Prod</vt:lpstr>
      <vt:lpstr>Purch Gas</vt:lpstr>
      <vt:lpstr>Summary</vt:lpstr>
      <vt:lpstr>Ex 10.1 pg1</vt:lpstr>
      <vt:lpstr>Ex 10.1 pg2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2019-02-18T17:54:32Z</cp:lastPrinted>
  <dcterms:created xsi:type="dcterms:W3CDTF">2014-02-11T20:59:32Z</dcterms:created>
  <dcterms:modified xsi:type="dcterms:W3CDTF">2019-02-26T22:47:37Z</dcterms:modified>
</cp:coreProperties>
</file>