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8800" windowHeight="12435" tabRatio="766" firstSheet="1" activeTab="3"/>
  </bookViews>
  <sheets>
    <sheet name="__snloffice" sheetId="264" state="veryHidden" r:id="rId1"/>
    <sheet name="DEU 2.01 Constant Growth DCF" sheetId="236" r:id="rId2"/>
    <sheet name="DEU 2.02 Retention Growth" sheetId="237" r:id="rId3"/>
    <sheet name="DEU 2.03 MRP Bloomberg" sheetId="248" r:id="rId4"/>
    <sheet name="DEU 2.03 MRP Value Line" sheetId="249" r:id="rId5"/>
    <sheet name="DEU 2.04 Beta" sheetId="250" r:id="rId6"/>
    <sheet name="DEU 2.05 CAPM" sheetId="251" r:id="rId7"/>
    <sheet name="DEU 2.06 Risk Premium" sheetId="252" r:id="rId8"/>
    <sheet name="DEU 2.07 Expected Earnings" sheetId="255" r:id="rId9"/>
    <sheet name="DEU 2.08 Rate Mechanisms" sheetId="260" r:id="rId10"/>
    <sheet name="DEU 2.09 Flotation Costs" sheetId="266" r:id="rId11"/>
    <sheet name="DEU 2.10 Capital Structure" sheetId="263" r:id="rId12"/>
    <sheet name="DEU 2.11 Cost of Debt" sheetId="269" r:id="rId13"/>
    <sheet name="RBH-8 Small Size" sheetId="256"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________bb" localSheetId="9" hidden="1">#REF!</definedName>
    <definedName name="__________bb" localSheetId="12" hidden="1">#REF!</definedName>
    <definedName name="__________bb" hidden="1">#REF!</definedName>
    <definedName name="__________sort" localSheetId="9" hidden="1">#REF!</definedName>
    <definedName name="__________sort" hidden="1">#REF!</definedName>
    <definedName name="_________bb" localSheetId="9" hidden="1">#REF!</definedName>
    <definedName name="_________bb" hidden="1">#REF!</definedName>
    <definedName name="_________Sort" hidden="1">#REF!</definedName>
    <definedName name="_______kay1" hidden="1">#REF!</definedName>
    <definedName name="_______ke1" hidden="1">#REF!</definedName>
    <definedName name="_______key1" hidden="1">#REF!</definedName>
    <definedName name="_______sort" hidden="1">#REF!</definedName>
    <definedName name="______key1" hidden="1">#REF!</definedName>
    <definedName name="______sort1" hidden="1">#REF!</definedName>
    <definedName name="_____BB" hidden="1">#REF!</definedName>
    <definedName name="_____Sort" hidden="1">#REF!</definedName>
    <definedName name="____sort" hidden="1">#REF!</definedName>
    <definedName name="___bb" hidden="1">#REF!</definedName>
    <definedName name="___Key1" hidden="1">#REF!</definedName>
    <definedName name="___Sort" hidden="1">#REF!</definedName>
    <definedName name="__123Graph_A" localSheetId="12" hidden="1">'[1]Plant in Ser'!#REF!</definedName>
    <definedName name="__123Graph_A" hidden="1">'[2]Plant in Ser'!#REF!</definedName>
    <definedName name="__123Graph_Achart" hidden="1">'[3]Chart Data'!$E$30:$E$233</definedName>
    <definedName name="__123Graph_ACurrent" localSheetId="10" hidden="1">[4]Summary!#REF!</definedName>
    <definedName name="__123Graph_ACurrent" localSheetId="12" hidden="1">[5]Summary!#REF!</definedName>
    <definedName name="__123Graph_ACurrent" hidden="1">[4]Summary!#REF!</definedName>
    <definedName name="__123Graph_B" localSheetId="10" hidden="1">[6]SD!#REF!</definedName>
    <definedName name="__123Graph_B" localSheetId="12" hidden="1">[7]SD!#REF!</definedName>
    <definedName name="__123Graph_B" hidden="1">[6]SD!#REF!</definedName>
    <definedName name="__123Graph_BCurrent" localSheetId="12" hidden="1">[5]Summary!#REF!</definedName>
    <definedName name="__123Graph_BCurrent" hidden="1">[4]Summary!#REF!</definedName>
    <definedName name="__123Graph_C" localSheetId="9" hidden="1">#REF!</definedName>
    <definedName name="__123Graph_C" localSheetId="10" hidden="1">#REF!</definedName>
    <definedName name="__123Graph_C" localSheetId="12" hidden="1">#REF!</definedName>
    <definedName name="__123Graph_C" hidden="1">#REF!</definedName>
    <definedName name="__123Graph_D" localSheetId="9" hidden="1">[8]TOPrs!#REF!</definedName>
    <definedName name="__123Graph_D" localSheetId="10" hidden="1">[8]TOPrs!#REF!</definedName>
    <definedName name="__123Graph_D" localSheetId="12" hidden="1">[9]TOPrs!#REF!</definedName>
    <definedName name="__123Graph_D" hidden="1">[8]TOPrs!#REF!</definedName>
    <definedName name="__123Graph_E" localSheetId="12" hidden="1">[10]Stmt!#REF!</definedName>
    <definedName name="__123Graph_E" hidden="1">[11]Stmt!#REF!</definedName>
    <definedName name="__123Graph_F" localSheetId="12" hidden="1">[10]Stmt!#REF!</definedName>
    <definedName name="__123Graph_F" hidden="1">[11]Stmt!#REF!</definedName>
    <definedName name="__123Graph_LBL_A" hidden="1">[12]Report!#REF!</definedName>
    <definedName name="__123Graph_X" localSheetId="9" hidden="1">#REF!</definedName>
    <definedName name="__123Graph_X" localSheetId="10" hidden="1">#REF!</definedName>
    <definedName name="__123Graph_X" localSheetId="12" hidden="1">#REF!</definedName>
    <definedName name="__123Graph_X" hidden="1">#REF!</definedName>
    <definedName name="__123Graph_XCHART" hidden="1">'[3]Chart Data'!$B$30:$B$222</definedName>
    <definedName name="__123Graph_XCurrent" localSheetId="9" hidden="1">[4]Summary!#REF!</definedName>
    <definedName name="__123Graph_XCurrent" localSheetId="10" hidden="1">[4]Summary!#REF!</definedName>
    <definedName name="__123Graph_XCurrent" localSheetId="12" hidden="1">[5]Summary!#REF!</definedName>
    <definedName name="__123Graph_XCurrent" hidden="1">[4]Summary!#REF!</definedName>
    <definedName name="__BB" localSheetId="9" hidden="1">#REF!</definedName>
    <definedName name="__BB" localSheetId="10" hidden="1">#REF!</definedName>
    <definedName name="__BB" localSheetId="12" hidden="1">#REF!</definedName>
    <definedName name="__BB" hidden="1">#REF!</definedName>
    <definedName name="__key1" localSheetId="9" hidden="1">#REF!</definedName>
    <definedName name="__key1" hidden="1">#REF!</definedName>
    <definedName name="__Sort" localSheetId="9" hidden="1">#REF!</definedName>
    <definedName name="__Sort" hidden="1">#REF!</definedName>
    <definedName name="__Sort1" hidden="1">#REF!</definedName>
    <definedName name="_1" localSheetId="10" hidden="1">{#N/A,#N/A,FALSE,"SCA";#N/A,#N/A,FALSE,"NCA";#N/A,#N/A,FALSE,"SAZ";#N/A,#N/A,FALSE,"CAZ";#N/A,#N/A,FALSE,"SNV";#N/A,#N/A,FALSE,"NNV";#N/A,#N/A,FALSE,"PP";#N/A,#N/A,FALSE,"SA"}</definedName>
    <definedName name="_1" localSheetId="12" hidden="1">{#N/A,#N/A,FALSE,"SCA";#N/A,#N/A,FALSE,"NCA";#N/A,#N/A,FALSE,"SAZ";#N/A,#N/A,FALSE,"CAZ";#N/A,#N/A,FALSE,"SNV";#N/A,#N/A,FALSE,"NNV";#N/A,#N/A,FALSE,"PP";#N/A,#N/A,FALSE,"SA"}</definedName>
    <definedName name="_1" hidden="1">{#N/A,#N/A,FALSE,"SCA";#N/A,#N/A,FALSE,"NCA";#N/A,#N/A,FALSE,"SAZ";#N/A,#N/A,FALSE,"CAZ";#N/A,#N/A,FALSE,"SNV";#N/A,#N/A,FALSE,"NNV";#N/A,#N/A,FALSE,"PP";#N/A,#N/A,FALSE,"SA"}</definedName>
    <definedName name="_1__123Graph_AYIELD_CURVES" localSheetId="12" hidden="1">[13]Yield_curve!#REF!</definedName>
    <definedName name="_1__123Graph_AYIELD_CURVES" hidden="1">[14]Yield_curve!#REF!</definedName>
    <definedName name="_1_0__123Grap" localSheetId="12" hidden="1">'[15]Plant in Ser'!#REF!</definedName>
    <definedName name="_1_0__123Grap" hidden="1">'[2]Plant in Ser'!#REF!</definedName>
    <definedName name="_10" localSheetId="10" hidden="1">{"FAC_SUMMARY",#N/A,FALSE,"Summaries"}</definedName>
    <definedName name="_10" localSheetId="12" hidden="1">{"FAC_SUMMARY",#N/A,FALSE,"Summaries"}</definedName>
    <definedName name="_10" hidden="1">{"FAC_SUMMARY",#N/A,FALSE,"Summaries"}</definedName>
    <definedName name="_100" localSheetId="10" hidden="1">{#N/A,#N/A,FALSE,"OTHERINPUTS";#N/A,#N/A,FALSE,"DITRATEINPUTS";#N/A,#N/A,FALSE,"SUPPLIEDADJINPUT";#N/A,#N/A,FALSE,"TIMINGDIFFINPUTS";#N/A,#N/A,FALSE,"BR&amp;SUPADJ."}</definedName>
    <definedName name="_100" localSheetId="12" hidden="1">{#N/A,#N/A,FALSE,"OTHERINPUTS";#N/A,#N/A,FALSE,"DITRATEINPUTS";#N/A,#N/A,FALSE,"SUPPLIEDADJINPUT";#N/A,#N/A,FALSE,"TIMINGDIFFINPUTS";#N/A,#N/A,FALSE,"BR&amp;SUPADJ."}</definedName>
    <definedName name="_100" hidden="1">{#N/A,#N/A,FALSE,"OTHERINPUTS";#N/A,#N/A,FALSE,"DITRATEINPUTS";#N/A,#N/A,FALSE,"SUPPLIEDADJINPUT";#N/A,#N/A,FALSE,"TIMINGDIFFINPUTS";#N/A,#N/A,FALSE,"BR&amp;SUPADJ."}</definedName>
    <definedName name="_101" localSheetId="10" hidden="1">{#N/A,#N/A,FALSE,"TITLEPG";#N/A,#N/A,FALSE,"INDEX";#N/A,#N/A,FALSE,"BKTAXINCOME";#N/A,#N/A,FALSE,"INTERESTALLOC";#N/A,#N/A,FALSE,"FITCALC";#N/A,#N/A,FALSE,"NHBPT";#N/A,#N/A,FALSE,"CCBT";#N/A,#N/A,FALSE,"PERMDIFFEVENTS";#N/A,#N/A,FALSE,"OPTIMEVENTS";#N/A,#N/A,FALSE,"NONOPTIMEVENTS";#N/A,#N/A,FALSE,"DEPREC";#N/A,#N/A,FALSE,"PERMDIFF";#N/A,#N/A,FALSE,"OPTIMDIFF";#N/A,#N/A,FALSE,"NONOPTIMDIFF";#N/A,#N/A,FALSE,"OP190CRQTR";#N/A,#N/A,FALSE,"NONOP190CRQTR";#N/A,#N/A,FALSE,"OP190CRYTD";#N/A,#N/A,FALSE,"NONOP190CRYTD";#N/A,#N/A,FALSE,"OP190PRYTD";#N/A,#N/A,FALSE,"NONOP190PRYTD";#N/A,#N/A,FALSE,"AC282CRQTR";#N/A,#N/A,FALSE,"AC282CRYTD";#N/A,#N/A,FALSE,"AC282PRYTD";#N/A,#N/A,FALSE,"AC283CRQTR";#N/A,#N/A,FALSE,"AC283CRYTD";#N/A,#N/A,FALSE,"AC283PRYTD";#N/A,#N/A,FALSE,"DITSUM";#N/A,#N/A,FALSE,"CRYTDACREC";#N/A,#N/A,FALSE,"PRYTDACREC";#N/A,#N/A,FALSE,"SYSJRNL";#N/A,#N/A,FALSE,"Reason.Test";#N/A,#N/A,FALSE,"FAS109 Study";#N/A,#N/A,FALSE,"FAS109 Plant"}</definedName>
    <definedName name="_101" localSheetId="12" hidden="1">{#N/A,#N/A,FALSE,"TITLEPG";#N/A,#N/A,FALSE,"INDEX";#N/A,#N/A,FALSE,"BKTAXINCOME";#N/A,#N/A,FALSE,"INTERESTALLOC";#N/A,#N/A,FALSE,"FITCALC";#N/A,#N/A,FALSE,"NHBPT";#N/A,#N/A,FALSE,"CCBT";#N/A,#N/A,FALSE,"PERMDIFFEVENTS";#N/A,#N/A,FALSE,"OPTIMEVENTS";#N/A,#N/A,FALSE,"NONOPTIMEVENTS";#N/A,#N/A,FALSE,"DEPREC";#N/A,#N/A,FALSE,"PERMDIFF";#N/A,#N/A,FALSE,"OPTIMDIFF";#N/A,#N/A,FALSE,"NONOPTIMDIFF";#N/A,#N/A,FALSE,"OP190CRQTR";#N/A,#N/A,FALSE,"NONOP190CRQTR";#N/A,#N/A,FALSE,"OP190CRYTD";#N/A,#N/A,FALSE,"NONOP190CRYTD";#N/A,#N/A,FALSE,"OP190PRYTD";#N/A,#N/A,FALSE,"NONOP190PRYTD";#N/A,#N/A,FALSE,"AC282CRQTR";#N/A,#N/A,FALSE,"AC282CRYTD";#N/A,#N/A,FALSE,"AC282PRYTD";#N/A,#N/A,FALSE,"AC283CRQTR";#N/A,#N/A,FALSE,"AC283CRYTD";#N/A,#N/A,FALSE,"AC283PRYTD";#N/A,#N/A,FALSE,"DITSUM";#N/A,#N/A,FALSE,"CRYTDACREC";#N/A,#N/A,FALSE,"PRYTDACREC";#N/A,#N/A,FALSE,"SYSJRNL";#N/A,#N/A,FALSE,"Reason.Test";#N/A,#N/A,FALSE,"FAS109 Study";#N/A,#N/A,FALSE,"FAS109 Plant"}</definedName>
    <definedName name="_101" hidden="1">{#N/A,#N/A,FALSE,"TITLEPG";#N/A,#N/A,FALSE,"INDEX";#N/A,#N/A,FALSE,"BKTAXINCOME";#N/A,#N/A,FALSE,"INTERESTALLOC";#N/A,#N/A,FALSE,"FITCALC";#N/A,#N/A,FALSE,"NHBPT";#N/A,#N/A,FALSE,"CCBT";#N/A,#N/A,FALSE,"PERMDIFFEVENTS";#N/A,#N/A,FALSE,"OPTIMEVENTS";#N/A,#N/A,FALSE,"NONOPTIMEVENTS";#N/A,#N/A,FALSE,"DEPREC";#N/A,#N/A,FALSE,"PERMDIFF";#N/A,#N/A,FALSE,"OPTIMDIFF";#N/A,#N/A,FALSE,"NONOPTIMDIFF";#N/A,#N/A,FALSE,"OP190CRQTR";#N/A,#N/A,FALSE,"NONOP190CRQTR";#N/A,#N/A,FALSE,"OP190CRYTD";#N/A,#N/A,FALSE,"NONOP190CRYTD";#N/A,#N/A,FALSE,"OP190PRYTD";#N/A,#N/A,FALSE,"NONOP190PRYTD";#N/A,#N/A,FALSE,"AC282CRQTR";#N/A,#N/A,FALSE,"AC282CRYTD";#N/A,#N/A,FALSE,"AC282PRYTD";#N/A,#N/A,FALSE,"AC283CRQTR";#N/A,#N/A,FALSE,"AC283CRYTD";#N/A,#N/A,FALSE,"AC283PRYTD";#N/A,#N/A,FALSE,"DITSUM";#N/A,#N/A,FALSE,"CRYTDACREC";#N/A,#N/A,FALSE,"PRYTDACREC";#N/A,#N/A,FALSE,"SYSJRNL";#N/A,#N/A,FALSE,"Reason.Test";#N/A,#N/A,FALSE,"FAS109 Study";#N/A,#N/A,FALSE,"FAS109 Plant"}</definedName>
    <definedName name="_102" localSheetId="10" hidden="1">{#N/A,#N/A,FALSE,"RORMEMO";#N/A,#N/A,FALSE,"RORSUMMARY";#N/A,#N/A,FALSE,"RORDETAIL"}</definedName>
    <definedName name="_102" localSheetId="12" hidden="1">{#N/A,#N/A,FALSE,"RORMEMO";#N/A,#N/A,FALSE,"RORSUMMARY";#N/A,#N/A,FALSE,"RORDETAIL"}</definedName>
    <definedName name="_102" hidden="1">{#N/A,#N/A,FALSE,"RORMEMO";#N/A,#N/A,FALSE,"RORSUMMARY";#N/A,#N/A,FALSE,"RORDETAIL"}</definedName>
    <definedName name="_103" localSheetId="10" hidden="1">{#N/A,#N/A,FALSE,"GLDwnLoad"}</definedName>
    <definedName name="_103" localSheetId="12" hidden="1">{#N/A,#N/A,FALSE,"GLDwnLoad"}</definedName>
    <definedName name="_103" hidden="1">{#N/A,#N/A,FALSE,"GLDwnLoad"}</definedName>
    <definedName name="_104" localSheetId="10" hidden="1">{#N/A,#N/A,FALSE,"OTHERINPUTS";#N/A,#N/A,FALSE,"SUPPLIEDADJINPUT";#N/A,#N/A,FALSE,"BR&amp;SUPADJ."}</definedName>
    <definedName name="_104" localSheetId="12" hidden="1">{#N/A,#N/A,FALSE,"OTHERINPUTS";#N/A,#N/A,FALSE,"SUPPLIEDADJINPUT";#N/A,#N/A,FALSE,"BR&amp;SUPADJ."}</definedName>
    <definedName name="_104" hidden="1">{#N/A,#N/A,FALSE,"OTHERINPUTS";#N/A,#N/A,FALSE,"SUPPLIEDADJINPUT";#N/A,#N/A,FALSE,"BR&amp;SUPADJ."}</definedName>
    <definedName name="_105" localSheetId="10" hidden="1">{#N/A,#N/A,FALSE,"TITLEPG";#N/A,#N/A,FALSE,"INDEX";#N/A,#N/A,FALSE,"BKTAXINCOME";#N/A,#N/A,FALSE,"FITCALC";#N/A,#N/A,FALSE,"CCBT";#N/A,#N/A,FALSE,"MET";#N/A,#N/A,FALSE,"New York";#N/A,#N/A,FALSE,"New Jersey";#N/A,#N/A,FALSE,"Penn";#N/A,#N/A,FALSE,"Other States";#N/A,#N/A,FALSE,"PERMDIFFEVENTS";#N/A,#N/A,FALSE,"TIMDIFFEVENTS";#N/A,#N/A,FALSE,"DEPREC";#N/A,#N/A,FALSE,"PERMDIFF";#N/A,#N/A,FALSE,"OPTIMDIFF";#N/A,#N/A,FALSE,"NONOPTIMDIFF";#N/A,#N/A,FALSE,"Deferred Tax Analysis";#N/A,#N/A,FALSE,"Net Plant";#N/A,#N/A,FALSE,"Def Tax Entry";#N/A,#N/A,FALSE,"Other Comprehensive Income";#N/A,#N/A,FALSE,"Pre Close ETR";#N/A,#N/A,FALSE,"CRYTDACREC";#N/A,#N/A,FALSE,"SYSJRNL"}</definedName>
    <definedName name="_105" localSheetId="12" hidden="1">{#N/A,#N/A,FALSE,"TITLEPG";#N/A,#N/A,FALSE,"INDEX";#N/A,#N/A,FALSE,"BKTAXINCOME";#N/A,#N/A,FALSE,"FITCALC";#N/A,#N/A,FALSE,"CCBT";#N/A,#N/A,FALSE,"MET";#N/A,#N/A,FALSE,"New York";#N/A,#N/A,FALSE,"New Jersey";#N/A,#N/A,FALSE,"Penn";#N/A,#N/A,FALSE,"Other States";#N/A,#N/A,FALSE,"PERMDIFFEVENTS";#N/A,#N/A,FALSE,"TIMDIFFEVENTS";#N/A,#N/A,FALSE,"DEPREC";#N/A,#N/A,FALSE,"PERMDIFF";#N/A,#N/A,FALSE,"OPTIMDIFF";#N/A,#N/A,FALSE,"NONOPTIMDIFF";#N/A,#N/A,FALSE,"Deferred Tax Analysis";#N/A,#N/A,FALSE,"Net Plant";#N/A,#N/A,FALSE,"Def Tax Entry";#N/A,#N/A,FALSE,"Other Comprehensive Income";#N/A,#N/A,FALSE,"Pre Close ETR";#N/A,#N/A,FALSE,"CRYTDACREC";#N/A,#N/A,FALSE,"SYSJRNL"}</definedName>
    <definedName name="_105" hidden="1">{#N/A,#N/A,FALSE,"TITLEPG";#N/A,#N/A,FALSE,"INDEX";#N/A,#N/A,FALSE,"BKTAXINCOME";#N/A,#N/A,FALSE,"FITCALC";#N/A,#N/A,FALSE,"CCBT";#N/A,#N/A,FALSE,"MET";#N/A,#N/A,FALSE,"New York";#N/A,#N/A,FALSE,"New Jersey";#N/A,#N/A,FALSE,"Penn";#N/A,#N/A,FALSE,"Other States";#N/A,#N/A,FALSE,"PERMDIFFEVENTS";#N/A,#N/A,FALSE,"TIMDIFFEVENTS";#N/A,#N/A,FALSE,"DEPREC";#N/A,#N/A,FALSE,"PERMDIFF";#N/A,#N/A,FALSE,"OPTIMDIFF";#N/A,#N/A,FALSE,"NONOPTIMDIFF";#N/A,#N/A,FALSE,"Deferred Tax Analysis";#N/A,#N/A,FALSE,"Net Plant";#N/A,#N/A,FALSE,"Def Tax Entry";#N/A,#N/A,FALSE,"Other Comprehensive Income";#N/A,#N/A,FALSE,"Pre Close ETR";#N/A,#N/A,FALSE,"CRYTDACREC";#N/A,#N/A,FALSE,"SYSJRNL"}</definedName>
    <definedName name="_106" localSheetId="10" hidden="1">{"SPA_FAC",#N/A,FALSE,"OMPA SPA FAC"}</definedName>
    <definedName name="_106" localSheetId="12" hidden="1">{"SPA_FAC",#N/A,FALSE,"OMPA SPA FAC"}</definedName>
    <definedName name="_106" hidden="1">{"SPA_FAC",#N/A,FALSE,"OMPA SPA FAC"}</definedName>
    <definedName name="_107" localSheetId="10" hidden="1">{#N/A,#N/A,FALSE,"GLDwnLoad"}</definedName>
    <definedName name="_107" localSheetId="12" hidden="1">{#N/A,#N/A,FALSE,"GLDwnLoad"}</definedName>
    <definedName name="_107" hidden="1">{#N/A,#N/A,FALSE,"GLDwnLoad"}</definedName>
    <definedName name="_108" localSheetId="10"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_108" localSheetId="12"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_108"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_109" localSheetId="10"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_109" localSheetId="12"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_109"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_11" localSheetId="10" hidden="1">{#N/A,#N/A,TRUE,"1990";#N/A,#N/A,TRUE,"1991";#N/A,#N/A,TRUE,"1992";#N/A,#N/A,TRUE,"1993"}</definedName>
    <definedName name="_11" localSheetId="12" hidden="1">{#N/A,#N/A,TRUE,"1990";#N/A,#N/A,TRUE,"1991";#N/A,#N/A,TRUE,"1992";#N/A,#N/A,TRUE,"1993"}</definedName>
    <definedName name="_11" hidden="1">{#N/A,#N/A,TRUE,"1990";#N/A,#N/A,TRUE,"1991";#N/A,#N/A,TRUE,"1992";#N/A,#N/A,TRUE,"1993"}</definedName>
    <definedName name="_110" localSheetId="10" hidden="1">{"print1",#N/A,FALSE,"D21CUSTS";"print2",#N/A,FALSE,"D21CUSTS";"print3",#N/A,FALSE,"D21CUSTS";"print4",#N/A,FALSE,"D21CUSTS"}</definedName>
    <definedName name="_110" localSheetId="12" hidden="1">{"print1",#N/A,FALSE,"D21CUSTS";"print2",#N/A,FALSE,"D21CUSTS";"print3",#N/A,FALSE,"D21CUSTS";"print4",#N/A,FALSE,"D21CUSTS"}</definedName>
    <definedName name="_110" hidden="1">{"print1",#N/A,FALSE,"D21CUSTS";"print2",#N/A,FALSE,"D21CUSTS";"print3",#N/A,FALSE,"D21CUSTS";"print4",#N/A,FALSE,"D21CUSTS"}</definedName>
    <definedName name="_111" localSheetId="10" hidden="1">{"Fuel by Type",#N/A,FALSE,"00whfuel";"Fuel by Account",#N/A,FALSE,"00whfuel";"NTEC",#N/A,FALSE,"00whfuel";"Hope",#N/A,FALSE,"00whfuel";"Net Energy Load",#N/A,FALSE,"00whfuel";"Purchased Power",#N/A,FALSE,"00whfuel"}</definedName>
    <definedName name="_111" localSheetId="12" hidden="1">{"Fuel by Type",#N/A,FALSE,"00whfuel";"Fuel by Account",#N/A,FALSE,"00whfuel";"NTEC",#N/A,FALSE,"00whfuel";"Hope",#N/A,FALSE,"00whfuel";"Net Energy Load",#N/A,FALSE,"00whfuel";"Purchased Power",#N/A,FALSE,"00whfuel"}</definedName>
    <definedName name="_111" hidden="1">{"Fuel by Type",#N/A,FALSE,"00whfuel";"Fuel by Account",#N/A,FALSE,"00whfuel";"NTEC",#N/A,FALSE,"00whfuel";"Hope",#N/A,FALSE,"00whfuel";"Net Energy Load",#N/A,FALSE,"00whfuel";"Purchased Power",#N/A,FALSE,"00whfuel"}</definedName>
    <definedName name="_112" localSheetId="10" hidden="1">{"WEATHER_CUSTOMERS",#N/A,FALSE,"Ok_Fuel&amp;Rev"}</definedName>
    <definedName name="_112" localSheetId="12" hidden="1">{"WEATHER_CUSTOMERS",#N/A,FALSE,"Ok_Fuel&amp;Rev"}</definedName>
    <definedName name="_112" hidden="1">{"WEATHER_CUSTOMERS",#N/A,FALSE,"Ok_Fuel&amp;Rev"}</definedName>
    <definedName name="_113" localSheetId="10" hidden="1">{#N/A,#N/A,FALSE,"GLDwnLoad"}</definedName>
    <definedName name="_113" localSheetId="12" hidden="1">{#N/A,#N/A,FALSE,"GLDwnLoad"}</definedName>
    <definedName name="_113" hidden="1">{#N/A,#N/A,FALSE,"GLDwnLoad"}</definedName>
    <definedName name="_114" localSheetId="10" hidden="1">{#N/A,#N/A,FALSE,"OTHERINPUTS";#N/A,#N/A,FALSE,"DITRATEINPUTS";#N/A,#N/A,FALSE,"SUPPLIEDADJINPUT";#N/A,#N/A,FALSE,"TIMINGDIFFINPUTS";#N/A,#N/A,FALSE,"BR&amp;SUPADJ."}</definedName>
    <definedName name="_114" localSheetId="12" hidden="1">{#N/A,#N/A,FALSE,"OTHERINPUTS";#N/A,#N/A,FALSE,"DITRATEINPUTS";#N/A,#N/A,FALSE,"SUPPLIEDADJINPUT";#N/A,#N/A,FALSE,"TIMINGDIFFINPUTS";#N/A,#N/A,FALSE,"BR&amp;SUPADJ."}</definedName>
    <definedName name="_114" hidden="1">{#N/A,#N/A,FALSE,"OTHERINPUTS";#N/A,#N/A,FALSE,"DITRATEINPUTS";#N/A,#N/A,FALSE,"SUPPLIEDADJINPUT";#N/A,#N/A,FALSE,"TIMINGDIFFINPUTS";#N/A,#N/A,FALSE,"BR&amp;SUPADJ."}</definedName>
    <definedName name="_115" localSheetId="10" hidden="1">{#N/A,#N/A,FALSE,"TITLEPG";#N/A,#N/A,FALSE,"INDEX";#N/A,#N/A,FALSE,"BKTAXINCOME";#N/A,#N/A,FALSE,"INTERESTALLOC";#N/A,#N/A,FALSE,"FITCALC";#N/A,#N/A,FALSE,"CCBT";#N/A,#N/A,FALSE,"MFT";#N/A,#N/A,FALSE,"NHBPT";#N/A,#N/A,FALSE,"OPPERMEVENTS";#N/A,#N/A,FALSE,"NONOPPERMEVENTS";#N/A,#N/A,FALSE,"OPTIMEVENTS";#N/A,#N/A,FALSE,"NONOPTIMEVENTS";#N/A,#N/A,FALSE,"DEPREC";#N/A,#N/A,FALSE,"OPPERMDIFF";#N/A,#N/A,FALSE,"NONOPPERMDIFF";#N/A,#N/A,FALSE,"OPTIMDIFF";#N/A,#N/A,FALSE,"NONOPTIMDIFF";#N/A,#N/A,FALSE,"OP190CRQTR";#N/A,#N/A,FALSE,"NONOP190CRQTR";#N/A,#N/A,FALSE,"OP190CRYTD";#N/A,#N/A,FALSE,"NONOP190CRYTD";#N/A,#N/A,FALSE,"OP190PRYTD";#N/A,#N/A,FALSE,"NONOP190PRYTD";#N/A,#N/A,FALSE,"OP282CRQTR";#N/A,#N/A,FALSE,"NONOP282CRQTR";#N/A,#N/A,FALSE,"OP282CRYTD";#N/A,#N/A,FALSE,"NONOP282CRYTD";#N/A,#N/A,FALSE,"OP282PRYTD";#N/A,#N/A,FALSE,"NONOP282PRYTD";#N/A,#N/A,FALSE,"OP283CRQTR";#N/A,#N/A,FALSE,"NONOP283CRQTR";#N/A,#N/A,FALSE,"OP283CRYTD";#N/A,#N/A,FALSE,"NONOP283CRYTD";#N/A,#N/A,FALSE,"OP283PRYTD";#N/A,#N/A,FALSE,"NONOP283PRYTD";#N/A,#N/A,FALSE,"DITSUM";#N/A,#N/A,FALSE,"CRYTDACREC";#N/A,#N/A,FALSE,"PRYTDACREC";#N/A,#N/A,FALSE,"SYSJRNL";#N/A,#N/A,FALSE,"FAS109 Summary";#N/A,#N/A,FALSE,"FAS109 OPER 190 ITC";#N/A,#N/A,FALSE,"FAS109 OPER 190 Other";#N/A,#N/A,FALSE,"FAS109 OPER 282";#N/A,#N/A,FALSE,"FAS109 OPER 283";#N/A,#N/A,FALSE,"FAS109 NONOPER 282"}</definedName>
    <definedName name="_115" localSheetId="12" hidden="1">{#N/A,#N/A,FALSE,"TITLEPG";#N/A,#N/A,FALSE,"INDEX";#N/A,#N/A,FALSE,"BKTAXINCOME";#N/A,#N/A,FALSE,"INTERESTALLOC";#N/A,#N/A,FALSE,"FITCALC";#N/A,#N/A,FALSE,"CCBT";#N/A,#N/A,FALSE,"MFT";#N/A,#N/A,FALSE,"NHBPT";#N/A,#N/A,FALSE,"OPPERMEVENTS";#N/A,#N/A,FALSE,"NONOPPERMEVENTS";#N/A,#N/A,FALSE,"OPTIMEVENTS";#N/A,#N/A,FALSE,"NONOPTIMEVENTS";#N/A,#N/A,FALSE,"DEPREC";#N/A,#N/A,FALSE,"OPPERMDIFF";#N/A,#N/A,FALSE,"NONOPPERMDIFF";#N/A,#N/A,FALSE,"OPTIMDIFF";#N/A,#N/A,FALSE,"NONOPTIMDIFF";#N/A,#N/A,FALSE,"OP190CRQTR";#N/A,#N/A,FALSE,"NONOP190CRQTR";#N/A,#N/A,FALSE,"OP190CRYTD";#N/A,#N/A,FALSE,"NONOP190CRYTD";#N/A,#N/A,FALSE,"OP190PRYTD";#N/A,#N/A,FALSE,"NONOP190PRYTD";#N/A,#N/A,FALSE,"OP282CRQTR";#N/A,#N/A,FALSE,"NONOP282CRQTR";#N/A,#N/A,FALSE,"OP282CRYTD";#N/A,#N/A,FALSE,"NONOP282CRYTD";#N/A,#N/A,FALSE,"OP282PRYTD";#N/A,#N/A,FALSE,"NONOP282PRYTD";#N/A,#N/A,FALSE,"OP283CRQTR";#N/A,#N/A,FALSE,"NONOP283CRQTR";#N/A,#N/A,FALSE,"OP283CRYTD";#N/A,#N/A,FALSE,"NONOP283CRYTD";#N/A,#N/A,FALSE,"OP283PRYTD";#N/A,#N/A,FALSE,"NONOP283PRYTD";#N/A,#N/A,FALSE,"DITSUM";#N/A,#N/A,FALSE,"CRYTDACREC";#N/A,#N/A,FALSE,"PRYTDACREC";#N/A,#N/A,FALSE,"SYSJRNL";#N/A,#N/A,FALSE,"FAS109 Summary";#N/A,#N/A,FALSE,"FAS109 OPER 190 ITC";#N/A,#N/A,FALSE,"FAS109 OPER 190 Other";#N/A,#N/A,FALSE,"FAS109 OPER 282";#N/A,#N/A,FALSE,"FAS109 OPER 283";#N/A,#N/A,FALSE,"FAS109 NONOPER 282"}</definedName>
    <definedName name="_115" hidden="1">{#N/A,#N/A,FALSE,"TITLEPG";#N/A,#N/A,FALSE,"INDEX";#N/A,#N/A,FALSE,"BKTAXINCOME";#N/A,#N/A,FALSE,"INTERESTALLOC";#N/A,#N/A,FALSE,"FITCALC";#N/A,#N/A,FALSE,"CCBT";#N/A,#N/A,FALSE,"MFT";#N/A,#N/A,FALSE,"NHBPT";#N/A,#N/A,FALSE,"OPPERMEVENTS";#N/A,#N/A,FALSE,"NONOPPERMEVENTS";#N/A,#N/A,FALSE,"OPTIMEVENTS";#N/A,#N/A,FALSE,"NONOPTIMEVENTS";#N/A,#N/A,FALSE,"DEPREC";#N/A,#N/A,FALSE,"OPPERMDIFF";#N/A,#N/A,FALSE,"NONOPPERMDIFF";#N/A,#N/A,FALSE,"OPTIMDIFF";#N/A,#N/A,FALSE,"NONOPTIMDIFF";#N/A,#N/A,FALSE,"OP190CRQTR";#N/A,#N/A,FALSE,"NONOP190CRQTR";#N/A,#N/A,FALSE,"OP190CRYTD";#N/A,#N/A,FALSE,"NONOP190CRYTD";#N/A,#N/A,FALSE,"OP190PRYTD";#N/A,#N/A,FALSE,"NONOP190PRYTD";#N/A,#N/A,FALSE,"OP282CRQTR";#N/A,#N/A,FALSE,"NONOP282CRQTR";#N/A,#N/A,FALSE,"OP282CRYTD";#N/A,#N/A,FALSE,"NONOP282CRYTD";#N/A,#N/A,FALSE,"OP282PRYTD";#N/A,#N/A,FALSE,"NONOP282PRYTD";#N/A,#N/A,FALSE,"OP283CRQTR";#N/A,#N/A,FALSE,"NONOP283CRQTR";#N/A,#N/A,FALSE,"OP283CRYTD";#N/A,#N/A,FALSE,"NONOP283CRYTD";#N/A,#N/A,FALSE,"OP283PRYTD";#N/A,#N/A,FALSE,"NONOP283PRYTD";#N/A,#N/A,FALSE,"DITSUM";#N/A,#N/A,FALSE,"CRYTDACREC";#N/A,#N/A,FALSE,"PRYTDACREC";#N/A,#N/A,FALSE,"SYSJRNL";#N/A,#N/A,FALSE,"FAS109 Summary";#N/A,#N/A,FALSE,"FAS109 OPER 190 ITC";#N/A,#N/A,FALSE,"FAS109 OPER 190 Other";#N/A,#N/A,FALSE,"FAS109 OPER 282";#N/A,#N/A,FALSE,"FAS109 OPER 283";#N/A,#N/A,FALSE,"FAS109 NONOPER 282"}</definedName>
    <definedName name="_116" localSheetId="10" hidden="1">{#N/A,#N/A,FALSE,"GLDwnLoad"}</definedName>
    <definedName name="_116" localSheetId="12" hidden="1">{#N/A,#N/A,FALSE,"GLDwnLoad"}</definedName>
    <definedName name="_116" hidden="1">{#N/A,#N/A,FALSE,"GLDwnLoad"}</definedName>
    <definedName name="_12" localSheetId="10" hidden="1">{#N/A,#N/A,TRUE,"1990";#N/A,#N/A,TRUE,"1991";#N/A,#N/A,TRUE,"1992";#N/A,#N/A,TRUE,"1993"}</definedName>
    <definedName name="_12" localSheetId="12" hidden="1">{#N/A,#N/A,TRUE,"1990";#N/A,#N/A,TRUE,"1991";#N/A,#N/A,TRUE,"1992";#N/A,#N/A,TRUE,"1993"}</definedName>
    <definedName name="_12" hidden="1">{#N/A,#N/A,TRUE,"1990";#N/A,#N/A,TRUE,"1991";#N/A,#N/A,TRUE,"1992";#N/A,#N/A,TRUE,"1993"}</definedName>
    <definedName name="_123Graph_ACHART" hidden="1">'[3]Chart Data'!$E$30:$E$229</definedName>
    <definedName name="_13" localSheetId="10" hidden="1">{"summary",#N/A,TRUE,"E93ADJ";"detail",#N/A,TRUE,"E93ADJ"}</definedName>
    <definedName name="_13" localSheetId="12" hidden="1">{"summary",#N/A,TRUE,"E93ADJ";"detail",#N/A,TRUE,"E93ADJ"}</definedName>
    <definedName name="_13" hidden="1">{"summary",#N/A,TRUE,"E93ADJ";"detail",#N/A,TRUE,"E93ADJ"}</definedName>
    <definedName name="_14" localSheetId="10" hidden="1">{"summary",#N/A,TRUE,"E93ADJ";"detail",#N/A,TRUE,"E93ADJ"}</definedName>
    <definedName name="_14" localSheetId="12" hidden="1">{"summary",#N/A,TRUE,"E93ADJ";"detail",#N/A,TRUE,"E93ADJ"}</definedName>
    <definedName name="_14" hidden="1">{"summary",#N/A,TRUE,"E93ADJ";"detail",#N/A,TRUE,"E93ADJ"}</definedName>
    <definedName name="_15" localSheetId="10" hidden="1">{#N/A,#N/A,TRUE,"1990";#N/A,#N/A,TRUE,"1991";#N/A,#N/A,TRUE,"1992";#N/A,#N/A,TRUE,"1993"}</definedName>
    <definedName name="_15" localSheetId="12" hidden="1">{#N/A,#N/A,TRUE,"1990";#N/A,#N/A,TRUE,"1991";#N/A,#N/A,TRUE,"1992";#N/A,#N/A,TRUE,"1993"}</definedName>
    <definedName name="_15" hidden="1">{#N/A,#N/A,TRUE,"1990";#N/A,#N/A,TRUE,"1991";#N/A,#N/A,TRUE,"1992";#N/A,#N/A,TRUE,"1993"}</definedName>
    <definedName name="_16" localSheetId="10" hidden="1">{"summary",#N/A,TRUE,"E93ADJ";"detail",#N/A,TRUE,"E93ADJ"}</definedName>
    <definedName name="_16" localSheetId="12" hidden="1">{"summary",#N/A,TRUE,"E93ADJ";"detail",#N/A,TRUE,"E93ADJ"}</definedName>
    <definedName name="_16" hidden="1">{"summary",#N/A,TRUE,"E93ADJ";"detail",#N/A,TRUE,"E93ADJ"}</definedName>
    <definedName name="_17" localSheetId="10" hidden="1">{"ARK_JURIS_FUEL",#N/A,FALSE,"Ark_Fuel&amp;Rev"}</definedName>
    <definedName name="_17" localSheetId="12" hidden="1">{"ARK_JURIS_FUEL",#N/A,FALSE,"Ark_Fuel&amp;Rev"}</definedName>
    <definedName name="_17" hidden="1">{"ARK_JURIS_FUEL",#N/A,FALSE,"Ark_Fuel&amp;Rev"}</definedName>
    <definedName name="_18" localSheetId="10" hidden="1">{#N/A,#N/A,FALSE,"SCA";#N/A,#N/A,FALSE,"NCA";#N/A,#N/A,FALSE,"SAZ";#N/A,#N/A,FALSE,"CAZ";#N/A,#N/A,FALSE,"SNV";#N/A,#N/A,FALSE,"NNV";#N/A,#N/A,FALSE,"PP";#N/A,#N/A,FALSE,"SA"}</definedName>
    <definedName name="_18" localSheetId="12" hidden="1">{#N/A,#N/A,FALSE,"SCA";#N/A,#N/A,FALSE,"NCA";#N/A,#N/A,FALSE,"SAZ";#N/A,#N/A,FALSE,"CAZ";#N/A,#N/A,FALSE,"SNV";#N/A,#N/A,FALSE,"NNV";#N/A,#N/A,FALSE,"PP";#N/A,#N/A,FALSE,"SA"}</definedName>
    <definedName name="_18" hidden="1">{#N/A,#N/A,FALSE,"SCA";#N/A,#N/A,FALSE,"NCA";#N/A,#N/A,FALSE,"SAZ";#N/A,#N/A,FALSE,"CAZ";#N/A,#N/A,FALSE,"SNV";#N/A,#N/A,FALSE,"NNV";#N/A,#N/A,FALSE,"PP";#N/A,#N/A,FALSE,"SA"}</definedName>
    <definedName name="_19" localSheetId="10" hidden="1">{#N/A,#N/A,FALSE,"WP_B5";#N/A,#N/A,FALSE,"WP_B6";#N/A,#N/A,FALSE,"WP_B6.1";#N/A,#N/A,FALSE,"WP_B6.2";#N/A,#N/A,FALSE,"WP_B7";#N/A,#N/A,FALSE,"WP_B8";#N/A,#N/A,FALSE,"WP_B9";#N/A,#N/A,FALSE,"WP_C1";#N/A,#N/A,FALSE,"WP_C1.1";"WP_C1.2.1",#N/A,FALSE,"WP_C1.2";"WP_C1.2.2",#N/A,FALSE,"WP_C1.2";"WP_C1.2.3",#N/A,FALSE,"WP_C1.2";"WP_C1.2.4",#N/A,FALSE,"WP_C1.2";"WP_C1.2.5",#N/A,FALSE,"WP_C1.2";#N/A,#N/A,FALSE,"WP_C2";#N/A,#N/A,FALSE,"WP_C4";#N/A,#N/A,FALSE,"WP_C4a";#N/A,#N/A,FALSE,"WP_C4.1";#N/A,#N/A,FALSE,"WP_C4.2";#N/A,#N/A,FALSE,"WP_C4.3";#N/A,#N/A,FALSE,"WP_C5";#N/A,#N/A,FALSE,"WP_C6";#N/A,#N/A,FALSE,"WP_C7";#N/A,#N/A,FALSE,"WP_C8";#N/A,#N/A,FALSE,"WP_C9";#N/A,#N/A,FALSE,"WP_C10";#N/A,#N/A,FALSE,"WP_C11";#N/A,#N/A,FALSE,"WP_C12";#N/A,#N/A,FALSE,"WP_C13";#N/A,#N/A,FALSE,"WP_C14";"WP_D1.1",#N/A,FALSE,"WP_D1";"WP_D1.2",#N/A,FALSE,"WP_D1";"WP_D1.3",#N/A,FALSE,"WP_D1";"WP_D1.4",#N/A,FALSE,"WP_D1";"WP_D1.5",#N/A,FALSE,"WP_D1";#N/A,#N/A,FALSE,"WP_D2";#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_19" localSheetId="12" hidden="1">{#N/A,#N/A,FALSE,"WP_B5";#N/A,#N/A,FALSE,"WP_B6";#N/A,#N/A,FALSE,"WP_B6.1";#N/A,#N/A,FALSE,"WP_B6.2";#N/A,#N/A,FALSE,"WP_B7";#N/A,#N/A,FALSE,"WP_B8";#N/A,#N/A,FALSE,"WP_B9";#N/A,#N/A,FALSE,"WP_C1";#N/A,#N/A,FALSE,"WP_C1.1";"WP_C1.2.1",#N/A,FALSE,"WP_C1.2";"WP_C1.2.2",#N/A,FALSE,"WP_C1.2";"WP_C1.2.3",#N/A,FALSE,"WP_C1.2";"WP_C1.2.4",#N/A,FALSE,"WP_C1.2";"WP_C1.2.5",#N/A,FALSE,"WP_C1.2";#N/A,#N/A,FALSE,"WP_C2";#N/A,#N/A,FALSE,"WP_C4";#N/A,#N/A,FALSE,"WP_C4a";#N/A,#N/A,FALSE,"WP_C4.1";#N/A,#N/A,FALSE,"WP_C4.2";#N/A,#N/A,FALSE,"WP_C4.3";#N/A,#N/A,FALSE,"WP_C5";#N/A,#N/A,FALSE,"WP_C6";#N/A,#N/A,FALSE,"WP_C7";#N/A,#N/A,FALSE,"WP_C8";#N/A,#N/A,FALSE,"WP_C9";#N/A,#N/A,FALSE,"WP_C10";#N/A,#N/A,FALSE,"WP_C11";#N/A,#N/A,FALSE,"WP_C12";#N/A,#N/A,FALSE,"WP_C13";#N/A,#N/A,FALSE,"WP_C14";"WP_D1.1",#N/A,FALSE,"WP_D1";"WP_D1.2",#N/A,FALSE,"WP_D1";"WP_D1.3",#N/A,FALSE,"WP_D1";"WP_D1.4",#N/A,FALSE,"WP_D1";"WP_D1.5",#N/A,FALSE,"WP_D1";#N/A,#N/A,FALSE,"WP_D2";#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_19" hidden="1">{#N/A,#N/A,FALSE,"WP_B5";#N/A,#N/A,FALSE,"WP_B6";#N/A,#N/A,FALSE,"WP_B6.1";#N/A,#N/A,FALSE,"WP_B6.2";#N/A,#N/A,FALSE,"WP_B7";#N/A,#N/A,FALSE,"WP_B8";#N/A,#N/A,FALSE,"WP_B9";#N/A,#N/A,FALSE,"WP_C1";#N/A,#N/A,FALSE,"WP_C1.1";"WP_C1.2.1",#N/A,FALSE,"WP_C1.2";"WP_C1.2.2",#N/A,FALSE,"WP_C1.2";"WP_C1.2.3",#N/A,FALSE,"WP_C1.2";"WP_C1.2.4",#N/A,FALSE,"WP_C1.2";"WP_C1.2.5",#N/A,FALSE,"WP_C1.2";#N/A,#N/A,FALSE,"WP_C2";#N/A,#N/A,FALSE,"WP_C4";#N/A,#N/A,FALSE,"WP_C4a";#N/A,#N/A,FALSE,"WP_C4.1";#N/A,#N/A,FALSE,"WP_C4.2";#N/A,#N/A,FALSE,"WP_C4.3";#N/A,#N/A,FALSE,"WP_C5";#N/A,#N/A,FALSE,"WP_C6";#N/A,#N/A,FALSE,"WP_C7";#N/A,#N/A,FALSE,"WP_C8";#N/A,#N/A,FALSE,"WP_C9";#N/A,#N/A,FALSE,"WP_C10";#N/A,#N/A,FALSE,"WP_C11";#N/A,#N/A,FALSE,"WP_C12";#N/A,#N/A,FALSE,"WP_C13";#N/A,#N/A,FALSE,"WP_C14";"WP_D1.1",#N/A,FALSE,"WP_D1";"WP_D1.2",#N/A,FALSE,"WP_D1";"WP_D1.3",#N/A,FALSE,"WP_D1";"WP_D1.4",#N/A,FALSE,"WP_D1";"WP_D1.5",#N/A,FALSE,"WP_D1";#N/A,#N/A,FALSE,"WP_D2";#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_1Q_0_Regressio" localSheetId="9" hidden="1">#REF!</definedName>
    <definedName name="_1Q_0_Regressio" hidden="1">#REF!</definedName>
    <definedName name="_2" localSheetId="10" hidden="1">{#N/A,#N/A,FALSE,"SCA";#N/A,#N/A,FALSE,"NCA";#N/A,#N/A,FALSE,"SAZ";#N/A,#N/A,FALSE,"CAZ";#N/A,#N/A,FALSE,"SNV";#N/A,#N/A,FALSE,"NNV";#N/A,#N/A,FALSE,"PP";#N/A,#N/A,FALSE,"SA"}</definedName>
    <definedName name="_2" localSheetId="12" hidden="1">{#N/A,#N/A,FALSE,"SCA";#N/A,#N/A,FALSE,"NCA";#N/A,#N/A,FALSE,"SAZ";#N/A,#N/A,FALSE,"CAZ";#N/A,#N/A,FALSE,"SNV";#N/A,#N/A,FALSE,"NNV";#N/A,#N/A,FALSE,"PP";#N/A,#N/A,FALSE,"SA"}</definedName>
    <definedName name="_2" hidden="1">{#N/A,#N/A,FALSE,"SCA";#N/A,#N/A,FALSE,"NCA";#N/A,#N/A,FALSE,"SAZ";#N/A,#N/A,FALSE,"CAZ";#N/A,#N/A,FALSE,"SNV";#N/A,#N/A,FALSE,"NNV";#N/A,#N/A,FALSE,"PP";#N/A,#N/A,FALSE,"SA"}</definedName>
    <definedName name="_2__123Graph_BYIELD_CURVES" localSheetId="9" hidden="1">[14]Yield_curve!#REF!</definedName>
    <definedName name="_2__123Graph_BYIELD_CURVES" localSheetId="12" hidden="1">[13]Yield_curve!#REF!</definedName>
    <definedName name="_2__123Graph_BYIELD_CURVES" hidden="1">[14]Yield_curve!#REF!</definedName>
    <definedName name="_20" localSheetId="10"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_20" localSheetId="12"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_20"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_21" localSheetId="10" hidden="1">{"wp_h4.2",#N/A,FALSE,"WP_H4.2";"wp_h4.3",#N/A,FALSE,"WP_H4.3"}</definedName>
    <definedName name="_21" localSheetId="12" hidden="1">{"wp_h4.2",#N/A,FALSE,"WP_H4.2";"wp_h4.3",#N/A,FALSE,"WP_H4.3"}</definedName>
    <definedName name="_21" hidden="1">{"wp_h4.2",#N/A,FALSE,"WP_H4.2";"wp_h4.3",#N/A,FALSE,"WP_H4.3"}</definedName>
    <definedName name="_22" localSheetId="10" hidden="1">{#N/A,#N/A,TRUE,"1990";#N/A,#N/A,TRUE,"1991";#N/A,#N/A,TRUE,"1992";#N/A,#N/A,TRUE,"1993"}</definedName>
    <definedName name="_22" localSheetId="12" hidden="1">{#N/A,#N/A,TRUE,"1990";#N/A,#N/A,TRUE,"1991";#N/A,#N/A,TRUE,"1992";#N/A,#N/A,TRUE,"1993"}</definedName>
    <definedName name="_22" hidden="1">{#N/A,#N/A,TRUE,"1990";#N/A,#N/A,TRUE,"1991";#N/A,#N/A,TRUE,"1992";#N/A,#N/A,TRUE,"1993"}</definedName>
    <definedName name="_23" localSheetId="10"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_23" localSheetId="12"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_23"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_24" localSheetId="10" hidden="1">{#N/A,#N/A,FALSE,"TITLEPG";#N/A,#N/A,FALSE,"INDEX";#N/A,#N/A,FALSE,"PAGE7";#N/A,#N/A,FALSE,"COSS";#N/A,#N/A,FALSE,"Taxes FEED ";#N/A,#N/A,FALSE,"PRIOR MTH Taxes FD  ";#N/A,#N/A,FALSE,"FITCALC";#N/A,#N/A,FALSE,"CCBT";#N/A,#N/A,FALSE,"BKTAXINCOME";#N/A,#N/A,FALSE,"PERMDIFFEVENTS";#N/A,#N/A,FALSE,"TIMDIFFEVENTS";#N/A,#N/A,FALSE,"DEPREC";#N/A,#N/A,FALSE,"PERMDIFF";#N/A,#N/A,FALSE,"OPTIMDIFF";#N/A,#N/A,FALSE,"NONOPTIMDIFF";#N/A,#N/A,FALSE,"190CRMTH";#N/A,#N/A,FALSE,"190CRYTD";#N/A,#N/A,FALSE,"190PRYTD";#N/A,#N/A,FALSE,"282CRMTH";#N/A,#N/A,FALSE,"282CRYTD";#N/A,#N/A,FALSE,"282PRYTD";#N/A,#N/A,FALSE,"283CRMTH";#N/A,#N/A,FALSE,"283CRYTD";#N/A,#N/A,FALSE,"283PRYTD";#N/A,#N/A,FALSE,"DITSUM";#N/A,#N/A,FALSE,"CRYTDACREC";#N/A,#N/A,FALSE,"PRYTDACREC";#N/A,#N/A,FALSE,"SYSJRNL"}</definedName>
    <definedName name="_24" localSheetId="12" hidden="1">{#N/A,#N/A,FALSE,"TITLEPG";#N/A,#N/A,FALSE,"INDEX";#N/A,#N/A,FALSE,"PAGE7";#N/A,#N/A,FALSE,"COSS";#N/A,#N/A,FALSE,"Taxes FEED ";#N/A,#N/A,FALSE,"PRIOR MTH Taxes FD  ";#N/A,#N/A,FALSE,"FITCALC";#N/A,#N/A,FALSE,"CCBT";#N/A,#N/A,FALSE,"BKTAXINCOME";#N/A,#N/A,FALSE,"PERMDIFFEVENTS";#N/A,#N/A,FALSE,"TIMDIFFEVENTS";#N/A,#N/A,FALSE,"DEPREC";#N/A,#N/A,FALSE,"PERMDIFF";#N/A,#N/A,FALSE,"OPTIMDIFF";#N/A,#N/A,FALSE,"NONOPTIMDIFF";#N/A,#N/A,FALSE,"190CRMTH";#N/A,#N/A,FALSE,"190CRYTD";#N/A,#N/A,FALSE,"190PRYTD";#N/A,#N/A,FALSE,"282CRMTH";#N/A,#N/A,FALSE,"282CRYTD";#N/A,#N/A,FALSE,"282PRYTD";#N/A,#N/A,FALSE,"283CRMTH";#N/A,#N/A,FALSE,"283CRYTD";#N/A,#N/A,FALSE,"283PRYTD";#N/A,#N/A,FALSE,"DITSUM";#N/A,#N/A,FALSE,"CRYTDACREC";#N/A,#N/A,FALSE,"PRYTDACREC";#N/A,#N/A,FALSE,"SYSJRNL"}</definedName>
    <definedName name="_24" hidden="1">{#N/A,#N/A,FALSE,"TITLEPG";#N/A,#N/A,FALSE,"INDEX";#N/A,#N/A,FALSE,"PAGE7";#N/A,#N/A,FALSE,"COSS";#N/A,#N/A,FALSE,"Taxes FEED ";#N/A,#N/A,FALSE,"PRIOR MTH Taxes FD  ";#N/A,#N/A,FALSE,"FITCALC";#N/A,#N/A,FALSE,"CCBT";#N/A,#N/A,FALSE,"BKTAXINCOME";#N/A,#N/A,FALSE,"PERMDIFFEVENTS";#N/A,#N/A,FALSE,"TIMDIFFEVENTS";#N/A,#N/A,FALSE,"DEPREC";#N/A,#N/A,FALSE,"PERMDIFF";#N/A,#N/A,FALSE,"OPTIMDIFF";#N/A,#N/A,FALSE,"NONOPTIMDIFF";#N/A,#N/A,FALSE,"190CRMTH";#N/A,#N/A,FALSE,"190CRYTD";#N/A,#N/A,FALSE,"190PRYTD";#N/A,#N/A,FALSE,"282CRMTH";#N/A,#N/A,FALSE,"282CRYTD";#N/A,#N/A,FALSE,"282PRYTD";#N/A,#N/A,FALSE,"283CRMTH";#N/A,#N/A,FALSE,"283CRYTD";#N/A,#N/A,FALSE,"283PRYTD";#N/A,#N/A,FALSE,"DITSUM";#N/A,#N/A,FALSE,"CRYTDACREC";#N/A,#N/A,FALSE,"PRYTDACREC";#N/A,#N/A,FALSE,"SYSJRNL"}</definedName>
    <definedName name="_25" localSheetId="10" hidden="1">{"ARK_JURIS_FAC",#N/A,FALSE,"Ark_Fuel&amp;Rev"}</definedName>
    <definedName name="_25" localSheetId="12" hidden="1">{"ARK_JURIS_FAC",#N/A,FALSE,"Ark_Fuel&amp;Rev"}</definedName>
    <definedName name="_25" hidden="1">{"ARK_JURIS_FAC",#N/A,FALSE,"Ark_Fuel&amp;Rev"}</definedName>
    <definedName name="_26" localSheetId="10" hidden="1">{"OMPA_FAC",#N/A,FALSE,"OMPA FAC"}</definedName>
    <definedName name="_26" localSheetId="12" hidden="1">{"OMPA_FAC",#N/A,FALSE,"OMPA FAC"}</definedName>
    <definedName name="_26" hidden="1">{"OMPA_FAC",#N/A,FALSE,"OMPA FAC"}</definedName>
    <definedName name="_27" localSheetId="10" hidden="1">{#N/A,#N/A,FALSE,"SCH_B1";#N/A,#N/A,FALSE,"SCH_B2";#N/A,#N/A,FALSE,"SCH_B2.1";#N/A,#N/A,FALSE,"SCH_B2.2";#N/A,#N/A,FALSE,"SCH_B2.3";#N/A,#N/A,FALSE,"SCH_B3";#N/A,#N/A,FALSE,"SCH_B3.1";#N/A,#N/A,FALSE,"SCH_C1-a";#N/A,#N/A,FALSE,"SCH_C2";#N/A,#N/A,FALSE,"SCH_C2.1";#N/A,#N/A,FALSE,"SCH_D1A";#N/A,#N/A,FALSE,"SCH_D2";#N/A,#N/A,FALSE,"SCH_D2.1";#N/A,#N/A,FALSE,"SCH_E1";#N/A,#N/A,FALSE,"SCH_E1.1";#N/A,#N/A,FALSE,"SCH_F1";#N/A,#N/A,FALSE,"SCH_H1";#N/A,#N/A,FALSE,"SCH_H2";#N/A,#N/A,FALSE,"SCH_H2.1";#N/A,#N/A,FALSE,"SCH_I1";#N/A,#N/A,FALSE,"SCH_I1a";#N/A,#N/A,FALSE,"SCH_J1"}</definedName>
    <definedName name="_27" localSheetId="12" hidden="1">{#N/A,#N/A,FALSE,"SCH_B1";#N/A,#N/A,FALSE,"SCH_B2";#N/A,#N/A,FALSE,"SCH_B2.1";#N/A,#N/A,FALSE,"SCH_B2.2";#N/A,#N/A,FALSE,"SCH_B2.3";#N/A,#N/A,FALSE,"SCH_B3";#N/A,#N/A,FALSE,"SCH_B3.1";#N/A,#N/A,FALSE,"SCH_C1-a";#N/A,#N/A,FALSE,"SCH_C2";#N/A,#N/A,FALSE,"SCH_C2.1";#N/A,#N/A,FALSE,"SCH_D1A";#N/A,#N/A,FALSE,"SCH_D2";#N/A,#N/A,FALSE,"SCH_D2.1";#N/A,#N/A,FALSE,"SCH_E1";#N/A,#N/A,FALSE,"SCH_E1.1";#N/A,#N/A,FALSE,"SCH_F1";#N/A,#N/A,FALSE,"SCH_H1";#N/A,#N/A,FALSE,"SCH_H2";#N/A,#N/A,FALSE,"SCH_H2.1";#N/A,#N/A,FALSE,"SCH_I1";#N/A,#N/A,FALSE,"SCH_I1a";#N/A,#N/A,FALSE,"SCH_J1"}</definedName>
    <definedName name="_27" hidden="1">{#N/A,#N/A,FALSE,"SCH_B1";#N/A,#N/A,FALSE,"SCH_B2";#N/A,#N/A,FALSE,"SCH_B2.1";#N/A,#N/A,FALSE,"SCH_B2.2";#N/A,#N/A,FALSE,"SCH_B2.3";#N/A,#N/A,FALSE,"SCH_B3";#N/A,#N/A,FALSE,"SCH_B3.1";#N/A,#N/A,FALSE,"SCH_C1-a";#N/A,#N/A,FALSE,"SCH_C2";#N/A,#N/A,FALSE,"SCH_C2.1";#N/A,#N/A,FALSE,"SCH_D1A";#N/A,#N/A,FALSE,"SCH_D2";#N/A,#N/A,FALSE,"SCH_D2.1";#N/A,#N/A,FALSE,"SCH_E1";#N/A,#N/A,FALSE,"SCH_E1.1";#N/A,#N/A,FALSE,"SCH_F1";#N/A,#N/A,FALSE,"SCH_H1";#N/A,#N/A,FALSE,"SCH_H2";#N/A,#N/A,FALSE,"SCH_H2.1";#N/A,#N/A,FALSE,"SCH_I1";#N/A,#N/A,FALSE,"SCH_I1a";#N/A,#N/A,FALSE,"SCH_J1"}</definedName>
    <definedName name="_28" localSheetId="10" hidden="1">{#N/A,#N/A,FALSE,"SCA";#N/A,#N/A,FALSE,"NCA";#N/A,#N/A,FALSE,"SAZ";#N/A,#N/A,FALSE,"CAZ";#N/A,#N/A,FALSE,"SNV";#N/A,#N/A,FALSE,"NNV";#N/A,#N/A,FALSE,"PP";#N/A,#N/A,FALSE,"SA"}</definedName>
    <definedName name="_28" localSheetId="12" hidden="1">{#N/A,#N/A,FALSE,"SCA";#N/A,#N/A,FALSE,"NCA";#N/A,#N/A,FALSE,"SAZ";#N/A,#N/A,FALSE,"CAZ";#N/A,#N/A,FALSE,"SNV";#N/A,#N/A,FALSE,"NNV";#N/A,#N/A,FALSE,"PP";#N/A,#N/A,FALSE,"SA"}</definedName>
    <definedName name="_28" hidden="1">{#N/A,#N/A,FALSE,"SCA";#N/A,#N/A,FALSE,"NCA";#N/A,#N/A,FALSE,"SAZ";#N/A,#N/A,FALSE,"CAZ";#N/A,#N/A,FALSE,"SNV";#N/A,#N/A,FALSE,"NNV";#N/A,#N/A,FALSE,"PP";#N/A,#N/A,FALSE,"SA"}</definedName>
    <definedName name="_29" localSheetId="10"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_29" localSheetId="12"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_29"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_2S_0_Regressio" localSheetId="9" hidden="1">#REF!</definedName>
    <definedName name="_2S_0_Regressio" hidden="1">#REF!</definedName>
    <definedName name="_3" localSheetId="10" hidden="1">{#N/A,#N/A,FALSE,"SCA";#N/A,#N/A,FALSE,"NCA";#N/A,#N/A,FALSE,"SAZ";#N/A,#N/A,FALSE,"CAZ";#N/A,#N/A,FALSE,"SNV";#N/A,#N/A,FALSE,"NNV";#N/A,#N/A,FALSE,"PP";#N/A,#N/A,FALSE,"SA"}</definedName>
    <definedName name="_3" localSheetId="12" hidden="1">{#N/A,#N/A,FALSE,"SCA";#N/A,#N/A,FALSE,"NCA";#N/A,#N/A,FALSE,"SAZ";#N/A,#N/A,FALSE,"CAZ";#N/A,#N/A,FALSE,"SNV";#N/A,#N/A,FALSE,"NNV";#N/A,#N/A,FALSE,"PP";#N/A,#N/A,FALSE,"SA"}</definedName>
    <definedName name="_3" hidden="1">{#N/A,#N/A,FALSE,"SCA";#N/A,#N/A,FALSE,"NCA";#N/A,#N/A,FALSE,"SAZ";#N/A,#N/A,FALSE,"CAZ";#N/A,#N/A,FALSE,"SNV";#N/A,#N/A,FALSE,"NNV";#N/A,#N/A,FALSE,"PP";#N/A,#N/A,FALSE,"SA"}</definedName>
    <definedName name="_3__123Graph_CYIELD_CURVES" localSheetId="9" hidden="1">[14]Yield_curve!#REF!</definedName>
    <definedName name="_3__123Graph_CYIELD_CURVES" localSheetId="12" hidden="1">[13]Yield_curve!#REF!</definedName>
    <definedName name="_3__123Graph_CYIELD_CURVES" hidden="1">[14]Yield_curve!#REF!</definedName>
    <definedName name="_30" localSheetId="10" hidden="1">{"caz2",#N/A,FALSE,"Central Arizona 2";"saz2",#N/A,FALSE,"Southern Arizona 2";"snv2",#N/A,FALSE,"Southern Nevada 2";"nnv2",#N/A,FALSE,"Northern Nevada 2";"sca2",#N/A,FALSE,"Southern California 2";"nca2",#N/A,FALSE,"Northern California 2";"pai2",#N/A,FALSE,"Paiute 2"}</definedName>
    <definedName name="_30" localSheetId="12" hidden="1">{"caz2",#N/A,FALSE,"Central Arizona 2";"saz2",#N/A,FALSE,"Southern Arizona 2";"snv2",#N/A,FALSE,"Southern Nevada 2";"nnv2",#N/A,FALSE,"Northern Nevada 2";"sca2",#N/A,FALSE,"Southern California 2";"nca2",#N/A,FALSE,"Northern California 2";"pai2",#N/A,FALSE,"Paiute 2"}</definedName>
    <definedName name="_30" hidden="1">{"caz2",#N/A,FALSE,"Central Arizona 2";"saz2",#N/A,FALSE,"Southern Arizona 2";"snv2",#N/A,FALSE,"Southern Nevada 2";"nnv2",#N/A,FALSE,"Northern Nevada 2";"sca2",#N/A,FALSE,"Southern California 2";"nca2",#N/A,FALSE,"Northern California 2";"pai2",#N/A,FALSE,"Paiute 2"}</definedName>
    <definedName name="_31" localSheetId="10" hidden="1">{#N/A,#N/A,FALSE,"SCA";#N/A,#N/A,FALSE,"NCA";#N/A,#N/A,FALSE,"SAZ";#N/A,#N/A,FALSE,"CAZ";#N/A,#N/A,FALSE,"SNV";#N/A,#N/A,FALSE,"NNV";#N/A,#N/A,FALSE,"PP";#N/A,#N/A,FALSE,"SA"}</definedName>
    <definedName name="_31" localSheetId="12" hidden="1">{#N/A,#N/A,FALSE,"SCA";#N/A,#N/A,FALSE,"NCA";#N/A,#N/A,FALSE,"SAZ";#N/A,#N/A,FALSE,"CAZ";#N/A,#N/A,FALSE,"SNV";#N/A,#N/A,FALSE,"NNV";#N/A,#N/A,FALSE,"PP";#N/A,#N/A,FALSE,"SA"}</definedName>
    <definedName name="_31" hidden="1">{#N/A,#N/A,FALSE,"SCA";#N/A,#N/A,FALSE,"NCA";#N/A,#N/A,FALSE,"SAZ";#N/A,#N/A,FALSE,"CAZ";#N/A,#N/A,FALSE,"SNV";#N/A,#N/A,FALSE,"NNV";#N/A,#N/A,FALSE,"PP";#N/A,#N/A,FALSE,"SA"}</definedName>
    <definedName name="_32" localSheetId="10" hidden="1">{#N/A,#N/A,FALSE,"SCA";#N/A,#N/A,FALSE,"NCA";#N/A,#N/A,FALSE,"SAZ";#N/A,#N/A,FALSE,"CAZ";#N/A,#N/A,FALSE,"SNV";#N/A,#N/A,FALSE,"NNV";#N/A,#N/A,FALSE,"PP";#N/A,#N/A,FALSE,"SA"}</definedName>
    <definedName name="_32" localSheetId="12" hidden="1">{#N/A,#N/A,FALSE,"SCA";#N/A,#N/A,FALSE,"NCA";#N/A,#N/A,FALSE,"SAZ";#N/A,#N/A,FALSE,"CAZ";#N/A,#N/A,FALSE,"SNV";#N/A,#N/A,FALSE,"NNV";#N/A,#N/A,FALSE,"PP";#N/A,#N/A,FALSE,"SA"}</definedName>
    <definedName name="_32" hidden="1">{#N/A,#N/A,FALSE,"SCA";#N/A,#N/A,FALSE,"NCA";#N/A,#N/A,FALSE,"SAZ";#N/A,#N/A,FALSE,"CAZ";#N/A,#N/A,FALSE,"SNV";#N/A,#N/A,FALSE,"NNV";#N/A,#N/A,FALSE,"PP";#N/A,#N/A,FALSE,"SA"}</definedName>
    <definedName name="_33" localSheetId="10" hidden="1">{"ARK_JURIS_FUEL",#N/A,FALSE,"Ark_Fuel&amp;Rev"}</definedName>
    <definedName name="_33" localSheetId="12" hidden="1">{"ARK_JURIS_FUEL",#N/A,FALSE,"Ark_Fuel&amp;Rev"}</definedName>
    <definedName name="_33" hidden="1">{"ARK_JURIS_FUEL",#N/A,FALSE,"Ark_Fuel&amp;Rev"}</definedName>
    <definedName name="_34" localSheetId="10" hidden="1">{#N/A,#N/A,FALSE,"SCA";#N/A,#N/A,FALSE,"NCA";#N/A,#N/A,FALSE,"SAZ";#N/A,#N/A,FALSE,"CAZ";#N/A,#N/A,FALSE,"SNV";#N/A,#N/A,FALSE,"NNV";#N/A,#N/A,FALSE,"PP";#N/A,#N/A,FALSE,"SA"}</definedName>
    <definedName name="_34" localSheetId="12" hidden="1">{#N/A,#N/A,FALSE,"SCA";#N/A,#N/A,FALSE,"NCA";#N/A,#N/A,FALSE,"SAZ";#N/A,#N/A,FALSE,"CAZ";#N/A,#N/A,FALSE,"SNV";#N/A,#N/A,FALSE,"NNV";#N/A,#N/A,FALSE,"PP";#N/A,#N/A,FALSE,"SA"}</definedName>
    <definedName name="_34" hidden="1">{#N/A,#N/A,FALSE,"SCA";#N/A,#N/A,FALSE,"NCA";#N/A,#N/A,FALSE,"SAZ";#N/A,#N/A,FALSE,"CAZ";#N/A,#N/A,FALSE,"SNV";#N/A,#N/A,FALSE,"NNV";#N/A,#N/A,FALSE,"PP";#N/A,#N/A,FALSE,"SA"}</definedName>
    <definedName name="_35" localSheetId="10" hidden="1">{#N/A,#N/A,TRUE,"1990";#N/A,#N/A,TRUE,"1991";#N/A,#N/A,TRUE,"1992";#N/A,#N/A,TRUE,"1993"}</definedName>
    <definedName name="_35" localSheetId="12" hidden="1">{#N/A,#N/A,TRUE,"1990";#N/A,#N/A,TRUE,"1991";#N/A,#N/A,TRUE,"1992";#N/A,#N/A,TRUE,"1993"}</definedName>
    <definedName name="_35" hidden="1">{#N/A,#N/A,TRUE,"1990";#N/A,#N/A,TRUE,"1991";#N/A,#N/A,TRUE,"1992";#N/A,#N/A,TRUE,"1993"}</definedName>
    <definedName name="_36" localSheetId="10" hidden="1">{"summary",#N/A,TRUE,"E93ADJ";"detail",#N/A,TRUE,"E93ADJ"}</definedName>
    <definedName name="_36" localSheetId="12" hidden="1">{"summary",#N/A,TRUE,"E93ADJ";"detail",#N/A,TRUE,"E93ADJ"}</definedName>
    <definedName name="_36" hidden="1">{"summary",#N/A,TRUE,"E93ADJ";"detail",#N/A,TRUE,"E93ADJ"}</definedName>
    <definedName name="_37" localSheetId="10"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37" localSheetId="12"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37"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38" localSheetId="10" hidden="1">{#N/A,#N/A,FALSE,"WP_B5";#N/A,#N/A,FALSE,"WP_B6";#N/A,#N/A,FALSE,"WP_B6.1";#N/A,#N/A,FALSE,"WP_B6.2";#N/A,#N/A,FALSE,"WP_B7";#N/A,#N/A,FALSE,"WP_B8";#N/A,#N/A,FALSE,"WP_B9";#N/A,#N/A,FALSE,"WP_C1";#N/A,#N/A,FALSE,"WP_C1.1";"WP_C1.2.1",#N/A,FALSE,"WP_C1.2";"WP_C1.2.2",#N/A,FALSE,"WP_C1.2";"WP_C1.2.3",#N/A,FALSE,"WP_C1.2";"WP_C1.2.4",#N/A,FALSE,"WP_C1.2";"WP_C1.2.5",#N/A,FALSE,"WP_C1.2";#N/A,#N/A,FALSE,"WP_C2";#N/A,#N/A,FALSE,"WP_C4";#N/A,#N/A,FALSE,"WP_C4a";#N/A,#N/A,FALSE,"WP_C4.1";#N/A,#N/A,FALSE,"WP_C4.2";#N/A,#N/A,FALSE,"WP_C4.3";#N/A,#N/A,FALSE,"WP_C5";#N/A,#N/A,FALSE,"WP_C6";#N/A,#N/A,FALSE,"WP_C7";#N/A,#N/A,FALSE,"WP_C8";#N/A,#N/A,FALSE,"WP_C9";#N/A,#N/A,FALSE,"WP_C10";#N/A,#N/A,FALSE,"WP_C11";#N/A,#N/A,FALSE,"WP_C12";#N/A,#N/A,FALSE,"WP_C13";#N/A,#N/A,FALSE,"WP_C14";"WP_D1.1",#N/A,FALSE,"WP_D1";"WP_D1.2",#N/A,FALSE,"WP_D1";"WP_D1.3",#N/A,FALSE,"WP_D1";"WP_D1.4",#N/A,FALSE,"WP_D1";"WP_D1.5",#N/A,FALSE,"WP_D1";#N/A,#N/A,FALSE,"WP_D2";#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_38" localSheetId="12" hidden="1">{#N/A,#N/A,FALSE,"WP_B5";#N/A,#N/A,FALSE,"WP_B6";#N/A,#N/A,FALSE,"WP_B6.1";#N/A,#N/A,FALSE,"WP_B6.2";#N/A,#N/A,FALSE,"WP_B7";#N/A,#N/A,FALSE,"WP_B8";#N/A,#N/A,FALSE,"WP_B9";#N/A,#N/A,FALSE,"WP_C1";#N/A,#N/A,FALSE,"WP_C1.1";"WP_C1.2.1",#N/A,FALSE,"WP_C1.2";"WP_C1.2.2",#N/A,FALSE,"WP_C1.2";"WP_C1.2.3",#N/A,FALSE,"WP_C1.2";"WP_C1.2.4",#N/A,FALSE,"WP_C1.2";"WP_C1.2.5",#N/A,FALSE,"WP_C1.2";#N/A,#N/A,FALSE,"WP_C2";#N/A,#N/A,FALSE,"WP_C4";#N/A,#N/A,FALSE,"WP_C4a";#N/A,#N/A,FALSE,"WP_C4.1";#N/A,#N/A,FALSE,"WP_C4.2";#N/A,#N/A,FALSE,"WP_C4.3";#N/A,#N/A,FALSE,"WP_C5";#N/A,#N/A,FALSE,"WP_C6";#N/A,#N/A,FALSE,"WP_C7";#N/A,#N/A,FALSE,"WP_C8";#N/A,#N/A,FALSE,"WP_C9";#N/A,#N/A,FALSE,"WP_C10";#N/A,#N/A,FALSE,"WP_C11";#N/A,#N/A,FALSE,"WP_C12";#N/A,#N/A,FALSE,"WP_C13";#N/A,#N/A,FALSE,"WP_C14";"WP_D1.1",#N/A,FALSE,"WP_D1";"WP_D1.2",#N/A,FALSE,"WP_D1";"WP_D1.3",#N/A,FALSE,"WP_D1";"WP_D1.4",#N/A,FALSE,"WP_D1";"WP_D1.5",#N/A,FALSE,"WP_D1";#N/A,#N/A,FALSE,"WP_D2";#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_38" hidden="1">{#N/A,#N/A,FALSE,"WP_B5";#N/A,#N/A,FALSE,"WP_B6";#N/A,#N/A,FALSE,"WP_B6.1";#N/A,#N/A,FALSE,"WP_B6.2";#N/A,#N/A,FALSE,"WP_B7";#N/A,#N/A,FALSE,"WP_B8";#N/A,#N/A,FALSE,"WP_B9";#N/A,#N/A,FALSE,"WP_C1";#N/A,#N/A,FALSE,"WP_C1.1";"WP_C1.2.1",#N/A,FALSE,"WP_C1.2";"WP_C1.2.2",#N/A,FALSE,"WP_C1.2";"WP_C1.2.3",#N/A,FALSE,"WP_C1.2";"WP_C1.2.4",#N/A,FALSE,"WP_C1.2";"WP_C1.2.5",#N/A,FALSE,"WP_C1.2";#N/A,#N/A,FALSE,"WP_C2";#N/A,#N/A,FALSE,"WP_C4";#N/A,#N/A,FALSE,"WP_C4a";#N/A,#N/A,FALSE,"WP_C4.1";#N/A,#N/A,FALSE,"WP_C4.2";#N/A,#N/A,FALSE,"WP_C4.3";#N/A,#N/A,FALSE,"WP_C5";#N/A,#N/A,FALSE,"WP_C6";#N/A,#N/A,FALSE,"WP_C7";#N/A,#N/A,FALSE,"WP_C8";#N/A,#N/A,FALSE,"WP_C9";#N/A,#N/A,FALSE,"WP_C10";#N/A,#N/A,FALSE,"WP_C11";#N/A,#N/A,FALSE,"WP_C12";#N/A,#N/A,FALSE,"WP_C13";#N/A,#N/A,FALSE,"WP_C14";"WP_D1.1",#N/A,FALSE,"WP_D1";"WP_D1.2",#N/A,FALSE,"WP_D1";"WP_D1.3",#N/A,FALSE,"WP_D1";"WP_D1.4",#N/A,FALSE,"WP_D1";"WP_D1.5",#N/A,FALSE,"WP_D1";#N/A,#N/A,FALSE,"WP_D2";#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_39" localSheetId="10" hidden="1">{"summary",#N/A,TRUE,"E93ADJ";"detail",#N/A,TRUE,"E93ADJ"}</definedName>
    <definedName name="_39" localSheetId="12" hidden="1">{"summary",#N/A,TRUE,"E93ADJ";"detail",#N/A,TRUE,"E93ADJ"}</definedName>
    <definedName name="_39" hidden="1">{"summary",#N/A,TRUE,"E93ADJ";"detail",#N/A,TRUE,"E93ADJ"}</definedName>
    <definedName name="_4" localSheetId="10"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4" localSheetId="12"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4"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4__123Graph_DYIELD_CURVES" localSheetId="12" hidden="1">[13]Yield_curve!#REF!</definedName>
    <definedName name="_4__123Graph_DYIELD_CURVES" hidden="1">[14]Yield_curve!#REF!</definedName>
    <definedName name="_4_0__123Grap" localSheetId="12" hidden="1">'[15]Plant in Ser'!#REF!</definedName>
    <definedName name="_4_0__123Grap" hidden="1">'[2]Plant in Ser'!#REF!</definedName>
    <definedName name="_40" localSheetId="10" hidden="1">{"ARK_JURIS_FUEL",#N/A,FALSE,"Ark_Fuel&amp;Rev"}</definedName>
    <definedName name="_40" localSheetId="12" hidden="1">{"ARK_JURIS_FUEL",#N/A,FALSE,"Ark_Fuel&amp;Rev"}</definedName>
    <definedName name="_40" hidden="1">{"ARK_JURIS_FUEL",#N/A,FALSE,"Ark_Fuel&amp;Rev"}</definedName>
    <definedName name="_41" localSheetId="10" hidden="1">{#N/A,#N/A,FALSE,"SCH_B1";#N/A,#N/A,FALSE,"SCH_B2";#N/A,#N/A,FALSE,"SCH_B2.1";#N/A,#N/A,FALSE,"SCH_B2.2";#N/A,#N/A,FALSE,"SCH_B2.3";#N/A,#N/A,FALSE,"SCH_B3";#N/A,#N/A,FALSE,"SCH_B3.1";#N/A,#N/A,FALSE,"SCH_C1-a";#N/A,#N/A,FALSE,"SCH_C2";#N/A,#N/A,FALSE,"SCH_C2.1";#N/A,#N/A,FALSE,"SCH_D1A";#N/A,#N/A,FALSE,"SCH_D2";#N/A,#N/A,FALSE,"SCH_D2.1";#N/A,#N/A,FALSE,"SCH_E1";#N/A,#N/A,FALSE,"SCH_E1.1";#N/A,#N/A,FALSE,"SCH_F1";#N/A,#N/A,FALSE,"SCH_H1";#N/A,#N/A,FALSE,"SCH_H2";#N/A,#N/A,FALSE,"SCH_H2.1";#N/A,#N/A,FALSE,"SCH_I1";#N/A,#N/A,FALSE,"SCH_I1a";#N/A,#N/A,FALSE,"SCH_J1"}</definedName>
    <definedName name="_41" localSheetId="12" hidden="1">{#N/A,#N/A,FALSE,"SCH_B1";#N/A,#N/A,FALSE,"SCH_B2";#N/A,#N/A,FALSE,"SCH_B2.1";#N/A,#N/A,FALSE,"SCH_B2.2";#N/A,#N/A,FALSE,"SCH_B2.3";#N/A,#N/A,FALSE,"SCH_B3";#N/A,#N/A,FALSE,"SCH_B3.1";#N/A,#N/A,FALSE,"SCH_C1-a";#N/A,#N/A,FALSE,"SCH_C2";#N/A,#N/A,FALSE,"SCH_C2.1";#N/A,#N/A,FALSE,"SCH_D1A";#N/A,#N/A,FALSE,"SCH_D2";#N/A,#N/A,FALSE,"SCH_D2.1";#N/A,#N/A,FALSE,"SCH_E1";#N/A,#N/A,FALSE,"SCH_E1.1";#N/A,#N/A,FALSE,"SCH_F1";#N/A,#N/A,FALSE,"SCH_H1";#N/A,#N/A,FALSE,"SCH_H2";#N/A,#N/A,FALSE,"SCH_H2.1";#N/A,#N/A,FALSE,"SCH_I1";#N/A,#N/A,FALSE,"SCH_I1a";#N/A,#N/A,FALSE,"SCH_J1"}</definedName>
    <definedName name="_41" hidden="1">{#N/A,#N/A,FALSE,"SCH_B1";#N/A,#N/A,FALSE,"SCH_B2";#N/A,#N/A,FALSE,"SCH_B2.1";#N/A,#N/A,FALSE,"SCH_B2.2";#N/A,#N/A,FALSE,"SCH_B2.3";#N/A,#N/A,FALSE,"SCH_B3";#N/A,#N/A,FALSE,"SCH_B3.1";#N/A,#N/A,FALSE,"SCH_C1-a";#N/A,#N/A,FALSE,"SCH_C2";#N/A,#N/A,FALSE,"SCH_C2.1";#N/A,#N/A,FALSE,"SCH_D1A";#N/A,#N/A,FALSE,"SCH_D2";#N/A,#N/A,FALSE,"SCH_D2.1";#N/A,#N/A,FALSE,"SCH_E1";#N/A,#N/A,FALSE,"SCH_E1.1";#N/A,#N/A,FALSE,"SCH_F1";#N/A,#N/A,FALSE,"SCH_H1";#N/A,#N/A,FALSE,"SCH_H2";#N/A,#N/A,FALSE,"SCH_H2.1";#N/A,#N/A,FALSE,"SCH_I1";#N/A,#N/A,FALSE,"SCH_I1a";#N/A,#N/A,FALSE,"SCH_J1"}</definedName>
    <definedName name="_42" localSheetId="10" hidden="1">{#N/A,#N/A,TRUE,"1990";#N/A,#N/A,TRUE,"1991";#N/A,#N/A,TRUE,"1992";#N/A,#N/A,TRUE,"1993"}</definedName>
    <definedName name="_42" localSheetId="12" hidden="1">{#N/A,#N/A,TRUE,"1990";#N/A,#N/A,TRUE,"1991";#N/A,#N/A,TRUE,"1992";#N/A,#N/A,TRUE,"1993"}</definedName>
    <definedName name="_42" hidden="1">{#N/A,#N/A,TRUE,"1990";#N/A,#N/A,TRUE,"1991";#N/A,#N/A,TRUE,"1992";#N/A,#N/A,TRUE,"1993"}</definedName>
    <definedName name="_43" localSheetId="10" hidden="1">{#N/A,#N/A,TRUE,"1990";#N/A,#N/A,TRUE,"1991";#N/A,#N/A,TRUE,"1992";#N/A,#N/A,TRUE,"1993"}</definedName>
    <definedName name="_43" localSheetId="12" hidden="1">{#N/A,#N/A,TRUE,"1990";#N/A,#N/A,TRUE,"1991";#N/A,#N/A,TRUE,"1992";#N/A,#N/A,TRUE,"1993"}</definedName>
    <definedName name="_43" hidden="1">{#N/A,#N/A,TRUE,"1990";#N/A,#N/A,TRUE,"1991";#N/A,#N/A,TRUE,"1992";#N/A,#N/A,TRUE,"1993"}</definedName>
    <definedName name="_44" localSheetId="10" hidden="1">{"summary",#N/A,TRUE,"E93ADJ";"detail",#N/A,TRUE,"E93ADJ"}</definedName>
    <definedName name="_44" localSheetId="12" hidden="1">{"summary",#N/A,TRUE,"E93ADJ";"detail",#N/A,TRUE,"E93ADJ"}</definedName>
    <definedName name="_44" hidden="1">{"summary",#N/A,TRUE,"E93ADJ";"detail",#N/A,TRUE,"E93ADJ"}</definedName>
    <definedName name="_45" localSheetId="10" hidden="1">{"summary",#N/A,TRUE,"E93ADJ";"detail",#N/A,TRUE,"E93ADJ"}</definedName>
    <definedName name="_45" localSheetId="12" hidden="1">{"summary",#N/A,TRUE,"E93ADJ";"detail",#N/A,TRUE,"E93ADJ"}</definedName>
    <definedName name="_45" hidden="1">{"summary",#N/A,TRUE,"E93ADJ";"detail",#N/A,TRUE,"E93ADJ"}</definedName>
    <definedName name="_46" localSheetId="10" hidden="1">{#N/A,#N/A,TRUE,"1990";#N/A,#N/A,TRUE,"1991";#N/A,#N/A,TRUE,"1992";#N/A,#N/A,TRUE,"1993"}</definedName>
    <definedName name="_46" localSheetId="12" hidden="1">{#N/A,#N/A,TRUE,"1990";#N/A,#N/A,TRUE,"1991";#N/A,#N/A,TRUE,"1992";#N/A,#N/A,TRUE,"1993"}</definedName>
    <definedName name="_46" hidden="1">{#N/A,#N/A,TRUE,"1990";#N/A,#N/A,TRUE,"1991";#N/A,#N/A,TRUE,"1992";#N/A,#N/A,TRUE,"1993"}</definedName>
    <definedName name="_47" localSheetId="10" hidden="1">{"summary",#N/A,TRUE,"E93ADJ";"detail",#N/A,TRUE,"E93ADJ"}</definedName>
    <definedName name="_47" localSheetId="12" hidden="1">{"summary",#N/A,TRUE,"E93ADJ";"detail",#N/A,TRUE,"E93ADJ"}</definedName>
    <definedName name="_47" hidden="1">{"summary",#N/A,TRUE,"E93ADJ";"detail",#N/A,TRUE,"E93ADJ"}</definedName>
    <definedName name="_48" localSheetId="10" hidden="1">{#N/A,#N/A,TRUE,"1990";#N/A,#N/A,TRUE,"1991";#N/A,#N/A,TRUE,"1992";#N/A,#N/A,TRUE,"1993"}</definedName>
    <definedName name="_48" localSheetId="12" hidden="1">{#N/A,#N/A,TRUE,"1990";#N/A,#N/A,TRUE,"1991";#N/A,#N/A,TRUE,"1992";#N/A,#N/A,TRUE,"1993"}</definedName>
    <definedName name="_48" hidden="1">{#N/A,#N/A,TRUE,"1990";#N/A,#N/A,TRUE,"1991";#N/A,#N/A,TRUE,"1992";#N/A,#N/A,TRUE,"1993"}</definedName>
    <definedName name="_49" localSheetId="10" hidden="1">{#N/A,#N/A,TRUE,"1990";#N/A,#N/A,TRUE,"1991";#N/A,#N/A,TRUE,"1992";#N/A,#N/A,TRUE,"1993"}</definedName>
    <definedName name="_49" localSheetId="12" hidden="1">{#N/A,#N/A,TRUE,"1990";#N/A,#N/A,TRUE,"1991";#N/A,#N/A,TRUE,"1992";#N/A,#N/A,TRUE,"1993"}</definedName>
    <definedName name="_49" hidden="1">{#N/A,#N/A,TRUE,"1990";#N/A,#N/A,TRUE,"1991";#N/A,#N/A,TRUE,"1992";#N/A,#N/A,TRUE,"1993"}</definedName>
    <definedName name="_5" localSheetId="10" hidden="1">{#N/A,#N/A,FALSE,"SCA";#N/A,#N/A,FALSE,"NCA";#N/A,#N/A,FALSE,"SAZ";#N/A,#N/A,FALSE,"CAZ";#N/A,#N/A,FALSE,"SNV";#N/A,#N/A,FALSE,"NNV";#N/A,#N/A,FALSE,"PP";#N/A,#N/A,FALSE,"SA"}</definedName>
    <definedName name="_5" localSheetId="12" hidden="1">{#N/A,#N/A,FALSE,"SCA";#N/A,#N/A,FALSE,"NCA";#N/A,#N/A,FALSE,"SAZ";#N/A,#N/A,FALSE,"CAZ";#N/A,#N/A,FALSE,"SNV";#N/A,#N/A,FALSE,"NNV";#N/A,#N/A,FALSE,"PP";#N/A,#N/A,FALSE,"SA"}</definedName>
    <definedName name="_5" hidden="1">{#N/A,#N/A,FALSE,"SCA";#N/A,#N/A,FALSE,"NCA";#N/A,#N/A,FALSE,"SAZ";#N/A,#N/A,FALSE,"CAZ";#N/A,#N/A,FALSE,"SNV";#N/A,#N/A,FALSE,"NNV";#N/A,#N/A,FALSE,"PP";#N/A,#N/A,FALSE,"SA"}</definedName>
    <definedName name="_50" localSheetId="10" hidden="1">{"summary",#N/A,TRUE,"E93ADJ";"detail",#N/A,TRUE,"E93ADJ"}</definedName>
    <definedName name="_50" localSheetId="12" hidden="1">{"summary",#N/A,TRUE,"E93ADJ";"detail",#N/A,TRUE,"E93ADJ"}</definedName>
    <definedName name="_50" hidden="1">{"summary",#N/A,TRUE,"E93ADJ";"detail",#N/A,TRUE,"E93ADJ"}</definedName>
    <definedName name="_51" localSheetId="10" hidden="1">{"summary",#N/A,TRUE,"E93ADJ";"detail",#N/A,TRUE,"E93ADJ"}</definedName>
    <definedName name="_51" localSheetId="12" hidden="1">{"summary",#N/A,TRUE,"E93ADJ";"detail",#N/A,TRUE,"E93ADJ"}</definedName>
    <definedName name="_51" hidden="1">{"summary",#N/A,TRUE,"E93ADJ";"detail",#N/A,TRUE,"E93ADJ"}</definedName>
    <definedName name="_52" localSheetId="10" hidden="1">{#N/A,#N/A,TRUE,"1990";#N/A,#N/A,TRUE,"1991";#N/A,#N/A,TRUE,"1992";#N/A,#N/A,TRUE,"1993"}</definedName>
    <definedName name="_52" localSheetId="12" hidden="1">{#N/A,#N/A,TRUE,"1990";#N/A,#N/A,TRUE,"1991";#N/A,#N/A,TRUE,"1992";#N/A,#N/A,TRUE,"1993"}</definedName>
    <definedName name="_52" hidden="1">{#N/A,#N/A,TRUE,"1990";#N/A,#N/A,TRUE,"1991";#N/A,#N/A,TRUE,"1992";#N/A,#N/A,TRUE,"1993"}</definedName>
    <definedName name="_53" localSheetId="10" hidden="1">{"summary",#N/A,TRUE,"E93ADJ";"detail",#N/A,TRUE,"E93ADJ"}</definedName>
    <definedName name="_53" localSheetId="12" hidden="1">{"summary",#N/A,TRUE,"E93ADJ";"detail",#N/A,TRUE,"E93ADJ"}</definedName>
    <definedName name="_53" hidden="1">{"summary",#N/A,TRUE,"E93ADJ";"detail",#N/A,TRUE,"E93ADJ"}</definedName>
    <definedName name="_54" localSheetId="10" hidden="1">{#N/A,#N/A,FALSE,"COMPAPER";#N/A,#N/A,FALSE,"AFUDC";#N/A,#N/A,FALSE,"JE"}</definedName>
    <definedName name="_54" localSheetId="12" hidden="1">{#N/A,#N/A,FALSE,"COMPAPER";#N/A,#N/A,FALSE,"AFUDC";#N/A,#N/A,FALSE,"JE"}</definedName>
    <definedName name="_54" hidden="1">{#N/A,#N/A,FALSE,"COMPAPER";#N/A,#N/A,FALSE,"AFUDC";#N/A,#N/A,FALSE,"JE"}</definedName>
    <definedName name="_55" localSheetId="10" hidden="1">{"pb",#N/A,FALSE,"Sheet3";"pd",#N/A,FALSE,"Sheet3";"pe",#N/A,FALSE,"Sheet3"}</definedName>
    <definedName name="_55" localSheetId="12" hidden="1">{"pb",#N/A,FALSE,"Sheet3";"pd",#N/A,FALSE,"Sheet3";"pe",#N/A,FALSE,"Sheet3"}</definedName>
    <definedName name="_55" hidden="1">{"pb",#N/A,FALSE,"Sheet3";"pd",#N/A,FALSE,"Sheet3";"pe",#N/A,FALSE,"Sheet3"}</definedName>
    <definedName name="_56" localSheetId="10" hidden="1">{#N/A,#N/A,TRUE,"1990";#N/A,#N/A,TRUE,"1991";#N/A,#N/A,TRUE,"1992";#N/A,#N/A,TRUE,"1993"}</definedName>
    <definedName name="_56" localSheetId="12" hidden="1">{#N/A,#N/A,TRUE,"1990";#N/A,#N/A,TRUE,"1991";#N/A,#N/A,TRUE,"1992";#N/A,#N/A,TRUE,"1993"}</definedName>
    <definedName name="_56" hidden="1">{#N/A,#N/A,TRUE,"1990";#N/A,#N/A,TRUE,"1991";#N/A,#N/A,TRUE,"1992";#N/A,#N/A,TRUE,"1993"}</definedName>
    <definedName name="_57" localSheetId="10" hidden="1">{#N/A,#N/A,FALSE,"SCA";#N/A,#N/A,FALSE,"NCA";#N/A,#N/A,FALSE,"SAZ";#N/A,#N/A,FALSE,"CAZ";#N/A,#N/A,FALSE,"SNV";#N/A,#N/A,FALSE,"NNV";#N/A,#N/A,FALSE,"PP";#N/A,#N/A,FALSE,"SA"}</definedName>
    <definedName name="_57" localSheetId="12" hidden="1">{#N/A,#N/A,FALSE,"SCA";#N/A,#N/A,FALSE,"NCA";#N/A,#N/A,FALSE,"SAZ";#N/A,#N/A,FALSE,"CAZ";#N/A,#N/A,FALSE,"SNV";#N/A,#N/A,FALSE,"NNV";#N/A,#N/A,FALSE,"PP";#N/A,#N/A,FALSE,"SA"}</definedName>
    <definedName name="_57" hidden="1">{#N/A,#N/A,FALSE,"SCA";#N/A,#N/A,FALSE,"NCA";#N/A,#N/A,FALSE,"SAZ";#N/A,#N/A,FALSE,"CAZ";#N/A,#N/A,FALSE,"SNV";#N/A,#N/A,FALSE,"NNV";#N/A,#N/A,FALSE,"PP";#N/A,#N/A,FALSE,"SA"}</definedName>
    <definedName name="_58" localSheetId="10" hidden="1">{#N/A,#N/A,FALSE,"SCA";#N/A,#N/A,FALSE,"NCA";#N/A,#N/A,FALSE,"SAZ";#N/A,#N/A,FALSE,"CAZ";#N/A,#N/A,FALSE,"SNV";#N/A,#N/A,FALSE,"NNV";#N/A,#N/A,FALSE,"PP";#N/A,#N/A,FALSE,"SA"}</definedName>
    <definedName name="_58" localSheetId="12" hidden="1">{#N/A,#N/A,FALSE,"SCA";#N/A,#N/A,FALSE,"NCA";#N/A,#N/A,FALSE,"SAZ";#N/A,#N/A,FALSE,"CAZ";#N/A,#N/A,FALSE,"SNV";#N/A,#N/A,FALSE,"NNV";#N/A,#N/A,FALSE,"PP";#N/A,#N/A,FALSE,"SA"}</definedName>
    <definedName name="_58" hidden="1">{#N/A,#N/A,FALSE,"SCA";#N/A,#N/A,FALSE,"NCA";#N/A,#N/A,FALSE,"SAZ";#N/A,#N/A,FALSE,"CAZ";#N/A,#N/A,FALSE,"SNV";#N/A,#N/A,FALSE,"NNV";#N/A,#N/A,FALSE,"PP";#N/A,#N/A,FALSE,"SA"}</definedName>
    <definedName name="_59" localSheetId="10" hidden="1">{"ARK_JURIS_FAC",#N/A,FALSE,"Ark_Fuel&amp;Rev"}</definedName>
    <definedName name="_59" localSheetId="12" hidden="1">{"ARK_JURIS_FAC",#N/A,FALSE,"Ark_Fuel&amp;Rev"}</definedName>
    <definedName name="_59" hidden="1">{"ARK_JURIS_FAC",#N/A,FALSE,"Ark_Fuel&amp;Rev"}</definedName>
    <definedName name="_6" localSheetId="10" hidden="1">{#N/A,#N/A,FALSE,"SCA";#N/A,#N/A,FALSE,"NCA";#N/A,#N/A,FALSE,"SAZ";#N/A,#N/A,FALSE,"CAZ";#N/A,#N/A,FALSE,"SNV";#N/A,#N/A,FALSE,"NNV";#N/A,#N/A,FALSE,"PP";#N/A,#N/A,FALSE,"SA"}</definedName>
    <definedName name="_6" localSheetId="12" hidden="1">{#N/A,#N/A,FALSE,"SCA";#N/A,#N/A,FALSE,"NCA";#N/A,#N/A,FALSE,"SAZ";#N/A,#N/A,FALSE,"CAZ";#N/A,#N/A,FALSE,"SNV";#N/A,#N/A,FALSE,"NNV";#N/A,#N/A,FALSE,"PP";#N/A,#N/A,FALSE,"SA"}</definedName>
    <definedName name="_6" hidden="1">{#N/A,#N/A,FALSE,"SCA";#N/A,#N/A,FALSE,"NCA";#N/A,#N/A,FALSE,"SAZ";#N/A,#N/A,FALSE,"CAZ";#N/A,#N/A,FALSE,"SNV";#N/A,#N/A,FALSE,"NNV";#N/A,#N/A,FALSE,"PP";#N/A,#N/A,FALSE,"SA"}</definedName>
    <definedName name="_60" localSheetId="10" hidden="1">{"ARK_JURIS_FUEL",#N/A,FALSE,"Ark_Fuel&amp;Rev"}</definedName>
    <definedName name="_60" localSheetId="12" hidden="1">{"ARK_JURIS_FUEL",#N/A,FALSE,"Ark_Fuel&amp;Rev"}</definedName>
    <definedName name="_60" hidden="1">{"ARK_JURIS_FUEL",#N/A,FALSE,"Ark_Fuel&amp;Rev"}</definedName>
    <definedName name="_61" localSheetId="10" hidden="1">{"ATOKA_FAC",#N/A,FALSE,"Atoka"}</definedName>
    <definedName name="_61" localSheetId="12" hidden="1">{"ATOKA_FAC",#N/A,FALSE,"Atoka"}</definedName>
    <definedName name="_61" hidden="1">{"ATOKA_FAC",#N/A,FALSE,"Atoka"}</definedName>
    <definedName name="_62" localSheetId="10" hidden="1">{"Benefits Summary",#N/A,FALSE,"Benefits Info without WC Amount";"Medical and Dental Costs",#N/A,FALSE,"Benefits Info without WC Amount";"Workers' Compensation",#N/A,FALSE,"Benefits Info without WC Amount"}</definedName>
    <definedName name="_62" localSheetId="12" hidden="1">{"Benefits Summary",#N/A,FALSE,"Benefits Info without WC Amount";"Medical and Dental Costs",#N/A,FALSE,"Benefits Info without WC Amount";"Workers' Compensation",#N/A,FALSE,"Benefits Info without WC Amount"}</definedName>
    <definedName name="_62" hidden="1">{"Benefits Summary",#N/A,FALSE,"Benefits Info without WC Amount";"Medical and Dental Costs",#N/A,FALSE,"Benefits Info without WC Amount";"Workers' Compensation",#N/A,FALSE,"Benefits Info without WC Amount"}</definedName>
    <definedName name="_63" localSheetId="10" hidden="1">{#N/A,#N/A,FALSE,"Rev Seg Taxes";#N/A,#N/A,FALSE,"BookRev Seg";#N/A,#N/A,FALSE,"Supp Adj Seg";#N/A,#N/A,FALSE,"outside prov seg taxes"}</definedName>
    <definedName name="_63" localSheetId="12" hidden="1">{#N/A,#N/A,FALSE,"Rev Seg Taxes";#N/A,#N/A,FALSE,"BookRev Seg";#N/A,#N/A,FALSE,"Supp Adj Seg";#N/A,#N/A,FALSE,"outside prov seg taxes"}</definedName>
    <definedName name="_63" hidden="1">{#N/A,#N/A,FALSE,"Rev Seg Taxes";#N/A,#N/A,FALSE,"BookRev Seg";#N/A,#N/A,FALSE,"Supp Adj Seg";#N/A,#N/A,FALSE,"outside prov seg taxes"}</definedName>
    <definedName name="_64" localSheetId="10" hidden="1">{#N/A,#N/A,FALSE,"Book Tax Inc Seg";#N/A,#N/A,FALSE,"CCBT Seg";#N/A,#N/A,FALSE,"Perm Diff Seg";#N/A,#N/A,FALSE,"Temp Diff Seg";#N/A,#N/A,FALSE,"Temp Diff Detail Op Seg";#N/A,#N/A,FALSE,"Def Tax Detail OP Seg";#N/A,#N/A,FALSE,"Temp Diff Detail NonOp Seg";#N/A,#N/A,FALSE,"Def Tax Detail NonOp Seg";#N/A,#N/A,FALSE,"Total Seg Taxes";#N/A,#N/A,FALSE,"SYSJRNLsegmented";#N/A,#N/A,FALSE,"ETR"}</definedName>
    <definedName name="_64" localSheetId="12" hidden="1">{#N/A,#N/A,FALSE,"Book Tax Inc Seg";#N/A,#N/A,FALSE,"CCBT Seg";#N/A,#N/A,FALSE,"Perm Diff Seg";#N/A,#N/A,FALSE,"Temp Diff Seg";#N/A,#N/A,FALSE,"Temp Diff Detail Op Seg";#N/A,#N/A,FALSE,"Def Tax Detail OP Seg";#N/A,#N/A,FALSE,"Temp Diff Detail NonOp Seg";#N/A,#N/A,FALSE,"Def Tax Detail NonOp Seg";#N/A,#N/A,FALSE,"Total Seg Taxes";#N/A,#N/A,FALSE,"SYSJRNLsegmented";#N/A,#N/A,FALSE,"ETR"}</definedName>
    <definedName name="_64" hidden="1">{#N/A,#N/A,FALSE,"Book Tax Inc Seg";#N/A,#N/A,FALSE,"CCBT Seg";#N/A,#N/A,FALSE,"Perm Diff Seg";#N/A,#N/A,FALSE,"Temp Diff Seg";#N/A,#N/A,FALSE,"Temp Diff Detail Op Seg";#N/A,#N/A,FALSE,"Def Tax Detail OP Seg";#N/A,#N/A,FALSE,"Temp Diff Detail NonOp Seg";#N/A,#N/A,FALSE,"Def Tax Detail NonOp Seg";#N/A,#N/A,FALSE,"Total Seg Taxes";#N/A,#N/A,FALSE,"SYSJRNLsegmented";#N/A,#N/A,FALSE,"ETR"}</definedName>
    <definedName name="_65" localSheetId="10" hidden="1">{#N/A,#N/A,FALSE,"GLDwnLoad"}</definedName>
    <definedName name="_65" localSheetId="12" hidden="1">{#N/A,#N/A,FALSE,"GLDwnLoad"}</definedName>
    <definedName name="_65" hidden="1">{#N/A,#N/A,FALSE,"GLDwnLoad"}</definedName>
    <definedName name="_66" localSheetId="10" hidden="1">{#N/A,#N/A,FALSE,"OTHERINPUTS";#N/A,#N/A,FALSE,"DITRATEINPUTS";#N/A,#N/A,FALSE,"SUPPLIEDADJINPUT";#N/A,#N/A,FALSE,"BR&amp;SUPADJ."}</definedName>
    <definedName name="_66" localSheetId="12" hidden="1">{#N/A,#N/A,FALSE,"OTHERINPUTS";#N/A,#N/A,FALSE,"DITRATEINPUTS";#N/A,#N/A,FALSE,"SUPPLIEDADJINPUT";#N/A,#N/A,FALSE,"BR&amp;SUPADJ."}</definedName>
    <definedName name="_66" hidden="1">{#N/A,#N/A,FALSE,"OTHERINPUTS";#N/A,#N/A,FALSE,"DITRATEINPUTS";#N/A,#N/A,FALSE,"SUPPLIEDADJINPUT";#N/A,#N/A,FALSE,"BR&amp;SUPADJ."}</definedName>
    <definedName name="_67" localSheetId="10" hidden="1">{#N/A,#N/A,FALSE,"TITLEPG";#N/A,#N/A,FALSE,"INDEX";#N/A,#N/A,FALSE,"BKTAXINCOME";#N/A,#N/A,FALSE,"INTERESTALLOC";#N/A,#N/A,FALSE,"FITCALC";#N/A,#N/A,FALSE,"CCBT";#N/A,#N/A,FALSE,"CGE";#N/A,#N/A,FALSE,"MFT";#N/A,#N/A,FALSE,"NHBPT";#N/A,#N/A,FALSE,"OPPERMEVENTS";#N/A,#N/A,FALSE,"NONOPPERMEVENTS";#N/A,#N/A,FALSE,"OPTIMEVENTS";#N/A,#N/A,FALSE,"NONOPTIMEVENTS";#N/A,#N/A,FALSE,"DEPREC";#N/A,#N/A,FALSE,"OPPERMDIFF";#N/A,#N/A,FALSE,"NONOPPERMDIFF";#N/A,#N/A,FALSE,"OPTIMDIFF";#N/A,#N/A,FALSE,"NONOPTIMDIFF";#N/A,#N/A,FALSE,"OP190CRQTR";#N/A,#N/A,FALSE,"NONOP190CRQTR";#N/A,#N/A,FALSE,"OP190CRYTD";#N/A,#N/A,FALSE,"NONOP190CRYTD";#N/A,#N/A,FALSE,"OP190PRYTD";#N/A,#N/A,FALSE,"NONOP190PRYTD";#N/A,#N/A,FALSE,"OP282CRQTR";#N/A,#N/A,FALSE,"NONOP282CRQTR";#N/A,#N/A,FALSE,"OP282CRYTD";#N/A,#N/A,FALSE,"NONOP282CRYTD";#N/A,#N/A,FALSE,"OP282PRYTD";#N/A,#N/A,FALSE,"NONOP282PRYTD";#N/A,#N/A,FALSE,"OP283CRQTR";#N/A,#N/A,FALSE,"NONOP283CRQTR";#N/A,#N/A,FALSE,"OP283CRYTD";#N/A,#N/A,FALSE,"NONOP283CRYTD";#N/A,#N/A,FALSE,"OP283PRYTD";#N/A,#N/A,FALSE,"NONOP283PRYTD";#N/A,#N/A,FALSE,"DITSUM";#N/A,#N/A,FALSE,"CRYTDACREC";#N/A,#N/A,FALSE,"PRYTDACREC";#N/A,#N/A,FALSE,"SYSJRNL";#N/A,#N/A,FALSE,"FAS109_SUMMARY"}</definedName>
    <definedName name="_67" localSheetId="12" hidden="1">{#N/A,#N/A,FALSE,"TITLEPG";#N/A,#N/A,FALSE,"INDEX";#N/A,#N/A,FALSE,"BKTAXINCOME";#N/A,#N/A,FALSE,"INTERESTALLOC";#N/A,#N/A,FALSE,"FITCALC";#N/A,#N/A,FALSE,"CCBT";#N/A,#N/A,FALSE,"CGE";#N/A,#N/A,FALSE,"MFT";#N/A,#N/A,FALSE,"NHBPT";#N/A,#N/A,FALSE,"OPPERMEVENTS";#N/A,#N/A,FALSE,"NONOPPERMEVENTS";#N/A,#N/A,FALSE,"OPTIMEVENTS";#N/A,#N/A,FALSE,"NONOPTIMEVENTS";#N/A,#N/A,FALSE,"DEPREC";#N/A,#N/A,FALSE,"OPPERMDIFF";#N/A,#N/A,FALSE,"NONOPPERMDIFF";#N/A,#N/A,FALSE,"OPTIMDIFF";#N/A,#N/A,FALSE,"NONOPTIMDIFF";#N/A,#N/A,FALSE,"OP190CRQTR";#N/A,#N/A,FALSE,"NONOP190CRQTR";#N/A,#N/A,FALSE,"OP190CRYTD";#N/A,#N/A,FALSE,"NONOP190CRYTD";#N/A,#N/A,FALSE,"OP190PRYTD";#N/A,#N/A,FALSE,"NONOP190PRYTD";#N/A,#N/A,FALSE,"OP282CRQTR";#N/A,#N/A,FALSE,"NONOP282CRQTR";#N/A,#N/A,FALSE,"OP282CRYTD";#N/A,#N/A,FALSE,"NONOP282CRYTD";#N/A,#N/A,FALSE,"OP282PRYTD";#N/A,#N/A,FALSE,"NONOP282PRYTD";#N/A,#N/A,FALSE,"OP283CRQTR";#N/A,#N/A,FALSE,"NONOP283CRQTR";#N/A,#N/A,FALSE,"OP283CRYTD";#N/A,#N/A,FALSE,"NONOP283CRYTD";#N/A,#N/A,FALSE,"OP283PRYTD";#N/A,#N/A,FALSE,"NONOP283PRYTD";#N/A,#N/A,FALSE,"DITSUM";#N/A,#N/A,FALSE,"CRYTDACREC";#N/A,#N/A,FALSE,"PRYTDACREC";#N/A,#N/A,FALSE,"SYSJRNL";#N/A,#N/A,FALSE,"FAS109_SUMMARY"}</definedName>
    <definedName name="_67" hidden="1">{#N/A,#N/A,FALSE,"TITLEPG";#N/A,#N/A,FALSE,"INDEX";#N/A,#N/A,FALSE,"BKTAXINCOME";#N/A,#N/A,FALSE,"INTERESTALLOC";#N/A,#N/A,FALSE,"FITCALC";#N/A,#N/A,FALSE,"CCBT";#N/A,#N/A,FALSE,"CGE";#N/A,#N/A,FALSE,"MFT";#N/A,#N/A,FALSE,"NHBPT";#N/A,#N/A,FALSE,"OPPERMEVENTS";#N/A,#N/A,FALSE,"NONOPPERMEVENTS";#N/A,#N/A,FALSE,"OPTIMEVENTS";#N/A,#N/A,FALSE,"NONOPTIMEVENTS";#N/A,#N/A,FALSE,"DEPREC";#N/A,#N/A,FALSE,"OPPERMDIFF";#N/A,#N/A,FALSE,"NONOPPERMDIFF";#N/A,#N/A,FALSE,"OPTIMDIFF";#N/A,#N/A,FALSE,"NONOPTIMDIFF";#N/A,#N/A,FALSE,"OP190CRQTR";#N/A,#N/A,FALSE,"NONOP190CRQTR";#N/A,#N/A,FALSE,"OP190CRYTD";#N/A,#N/A,FALSE,"NONOP190CRYTD";#N/A,#N/A,FALSE,"OP190PRYTD";#N/A,#N/A,FALSE,"NONOP190PRYTD";#N/A,#N/A,FALSE,"OP282CRQTR";#N/A,#N/A,FALSE,"NONOP282CRQTR";#N/A,#N/A,FALSE,"OP282CRYTD";#N/A,#N/A,FALSE,"NONOP282CRYTD";#N/A,#N/A,FALSE,"OP282PRYTD";#N/A,#N/A,FALSE,"NONOP282PRYTD";#N/A,#N/A,FALSE,"OP283CRQTR";#N/A,#N/A,FALSE,"NONOP283CRQTR";#N/A,#N/A,FALSE,"OP283CRYTD";#N/A,#N/A,FALSE,"NONOP283CRYTD";#N/A,#N/A,FALSE,"OP283PRYTD";#N/A,#N/A,FALSE,"NONOP283PRYTD";#N/A,#N/A,FALSE,"DITSUM";#N/A,#N/A,FALSE,"CRYTDACREC";#N/A,#N/A,FALSE,"PRYTDACREC";#N/A,#N/A,FALSE,"SYSJRNL";#N/A,#N/A,FALSE,"FAS109_SUMMARY"}</definedName>
    <definedName name="_68" localSheetId="10" hidden="1">{"CONOCO_FAC",#N/A,FALSE,"Conoco FAC"}</definedName>
    <definedName name="_68" localSheetId="12" hidden="1">{"CONOCO_FAC",#N/A,FALSE,"Conoco FAC"}</definedName>
    <definedName name="_68" hidden="1">{"CONOCO_FAC",#N/A,FALSE,"Conoco FAC"}</definedName>
    <definedName name="_69" localSheetId="10" hidden="1">{#N/A,#N/A,FALSE,"GLDwnLoad"}</definedName>
    <definedName name="_69" localSheetId="12" hidden="1">{#N/A,#N/A,FALSE,"GLDwnLoad"}</definedName>
    <definedName name="_69" hidden="1">{#N/A,#N/A,FALSE,"GLDwnLoad"}</definedName>
    <definedName name="_7" localSheetId="10" hidden="1">{#N/A,#N/A,FALSE,"Page 1";#N/A,#N/A,FALSE,"Page 2";#N/A,#N/A,FALSE,"Page 3";#N/A,#N/A,FALSE,"Page 4";#N/A,#N/A,FALSE,"Page 5";#N/A,#N/A,FALSE,"Page 6";#N/A,#N/A,FALSE,"Page 7";#N/A,#N/A,FALSE,"Page 8";#N/A,#N/A,FALSE,"Page 9";#N/A,#N/A,FALSE,"PG8WP";#N/A,#N/A,FALSE,"PG9WP"}</definedName>
    <definedName name="_7" localSheetId="12" hidden="1">{#N/A,#N/A,FALSE,"Page 1";#N/A,#N/A,FALSE,"Page 2";#N/A,#N/A,FALSE,"Page 3";#N/A,#N/A,FALSE,"Page 4";#N/A,#N/A,FALSE,"Page 5";#N/A,#N/A,FALSE,"Page 6";#N/A,#N/A,FALSE,"Page 7";#N/A,#N/A,FALSE,"Page 8";#N/A,#N/A,FALSE,"Page 9";#N/A,#N/A,FALSE,"PG8WP";#N/A,#N/A,FALSE,"PG9WP"}</definedName>
    <definedName name="_7" hidden="1">{#N/A,#N/A,FALSE,"Page 1";#N/A,#N/A,FALSE,"Page 2";#N/A,#N/A,FALSE,"Page 3";#N/A,#N/A,FALSE,"Page 4";#N/A,#N/A,FALSE,"Page 5";#N/A,#N/A,FALSE,"Page 6";#N/A,#N/A,FALSE,"Page 7";#N/A,#N/A,FALSE,"Page 8";#N/A,#N/A,FALSE,"Page 9";#N/A,#N/A,FALSE,"PG8WP";#N/A,#N/A,FALSE,"PG9WP"}</definedName>
    <definedName name="_70" localSheetId="10" hidden="1">{#N/A,#N/A,FALSE,"OTHERINPUTS";#N/A,#N/A,FALSE,"DITRATEINPUTS";#N/A,#N/A,FALSE,"SUPPLIEDADJINPUT";#N/A,#N/A,FALSE,"TIMINGDIFFINPUTS";#N/A,#N/A,FALSE,"COSSINPUT";#N/A,#N/A,FALSE,"BR&amp;SUPADJ."}</definedName>
    <definedName name="_70" localSheetId="12" hidden="1">{#N/A,#N/A,FALSE,"OTHERINPUTS";#N/A,#N/A,FALSE,"DITRATEINPUTS";#N/A,#N/A,FALSE,"SUPPLIEDADJINPUT";#N/A,#N/A,FALSE,"TIMINGDIFFINPUTS";#N/A,#N/A,FALSE,"COSSINPUT";#N/A,#N/A,FALSE,"BR&amp;SUPADJ."}</definedName>
    <definedName name="_70" hidden="1">{#N/A,#N/A,FALSE,"OTHERINPUTS";#N/A,#N/A,FALSE,"DITRATEINPUTS";#N/A,#N/A,FALSE,"SUPPLIEDADJINPUT";#N/A,#N/A,FALSE,"TIMINGDIFFINPUTS";#N/A,#N/A,FALSE,"COSSINPUT";#N/A,#N/A,FALSE,"BR&amp;SUPADJ."}</definedName>
    <definedName name="_71" localSheetId="10" hidden="1">{#N/A,#N/A,FALSE,"TITLEPG";#N/A,#N/A,FALSE,"INDEX";#N/A,#N/A,FALSE,"PAGE7";#N/A,#N/A,FALSE,"COSS";#N/A,#N/A,FALSE,"Taxes FEED ";#N/A,#N/A,FALSE,"PRIOR MTH Taxes FD  ";#N/A,#N/A,FALSE,"FITCALC";#N/A,#N/A,FALSE,"CCBT";#N/A,#N/A,FALSE,"BKTAXINCOME";#N/A,#N/A,FALSE,"PERMDIFFEVENTS";#N/A,#N/A,FALSE,"TIMDIFFEVENTS";#N/A,#N/A,FALSE,"DEPREC";#N/A,#N/A,FALSE,"PERMDIFF";#N/A,#N/A,FALSE,"OPTIMDIFF";#N/A,#N/A,FALSE,"NONOPTIMDIFF";#N/A,#N/A,FALSE,"190CRMTH";#N/A,#N/A,FALSE,"190CRYTD";#N/A,#N/A,FALSE,"190PRYTD";#N/A,#N/A,FALSE,"282CRMTH";#N/A,#N/A,FALSE,"282CRYTD";#N/A,#N/A,FALSE,"282PRYTD";#N/A,#N/A,FALSE,"283CRMTH";#N/A,#N/A,FALSE,"283CRYTD";#N/A,#N/A,FALSE,"283PRYTD";#N/A,#N/A,FALSE,"DITSUM";#N/A,#N/A,FALSE,"CRYTDACREC";#N/A,#N/A,FALSE,"PRYTDACREC";#N/A,#N/A,FALSE,"SYSJRNL"}</definedName>
    <definedName name="_71" localSheetId="12" hidden="1">{#N/A,#N/A,FALSE,"TITLEPG";#N/A,#N/A,FALSE,"INDEX";#N/A,#N/A,FALSE,"PAGE7";#N/A,#N/A,FALSE,"COSS";#N/A,#N/A,FALSE,"Taxes FEED ";#N/A,#N/A,FALSE,"PRIOR MTH Taxes FD  ";#N/A,#N/A,FALSE,"FITCALC";#N/A,#N/A,FALSE,"CCBT";#N/A,#N/A,FALSE,"BKTAXINCOME";#N/A,#N/A,FALSE,"PERMDIFFEVENTS";#N/A,#N/A,FALSE,"TIMDIFFEVENTS";#N/A,#N/A,FALSE,"DEPREC";#N/A,#N/A,FALSE,"PERMDIFF";#N/A,#N/A,FALSE,"OPTIMDIFF";#N/A,#N/A,FALSE,"NONOPTIMDIFF";#N/A,#N/A,FALSE,"190CRMTH";#N/A,#N/A,FALSE,"190CRYTD";#N/A,#N/A,FALSE,"190PRYTD";#N/A,#N/A,FALSE,"282CRMTH";#N/A,#N/A,FALSE,"282CRYTD";#N/A,#N/A,FALSE,"282PRYTD";#N/A,#N/A,FALSE,"283CRMTH";#N/A,#N/A,FALSE,"283CRYTD";#N/A,#N/A,FALSE,"283PRYTD";#N/A,#N/A,FALSE,"DITSUM";#N/A,#N/A,FALSE,"CRYTDACREC";#N/A,#N/A,FALSE,"PRYTDACREC";#N/A,#N/A,FALSE,"SYSJRNL"}</definedName>
    <definedName name="_71" hidden="1">{#N/A,#N/A,FALSE,"TITLEPG";#N/A,#N/A,FALSE,"INDEX";#N/A,#N/A,FALSE,"PAGE7";#N/A,#N/A,FALSE,"COSS";#N/A,#N/A,FALSE,"Taxes FEED ";#N/A,#N/A,FALSE,"PRIOR MTH Taxes FD  ";#N/A,#N/A,FALSE,"FITCALC";#N/A,#N/A,FALSE,"CCBT";#N/A,#N/A,FALSE,"BKTAXINCOME";#N/A,#N/A,FALSE,"PERMDIFFEVENTS";#N/A,#N/A,FALSE,"TIMDIFFEVENTS";#N/A,#N/A,FALSE,"DEPREC";#N/A,#N/A,FALSE,"PERMDIFF";#N/A,#N/A,FALSE,"OPTIMDIFF";#N/A,#N/A,FALSE,"NONOPTIMDIFF";#N/A,#N/A,FALSE,"190CRMTH";#N/A,#N/A,FALSE,"190CRYTD";#N/A,#N/A,FALSE,"190PRYTD";#N/A,#N/A,FALSE,"282CRMTH";#N/A,#N/A,FALSE,"282CRYTD";#N/A,#N/A,FALSE,"282PRYTD";#N/A,#N/A,FALSE,"283CRMTH";#N/A,#N/A,FALSE,"283CRYTD";#N/A,#N/A,FALSE,"283PRYTD";#N/A,#N/A,FALSE,"DITSUM";#N/A,#N/A,FALSE,"CRYTDACREC";#N/A,#N/A,FALSE,"PRYTDACREC";#N/A,#N/A,FALSE,"SYSJRNL"}</definedName>
    <definedName name="_72" localSheetId="10" hidden="1">{#N/A,#N/A,FALSE,"FAS109 Summary";#N/A,#N/A,FALSE,"FAS109 OPER 190 ITC";#N/A,#N/A,FALSE,"FAS109 OPER 190 Other";#N/A,#N/A,FALSE,"FAS109 OPER 282";#N/A,#N/A,FALSE,"FAS109 OPER 283";#N/A,#N/A,FALSE,"FAS109 Non OPER 283 ";#N/A,#N/A,FALSE,"J.E.UPLOAD DATA"}</definedName>
    <definedName name="_72" localSheetId="12" hidden="1">{#N/A,#N/A,FALSE,"FAS109 Summary";#N/A,#N/A,FALSE,"FAS109 OPER 190 ITC";#N/A,#N/A,FALSE,"FAS109 OPER 190 Other";#N/A,#N/A,FALSE,"FAS109 OPER 282";#N/A,#N/A,FALSE,"FAS109 OPER 283";#N/A,#N/A,FALSE,"FAS109 Non OPER 283 ";#N/A,#N/A,FALSE,"J.E.UPLOAD DATA"}</definedName>
    <definedName name="_72" hidden="1">{#N/A,#N/A,FALSE,"FAS109 Summary";#N/A,#N/A,FALSE,"FAS109 OPER 190 ITC";#N/A,#N/A,FALSE,"FAS109 OPER 190 Other";#N/A,#N/A,FALSE,"FAS109 OPER 282";#N/A,#N/A,FALSE,"FAS109 OPER 283";#N/A,#N/A,FALSE,"FAS109 Non OPER 283 ";#N/A,#N/A,FALSE,"J.E.UPLOAD DATA"}</definedName>
    <definedName name="_73" localSheetId="10" hidden="1">{"FAC_SUMMARY",#N/A,FALSE,"Summaries"}</definedName>
    <definedName name="_73" localSheetId="12" hidden="1">{"FAC_SUMMARY",#N/A,FALSE,"Summaries"}</definedName>
    <definedName name="_73" hidden="1">{"FAC_SUMMARY",#N/A,FALSE,"Summaries"}</definedName>
    <definedName name="_74" localSheetId="10" hidden="1">{"FERC_FAC",#N/A,FALSE,"FERC_Fuel&amp;Rev"}</definedName>
    <definedName name="_74" localSheetId="12" hidden="1">{"FERC_FAC",#N/A,FALSE,"FERC_Fuel&amp;Rev"}</definedName>
    <definedName name="_74" hidden="1">{"FERC_FAC",#N/A,FALSE,"FERC_Fuel&amp;Rev"}</definedName>
    <definedName name="_75" localSheetId="10" hidden="1">{"FERC_WEATHER_AND_FUEL",#N/A,FALSE,"FERC_Fuel&amp;Rev"}</definedName>
    <definedName name="_75" localSheetId="12" hidden="1">{"FERC_WEATHER_AND_FUEL",#N/A,FALSE,"FERC_Fuel&amp;Rev"}</definedName>
    <definedName name="_75" hidden="1">{"FERC_WEATHER_AND_FUEL",#N/A,FALSE,"FERC_Fuel&amp;Rev"}</definedName>
    <definedName name="_76" localSheetId="10" hidden="1">{"wp_h4.2",#N/A,FALSE,"WP_H4.2";"wp_h4.3",#N/A,FALSE,"WP_H4.3"}</definedName>
    <definedName name="_76" localSheetId="12" hidden="1">{"wp_h4.2",#N/A,FALSE,"WP_H4.2";"wp_h4.3",#N/A,FALSE,"WP_H4.3"}</definedName>
    <definedName name="_76" hidden="1">{"wp_h4.2",#N/A,FALSE,"WP_H4.2";"wp_h4.3",#N/A,FALSE,"WP_H4.3"}</definedName>
    <definedName name="_77" localSheetId="10" hidden="1">{#N/A,#N/A,FALSE,"GLDwnLoad"}</definedName>
    <definedName name="_77" localSheetId="12" hidden="1">{#N/A,#N/A,FALSE,"GLDwnLoad"}</definedName>
    <definedName name="_77" hidden="1">{#N/A,#N/A,FALSE,"GLDwnLoad"}</definedName>
    <definedName name="_78" localSheetId="10" hidden="1">{#N/A,#N/A,FALSE,"OTHERINPUTS";#N/A,#N/A,FALSE,"SUPPLIEDADJINPUT";#N/A,#N/A,FALSE,"BR&amp;SUPADJ."}</definedName>
    <definedName name="_78" localSheetId="12" hidden="1">{#N/A,#N/A,FALSE,"OTHERINPUTS";#N/A,#N/A,FALSE,"SUPPLIEDADJINPUT";#N/A,#N/A,FALSE,"BR&amp;SUPADJ."}</definedName>
    <definedName name="_78" hidden="1">{#N/A,#N/A,FALSE,"OTHERINPUTS";#N/A,#N/A,FALSE,"SUPPLIEDADJINPUT";#N/A,#N/A,FALSE,"BR&amp;SUPADJ."}</definedName>
    <definedName name="_79" localSheetId="10" hidden="1">{#N/A,#N/A,FALSE,"Title Page";#N/A,#N/A,FALSE,"INDEX";#N/A,#N/A,FALSE,"BKTAXINCOME";#N/A,#N/A,FALSE,"INTERESTALLOC";#N/A,#N/A,FALSE,"FITCALC";#N/A,#N/A,FALSE,"CCBT";#N/A,#N/A,FALSE,"MET";#N/A,#N/A,FALSE,"PERMDIFFEVENTS";#N/A,#N/A,FALSE,"TIMDIFFEVENTS";#N/A,#N/A,FALSE,"DEPREC";#N/A,#N/A,FALSE,"PERMDIFF";#N/A,#N/A,FALSE,"OPTIMDIFF";#N/A,#N/A,FALSE,"NONOPTIMDIFF";#N/A,#N/A,FALSE,"190CRQTR";#N/A,#N/A,FALSE,"190CRYTD";#N/A,#N/A,FALSE,"190PRYTD";#N/A,#N/A,FALSE,"282CRQTR";#N/A,#N/A,FALSE,"282CRYTD";#N/A,#N/A,FALSE,"282PRYTD";#N/A,#N/A,FALSE,"283CRQTR";#N/A,#N/A,FALSE,"283CRYTD";#N/A,#N/A,FALSE,"283PRYTD";#N/A,#N/A,FALSE,"DITSUM";#N/A,#N/A,FALSE,"CRYTDACREC";#N/A,#N/A,FALSE,"PRYTDACREC";#N/A,#N/A,FALSE,"SYSJRNL"}</definedName>
    <definedName name="_79" localSheetId="12" hidden="1">{#N/A,#N/A,FALSE,"Title Page";#N/A,#N/A,FALSE,"INDEX";#N/A,#N/A,FALSE,"BKTAXINCOME";#N/A,#N/A,FALSE,"INTERESTALLOC";#N/A,#N/A,FALSE,"FITCALC";#N/A,#N/A,FALSE,"CCBT";#N/A,#N/A,FALSE,"MET";#N/A,#N/A,FALSE,"PERMDIFFEVENTS";#N/A,#N/A,FALSE,"TIMDIFFEVENTS";#N/A,#N/A,FALSE,"DEPREC";#N/A,#N/A,FALSE,"PERMDIFF";#N/A,#N/A,FALSE,"OPTIMDIFF";#N/A,#N/A,FALSE,"NONOPTIMDIFF";#N/A,#N/A,FALSE,"190CRQTR";#N/A,#N/A,FALSE,"190CRYTD";#N/A,#N/A,FALSE,"190PRYTD";#N/A,#N/A,FALSE,"282CRQTR";#N/A,#N/A,FALSE,"282CRYTD";#N/A,#N/A,FALSE,"282PRYTD";#N/A,#N/A,FALSE,"283CRQTR";#N/A,#N/A,FALSE,"283CRYTD";#N/A,#N/A,FALSE,"283PRYTD";#N/A,#N/A,FALSE,"DITSUM";#N/A,#N/A,FALSE,"CRYTDACREC";#N/A,#N/A,FALSE,"PRYTDACREC";#N/A,#N/A,FALSE,"SYSJRNL"}</definedName>
    <definedName name="_79" hidden="1">{#N/A,#N/A,FALSE,"Title Page";#N/A,#N/A,FALSE,"INDEX";#N/A,#N/A,FALSE,"BKTAXINCOME";#N/A,#N/A,FALSE,"INTERESTALLOC";#N/A,#N/A,FALSE,"FITCALC";#N/A,#N/A,FALSE,"CCBT";#N/A,#N/A,FALSE,"MET";#N/A,#N/A,FALSE,"PERMDIFFEVENTS";#N/A,#N/A,FALSE,"TIMDIFFEVENTS";#N/A,#N/A,FALSE,"DEPREC";#N/A,#N/A,FALSE,"PERMDIFF";#N/A,#N/A,FALSE,"OPTIMDIFF";#N/A,#N/A,FALSE,"NONOPTIMDIFF";#N/A,#N/A,FALSE,"190CRQTR";#N/A,#N/A,FALSE,"190CRYTD";#N/A,#N/A,FALSE,"190PRYTD";#N/A,#N/A,FALSE,"282CRQTR";#N/A,#N/A,FALSE,"282CRYTD";#N/A,#N/A,FALSE,"282PRYTD";#N/A,#N/A,FALSE,"283CRQTR";#N/A,#N/A,FALSE,"283CRYTD";#N/A,#N/A,FALSE,"283PRYTD";#N/A,#N/A,FALSE,"DITSUM";#N/A,#N/A,FALSE,"CRYTDACREC";#N/A,#N/A,FALSE,"PRYTDACREC";#N/A,#N/A,FALSE,"SYSJRNL"}</definedName>
    <definedName name="_8" localSheetId="10"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8" localSheetId="12"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8"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80" localSheetId="10"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_80" localSheetId="12"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_80"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_81" localSheetId="10"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_81" localSheetId="12"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_81"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_82" localSheetId="10" hidden="1">{#N/A,#N/A,FALSE,"Page 1";#N/A,#N/A,FALSE,"Page 2";#N/A,#N/A,FALSE,"Page 3";#N/A,#N/A,FALSE,"Page 4";#N/A,#N/A,FALSE,"Page 5";#N/A,#N/A,FALSE,"Page 6";#N/A,#N/A,FALSE,"Page 7";#N/A,#N/A,FALSE,"Page 8";#N/A,#N/A,FALSE,"Page 9";#N/A,#N/A,FALSE,"PG8WP";#N/A,#N/A,FALSE,"PG9WP"}</definedName>
    <definedName name="_82" localSheetId="12" hidden="1">{#N/A,#N/A,FALSE,"Page 1";#N/A,#N/A,FALSE,"Page 2";#N/A,#N/A,FALSE,"Page 3";#N/A,#N/A,FALSE,"Page 4";#N/A,#N/A,FALSE,"Page 5";#N/A,#N/A,FALSE,"Page 6";#N/A,#N/A,FALSE,"Page 7";#N/A,#N/A,FALSE,"Page 8";#N/A,#N/A,FALSE,"Page 9";#N/A,#N/A,FALSE,"PG8WP";#N/A,#N/A,FALSE,"PG9WP"}</definedName>
    <definedName name="_82" hidden="1">{#N/A,#N/A,FALSE,"Page 1";#N/A,#N/A,FALSE,"Page 2";#N/A,#N/A,FALSE,"Page 3";#N/A,#N/A,FALSE,"Page 4";#N/A,#N/A,FALSE,"Page 5";#N/A,#N/A,FALSE,"Page 6";#N/A,#N/A,FALSE,"Page 7";#N/A,#N/A,FALSE,"Page 8";#N/A,#N/A,FALSE,"Page 9";#N/A,#N/A,FALSE,"PG8WP";#N/A,#N/A,FALSE,"PG9WP"}</definedName>
    <definedName name="_83" localSheetId="10" hidden="1">{#N/A,#N/A,FALSE,"Page 1";#N/A,#N/A,FALSE,"Page 2";#N/A,#N/A,FALSE,"Page 3";#N/A,#N/A,FALSE,"Page 4";#N/A,#N/A,FALSE,"Page 5";#N/A,#N/A,FALSE,"Page 6";#N/A,#N/A,FALSE,"Page 7";#N/A,#N/A,FALSE,"Page 8";#N/A,#N/A,FALSE,"Page 9";#N/A,#N/A,FALSE,"PG8WP";#N/A,#N/A,FALSE,"PG9WP"}</definedName>
    <definedName name="_83" localSheetId="12" hidden="1">{#N/A,#N/A,FALSE,"Page 1";#N/A,#N/A,FALSE,"Page 2";#N/A,#N/A,FALSE,"Page 3";#N/A,#N/A,FALSE,"Page 4";#N/A,#N/A,FALSE,"Page 5";#N/A,#N/A,FALSE,"Page 6";#N/A,#N/A,FALSE,"Page 7";#N/A,#N/A,FALSE,"Page 8";#N/A,#N/A,FALSE,"Page 9";#N/A,#N/A,FALSE,"PG8WP";#N/A,#N/A,FALSE,"PG9WP"}</definedName>
    <definedName name="_83" hidden="1">{#N/A,#N/A,FALSE,"Page 1";#N/A,#N/A,FALSE,"Page 2";#N/A,#N/A,FALSE,"Page 3";#N/A,#N/A,FALSE,"Page 4";#N/A,#N/A,FALSE,"Page 5";#N/A,#N/A,FALSE,"Page 6";#N/A,#N/A,FALSE,"Page 7";#N/A,#N/A,FALSE,"Page 8";#N/A,#N/A,FALSE,"Page 9";#N/A,#N/A,FALSE,"PG8WP";#N/A,#N/A,FALSE,"PG9WP"}</definedName>
    <definedName name="_84" localSheetId="10" hidden="1">{"OK_FUEL_COMPARISON",#N/A,FALSE,"Ok_Fuel&amp;Rev"}</definedName>
    <definedName name="_84" localSheetId="12" hidden="1">{"OK_FUEL_COMPARISON",#N/A,FALSE,"Ok_Fuel&amp;Rev"}</definedName>
    <definedName name="_84" hidden="1">{"OK_FUEL_COMPARISON",#N/A,FALSE,"Ok_Fuel&amp;Rev"}</definedName>
    <definedName name="_85" localSheetId="10" hidden="1">{"OK_JURIS_FAC",#N/A,FALSE,"Ok_Fuel&amp;Rev"}</definedName>
    <definedName name="_85" localSheetId="12" hidden="1">{"OK_JURIS_FAC",#N/A,FALSE,"Ok_Fuel&amp;Rev"}</definedName>
    <definedName name="_85" hidden="1">{"OK_JURIS_FAC",#N/A,FALSE,"Ok_Fuel&amp;Rev"}</definedName>
    <definedName name="_86" localSheetId="10" hidden="1">{"OK_JURIS_FUEL",#N/A,FALSE,"Ok_Fuel&amp;Rev"}</definedName>
    <definedName name="_86" localSheetId="12" hidden="1">{"OK_JURIS_FUEL",#N/A,FALSE,"Ok_Fuel&amp;Rev"}</definedName>
    <definedName name="_86" hidden="1">{"OK_JURIS_FUEL",#N/A,FALSE,"Ok_Fuel&amp;Rev"}</definedName>
    <definedName name="_87" localSheetId="10" hidden="1">{"OK_PRO_FORMA_FUEL",#N/A,FALSE,"Ok_Fuel&amp;Rev"}</definedName>
    <definedName name="_87" localSheetId="12" hidden="1">{"OK_PRO_FORMA_FUEL",#N/A,FALSE,"Ok_Fuel&amp;Rev"}</definedName>
    <definedName name="_87" hidden="1">{"OK_PRO_FORMA_FUEL",#N/A,FALSE,"Ok_Fuel&amp;Rev"}</definedName>
    <definedName name="_88" localSheetId="10" hidden="1">{"PF",#N/A,FALSE,"Sheet4";"PG",#N/A,FALSE,"Sheet4";"PH",#N/A,FALSE,"Sheet4";"PI",#N/A,FALSE,"Sheet4";"PJ",#N/A,FALSE,"Sheet4"}</definedName>
    <definedName name="_88" localSheetId="12" hidden="1">{"PF",#N/A,FALSE,"Sheet4";"PG",#N/A,FALSE,"Sheet4";"PH",#N/A,FALSE,"Sheet4";"PI",#N/A,FALSE,"Sheet4";"PJ",#N/A,FALSE,"Sheet4"}</definedName>
    <definedName name="_88" hidden="1">{"PF",#N/A,FALSE,"Sheet4";"PG",#N/A,FALSE,"Sheet4";"PH",#N/A,FALSE,"Sheet4";"PI",#N/A,FALSE,"Sheet4";"PJ",#N/A,FALSE,"Sheet4"}</definedName>
    <definedName name="_89" localSheetId="10" hidden="1">{"OMPA_FAC",#N/A,FALSE,"OMPA FAC"}</definedName>
    <definedName name="_89" localSheetId="12" hidden="1">{"OMPA_FAC",#N/A,FALSE,"OMPA FAC"}</definedName>
    <definedName name="_89" hidden="1">{"OMPA_FAC",#N/A,FALSE,"OMPA FAC"}</definedName>
    <definedName name="_9" localSheetId="10" hidden="1">{"caz2",#N/A,FALSE,"Central Arizona 2";"saz2",#N/A,FALSE,"Southern Arizona 2";"snv2",#N/A,FALSE,"Southern Nevada 2";"nnv2",#N/A,FALSE,"Northern Nevada 2";"sca2",#N/A,FALSE,"Southern California 2";"nca2",#N/A,FALSE,"Northern California 2";"pai2",#N/A,FALSE,"Paiute 2"}</definedName>
    <definedName name="_9" localSheetId="12" hidden="1">{"caz2",#N/A,FALSE,"Central Arizona 2";"saz2",#N/A,FALSE,"Southern Arizona 2";"snv2",#N/A,FALSE,"Southern Nevada 2";"nnv2",#N/A,FALSE,"Northern Nevada 2";"sca2",#N/A,FALSE,"Southern California 2";"nca2",#N/A,FALSE,"Northern California 2";"pai2",#N/A,FALSE,"Paiute 2"}</definedName>
    <definedName name="_9" hidden="1">{"caz2",#N/A,FALSE,"Central Arizona 2";"saz2",#N/A,FALSE,"Southern Arizona 2";"snv2",#N/A,FALSE,"Southern Nevada 2";"nnv2",#N/A,FALSE,"Northern Nevada 2";"sca2",#N/A,FALSE,"Southern California 2";"nca2",#N/A,FALSE,"Northern California 2";"pai2",#N/A,FALSE,"Paiute 2"}</definedName>
    <definedName name="_90" localSheetId="10" hidden="1">{"OTHER_DATA",#N/A,FALSE,"Ok_Fuel&amp;Rev"}</definedName>
    <definedName name="_90" localSheetId="12" hidden="1">{"OTHER_DATA",#N/A,FALSE,"Ok_Fuel&amp;Rev"}</definedName>
    <definedName name="_90" hidden="1">{"OTHER_DATA",#N/A,FALSE,"Ok_Fuel&amp;Rev"}</definedName>
    <definedName name="_91" localSheetId="10" hidden="1">{#N/A,#N/A,FALSE,"WP_B3.1";#N/A,#N/A,FALSE,"WP_B3.2";#N/A,#N/A,FALSE,"WP_B3.3";#N/A,#N/A,FALSE,"WP_B3.4";#N/A,#N/A,FALSE,"WP_B3.5";#N/A,#N/A,FALSE,"WP_B3.6";#N/A,#N/A,FALSE,"WP_B3.7";#N/A,#N/A,FALSE,"WP_B3.8";#N/A,#N/A,FALSE,"WPB3.9";#N/A,#N/A,FALSE,"WP_B3.10";#N/A,#N/A,FALSE,"WP_B3.11";#N/A,#N/A,FALSE,"WP_B3.12";#N/A,#N/A,FALSE,"WP_H2.12";#N/A,#N/A,FALSE,"WP_H2.13";#N/A,#N/A,FALSE,"WP_H2.14";#N/A,#N/A,FALSE,"WP_H2.15";#N/A,#N/A,FALSE,"WP_H2.16.1";#N/A,#N/A,FALSE,"WP_H2.16.2";#N/A,#N/A,FALSE,"WP_H2.16.3";#N/A,#N/A,FALSE,"WP_H2.17";#N/A,#N/A,FALSE,"WP_H2.18";#N/A,#N/A,FALSE,"WP_H2.19";#N/A,#N/A,FALSE,"WP_H2.20";#N/A,#N/A,FALSE,"WP_H2.21";#N/A,#N/A,FALSE,"WP_H2.22";#N/A,#N/A,FALSE,"WP-H2.23";#N/A,#N/A,FALSE,"WP_H2.24"}</definedName>
    <definedName name="_91" localSheetId="12" hidden="1">{#N/A,#N/A,FALSE,"WP_B3.1";#N/A,#N/A,FALSE,"WP_B3.2";#N/A,#N/A,FALSE,"WP_B3.3";#N/A,#N/A,FALSE,"WP_B3.4";#N/A,#N/A,FALSE,"WP_B3.5";#N/A,#N/A,FALSE,"WP_B3.6";#N/A,#N/A,FALSE,"WP_B3.7";#N/A,#N/A,FALSE,"WP_B3.8";#N/A,#N/A,FALSE,"WPB3.9";#N/A,#N/A,FALSE,"WP_B3.10";#N/A,#N/A,FALSE,"WP_B3.11";#N/A,#N/A,FALSE,"WP_B3.12";#N/A,#N/A,FALSE,"WP_H2.12";#N/A,#N/A,FALSE,"WP_H2.13";#N/A,#N/A,FALSE,"WP_H2.14";#N/A,#N/A,FALSE,"WP_H2.15";#N/A,#N/A,FALSE,"WP_H2.16.1";#N/A,#N/A,FALSE,"WP_H2.16.2";#N/A,#N/A,FALSE,"WP_H2.16.3";#N/A,#N/A,FALSE,"WP_H2.17";#N/A,#N/A,FALSE,"WP_H2.18";#N/A,#N/A,FALSE,"WP_H2.19";#N/A,#N/A,FALSE,"WP_H2.20";#N/A,#N/A,FALSE,"WP_H2.21";#N/A,#N/A,FALSE,"WP_H2.22";#N/A,#N/A,FALSE,"WP-H2.23";#N/A,#N/A,FALSE,"WP_H2.24"}</definedName>
    <definedName name="_91" hidden="1">{#N/A,#N/A,FALSE,"WP_B3.1";#N/A,#N/A,FALSE,"WP_B3.2";#N/A,#N/A,FALSE,"WP_B3.3";#N/A,#N/A,FALSE,"WP_B3.4";#N/A,#N/A,FALSE,"WP_B3.5";#N/A,#N/A,FALSE,"WP_B3.6";#N/A,#N/A,FALSE,"WP_B3.7";#N/A,#N/A,FALSE,"WP_B3.8";#N/A,#N/A,FALSE,"WPB3.9";#N/A,#N/A,FALSE,"WP_B3.10";#N/A,#N/A,FALSE,"WP_B3.11";#N/A,#N/A,FALSE,"WP_B3.12";#N/A,#N/A,FALSE,"WP_H2.12";#N/A,#N/A,FALSE,"WP_H2.13";#N/A,#N/A,FALSE,"WP_H2.14";#N/A,#N/A,FALSE,"WP_H2.15";#N/A,#N/A,FALSE,"WP_H2.16.1";#N/A,#N/A,FALSE,"WP_H2.16.2";#N/A,#N/A,FALSE,"WP_H2.16.3";#N/A,#N/A,FALSE,"WP_H2.17";#N/A,#N/A,FALSE,"WP_H2.18";#N/A,#N/A,FALSE,"WP_H2.19";#N/A,#N/A,FALSE,"WP_H2.20";#N/A,#N/A,FALSE,"WP_H2.21";#N/A,#N/A,FALSE,"WP_H2.22";#N/A,#N/A,FALSE,"WP-H2.23";#N/A,#N/A,FALSE,"WP_H2.24"}</definedName>
    <definedName name="_92" localSheetId="10" hidden="1">{"summary",#N/A,TRUE,"E93ADJ";"detail",#N/A,TRUE,"E93ADJ"}</definedName>
    <definedName name="_92" localSheetId="12" hidden="1">{"summary",#N/A,TRUE,"E93ADJ";"detail",#N/A,TRUE,"E93ADJ"}</definedName>
    <definedName name="_92" hidden="1">{"summary",#N/A,TRUE,"E93ADJ";"detail",#N/A,TRUE,"E93ADJ"}</definedName>
    <definedName name="_93" localSheetId="10" hidden="1">{"print1",#N/A,FALSE,"D21CUSTS"}</definedName>
    <definedName name="_93" localSheetId="12" hidden="1">{"print1",#N/A,FALSE,"D21CUSTS"}</definedName>
    <definedName name="_93" hidden="1">{"print1",#N/A,FALSE,"D21CUSTS"}</definedName>
    <definedName name="_94" localSheetId="10" hidden="1">{"print2",#N/A,FALSE,"D21CUSTS"}</definedName>
    <definedName name="_94" localSheetId="12" hidden="1">{"print2",#N/A,FALSE,"D21CUSTS"}</definedName>
    <definedName name="_94" hidden="1">{"print2",#N/A,FALSE,"D21CUSTS"}</definedName>
    <definedName name="_95" localSheetId="10" hidden="1">{"print3",#N/A,FALSE,"D21CUSTS"}</definedName>
    <definedName name="_95" localSheetId="12" hidden="1">{"print3",#N/A,FALSE,"D21CUSTS"}</definedName>
    <definedName name="_95" hidden="1">{"print3",#N/A,FALSE,"D21CUSTS"}</definedName>
    <definedName name="_96" localSheetId="10" hidden="1">{"print4",#N/A,FALSE,"D21CUSTS"}</definedName>
    <definedName name="_96" localSheetId="12" hidden="1">{"print4",#N/A,FALSE,"D21CUSTS"}</definedName>
    <definedName name="_96" hidden="1">{"print4",#N/A,FALSE,"D21CUSTS"}</definedName>
    <definedName name="_97" localSheetId="10"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97" localSheetId="12"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97"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98" localSheetId="10" hidden="1">{"caz2",#N/A,FALSE,"Central Arizona 2";"saz2",#N/A,FALSE,"Southern Arizona 2";"snv2",#N/A,FALSE,"Southern Nevada 2";"nnv2",#N/A,FALSE,"Northern Nevada 2";"sca2",#N/A,FALSE,"Southern California 2";"nca2",#N/A,FALSE,"Northern California 2";"pai2",#N/A,FALSE,"Paiute 2"}</definedName>
    <definedName name="_98" localSheetId="12" hidden="1">{"caz2",#N/A,FALSE,"Central Arizona 2";"saz2",#N/A,FALSE,"Southern Arizona 2";"snv2",#N/A,FALSE,"Southern Nevada 2";"nnv2",#N/A,FALSE,"Northern Nevada 2";"sca2",#N/A,FALSE,"Southern California 2";"nca2",#N/A,FALSE,"Northern California 2";"pai2",#N/A,FALSE,"Paiute 2"}</definedName>
    <definedName name="_98" hidden="1">{"caz2",#N/A,FALSE,"Central Arizona 2";"saz2",#N/A,FALSE,"Southern Arizona 2";"snv2",#N/A,FALSE,"Southern Nevada 2";"nnv2",#N/A,FALSE,"Northern Nevada 2";"sca2",#N/A,FALSE,"Southern California 2";"nca2",#N/A,FALSE,"Northern California 2";"pai2",#N/A,FALSE,"Paiute 2"}</definedName>
    <definedName name="_99" localSheetId="10" hidden="1">{#N/A,#N/A,FALSE,"GLDwnLoad"}</definedName>
    <definedName name="_99" localSheetId="12" hidden="1">{#N/A,#N/A,FALSE,"GLDwnLoad"}</definedName>
    <definedName name="_99" hidden="1">{#N/A,#N/A,FALSE,"GLDwnLoad"}</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 localSheetId="10" hidden="1">{#N/A,#N/A,FALSE,"SCA";#N/A,#N/A,FALSE,"NCA";#N/A,#N/A,FALSE,"SAZ";#N/A,#N/A,FALSE,"CAZ";#N/A,#N/A,FALSE,"SNV";#N/A,#N/A,FALSE,"NNV";#N/A,#N/A,FALSE,"PP";#N/A,#N/A,FALSE,"SA"}</definedName>
    <definedName name="_b" localSheetId="12" hidden="1">{#N/A,#N/A,FALSE,"SCA";#N/A,#N/A,FALSE,"NCA";#N/A,#N/A,FALSE,"SAZ";#N/A,#N/A,FALSE,"CAZ";#N/A,#N/A,FALSE,"SNV";#N/A,#N/A,FALSE,"NNV";#N/A,#N/A,FALSE,"PP";#N/A,#N/A,FALSE,"SA"}</definedName>
    <definedName name="_b" hidden="1">{#N/A,#N/A,FALSE,"SCA";#N/A,#N/A,FALSE,"NCA";#N/A,#N/A,FALSE,"SAZ";#N/A,#N/A,FALSE,"CAZ";#N/A,#N/A,FALSE,"SNV";#N/A,#N/A,FALSE,"NNV";#N/A,#N/A,FALSE,"PP";#N/A,#N/A,FALSE,"SA"}</definedName>
    <definedName name="_bdm.0291A1646F1441D7AC944D0E5EFE3283.edm" localSheetId="12" hidden="1">#REF!</definedName>
    <definedName name="_bdm.0291A1646F1441D7AC944D0E5EFE3283.edm" hidden="1">#REF!</definedName>
    <definedName name="_bdm.4DE531A3AAE1459EA607D86D30555044.edm" localSheetId="12" hidden="1">#REF!</definedName>
    <definedName name="_bdm.4DE531A3AAE1459EA607D86D30555044.edm" hidden="1">#REF!</definedName>
    <definedName name="_bdm.61ECA6B5D6964E25B194F839DA09F1DE.edm" localSheetId="12" hidden="1">#REF!</definedName>
    <definedName name="_bdm.61ECA6B5D6964E25B194F839DA09F1DE.edm" hidden="1">#REF!</definedName>
    <definedName name="_bdm.EF8E132A659C430387D12CF4C0897727.edm" hidden="1">#REF!</definedName>
    <definedName name="_d" localSheetId="10" hidden="1">{"caz2",#N/A,FALSE,"Central Arizona 2";"saz2",#N/A,FALSE,"Southern Arizona 2";"snv2",#N/A,FALSE,"Southern Nevada 2";"nnv2",#N/A,FALSE,"Northern Nevada 2";"sca2",#N/A,FALSE,"Southern California 2";"nca2",#N/A,FALSE,"Northern California 2";"pai2",#N/A,FALSE,"Paiute 2"}</definedName>
    <definedName name="_d" localSheetId="12" hidden="1">{"caz2",#N/A,FALSE,"Central Arizona 2";"saz2",#N/A,FALSE,"Southern Arizona 2";"snv2",#N/A,FALSE,"Southern Nevada 2";"nnv2",#N/A,FALSE,"Northern Nevada 2";"sca2",#N/A,FALSE,"Southern California 2";"nca2",#N/A,FALSE,"Northern California 2";"pai2",#N/A,FALSE,"Paiute 2"}</definedName>
    <definedName name="_d" hidden="1">{"caz2",#N/A,FALSE,"Central Arizona 2";"saz2",#N/A,FALSE,"Southern Arizona 2";"snv2",#N/A,FALSE,"Southern Nevada 2";"nnv2",#N/A,FALSE,"Northern Nevada 2";"sca2",#N/A,FALSE,"Southern California 2";"nca2",#N/A,FALSE,"Northern California 2";"pai2",#N/A,FALSE,"Paiute 2"}</definedName>
    <definedName name="_Fill" localSheetId="10" hidden="1">#REF!</definedName>
    <definedName name="_Fill" localSheetId="12" hidden="1">#REF!</definedName>
    <definedName name="_Fill" hidden="1">#REF!</definedName>
    <definedName name="_Key1" hidden="1">#REF!</definedName>
    <definedName name="_Key11" hidden="1">#REF!</definedName>
    <definedName name="_key2" hidden="1">#REF!</definedName>
    <definedName name="_lslkdjf" hidden="1">#REF!</definedName>
    <definedName name="_new22" localSheetId="10" hidden="1">{#N/A,#N/A,FALSE,"SCA";#N/A,#N/A,FALSE,"NCA";#N/A,#N/A,FALSE,"SAZ";#N/A,#N/A,FALSE,"CAZ";#N/A,#N/A,FALSE,"SNV";#N/A,#N/A,FALSE,"NNV";#N/A,#N/A,FALSE,"PP";#N/A,#N/A,FALSE,"SA"}</definedName>
    <definedName name="_new22" localSheetId="12" hidden="1">{#N/A,#N/A,FALSE,"SCA";#N/A,#N/A,FALSE,"NCA";#N/A,#N/A,FALSE,"SAZ";#N/A,#N/A,FALSE,"CAZ";#N/A,#N/A,FALSE,"SNV";#N/A,#N/A,FALSE,"NNV";#N/A,#N/A,FALSE,"PP";#N/A,#N/A,FALSE,"SA"}</definedName>
    <definedName name="_new22" hidden="1">{#N/A,#N/A,FALSE,"SCA";#N/A,#N/A,FALSE,"NCA";#N/A,#N/A,FALSE,"SAZ";#N/A,#N/A,FALSE,"CAZ";#N/A,#N/A,FALSE,"SNV";#N/A,#N/A,FALSE,"NNV";#N/A,#N/A,FALSE,"PP";#N/A,#N/A,FALSE,"SA"}</definedName>
    <definedName name="_new23" localSheetId="10" hidden="1">{#N/A,#N/A,FALSE,"SCA";#N/A,#N/A,FALSE,"NCA";#N/A,#N/A,FALSE,"SAZ";#N/A,#N/A,FALSE,"CAZ";#N/A,#N/A,FALSE,"SNV";#N/A,#N/A,FALSE,"NNV";#N/A,#N/A,FALSE,"PP";#N/A,#N/A,FALSE,"SA"}</definedName>
    <definedName name="_new23" localSheetId="12" hidden="1">{#N/A,#N/A,FALSE,"SCA";#N/A,#N/A,FALSE,"NCA";#N/A,#N/A,FALSE,"SAZ";#N/A,#N/A,FALSE,"CAZ";#N/A,#N/A,FALSE,"SNV";#N/A,#N/A,FALSE,"NNV";#N/A,#N/A,FALSE,"PP";#N/A,#N/A,FALSE,"SA"}</definedName>
    <definedName name="_new23" hidden="1">{#N/A,#N/A,FALSE,"SCA";#N/A,#N/A,FALSE,"NCA";#N/A,#N/A,FALSE,"SAZ";#N/A,#N/A,FALSE,"CAZ";#N/A,#N/A,FALSE,"SNV";#N/A,#N/A,FALSE,"NNV";#N/A,#N/A,FALSE,"PP";#N/A,#N/A,FALSE,"SA"}</definedName>
    <definedName name="_new37" localSheetId="10" hidden="1">{#N/A,#N/A,FALSE,"SCA";#N/A,#N/A,FALSE,"NCA";#N/A,#N/A,FALSE,"SAZ";#N/A,#N/A,FALSE,"CAZ";#N/A,#N/A,FALSE,"SNV";#N/A,#N/A,FALSE,"NNV";#N/A,#N/A,FALSE,"PP";#N/A,#N/A,FALSE,"SA"}</definedName>
    <definedName name="_new37" localSheetId="12" hidden="1">{#N/A,#N/A,FALSE,"SCA";#N/A,#N/A,FALSE,"NCA";#N/A,#N/A,FALSE,"SAZ";#N/A,#N/A,FALSE,"CAZ";#N/A,#N/A,FALSE,"SNV";#N/A,#N/A,FALSE,"NNV";#N/A,#N/A,FALSE,"PP";#N/A,#N/A,FALSE,"SA"}</definedName>
    <definedName name="_new37" hidden="1">{#N/A,#N/A,FALSE,"SCA";#N/A,#N/A,FALSE,"NCA";#N/A,#N/A,FALSE,"SAZ";#N/A,#N/A,FALSE,"CAZ";#N/A,#N/A,FALSE,"SNV";#N/A,#N/A,FALSE,"NNV";#N/A,#N/A,FALSE,"PP";#N/A,#N/A,FALSE,"SA"}</definedName>
    <definedName name="_new41" localSheetId="10" hidden="1">{"caz2",#N/A,FALSE,"Central Arizona 2";"saz2",#N/A,FALSE,"Southern Arizona 2";"snv2",#N/A,FALSE,"Southern Nevada 2";"nnv2",#N/A,FALSE,"Northern Nevada 2";"sca2",#N/A,FALSE,"Southern California 2";"nca2",#N/A,FALSE,"Northern California 2";"pai2",#N/A,FALSE,"Paiute 2"}</definedName>
    <definedName name="_new41" localSheetId="12" hidden="1">{"caz2",#N/A,FALSE,"Central Arizona 2";"saz2",#N/A,FALSE,"Southern Arizona 2";"snv2",#N/A,FALSE,"Southern Nevada 2";"nnv2",#N/A,FALSE,"Northern Nevada 2";"sca2",#N/A,FALSE,"Southern California 2";"nca2",#N/A,FALSE,"Northern California 2";"pai2",#N/A,FALSE,"Paiute 2"}</definedName>
    <definedName name="_new41" hidden="1">{"caz2",#N/A,FALSE,"Central Arizona 2";"saz2",#N/A,FALSE,"Southern Arizona 2";"snv2",#N/A,FALSE,"Southern Nevada 2";"nnv2",#N/A,FALSE,"Northern Nevada 2";"sca2",#N/A,FALSE,"Southern California 2";"nca2",#N/A,FALSE,"Northern California 2";"pai2",#N/A,FALSE,"Paiute 2"}</definedName>
    <definedName name="_new43" localSheetId="10" hidden="1">{#N/A,#N/A,FALSE,"SCA";#N/A,#N/A,FALSE,"NCA";#N/A,#N/A,FALSE,"SAZ";#N/A,#N/A,FALSE,"CAZ";#N/A,#N/A,FALSE,"SNV";#N/A,#N/A,FALSE,"NNV";#N/A,#N/A,FALSE,"PP";#N/A,#N/A,FALSE,"SA"}</definedName>
    <definedName name="_new43" localSheetId="12" hidden="1">{#N/A,#N/A,FALSE,"SCA";#N/A,#N/A,FALSE,"NCA";#N/A,#N/A,FALSE,"SAZ";#N/A,#N/A,FALSE,"CAZ";#N/A,#N/A,FALSE,"SNV";#N/A,#N/A,FALSE,"NNV";#N/A,#N/A,FALSE,"PP";#N/A,#N/A,FALSE,"SA"}</definedName>
    <definedName name="_new43" hidden="1">{#N/A,#N/A,FALSE,"SCA";#N/A,#N/A,FALSE,"NCA";#N/A,#N/A,FALSE,"SAZ";#N/A,#N/A,FALSE,"CAZ";#N/A,#N/A,FALSE,"SNV";#N/A,#N/A,FALSE,"NNV";#N/A,#N/A,FALSE,"PP";#N/A,#N/A,FALSE,"SA"}</definedName>
    <definedName name="_new57" localSheetId="10" hidden="1">{#N/A,#N/A,FALSE,"SCA";#N/A,#N/A,FALSE,"NCA";#N/A,#N/A,FALSE,"SAZ";#N/A,#N/A,FALSE,"CAZ";#N/A,#N/A,FALSE,"SNV";#N/A,#N/A,FALSE,"NNV";#N/A,#N/A,FALSE,"PP";#N/A,#N/A,FALSE,"SA"}</definedName>
    <definedName name="_new57" localSheetId="12" hidden="1">{#N/A,#N/A,FALSE,"SCA";#N/A,#N/A,FALSE,"NCA";#N/A,#N/A,FALSE,"SAZ";#N/A,#N/A,FALSE,"CAZ";#N/A,#N/A,FALSE,"SNV";#N/A,#N/A,FALSE,"NNV";#N/A,#N/A,FALSE,"PP";#N/A,#N/A,FALSE,"SA"}</definedName>
    <definedName name="_new57" hidden="1">{#N/A,#N/A,FALSE,"SCA";#N/A,#N/A,FALSE,"NCA";#N/A,#N/A,FALSE,"SAZ";#N/A,#N/A,FALSE,"CAZ";#N/A,#N/A,FALSE,"SNV";#N/A,#N/A,FALSE,"NNV";#N/A,#N/A,FALSE,"PP";#N/A,#N/A,FALSE,"SA"}</definedName>
    <definedName name="_new58" localSheetId="10" hidden="1">{#N/A,#N/A,FALSE,"SCA";#N/A,#N/A,FALSE,"NCA";#N/A,#N/A,FALSE,"SAZ";#N/A,#N/A,FALSE,"CAZ";#N/A,#N/A,FALSE,"SNV";#N/A,#N/A,FALSE,"NNV";#N/A,#N/A,FALSE,"PP";#N/A,#N/A,FALSE,"SA"}</definedName>
    <definedName name="_new58" localSheetId="12" hidden="1">{#N/A,#N/A,FALSE,"SCA";#N/A,#N/A,FALSE,"NCA";#N/A,#N/A,FALSE,"SAZ";#N/A,#N/A,FALSE,"CAZ";#N/A,#N/A,FALSE,"SNV";#N/A,#N/A,FALSE,"NNV";#N/A,#N/A,FALSE,"PP";#N/A,#N/A,FALSE,"SA"}</definedName>
    <definedName name="_new58" hidden="1">{#N/A,#N/A,FALSE,"SCA";#N/A,#N/A,FALSE,"NCA";#N/A,#N/A,FALSE,"SAZ";#N/A,#N/A,FALSE,"CAZ";#N/A,#N/A,FALSE,"SNV";#N/A,#N/A,FALSE,"NNV";#N/A,#N/A,FALSE,"PP";#N/A,#N/A,FALSE,"SA"}</definedName>
    <definedName name="_new61" localSheetId="10"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61" localSheetId="12"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61"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1" localSheetId="10" hidden="1">{#N/A,#N/A,FALSE,"SCA";#N/A,#N/A,FALSE,"NCA";#N/A,#N/A,FALSE,"SAZ";#N/A,#N/A,FALSE,"CAZ";#N/A,#N/A,FALSE,"SNV";#N/A,#N/A,FALSE,"NNV";#N/A,#N/A,FALSE,"PP";#N/A,#N/A,FALSE,"SA"}</definedName>
    <definedName name="_new71" localSheetId="12" hidden="1">{#N/A,#N/A,FALSE,"SCA";#N/A,#N/A,FALSE,"NCA";#N/A,#N/A,FALSE,"SAZ";#N/A,#N/A,FALSE,"CAZ";#N/A,#N/A,FALSE,"SNV";#N/A,#N/A,FALSE,"NNV";#N/A,#N/A,FALSE,"PP";#N/A,#N/A,FALSE,"SA"}</definedName>
    <definedName name="_new71" hidden="1">{#N/A,#N/A,FALSE,"SCA";#N/A,#N/A,FALSE,"NCA";#N/A,#N/A,FALSE,"SAZ";#N/A,#N/A,FALSE,"CAZ";#N/A,#N/A,FALSE,"SNV";#N/A,#N/A,FALSE,"NNV";#N/A,#N/A,FALSE,"PP";#N/A,#N/A,FALSE,"SA"}</definedName>
    <definedName name="_new72" localSheetId="10" hidden="1">{#N/A,#N/A,FALSE,"SCA";#N/A,#N/A,FALSE,"NCA";#N/A,#N/A,FALSE,"SAZ";#N/A,#N/A,FALSE,"CAZ";#N/A,#N/A,FALSE,"SNV";#N/A,#N/A,FALSE,"NNV";#N/A,#N/A,FALSE,"PP";#N/A,#N/A,FALSE,"SA"}</definedName>
    <definedName name="_new72" localSheetId="12" hidden="1">{#N/A,#N/A,FALSE,"SCA";#N/A,#N/A,FALSE,"NCA";#N/A,#N/A,FALSE,"SAZ";#N/A,#N/A,FALSE,"CAZ";#N/A,#N/A,FALSE,"SNV";#N/A,#N/A,FALSE,"NNV";#N/A,#N/A,FALSE,"PP";#N/A,#N/A,FALSE,"SA"}</definedName>
    <definedName name="_new72" hidden="1">{#N/A,#N/A,FALSE,"SCA";#N/A,#N/A,FALSE,"NCA";#N/A,#N/A,FALSE,"SAZ";#N/A,#N/A,FALSE,"CAZ";#N/A,#N/A,FALSE,"SNV";#N/A,#N/A,FALSE,"NNV";#N/A,#N/A,FALSE,"PP";#N/A,#N/A,FALSE,"SA"}</definedName>
    <definedName name="_new73" localSheetId="10" hidden="1">{#N/A,#N/A,FALSE,"Page 1";#N/A,#N/A,FALSE,"Page 2";#N/A,#N/A,FALSE,"Page 3";#N/A,#N/A,FALSE,"Page 4";#N/A,#N/A,FALSE,"Page 5";#N/A,#N/A,FALSE,"Page 6";#N/A,#N/A,FALSE,"Page 7";#N/A,#N/A,FALSE,"Page 8";#N/A,#N/A,FALSE,"Page 9";#N/A,#N/A,FALSE,"PG8WP";#N/A,#N/A,FALSE,"PG9WP"}</definedName>
    <definedName name="_new73" localSheetId="12" hidden="1">{#N/A,#N/A,FALSE,"Page 1";#N/A,#N/A,FALSE,"Page 2";#N/A,#N/A,FALSE,"Page 3";#N/A,#N/A,FALSE,"Page 4";#N/A,#N/A,FALSE,"Page 5";#N/A,#N/A,FALSE,"Page 6";#N/A,#N/A,FALSE,"Page 7";#N/A,#N/A,FALSE,"Page 8";#N/A,#N/A,FALSE,"Page 9";#N/A,#N/A,FALSE,"PG8WP";#N/A,#N/A,FALSE,"PG9WP"}</definedName>
    <definedName name="_new73" hidden="1">{#N/A,#N/A,FALSE,"Page 1";#N/A,#N/A,FALSE,"Page 2";#N/A,#N/A,FALSE,"Page 3";#N/A,#N/A,FALSE,"Page 4";#N/A,#N/A,FALSE,"Page 5";#N/A,#N/A,FALSE,"Page 6";#N/A,#N/A,FALSE,"Page 7";#N/A,#N/A,FALSE,"Page 8";#N/A,#N/A,FALSE,"Page 9";#N/A,#N/A,FALSE,"PG8WP";#N/A,#N/A,FALSE,"PG9WP"}</definedName>
    <definedName name="_new74" localSheetId="10"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4" localSheetId="12"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4"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_new75" localSheetId="10" hidden="1">{"caz2",#N/A,FALSE,"Central Arizona 2";"saz2",#N/A,FALSE,"Southern Arizona 2";"snv2",#N/A,FALSE,"Southern Nevada 2";"nnv2",#N/A,FALSE,"Northern Nevada 2";"sca2",#N/A,FALSE,"Southern California 2";"nca2",#N/A,FALSE,"Northern California 2";"pai2",#N/A,FALSE,"Paiute 2"}</definedName>
    <definedName name="_new75" localSheetId="12" hidden="1">{"caz2",#N/A,FALSE,"Central Arizona 2";"saz2",#N/A,FALSE,"Southern Arizona 2";"snv2",#N/A,FALSE,"Southern Nevada 2";"nnv2",#N/A,FALSE,"Northern Nevada 2";"sca2",#N/A,FALSE,"Southern California 2";"nca2",#N/A,FALSE,"Northern California 2";"pai2",#N/A,FALSE,"Paiute 2"}</definedName>
    <definedName name="_new75" hidden="1">{"caz2",#N/A,FALSE,"Central Arizona 2";"saz2",#N/A,FALSE,"Southern Arizona 2";"snv2",#N/A,FALSE,"Southern Nevada 2";"nnv2",#N/A,FALSE,"Northern Nevada 2";"sca2",#N/A,FALSE,"Southern California 2";"nca2",#N/A,FALSE,"Northern California 2";"pai2",#N/A,FALSE,"Paiute 2"}</definedName>
    <definedName name="_Order1" hidden="1">255</definedName>
    <definedName name="_Order2" hidden="1">255</definedName>
    <definedName name="_Regression_Int" hidden="1">1</definedName>
    <definedName name="_Regression_Out" localSheetId="10" hidden="1">#REF!</definedName>
    <definedName name="_Regression_Out" localSheetId="12" hidden="1">#REF!</definedName>
    <definedName name="_Regression_Out" hidden="1">#REF!</definedName>
    <definedName name="_Regression_X" localSheetId="10" hidden="1">#REF!</definedName>
    <definedName name="_Regression_X" localSheetId="12" hidden="1">#REF!</definedName>
    <definedName name="_Regression_X" hidden="1">#REF!</definedName>
    <definedName name="_Regression_Y" localSheetId="10" hidden="1">#REF!</definedName>
    <definedName name="_Regression_Y" hidden="1">#REF!</definedName>
    <definedName name="_Sort" hidden="1">#REF!</definedName>
    <definedName name="_sort2" hidden="1">#REF!</definedName>
    <definedName name="_x" hidden="1">#REF!</definedName>
    <definedName name="A" hidden="1">#REF!</definedName>
    <definedName name="aa" localSheetId="10" hidden="1">{"FAC_SUMMARY",#N/A,FALSE,"Summaries"}</definedName>
    <definedName name="aa" localSheetId="12" hidden="1">{"FAC_SUMMARY",#N/A,FALSE,"Summaries"}</definedName>
    <definedName name="aa" hidden="1">{"FAC_SUMMARY",#N/A,FALSE,"Summaries"}</definedName>
    <definedName name="abc" localSheetId="10" hidden="1">{#N/A,#N/A,TRUE,"1990";#N/A,#N/A,TRUE,"1991";#N/A,#N/A,TRUE,"1992";#N/A,#N/A,TRUE,"1993"}</definedName>
    <definedName name="abc" localSheetId="12" hidden="1">{#N/A,#N/A,TRUE,"1990";#N/A,#N/A,TRUE,"1991";#N/A,#N/A,TRUE,"1992";#N/A,#N/A,TRUE,"1993"}</definedName>
    <definedName name="abc" hidden="1">{#N/A,#N/A,TRUE,"1990";#N/A,#N/A,TRUE,"1991";#N/A,#N/A,TRUE,"1992";#N/A,#N/A,TRUE,"1993"}</definedName>
    <definedName name="abcd" localSheetId="10" hidden="1">{#N/A,#N/A,TRUE,"1990";#N/A,#N/A,TRUE,"1991";#N/A,#N/A,TRUE,"1992";#N/A,#N/A,TRUE,"1993"}</definedName>
    <definedName name="abcd" localSheetId="12" hidden="1">{#N/A,#N/A,TRUE,"1990";#N/A,#N/A,TRUE,"1991";#N/A,#N/A,TRUE,"1992";#N/A,#N/A,TRUE,"1993"}</definedName>
    <definedName name="abcd" hidden="1">{#N/A,#N/A,TRUE,"1990";#N/A,#N/A,TRUE,"1991";#N/A,#N/A,TRUE,"1992";#N/A,#N/A,TRUE,"1993"}</definedName>
    <definedName name="abcde" localSheetId="10" hidden="1">{"summary",#N/A,TRUE,"E93ADJ";"detail",#N/A,TRUE,"E93ADJ"}</definedName>
    <definedName name="abcde" localSheetId="12" hidden="1">{"summary",#N/A,TRUE,"E93ADJ";"detail",#N/A,TRUE,"E93ADJ"}</definedName>
    <definedName name="abcde" hidden="1">{"summary",#N/A,TRUE,"E93ADJ";"detail",#N/A,TRUE,"E93ADJ"}</definedName>
    <definedName name="abcdef" localSheetId="10" hidden="1">{"summary",#N/A,TRUE,"E93ADJ";"detail",#N/A,TRUE,"E93ADJ"}</definedName>
    <definedName name="abcdef" localSheetId="12" hidden="1">{"summary",#N/A,TRUE,"E93ADJ";"detail",#N/A,TRUE,"E93ADJ"}</definedName>
    <definedName name="abcdef" hidden="1">{"summary",#N/A,TRUE,"E93ADJ";"detail",#N/A,TRUE,"E93ADJ"}</definedName>
    <definedName name="adfadfdfadsfdsa" hidden="1">'[3]Chart Data'!$K$30:$K$228</definedName>
    <definedName name="aedf" localSheetId="10" hidden="1">#REF!</definedName>
    <definedName name="aedf" localSheetId="12" hidden="1">#REF!</definedName>
    <definedName name="aedf" hidden="1">#REF!</definedName>
    <definedName name="aewc12" localSheetId="10" hidden="1">#REF!</definedName>
    <definedName name="aewc12" localSheetId="12" hidden="1">#REF!</definedName>
    <definedName name="aewc12" hidden="1">#REF!</definedName>
    <definedName name="afddafadfs" hidden="1">'[3]Chart Data'!$B$30:$B$222</definedName>
    <definedName name="afddfadfdsfafdas" hidden="1">'[3]Chart Data'!$O$30:$O$226</definedName>
    <definedName name="ajw2n" localSheetId="10" hidden="1">#REF!</definedName>
    <definedName name="ajw2n" localSheetId="12" hidden="1">#REF!</definedName>
    <definedName name="ajw2n" hidden="1">#REF!</definedName>
    <definedName name="anscount" hidden="1">1</definedName>
    <definedName name="ap" localSheetId="10" hidden="1">#REF!</definedName>
    <definedName name="ap" localSheetId="12" hidden="1">#REF!</definedName>
    <definedName name="ap" hidden="1">#REF!</definedName>
    <definedName name="asd" localSheetId="10" hidden="1">#REF!</definedName>
    <definedName name="asd" localSheetId="12" hidden="1">#REF!</definedName>
    <definedName name="asd" hidden="1">#REF!</definedName>
    <definedName name="asdf" localSheetId="10" hidden="1">#REF!</definedName>
    <definedName name="asdf" hidden="1">#REF!</definedName>
    <definedName name="asdij" hidden="1">#REF!</definedName>
    <definedName name="asf" hidden="1">#REF!</definedName>
    <definedName name="aspd" hidden="1">#REF!</definedName>
    <definedName name="aswac" hidden="1">#REF!</definedName>
    <definedName name="aswc" hidden="1">#REF!</definedName>
    <definedName name="aw3dq" hidden="1">#REF!</definedName>
    <definedName name="awd" hidden="1">#REF!</definedName>
    <definedName name="awef" hidden="1">#REF!</definedName>
    <definedName name="AWS" hidden="1">#REF!</definedName>
    <definedName name="az" hidden="1">#REF!</definedName>
    <definedName name="BB" hidden="1">#REF!</definedName>
    <definedName name="bb_mdm" hidden="1">#REF!</definedName>
    <definedName name="bb_MDMyNTU0NDRBODY1NDVEQz" hidden="1">#REF!</definedName>
    <definedName name="bbbb" hidden="1">#REF!</definedName>
    <definedName name="bcd" localSheetId="10" hidden="1">{#N/A,#N/A,TRUE,"1990";#N/A,#N/A,TRUE,"1991";#N/A,#N/A,TRUE,"1992";#N/A,#N/A,TRUE,"1993"}</definedName>
    <definedName name="bcd" localSheetId="12" hidden="1">{#N/A,#N/A,TRUE,"1990";#N/A,#N/A,TRUE,"1991";#N/A,#N/A,TRUE,"1992";#N/A,#N/A,TRUE,"1993"}</definedName>
    <definedName name="bcd" hidden="1">{#N/A,#N/A,TRUE,"1990";#N/A,#N/A,TRUE,"1991";#N/A,#N/A,TRUE,"1992";#N/A,#N/A,TRUE,"1993"}</definedName>
    <definedName name="bcde" localSheetId="10" hidden="1">{"summary",#N/A,TRUE,"E93ADJ";"detail",#N/A,TRUE,"E93ADJ"}</definedName>
    <definedName name="bcde" localSheetId="12" hidden="1">{"summary",#N/A,TRUE,"E93ADJ";"detail",#N/A,TRUE,"E93ADJ"}</definedName>
    <definedName name="bcde" hidden="1">{"summary",#N/A,TRUE,"E93ADJ";"detail",#N/A,TRUE,"E93ADJ"}</definedName>
    <definedName name="bl" localSheetId="10" hidden="1">#REF!</definedName>
    <definedName name="bl" localSheetId="12" hidden="1">#REF!</definedName>
    <definedName name="bl" hidden="1">#REF!</definedName>
    <definedName name="Blank" localSheetId="10" hidden="1">{"ARK_JURIS_FUEL",#N/A,FALSE,"Ark_Fuel&amp;Rev"}</definedName>
    <definedName name="Blank" localSheetId="12" hidden="1">{"ARK_JURIS_FUEL",#N/A,FALSE,"Ark_Fuel&amp;Rev"}</definedName>
    <definedName name="Blank" hidden="1">{"ARK_JURIS_FUEL",#N/A,FALSE,"Ark_Fuel&amp;Rev"}</definedName>
    <definedName name="bnca" localSheetId="10" hidden="1">#REF!</definedName>
    <definedName name="bnca" localSheetId="12" hidden="1">#REF!</definedName>
    <definedName name="bnca" hidden="1">#REF!</definedName>
    <definedName name="bned" localSheetId="10" hidden="1">#REF!</definedName>
    <definedName name="bned" localSheetId="12" hidden="1">#REF!</definedName>
    <definedName name="bned" hidden="1">#REF!</definedName>
    <definedName name="borst" localSheetId="10" hidden="1">#REF!</definedName>
    <definedName name="borst" hidden="1">#REF!</definedName>
    <definedName name="Bruce" localSheetId="10" hidden="1">{#N/A,#N/A,FALSE,"SCA";#N/A,#N/A,FALSE,"NCA";#N/A,#N/A,FALSE,"SAZ";#N/A,#N/A,FALSE,"CAZ";#N/A,#N/A,FALSE,"SNV";#N/A,#N/A,FALSE,"NNV";#N/A,#N/A,FALSE,"PP";#N/A,#N/A,FALSE,"SA"}</definedName>
    <definedName name="Bruce" localSheetId="12" hidden="1">{#N/A,#N/A,FALSE,"SCA";#N/A,#N/A,FALSE,"NCA";#N/A,#N/A,FALSE,"SAZ";#N/A,#N/A,FALSE,"CAZ";#N/A,#N/A,FALSE,"SNV";#N/A,#N/A,FALSE,"NNV";#N/A,#N/A,FALSE,"PP";#N/A,#N/A,FALSE,"SA"}</definedName>
    <definedName name="Bruce" hidden="1">{#N/A,#N/A,FALSE,"SCA";#N/A,#N/A,FALSE,"NCA";#N/A,#N/A,FALSE,"SAZ";#N/A,#N/A,FALSE,"CAZ";#N/A,#N/A,FALSE,"SNV";#N/A,#N/A,FALSE,"NNV";#N/A,#N/A,FALSE,"PP";#N/A,#N/A,FALSE,"SA"}</definedName>
    <definedName name="Bruce1" localSheetId="10" hidden="1">{#N/A,#N/A,FALSE,"Page 1";#N/A,#N/A,FALSE,"Page 2";#N/A,#N/A,FALSE,"Page 3";#N/A,#N/A,FALSE,"Page 4";#N/A,#N/A,FALSE,"Page 5";#N/A,#N/A,FALSE,"Page 6";#N/A,#N/A,FALSE,"Page 7";#N/A,#N/A,FALSE,"Page 8";#N/A,#N/A,FALSE,"Page 9";#N/A,#N/A,FALSE,"PG8WP";#N/A,#N/A,FALSE,"PG9WP"}</definedName>
    <definedName name="Bruce1" localSheetId="12" hidden="1">{#N/A,#N/A,FALSE,"Page 1";#N/A,#N/A,FALSE,"Page 2";#N/A,#N/A,FALSE,"Page 3";#N/A,#N/A,FALSE,"Page 4";#N/A,#N/A,FALSE,"Page 5";#N/A,#N/A,FALSE,"Page 6";#N/A,#N/A,FALSE,"Page 7";#N/A,#N/A,FALSE,"Page 8";#N/A,#N/A,FALSE,"Page 9";#N/A,#N/A,FALSE,"PG8WP";#N/A,#N/A,FALSE,"PG9WP"}</definedName>
    <definedName name="Bruce1" hidden="1">{#N/A,#N/A,FALSE,"Page 1";#N/A,#N/A,FALSE,"Page 2";#N/A,#N/A,FALSE,"Page 3";#N/A,#N/A,FALSE,"Page 4";#N/A,#N/A,FALSE,"Page 5";#N/A,#N/A,FALSE,"Page 6";#N/A,#N/A,FALSE,"Page 7";#N/A,#N/A,FALSE,"Page 8";#N/A,#N/A,FALSE,"Page 9";#N/A,#N/A,FALSE,"PG8WP";#N/A,#N/A,FALSE,"PG9WP"}</definedName>
    <definedName name="ca" localSheetId="10" hidden="1">#REF!</definedName>
    <definedName name="ca" localSheetId="12" hidden="1">#REF!</definedName>
    <definedName name="ca" hidden="1">#REF!</definedName>
    <definedName name="cbwe" localSheetId="10" hidden="1">#REF!</definedName>
    <definedName name="cbwe" localSheetId="12" hidden="1">#REF!</definedName>
    <definedName name="cbwe" hidden="1">#REF!</definedName>
    <definedName name="chj" localSheetId="10" hidden="1">#REF!</definedName>
    <definedName name="chj" hidden="1">#REF!</definedName>
    <definedName name="Common" localSheetId="10" hidden="1">{#N/A,#N/A,FALSE,"SCA";#N/A,#N/A,FALSE,"NCA";#N/A,#N/A,FALSE,"SAZ";#N/A,#N/A,FALSE,"CAZ";#N/A,#N/A,FALSE,"SNV";#N/A,#N/A,FALSE,"NNV";#N/A,#N/A,FALSE,"PP";#N/A,#N/A,FALSE,"SA"}</definedName>
    <definedName name="Common" localSheetId="12" hidden="1">{#N/A,#N/A,FALSE,"SCA";#N/A,#N/A,FALSE,"NCA";#N/A,#N/A,FALSE,"SAZ";#N/A,#N/A,FALSE,"CAZ";#N/A,#N/A,FALSE,"SNV";#N/A,#N/A,FALSE,"NNV";#N/A,#N/A,FALSE,"PP";#N/A,#N/A,FALSE,"SA"}</definedName>
    <definedName name="Common" hidden="1">{#N/A,#N/A,FALSE,"SCA";#N/A,#N/A,FALSE,"NCA";#N/A,#N/A,FALSE,"SAZ";#N/A,#N/A,FALSE,"CAZ";#N/A,#N/A,FALSE,"SNV";#N/A,#N/A,FALSE,"NNV";#N/A,#N/A,FALSE,"PP";#N/A,#N/A,FALSE,"SA"}</definedName>
    <definedName name="cover" localSheetId="10" hidden="1">#REF!</definedName>
    <definedName name="cover" localSheetId="12" hidden="1">#REF!</definedName>
    <definedName name="cover" hidden="1">#REF!</definedName>
    <definedName name="cvdsza" localSheetId="10" hidden="1">#REF!</definedName>
    <definedName name="cvdsza" localSheetId="12" hidden="1">#REF!</definedName>
    <definedName name="cvdsza" hidden="1">#REF!</definedName>
    <definedName name="CWIP" localSheetId="10" hidden="1">{#N/A,#N/A,FALSE,"WP_B5";#N/A,#N/A,FALSE,"WP_B6";#N/A,#N/A,FALSE,"WP_B6.1";#N/A,#N/A,FALSE,"WP_B6.2";#N/A,#N/A,FALSE,"WP_B7";#N/A,#N/A,FALSE,"WP_B8";#N/A,#N/A,FALSE,"WP_B9";#N/A,#N/A,FALSE,"WP_C1";#N/A,#N/A,FALSE,"WP_C1.1";"WP_C1.2.1",#N/A,FALSE,"WP_C1.2";"WP_C1.2.2",#N/A,FALSE,"WP_C1.2";"WP_C1.2.3",#N/A,FALSE,"WP_C1.2";"WP_C1.2.4",#N/A,FALSE,"WP_C1.2";"WP_C1.2.5",#N/A,FALSE,"WP_C1.2";#N/A,#N/A,FALSE,"WP_C2";#N/A,#N/A,FALSE,"WP_C4";#N/A,#N/A,FALSE,"WP_C4a";#N/A,#N/A,FALSE,"WP_C4.1";#N/A,#N/A,FALSE,"WP_C4.2";#N/A,#N/A,FALSE,"WP_C4.3";#N/A,#N/A,FALSE,"WP_C5";#N/A,#N/A,FALSE,"WP_C6";#N/A,#N/A,FALSE,"WP_C7";#N/A,#N/A,FALSE,"WP_C8";#N/A,#N/A,FALSE,"WP_C9";#N/A,#N/A,FALSE,"WP_C10";#N/A,#N/A,FALSE,"WP_C11";#N/A,#N/A,FALSE,"WP_C12";#N/A,#N/A,FALSE,"WP_C13";#N/A,#N/A,FALSE,"WP_C14";"WP_D1.1",#N/A,FALSE,"WP_D1";"WP_D1.2",#N/A,FALSE,"WP_D1";"WP_D1.3",#N/A,FALSE,"WP_D1";"WP_D1.4",#N/A,FALSE,"WP_D1";"WP_D1.5",#N/A,FALSE,"WP_D1";#N/A,#N/A,FALSE,"WP_D2";#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CWIP" localSheetId="12" hidden="1">{#N/A,#N/A,FALSE,"WP_B5";#N/A,#N/A,FALSE,"WP_B6";#N/A,#N/A,FALSE,"WP_B6.1";#N/A,#N/A,FALSE,"WP_B6.2";#N/A,#N/A,FALSE,"WP_B7";#N/A,#N/A,FALSE,"WP_B8";#N/A,#N/A,FALSE,"WP_B9";#N/A,#N/A,FALSE,"WP_C1";#N/A,#N/A,FALSE,"WP_C1.1";"WP_C1.2.1",#N/A,FALSE,"WP_C1.2";"WP_C1.2.2",#N/A,FALSE,"WP_C1.2";"WP_C1.2.3",#N/A,FALSE,"WP_C1.2";"WP_C1.2.4",#N/A,FALSE,"WP_C1.2";"WP_C1.2.5",#N/A,FALSE,"WP_C1.2";#N/A,#N/A,FALSE,"WP_C2";#N/A,#N/A,FALSE,"WP_C4";#N/A,#N/A,FALSE,"WP_C4a";#N/A,#N/A,FALSE,"WP_C4.1";#N/A,#N/A,FALSE,"WP_C4.2";#N/A,#N/A,FALSE,"WP_C4.3";#N/A,#N/A,FALSE,"WP_C5";#N/A,#N/A,FALSE,"WP_C6";#N/A,#N/A,FALSE,"WP_C7";#N/A,#N/A,FALSE,"WP_C8";#N/A,#N/A,FALSE,"WP_C9";#N/A,#N/A,FALSE,"WP_C10";#N/A,#N/A,FALSE,"WP_C11";#N/A,#N/A,FALSE,"WP_C12";#N/A,#N/A,FALSE,"WP_C13";#N/A,#N/A,FALSE,"WP_C14";"WP_D1.1",#N/A,FALSE,"WP_D1";"WP_D1.2",#N/A,FALSE,"WP_D1";"WP_D1.3",#N/A,FALSE,"WP_D1";"WP_D1.4",#N/A,FALSE,"WP_D1";"WP_D1.5",#N/A,FALSE,"WP_D1";#N/A,#N/A,FALSE,"WP_D2";#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CWIP" hidden="1">{#N/A,#N/A,FALSE,"WP_B5";#N/A,#N/A,FALSE,"WP_B6";#N/A,#N/A,FALSE,"WP_B6.1";#N/A,#N/A,FALSE,"WP_B6.2";#N/A,#N/A,FALSE,"WP_B7";#N/A,#N/A,FALSE,"WP_B8";#N/A,#N/A,FALSE,"WP_B9";#N/A,#N/A,FALSE,"WP_C1";#N/A,#N/A,FALSE,"WP_C1.1";"WP_C1.2.1",#N/A,FALSE,"WP_C1.2";"WP_C1.2.2",#N/A,FALSE,"WP_C1.2";"WP_C1.2.3",#N/A,FALSE,"WP_C1.2";"WP_C1.2.4",#N/A,FALSE,"WP_C1.2";"WP_C1.2.5",#N/A,FALSE,"WP_C1.2";#N/A,#N/A,FALSE,"WP_C2";#N/A,#N/A,FALSE,"WP_C4";#N/A,#N/A,FALSE,"WP_C4a";#N/A,#N/A,FALSE,"WP_C4.1";#N/A,#N/A,FALSE,"WP_C4.2";#N/A,#N/A,FALSE,"WP_C4.3";#N/A,#N/A,FALSE,"WP_C5";#N/A,#N/A,FALSE,"WP_C6";#N/A,#N/A,FALSE,"WP_C7";#N/A,#N/A,FALSE,"WP_C8";#N/A,#N/A,FALSE,"WP_C9";#N/A,#N/A,FALSE,"WP_C10";#N/A,#N/A,FALSE,"WP_C11";#N/A,#N/A,FALSE,"WP_C12";#N/A,#N/A,FALSE,"WP_C13";#N/A,#N/A,FALSE,"WP_C14";"WP_D1.1",#N/A,FALSE,"WP_D1";"WP_D1.2",#N/A,FALSE,"WP_D1";"WP_D1.3",#N/A,FALSE,"WP_D1";"WP_D1.4",#N/A,FALSE,"WP_D1";"WP_D1.5",#N/A,FALSE,"WP_D1";#N/A,#N/A,FALSE,"WP_D2";#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CWIP2" localSheetId="10"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CWIP2" localSheetId="12"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CWIP2"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d" localSheetId="10" hidden="1">#REF!</definedName>
    <definedName name="d" localSheetId="12" hidden="1">#REF!</definedName>
    <definedName name="d" hidden="1">#REF!</definedName>
    <definedName name="da3a" localSheetId="10" hidden="1">#REF!</definedName>
    <definedName name="da3a" localSheetId="12" hidden="1">#REF!</definedName>
    <definedName name="da3a" hidden="1">#REF!</definedName>
    <definedName name="dadffadfa" localSheetId="10" hidden="1">'[16]Chart Data'!#REF!</definedName>
    <definedName name="dadffadfa" localSheetId="12" hidden="1">'[3]Chart Data'!#REF!</definedName>
    <definedName name="dadffadfa" hidden="1">'[16]Chart Data'!#REF!</definedName>
    <definedName name="db" localSheetId="9" hidden="1">#REF!</definedName>
    <definedName name="db" localSheetId="10" hidden="1">#REF!</definedName>
    <definedName name="db" localSheetId="12" hidden="1">#REF!</definedName>
    <definedName name="db" hidden="1">#REF!</definedName>
    <definedName name="dd" localSheetId="10" hidden="1">{"Print_Detail",#N/A,FALSE,"Redemption_Maturity Extract"}</definedName>
    <definedName name="dd" localSheetId="12" hidden="1">{"Print_Detail",#N/A,FALSE,"Redemption_Maturity Extract"}</definedName>
    <definedName name="dd" hidden="1">{"Print_Detail",#N/A,FALSE,"Redemption_Maturity Extract"}</definedName>
    <definedName name="ddd" localSheetId="10" hidden="1">{"Full",#N/A,FALSE,"Sec MTN B Summary"}</definedName>
    <definedName name="ddd" localSheetId="12" hidden="1">{"Full",#N/A,FALSE,"Sec MTN B Summary"}</definedName>
    <definedName name="ddd" hidden="1">{"Full",#N/A,FALSE,"Sec MTN B Summary"}</definedName>
    <definedName name="dddd" localSheetId="10" hidden="1">{"RedPrem_InitRed View",#N/A,FALSE,"Sec MTN B Summary"}</definedName>
    <definedName name="dddd" localSheetId="12" hidden="1">{"RedPrem_InitRed View",#N/A,FALSE,"Sec MTN B Summary"}</definedName>
    <definedName name="dddd" hidden="1">{"RedPrem_InitRed View",#N/A,FALSE,"Sec MTN B Summary"}</definedName>
    <definedName name="dddddd" localSheetId="10" hidden="1">{"Pivot1",#N/A,FALSE,"Redemption_Maturity Extract"}</definedName>
    <definedName name="dddddd" localSheetId="12" hidden="1">{"Pivot1",#N/A,FALSE,"Redemption_Maturity Extract"}</definedName>
    <definedName name="dddddd" hidden="1">{"Pivot1",#N/A,FALSE,"Redemption_Maturity Extract"}</definedName>
    <definedName name="dddddddd" localSheetId="10" hidden="1">{"Pivot2",#N/A,FALSE,"Redemption_Maturity Extract"}</definedName>
    <definedName name="dddddddd" localSheetId="12" hidden="1">{"Pivot2",#N/A,FALSE,"Redemption_Maturity Extract"}</definedName>
    <definedName name="dddddddd" hidden="1">{"Pivot2",#N/A,FALSE,"Redemption_Maturity Extract"}</definedName>
    <definedName name="dfghj" localSheetId="9" hidden="1">#REF!</definedName>
    <definedName name="dfghj" localSheetId="10" hidden="1">#REF!</definedName>
    <definedName name="dfghj" localSheetId="12" hidden="1">#REF!</definedName>
    <definedName name="dfghj" hidden="1">#REF!</definedName>
    <definedName name="dfl" localSheetId="9" hidden="1">#REF!</definedName>
    <definedName name="dfl" hidden="1">#REF!</definedName>
    <definedName name="Discount" hidden="1">'[3]Chart Data'!$O$30:$O$226</definedName>
    <definedName name="discount2" hidden="1">'[3]Chart Data'!$C$30:$C$233</definedName>
    <definedName name="distr" localSheetId="10" hidden="1">{"wp_h4.2",#N/A,FALSE,"WP_H4.2";"wp_h4.3",#N/A,FALSE,"WP_H4.3"}</definedName>
    <definedName name="distr" localSheetId="12" hidden="1">{"wp_h4.2",#N/A,FALSE,"WP_H4.2";"wp_h4.3",#N/A,FALSE,"WP_H4.3"}</definedName>
    <definedName name="distr" hidden="1">{"wp_h4.2",#N/A,FALSE,"WP_H4.2";"wp_h4.3",#N/A,FALSE,"WP_H4.3"}</definedName>
    <definedName name="dle" localSheetId="10" hidden="1">#REF!</definedName>
    <definedName name="dle" localSheetId="12" hidden="1">#REF!</definedName>
    <definedName name="dle" hidden="1">#REF!</definedName>
    <definedName name="dp" localSheetId="10" hidden="1">#REF!</definedName>
    <definedName name="dp" localSheetId="12" hidden="1">#REF!</definedName>
    <definedName name="dp" hidden="1">#REF!</definedName>
    <definedName name="dsac" localSheetId="10" hidden="1">#REF!</definedName>
    <definedName name="dsac" hidden="1">#REF!</definedName>
    <definedName name="dslakfjk" hidden="1">#REF!</definedName>
    <definedName name="dsld" hidden="1">#REF!</definedName>
    <definedName name="dud" localSheetId="10" hidden="1">{#N/A,#N/A,TRUE,"1990";#N/A,#N/A,TRUE,"1991";#N/A,#N/A,TRUE,"1992";#N/A,#N/A,TRUE,"1993"}</definedName>
    <definedName name="dud" localSheetId="12" hidden="1">{#N/A,#N/A,TRUE,"1990";#N/A,#N/A,TRUE,"1991";#N/A,#N/A,TRUE,"1992";#N/A,#N/A,TRUE,"1993"}</definedName>
    <definedName name="dud" hidden="1">{#N/A,#N/A,TRUE,"1990";#N/A,#N/A,TRUE,"1991";#N/A,#N/A,TRUE,"1992";#N/A,#N/A,TRUE,"1993"}</definedName>
    <definedName name="ecao" localSheetId="10" hidden="1">#REF!</definedName>
    <definedName name="ecao" localSheetId="12" hidden="1">#REF!</definedName>
    <definedName name="ecao" hidden="1">#REF!</definedName>
    <definedName name="ecsaop" localSheetId="10" hidden="1">#REF!</definedName>
    <definedName name="ecsaop" localSheetId="12" hidden="1">#REF!</definedName>
    <definedName name="ecsaop" hidden="1">#REF!</definedName>
    <definedName name="EEEE" localSheetId="10"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EEEE" localSheetId="12"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EEEE"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eq" localSheetId="12" hidden="1">#REF!</definedName>
    <definedName name="eq" hidden="1">#REF!</definedName>
    <definedName name="ert" localSheetId="12" hidden="1">#REF!</definedName>
    <definedName name="ert" hidden="1">#REF!</definedName>
    <definedName name="ertyu" localSheetId="12" hidden="1">#REF!</definedName>
    <definedName name="ertyu" hidden="1">#REF!</definedName>
    <definedName name="ETRorig" localSheetId="10" hidden="1">{#N/A,#N/A,FALSE,"TITLEPG";#N/A,#N/A,FALSE,"INDEX";#N/A,#N/A,FALSE,"PAGE7";#N/A,#N/A,FALSE,"COSS";#N/A,#N/A,FALSE,"Taxes FEED ";#N/A,#N/A,FALSE,"PRIOR MTH Taxes FD  ";#N/A,#N/A,FALSE,"FITCALC";#N/A,#N/A,FALSE,"CCBT";#N/A,#N/A,FALSE,"BKTAXINCOME";#N/A,#N/A,FALSE,"PERMDIFFEVENTS";#N/A,#N/A,FALSE,"TIMDIFFEVENTS";#N/A,#N/A,FALSE,"DEPREC";#N/A,#N/A,FALSE,"PERMDIFF";#N/A,#N/A,FALSE,"OPTIMDIFF";#N/A,#N/A,FALSE,"NONOPTIMDIFF";#N/A,#N/A,FALSE,"190CRMTH";#N/A,#N/A,FALSE,"190CRYTD";#N/A,#N/A,FALSE,"190PRYTD";#N/A,#N/A,FALSE,"282CRMTH";#N/A,#N/A,FALSE,"282CRYTD";#N/A,#N/A,FALSE,"282PRYTD";#N/A,#N/A,FALSE,"283CRMTH";#N/A,#N/A,FALSE,"283CRYTD";#N/A,#N/A,FALSE,"283PRYTD";#N/A,#N/A,FALSE,"DITSUM";#N/A,#N/A,FALSE,"CRYTDACREC";#N/A,#N/A,FALSE,"PRYTDACREC";#N/A,#N/A,FALSE,"SYSJRNL"}</definedName>
    <definedName name="ETRorig" localSheetId="12" hidden="1">{#N/A,#N/A,FALSE,"TITLEPG";#N/A,#N/A,FALSE,"INDEX";#N/A,#N/A,FALSE,"PAGE7";#N/A,#N/A,FALSE,"COSS";#N/A,#N/A,FALSE,"Taxes FEED ";#N/A,#N/A,FALSE,"PRIOR MTH Taxes FD  ";#N/A,#N/A,FALSE,"FITCALC";#N/A,#N/A,FALSE,"CCBT";#N/A,#N/A,FALSE,"BKTAXINCOME";#N/A,#N/A,FALSE,"PERMDIFFEVENTS";#N/A,#N/A,FALSE,"TIMDIFFEVENTS";#N/A,#N/A,FALSE,"DEPREC";#N/A,#N/A,FALSE,"PERMDIFF";#N/A,#N/A,FALSE,"OPTIMDIFF";#N/A,#N/A,FALSE,"NONOPTIMDIFF";#N/A,#N/A,FALSE,"190CRMTH";#N/A,#N/A,FALSE,"190CRYTD";#N/A,#N/A,FALSE,"190PRYTD";#N/A,#N/A,FALSE,"282CRMTH";#N/A,#N/A,FALSE,"282CRYTD";#N/A,#N/A,FALSE,"282PRYTD";#N/A,#N/A,FALSE,"283CRMTH";#N/A,#N/A,FALSE,"283CRYTD";#N/A,#N/A,FALSE,"283PRYTD";#N/A,#N/A,FALSE,"DITSUM";#N/A,#N/A,FALSE,"CRYTDACREC";#N/A,#N/A,FALSE,"PRYTDACREC";#N/A,#N/A,FALSE,"SYSJRNL"}</definedName>
    <definedName name="ETRorig" hidden="1">{#N/A,#N/A,FALSE,"TITLEPG";#N/A,#N/A,FALSE,"INDEX";#N/A,#N/A,FALSE,"PAGE7";#N/A,#N/A,FALSE,"COSS";#N/A,#N/A,FALSE,"Taxes FEED ";#N/A,#N/A,FALSE,"PRIOR MTH Taxes FD  ";#N/A,#N/A,FALSE,"FITCALC";#N/A,#N/A,FALSE,"CCBT";#N/A,#N/A,FALSE,"BKTAXINCOME";#N/A,#N/A,FALSE,"PERMDIFFEVENTS";#N/A,#N/A,FALSE,"TIMDIFFEVENTS";#N/A,#N/A,FALSE,"DEPREC";#N/A,#N/A,FALSE,"PERMDIFF";#N/A,#N/A,FALSE,"OPTIMDIFF";#N/A,#N/A,FALSE,"NONOPTIMDIFF";#N/A,#N/A,FALSE,"190CRMTH";#N/A,#N/A,FALSE,"190CRYTD";#N/A,#N/A,FALSE,"190PRYTD";#N/A,#N/A,FALSE,"282CRMTH";#N/A,#N/A,FALSE,"282CRYTD";#N/A,#N/A,FALSE,"282PRYTD";#N/A,#N/A,FALSE,"283CRMTH";#N/A,#N/A,FALSE,"283CRYTD";#N/A,#N/A,FALSE,"283PRYTD";#N/A,#N/A,FALSE,"DITSUM";#N/A,#N/A,FALSE,"CRYTDACREC";#N/A,#N/A,FALSE,"PRYTDACREC";#N/A,#N/A,FALSE,"SYSJRNL"}</definedName>
    <definedName name="EV__ALLOWSTOPEXPAND__" hidden="1">1</definedName>
    <definedName name="EV__EVCOM_OPTIONS__" hidden="1">8</definedName>
    <definedName name="EV__EXPOPTIONS__" hidden="1">1</definedName>
    <definedName name="EV__LASTREFTIME__" hidden="1">39198.5712152778</definedName>
    <definedName name="EV__LOCKEDCVW__BGE_FP" hidden="1">"INCOMESTATEMENT,ACTUAL,ALL_COMPANIES,NO_ORG,TOTALADJ,2002.TOTAL,PERIODIC,"</definedName>
    <definedName name="EV__LOCKEDCVW__CAPITAL" hidden="1">"ACTUAL,3XXXXX,CAPITAL_EXP_TYPES,MAJOR_CATEGORY,FACTORS,TOTAL_PORTFOLIO,2002.TOTAL,PERIODIC,"</definedName>
    <definedName name="EV__LOCKEDCVW__CPA" hidden="1">"O_M,ALL_ACTIVITIES,ACTUAL,ALL_SPENDERS,ALL_EXPTYPES,ALL_PROCESSES,OM_MAJOR_CATEGORY,2005.TOTAL,PERIODIC,"</definedName>
    <definedName name="EV__LOCKEDCVW__SLR" hidden="1">"2005_ORIGBUDGET,ALL_EXPTYPES,IN_UNIT,ALL_COMPANIES,ALL_EMPLOYEES,ALL_SPENDERS,2006.TOTAL,PERIODIC,"</definedName>
    <definedName name="EV__LOCKEDCVW__STAFF_PLANNING" hidden="1">"ALL_STAT_ACCOUNTS,ACTUAL,BGE_CC,ALL_EXP_RESOURCES,ALL_RESOURCES,2002.TOTAL,PERIODIC,"</definedName>
    <definedName name="EV__LOCKSTATUS__" hidden="1">1</definedName>
    <definedName name="EV__MAXEXPCOLS__" hidden="1">100</definedName>
    <definedName name="EV__MAXEXPROWS__" hidden="1">20000</definedName>
    <definedName name="EV__MEMORYCVW__" hidden="1">0</definedName>
    <definedName name="EV__WBEVMODE__" hidden="1">0</definedName>
    <definedName name="EV__WBREFOPTIONS__" hidden="1">134217799</definedName>
    <definedName name="EV__WBVERSION__" hidden="1">0</definedName>
    <definedName name="ewqwe" localSheetId="10" hidden="1">#REF!</definedName>
    <definedName name="ewqwe" localSheetId="12" hidden="1">#REF!</definedName>
    <definedName name="ewqwe" hidden="1">#REF!</definedName>
    <definedName name="f" localSheetId="10" hidden="1">#REF!</definedName>
    <definedName name="f" hidden="1">#REF!</definedName>
    <definedName name="fdafafdfdafdfafds" hidden="1">'[3]Chart Data'!$I$30:$I$228</definedName>
    <definedName name="fdv" localSheetId="10" hidden="1">#REF!</definedName>
    <definedName name="fdv" localSheetId="12" hidden="1">#REF!</definedName>
    <definedName name="fdv" hidden="1">#REF!</definedName>
    <definedName name="fff" localSheetId="10" hidden="1">#REF!</definedName>
    <definedName name="fff" localSheetId="12" hidden="1">#REF!</definedName>
    <definedName name="fff" hidden="1">#REF!</definedName>
    <definedName name="ffffff" localSheetId="10" hidden="1">#REF!</definedName>
    <definedName name="ffffff" hidden="1">#REF!</definedName>
    <definedName name="ffkf" hidden="1">#REF!</definedName>
    <definedName name="fkfkf" hidden="1">#REF!</definedName>
    <definedName name="fpfl" hidden="1">#REF!</definedName>
    <definedName name="fvgbn" hidden="1">#REF!</definedName>
    <definedName name="Gas.calc" localSheetId="10" hidden="1">{"ARK_JURIS_FAC",#N/A,FALSE,"Ark_Fuel&amp;Rev"}</definedName>
    <definedName name="Gas.calc" localSheetId="12" hidden="1">{"ARK_JURIS_FAC",#N/A,FALSE,"Ark_Fuel&amp;Rev"}</definedName>
    <definedName name="Gas.calc" hidden="1">{"ARK_JURIS_FAC",#N/A,FALSE,"Ark_Fuel&amp;Rev"}</definedName>
    <definedName name="gfhj" localSheetId="10" hidden="1">#REF!</definedName>
    <definedName name="gfhj" localSheetId="12" hidden="1">#REF!</definedName>
    <definedName name="gfhj" hidden="1">#REF!</definedName>
    <definedName name="gggggg" localSheetId="10" hidden="1">#REF!</definedName>
    <definedName name="gggggg" localSheetId="12" hidden="1">#REF!</definedName>
    <definedName name="gggggg" hidden="1">#REF!</definedName>
    <definedName name="ghjk" localSheetId="10" hidden="1">#REF!</definedName>
    <definedName name="ghjk" hidden="1">#REF!</definedName>
    <definedName name="got" hidden="1">#REF!</definedName>
    <definedName name="haha" localSheetId="10" hidden="1">{"OMPA_FAC",#N/A,FALSE,"OMPA FAC"}</definedName>
    <definedName name="haha" localSheetId="12" hidden="1">{"OMPA_FAC",#N/A,FALSE,"OMPA FAC"}</definedName>
    <definedName name="haha" hidden="1">{"OMPA_FAC",#N/A,FALSE,"OMPA FAC"}</definedName>
    <definedName name="hhhhh" localSheetId="10" hidden="1">#REF!</definedName>
    <definedName name="hhhhh" localSheetId="12" hidden="1">#REF!</definedName>
    <definedName name="hhhhh" hidden="1">#REF!</definedName>
    <definedName name="HMMM" localSheetId="10" hidden="1">{#N/A,#N/A,FALSE,"SCH_B1";#N/A,#N/A,FALSE,"SCH_B2";#N/A,#N/A,FALSE,"SCH_B2.1";#N/A,#N/A,FALSE,"SCH_B2.2";#N/A,#N/A,FALSE,"SCH_B2.3";#N/A,#N/A,FALSE,"SCH_B3";#N/A,#N/A,FALSE,"SCH_B3.1";#N/A,#N/A,FALSE,"SCH_C1-a";#N/A,#N/A,FALSE,"SCH_C2";#N/A,#N/A,FALSE,"SCH_C2.1";#N/A,#N/A,FALSE,"SCH_D1A";#N/A,#N/A,FALSE,"SCH_D2";#N/A,#N/A,FALSE,"SCH_D2.1";#N/A,#N/A,FALSE,"SCH_E1";#N/A,#N/A,FALSE,"SCH_E1.1";#N/A,#N/A,FALSE,"SCH_F1";#N/A,#N/A,FALSE,"SCH_H1";#N/A,#N/A,FALSE,"SCH_H2";#N/A,#N/A,FALSE,"SCH_H2.1";#N/A,#N/A,FALSE,"SCH_I1";#N/A,#N/A,FALSE,"SCH_I1a";#N/A,#N/A,FALSE,"SCH_J1"}</definedName>
    <definedName name="HMMM" localSheetId="12" hidden="1">{#N/A,#N/A,FALSE,"SCH_B1";#N/A,#N/A,FALSE,"SCH_B2";#N/A,#N/A,FALSE,"SCH_B2.1";#N/A,#N/A,FALSE,"SCH_B2.2";#N/A,#N/A,FALSE,"SCH_B2.3";#N/A,#N/A,FALSE,"SCH_B3";#N/A,#N/A,FALSE,"SCH_B3.1";#N/A,#N/A,FALSE,"SCH_C1-a";#N/A,#N/A,FALSE,"SCH_C2";#N/A,#N/A,FALSE,"SCH_C2.1";#N/A,#N/A,FALSE,"SCH_D1A";#N/A,#N/A,FALSE,"SCH_D2";#N/A,#N/A,FALSE,"SCH_D2.1";#N/A,#N/A,FALSE,"SCH_E1";#N/A,#N/A,FALSE,"SCH_E1.1";#N/A,#N/A,FALSE,"SCH_F1";#N/A,#N/A,FALSE,"SCH_H1";#N/A,#N/A,FALSE,"SCH_H2";#N/A,#N/A,FALSE,"SCH_H2.1";#N/A,#N/A,FALSE,"SCH_I1";#N/A,#N/A,FALSE,"SCH_I1a";#N/A,#N/A,FALSE,"SCH_J1"}</definedName>
    <definedName name="HMMM" hidden="1">{#N/A,#N/A,FALSE,"SCH_B1";#N/A,#N/A,FALSE,"SCH_B2";#N/A,#N/A,FALSE,"SCH_B2.1";#N/A,#N/A,FALSE,"SCH_B2.2";#N/A,#N/A,FALSE,"SCH_B2.3";#N/A,#N/A,FALSE,"SCH_B3";#N/A,#N/A,FALSE,"SCH_B3.1";#N/A,#N/A,FALSE,"SCH_C1-a";#N/A,#N/A,FALSE,"SCH_C2";#N/A,#N/A,FALSE,"SCH_C2.1";#N/A,#N/A,FALSE,"SCH_D1A";#N/A,#N/A,FALSE,"SCH_D2";#N/A,#N/A,FALSE,"SCH_D2.1";#N/A,#N/A,FALSE,"SCH_E1";#N/A,#N/A,FALSE,"SCH_E1.1";#N/A,#N/A,FALSE,"SCH_F1";#N/A,#N/A,FALSE,"SCH_H1";#N/A,#N/A,FALSE,"SCH_H2";#N/A,#N/A,FALSE,"SCH_H2.1";#N/A,#N/A,FALSE,"SCH_I1";#N/A,#N/A,FALSE,"SCH_I1a";#N/A,#N/A,FALSE,"SCH_J1"}</definedName>
    <definedName name="HTML_CodePage" hidden="1">1252</definedName>
    <definedName name="HTML_Control" localSheetId="9" hidden="1">{"'Sheet1'!$A$1:$O$40"}</definedName>
    <definedName name="HTML_Control" localSheetId="10" hidden="1">{"'Sheet1'!$A$1:$O$40"}</definedName>
    <definedName name="HTML_Control" localSheetId="12" hidden="1">{"'Sheet1'!$A$1:$O$40"}</definedName>
    <definedName name="HTML_Control" hidden="1">{"'Sheet1'!$A$1:$O$40"}</definedName>
    <definedName name="HTML_Description" hidden="1">""</definedName>
    <definedName name="HTML_Email" hidden="1">""</definedName>
    <definedName name="HTML_Header" hidden="1">"Sheet1"</definedName>
    <definedName name="HTML_LastUpdate" hidden="1">"2/5/99"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HD:HomePageStuff:pc:datasets:implprem.html"</definedName>
    <definedName name="HTML_Title" hidden="1">"S&amp;P Implied Equity Premiums"</definedName>
    <definedName name="HTML1_1" hidden="1">"[RiskPremiumUS]Sheet1!$A$1:$M$38"</definedName>
    <definedName name="HTML1_10" hidden="1">""</definedName>
    <definedName name="HTML1_11" hidden="1">1</definedName>
    <definedName name="HTML1_12" hidden="1">"Zip 100:New_Home_Page:datafile:implpr.html"</definedName>
    <definedName name="HTML1_2" hidden="1">1</definedName>
    <definedName name="HTML1_3" hidden="1">"RiskPremiumUS"</definedName>
    <definedName name="HTML1_4" hidden="1">"Implied Risk Premiums for US"</definedName>
    <definedName name="HTML1_5" hidden="1">""</definedName>
    <definedName name="HTML1_6" hidden="1">-4146</definedName>
    <definedName name="HTML1_7" hidden="1">-4146</definedName>
    <definedName name="HTML1_8" hidden="1">"3/19/97"</definedName>
    <definedName name="HTML1_9" hidden="1">"Aswath Damodaran"</definedName>
    <definedName name="HTMLCount" hidden="1">1</definedName>
    <definedName name="ifch" localSheetId="9" hidden="1">#REF!</definedName>
    <definedName name="ifch" hidden="1">#REF!</definedName>
    <definedName name="Inflation" localSheetId="12" hidden="1">[17]Data!$C$30:$C$233</definedName>
    <definedName name="Inflation" hidden="1">[18]Data!$C$30:$C$233</definedName>
    <definedName name="ipowAC" localSheetId="9" hidden="1">#REF!</definedName>
    <definedName name="ipowAC" localSheetId="10" hidden="1">#REF!</definedName>
    <definedName name="ipowAC" localSheetId="12" hidden="1">#REF!</definedName>
    <definedName name="ipowAC" hidden="1">#REF!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Y" hidden="1">"c102"</definedName>
    <definedName name="IQ_CAL_Y_EST" hidden="1">"c6797"</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FLOW_ACT_OR_EST" hidden="1">"c4154"</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EST" hidden="1">"c399"</definedName>
    <definedName name="IQ_EPS_EST_REUT" hidden="1">"c5453"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Y" hidden="1">"c441"</definedName>
    <definedName name="IQ_FISCAL_Y_EST" hidden="1">"c6795"</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localSheetId="12" hidden="1">40164.5046875</definedName>
    <definedName name="IQ_NAMES_REVISION_DATE_" hidden="1">43404.683912037</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39623.4334259259</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uy" localSheetId="9" hidden="1">#REF!</definedName>
    <definedName name="iuy" hidden="1">#REF!</definedName>
    <definedName name="iuyt" localSheetId="9" hidden="1">#REF!</definedName>
    <definedName name="iuyt" hidden="1">#REF!</definedName>
    <definedName name="j" localSheetId="9" hidden="1">#REF!</definedName>
    <definedName name="j" hidden="1">#REF!</definedName>
    <definedName name="jdn" hidden="1">#REF!</definedName>
    <definedName name="je" localSheetId="10" hidden="1">{#N/A,#N/A,FALSE,"SCA";#N/A,#N/A,FALSE,"NCA";#N/A,#N/A,FALSE,"SAZ";#N/A,#N/A,FALSE,"CAZ";#N/A,#N/A,FALSE,"SNV";#N/A,#N/A,FALSE,"NNV";#N/A,#N/A,FALSE,"PP";#N/A,#N/A,FALSE,"SA"}</definedName>
    <definedName name="je" localSheetId="12" hidden="1">{#N/A,#N/A,FALSE,"SCA";#N/A,#N/A,FALSE,"NCA";#N/A,#N/A,FALSE,"SAZ";#N/A,#N/A,FALSE,"CAZ";#N/A,#N/A,FALSE,"SNV";#N/A,#N/A,FALSE,"NNV";#N/A,#N/A,FALSE,"PP";#N/A,#N/A,FALSE,"SA"}</definedName>
    <definedName name="je" hidden="1">{#N/A,#N/A,FALSE,"SCA";#N/A,#N/A,FALSE,"NCA";#N/A,#N/A,FALSE,"SAZ";#N/A,#N/A,FALSE,"CAZ";#N/A,#N/A,FALSE,"SNV";#N/A,#N/A,FALSE,"NNV";#N/A,#N/A,FALSE,"PP";#N/A,#N/A,FALSE,"SA"}</definedName>
    <definedName name="jhlkqFL" localSheetId="9" hidden="1">{"'Sheet1'!$A$1:$O$40"}</definedName>
    <definedName name="jhlkqFL" localSheetId="10" hidden="1">{"'Sheet1'!$A$1:$O$40"}</definedName>
    <definedName name="jhlkqFL" localSheetId="12" hidden="1">{"'Sheet1'!$A$1:$O$40"}</definedName>
    <definedName name="jhlkqFL" hidden="1">{"'Sheet1'!$A$1:$O$40"}</definedName>
    <definedName name="jkdf" hidden="1">#REF!</definedName>
    <definedName name="jkdsac" hidden="1">#REF!</definedName>
    <definedName name="jkfoo" hidden="1">#REF!</definedName>
    <definedName name="jseqf" hidden="1">#REF!</definedName>
    <definedName name="jz" hidden="1">#REF!</definedName>
    <definedName name="jzs" hidden="1">#REF!</definedName>
    <definedName name="k" hidden="1">#REF!</definedName>
    <definedName name="K2_WBEVMODE" hidden="1">0</definedName>
    <definedName name="kal" hidden="1">#REF!</definedName>
    <definedName name="kaw" hidden="1">#REF!</definedName>
    <definedName name="kdkd" hidden="1">#REF!</definedName>
    <definedName name="kdkjrt" hidden="1">#REF!</definedName>
    <definedName name="kdsfj" hidden="1">#REF!</definedName>
    <definedName name="kfdlsg" hidden="1">#REF!</definedName>
    <definedName name="kfkf" hidden="1">#REF!</definedName>
    <definedName name="kfkfkf" hidden="1">#REF!</definedName>
    <definedName name="kfkfkfkf" hidden="1">#REF!</definedName>
    <definedName name="kfkfkfl" hidden="1">#REF!</definedName>
    <definedName name="kfkfksm" hidden="1">#REF!</definedName>
    <definedName name="kiujh" hidden="1">#REF!</definedName>
    <definedName name="kjfjffnnf" hidden="1">#REF!</definedName>
    <definedName name="kjhg" hidden="1">#REF!</definedName>
    <definedName name="kjhgf" hidden="1">#REF!</definedName>
    <definedName name="kjk" localSheetId="12" hidden="1">'[1]Plant in Ser'!#REF!</definedName>
    <definedName name="kjk" hidden="1">'[2]Plant in Ser'!#REF!</definedName>
    <definedName name="kjzd" localSheetId="9" hidden="1">#REF!</definedName>
    <definedName name="kjzd" localSheetId="10" hidden="1">#REF!</definedName>
    <definedName name="kjzd" localSheetId="12" hidden="1">#REF!</definedName>
    <definedName name="kjzd" hidden="1">#REF!</definedName>
    <definedName name="kkkkk" localSheetId="9" hidden="1">#REF!</definedName>
    <definedName name="kkkkk" hidden="1">#REF!</definedName>
    <definedName name="kldk" localSheetId="9" hidden="1">#REF!</definedName>
    <definedName name="kldk" hidden="1">#REF!</definedName>
    <definedName name="klfeqw" hidden="1">#REF!</definedName>
    <definedName name="kqwh" hidden="1">#REF!</definedName>
    <definedName name="ksadfl" hidden="1">#REF!</definedName>
    <definedName name="kw" hidden="1">#REF!</definedName>
    <definedName name="kz" hidden="1">#REF!</definedName>
    <definedName name="l" hidden="1">#REF!</definedName>
    <definedName name="lfkfjnn" hidden="1">#REF!</definedName>
    <definedName name="limcount" hidden="1">1</definedName>
    <definedName name="ListOffset" hidden="1">1</definedName>
    <definedName name="lkajsdfg" localSheetId="10" hidden="1">#REF!</definedName>
    <definedName name="lkajsdfg" localSheetId="12" hidden="1">#REF!</definedName>
    <definedName name="lkajsdfg" hidden="1">#REF!</definedName>
    <definedName name="lkjh" localSheetId="10" hidden="1">#REF!</definedName>
    <definedName name="lkjh" localSheetId="12" hidden="1">#REF!</definedName>
    <definedName name="lkjh" hidden="1">#REF!</definedName>
    <definedName name="lkohsvd" localSheetId="10" hidden="1">#REF!</definedName>
    <definedName name="lkohsvd" hidden="1">#REF!</definedName>
    <definedName name="llllllllll" hidden="1">#REF!</definedName>
    <definedName name="loke" hidden="1">#REF!</definedName>
    <definedName name="lpoicea" hidden="1">#REF!</definedName>
    <definedName name="ls" localSheetId="10"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ls" localSheetId="12"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ls"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mlaw" localSheetId="10" hidden="1">#REF!</definedName>
    <definedName name="mlaw" localSheetId="12" hidden="1">#REF!</definedName>
    <definedName name="mlaw" hidden="1">#REF!</definedName>
    <definedName name="mnbv" localSheetId="10" hidden="1">#REF!</definedName>
    <definedName name="mnbv" localSheetId="12" hidden="1">#REF!</definedName>
    <definedName name="mnbv" hidden="1">#REF!</definedName>
    <definedName name="mnkp" localSheetId="10" hidden="1">#REF!</definedName>
    <definedName name="mnkp" hidden="1">#REF!</definedName>
    <definedName name="mo" hidden="1">#REF!</definedName>
    <definedName name="mol" hidden="1">#REF!</definedName>
    <definedName name="molp" hidden="1">#REF!</definedName>
    <definedName name="NADA" localSheetId="10" hidden="1">{"caz2",#N/A,FALSE,"Central Arizona 2";"saz2",#N/A,FALSE,"Southern Arizona 2";"snv2",#N/A,FALSE,"Southern Nevada 2";"nnv2",#N/A,FALSE,"Northern Nevada 2";"sca2",#N/A,FALSE,"Southern California 2";"nca2",#N/A,FALSE,"Northern California 2";"pai2",#N/A,FALSE,"Paiute 2"}</definedName>
    <definedName name="NADA" localSheetId="12" hidden="1">{"caz2",#N/A,FALSE,"Central Arizona 2";"saz2",#N/A,FALSE,"Southern Arizona 2";"snv2",#N/A,FALSE,"Southern Nevada 2";"nnv2",#N/A,FALSE,"Northern Nevada 2";"sca2",#N/A,FALSE,"Southern California 2";"nca2",#N/A,FALSE,"Northern California 2";"pai2",#N/A,FALSE,"Paiute 2"}</definedName>
    <definedName name="NADA" hidden="1">{"caz2",#N/A,FALSE,"Central Arizona 2";"saz2",#N/A,FALSE,"Southern Arizona 2";"snv2",#N/A,FALSE,"Southern Nevada 2";"nnv2",#N/A,FALSE,"Northern Nevada 2";"sca2",#N/A,FALSE,"Southern California 2";"nca2",#N/A,FALSE,"Northern California 2";"pai2",#N/A,FALSE,"Paiute 2"}</definedName>
    <definedName name="namefield" localSheetId="10" hidden="1">#REF!</definedName>
    <definedName name="namefield" localSheetId="12" hidden="1">#REF!</definedName>
    <definedName name="namefield" hidden="1">#REF!</definedName>
    <definedName name="naow" localSheetId="10" hidden="1">#REF!</definedName>
    <definedName name="naow" localSheetId="12" hidden="1">#REF!</definedName>
    <definedName name="naow" hidden="1">#REF!</definedName>
    <definedName name="nbeo" localSheetId="10" hidden="1">#REF!</definedName>
    <definedName name="nbeo" hidden="1">#REF!</definedName>
    <definedName name="nbw" hidden="1">#REF!</definedName>
    <definedName name="niPO" hidden="1">#REF!</definedName>
    <definedName name="nipxre" hidden="1">#REF!</definedName>
    <definedName name="nixre" hidden="1">#REF!</definedName>
    <definedName name="nk" hidden="1">#REF!</definedName>
    <definedName name="nki" hidden="1">#REF!</definedName>
    <definedName name="nkiw" hidden="1">#REF!</definedName>
    <definedName name="nKLqw" hidden="1">#REF!</definedName>
    <definedName name="nkse" hidden="1">#REF!</definedName>
    <definedName name="nkw" hidden="1">#REF!</definedName>
    <definedName name="NMN" hidden="1">#REF!</definedName>
    <definedName name="nmop" hidden="1">#REF!</definedName>
    <definedName name="nmwqi" hidden="1">#REF!</definedName>
    <definedName name="nnnnnnn" hidden="1">#REF!</definedName>
    <definedName name="no" hidden="1">#REF!</definedName>
    <definedName name="noip" hidden="1">#REF!</definedName>
    <definedName name="noipx" hidden="1">#REF!</definedName>
    <definedName name="NONE" localSheetId="10" hidden="1">{#N/A,#N/A,FALSE,"SCA";#N/A,#N/A,FALSE,"NCA";#N/A,#N/A,FALSE,"SAZ";#N/A,#N/A,FALSE,"CAZ";#N/A,#N/A,FALSE,"SNV";#N/A,#N/A,FALSE,"NNV";#N/A,#N/A,FALSE,"PP";#N/A,#N/A,FALSE,"SA"}</definedName>
    <definedName name="NONE" localSheetId="12" hidden="1">{#N/A,#N/A,FALSE,"SCA";#N/A,#N/A,FALSE,"NCA";#N/A,#N/A,FALSE,"SAZ";#N/A,#N/A,FALSE,"CAZ";#N/A,#N/A,FALSE,"SNV";#N/A,#N/A,FALSE,"NNV";#N/A,#N/A,FALSE,"PP";#N/A,#N/A,FALSE,"SA"}</definedName>
    <definedName name="NONE" hidden="1">{#N/A,#N/A,FALSE,"SCA";#N/A,#N/A,FALSE,"NCA";#N/A,#N/A,FALSE,"SAZ";#N/A,#N/A,FALSE,"CAZ";#N/A,#N/A,FALSE,"SNV";#N/A,#N/A,FALSE,"NNV";#N/A,#N/A,FALSE,"PP";#N/A,#N/A,FALSE,"SA"}</definedName>
    <definedName name="nop" localSheetId="10" hidden="1">#REF!</definedName>
    <definedName name="nop" localSheetId="12" hidden="1">#REF!</definedName>
    <definedName name="nop" hidden="1">#REF!</definedName>
    <definedName name="nope" localSheetId="10" hidden="1">#REF!</definedName>
    <definedName name="nope" localSheetId="12" hidden="1">#REF!</definedName>
    <definedName name="nope" hidden="1">#REF!</definedName>
    <definedName name="noper" localSheetId="10" hidden="1">#REF!</definedName>
    <definedName name="noper" hidden="1">#REF!</definedName>
    <definedName name="nsz" hidden="1">#REF!</definedName>
    <definedName name="o" hidden="1">#REF!</definedName>
    <definedName name="ocq" hidden="1">#REF!</definedName>
    <definedName name="odezscv" hidden="1">#REF!</definedName>
    <definedName name="ofooooo" hidden="1">#REF!</definedName>
    <definedName name="oia" hidden="1">#REF!</definedName>
    <definedName name="oiacew" hidden="1">#REF!</definedName>
    <definedName name="oicw" hidden="1">#REF!</definedName>
    <definedName name="oieac" hidden="1">#REF!</definedName>
    <definedName name="oiewq" hidden="1">#REF!</definedName>
    <definedName name="oihyecv" hidden="1">#REF!</definedName>
    <definedName name="oips" hidden="1">#REF!</definedName>
    <definedName name="ok" hidden="1">#REF!</definedName>
    <definedName name="okey" hidden="1">#REF!</definedName>
    <definedName name="okeydokey" hidden="1">#REF!</definedName>
    <definedName name="oklpwa" hidden="1">#REF!</definedName>
    <definedName name="olpuwce" hidden="1">#REF!</definedName>
    <definedName name="oluw" hidden="1">#REF!</definedName>
    <definedName name="oooofp" hidden="1">#REF!</definedName>
    <definedName name="opec" hidden="1">#REF!</definedName>
    <definedName name="opewqr" hidden="1">#REF!</definedName>
    <definedName name="opicaew" hidden="1">#REF!</definedName>
    <definedName name="opiecv" hidden="1">#REF!</definedName>
    <definedName name="opiyu" hidden="1">#REF!</definedName>
    <definedName name="oplpp" hidden="1">#REF!</definedName>
    <definedName name="opp" hidden="1">#REF!</definedName>
    <definedName name="opuafw" hidden="1">#REF!</definedName>
    <definedName name="opuc3e" hidden="1">#REF!</definedName>
    <definedName name="opueac" hidden="1">#REF!</definedName>
    <definedName name="opufw" hidden="1">#REF!</definedName>
    <definedName name="opuwa" hidden="1">#REF!</definedName>
    <definedName name="opvs" hidden="1">#REF!</definedName>
    <definedName name="os" hidden="1">#REF!</definedName>
    <definedName name="oupc" hidden="1">#REF!</definedName>
    <definedName name="ovwe" hidden="1">#REF!</definedName>
    <definedName name="Pal_Workbook_GUID" hidden="1">"NX3BLV7C1JAFSCFCWAICH8M3"</definedName>
    <definedName name="peqafd" localSheetId="10" hidden="1">#REF!</definedName>
    <definedName name="peqafd" localSheetId="12" hidden="1">#REF!</definedName>
    <definedName name="peqafd" hidden="1">#REF!</definedName>
    <definedName name="PERO" localSheetId="10" hidden="1">{#N/A,#N/A,FALSE,"SCA";#N/A,#N/A,FALSE,"NCA";#N/A,#N/A,FALSE,"SAZ";#N/A,#N/A,FALSE,"CAZ";#N/A,#N/A,FALSE,"SNV";#N/A,#N/A,FALSE,"NNV";#N/A,#N/A,FALSE,"PP";#N/A,#N/A,FALSE,"SA"}</definedName>
    <definedName name="PERO" localSheetId="12" hidden="1">{#N/A,#N/A,FALSE,"SCA";#N/A,#N/A,FALSE,"NCA";#N/A,#N/A,FALSE,"SAZ";#N/A,#N/A,FALSE,"CAZ";#N/A,#N/A,FALSE,"SNV";#N/A,#N/A,FALSE,"NNV";#N/A,#N/A,FALSE,"PP";#N/A,#N/A,FALSE,"SA"}</definedName>
    <definedName name="PERO" hidden="1">{#N/A,#N/A,FALSE,"SCA";#N/A,#N/A,FALSE,"NCA";#N/A,#N/A,FALSE,"SAZ";#N/A,#N/A,FALSE,"CAZ";#N/A,#N/A,FALSE,"SNV";#N/A,#N/A,FALSE,"NNV";#N/A,#N/A,FALSE,"PP";#N/A,#N/A,FALSE,"SA"}</definedName>
    <definedName name="pert" localSheetId="10" hidden="1">#REF!</definedName>
    <definedName name="pert" localSheetId="12" hidden="1">#REF!</definedName>
    <definedName name="pert" hidden="1">#REF!</definedName>
    <definedName name="plk" localSheetId="10" hidden="1">#REF!</definedName>
    <definedName name="plk" localSheetId="12" hidden="1">#REF!</definedName>
    <definedName name="plk" hidden="1">#REF!</definedName>
    <definedName name="plo" localSheetId="10" hidden="1">#REF!</definedName>
    <definedName name="plo" hidden="1">#REF!</definedName>
    <definedName name="plvsanj" hidden="1">#REF!</definedName>
    <definedName name="pocq" hidden="1">#REF!</definedName>
    <definedName name="poe" hidden="1">#REF!</definedName>
    <definedName name="poeac" hidden="1">#REF!</definedName>
    <definedName name="poec" hidden="1">#REF!</definedName>
    <definedName name="poeca" hidden="1">#REF!</definedName>
    <definedName name="poert" hidden="1">#REF!</definedName>
    <definedName name="poi" hidden="1">#REF!</definedName>
    <definedName name="poica" hidden="1">#REF!</definedName>
    <definedName name="poiea" hidden="1">#REF!</definedName>
    <definedName name="poiv" hidden="1">#REF!</definedName>
    <definedName name="poiy" hidden="1">#REF!</definedName>
    <definedName name="poiyw" hidden="1">#REF!</definedName>
    <definedName name="pouac" hidden="1">#REF!</definedName>
    <definedName name="pouce" hidden="1">#REF!</definedName>
    <definedName name="povrs" hidden="1">#REF!</definedName>
    <definedName name="pppppppp" hidden="1">#REF!</definedName>
    <definedName name="_xlnm.Print_Area" localSheetId="1">'DEU 2.01 Constant Growth DCF'!$A$1:$R$99</definedName>
    <definedName name="_xlnm.Print_Area" localSheetId="2">'DEU 2.02 Retention Growth'!$A$1:$V$35</definedName>
    <definedName name="_xlnm.Print_Area" localSheetId="3">'DEU 2.03 MRP Bloomberg'!$A$1:$I$523</definedName>
    <definedName name="_xlnm.Print_Area" localSheetId="4">'DEU 2.03 MRP Value Line'!$A$1:$J$523</definedName>
    <definedName name="_xlnm.Print_Area" localSheetId="5">'DEU 2.04 Beta'!$A$1:$G$22</definedName>
    <definedName name="_xlnm.Print_Area" localSheetId="6">'DEU 2.05 CAPM'!$A$3:$K$37</definedName>
    <definedName name="_xlnm.Print_Area" localSheetId="7">'DEU 2.06 Risk Premium'!$A$1:$I$1170</definedName>
    <definedName name="_xlnm.Print_Area" localSheetId="8">'DEU 2.07 Expected Earnings'!$A$1:$J$28</definedName>
    <definedName name="_xlnm.Print_Area" localSheetId="9">'DEU 2.08 Rate Mechanisms'!$A$1:$O$40</definedName>
    <definedName name="_xlnm.Print_Area" localSheetId="10">'DEU 2.09 Flotation Costs'!$A$1:$O$58</definedName>
    <definedName name="_xlnm.Print_Area" localSheetId="11">'DEU 2.10 Capital Structure'!$A$1:$K$19,'DEU 2.10 Capital Structure'!$M$1:$W$19</definedName>
    <definedName name="_xlnm.Print_Area" localSheetId="12">'DEU 2.11 Cost of Debt'!$B$4:$N$33</definedName>
    <definedName name="_xlnm.Print_Area" localSheetId="13">'RBH-8 Small Size'!$A$1:$G$48</definedName>
    <definedName name="_xlnm.Print_Titles" localSheetId="3">'DEU 2.03 MRP Bloomberg'!$9:$12</definedName>
    <definedName name="_xlnm.Print_Titles" localSheetId="4">'DEU 2.03 MRP Value Line'!$9:$12</definedName>
    <definedName name="_xlnm.Print_Titles" localSheetId="7">'DEU 2.06 Risk Premium'!$46:$47</definedName>
    <definedName name="_xlnm.Print_Titles" localSheetId="9">'DEU 2.08 Rate Mechanisms'!$A:$C</definedName>
    <definedName name="pslf" localSheetId="9" hidden="1">#REF!</definedName>
    <definedName name="pslf" localSheetId="10" hidden="1">#REF!</definedName>
    <definedName name="pslf" localSheetId="12" hidden="1">#REF!</definedName>
    <definedName name="pslf" hidden="1">#REF!</definedName>
    <definedName name="psrfdgl" localSheetId="9" hidden="1">#REF!</definedName>
    <definedName name="psrfdgl" hidden="1">#REF!</definedName>
    <definedName name="pwe" localSheetId="9" hidden="1">#REF!</definedName>
    <definedName name="pwe" hidden="1">#REF!</definedName>
    <definedName name="qaw" hidden="1">#REF!</definedName>
    <definedName name="qqa" localSheetId="10" hidden="1">{"ARK_JURIS_FUEL",#N/A,FALSE,"Ark_Fuel&amp;Rev"}</definedName>
    <definedName name="qqa" localSheetId="12" hidden="1">{"ARK_JURIS_FUEL",#N/A,FALSE,"Ark_Fuel&amp;Rev"}</definedName>
    <definedName name="qqa" hidden="1">{"ARK_JURIS_FUEL",#N/A,FALSE,"Ark_Fuel&amp;Rev"}</definedName>
    <definedName name="qwr" localSheetId="10" hidden="1">#REF!</definedName>
    <definedName name="qwr" localSheetId="12" hidden="1">#REF!</definedName>
    <definedName name="qwr" hidden="1">#REF!</definedName>
    <definedName name="repeat" localSheetId="10" hidden="1">#REF!</definedName>
    <definedName name="repeat" localSheetId="12" hidden="1">#REF!</definedName>
    <definedName name="repeat"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IsInput" hidden="1">_xll.RiskCellHasTokens(262144+512+524288)</definedName>
    <definedName name="RiskIsOptimization" hidden="1">FALSE</definedName>
    <definedName name="RiskIsOutput" hidden="1">_xll.RiskCellHasTokens(1024)</definedName>
    <definedName name="RiskIsStatistics" hidden="1">_xll.RiskCellHasTokens(4096+32768+65536)</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k" localSheetId="10" hidden="1">{#N/A,#N/A,FALSE,"SCA";#N/A,#N/A,FALSE,"NCA";#N/A,#N/A,FALSE,"SAZ";#N/A,#N/A,FALSE,"CAZ";#N/A,#N/A,FALSE,"SNV";#N/A,#N/A,FALSE,"NNV";#N/A,#N/A,FALSE,"PP";#N/A,#N/A,FALSE,"SA"}</definedName>
    <definedName name="rk" localSheetId="12" hidden="1">{#N/A,#N/A,FALSE,"SCA";#N/A,#N/A,FALSE,"NCA";#N/A,#N/A,FALSE,"SAZ";#N/A,#N/A,FALSE,"CAZ";#N/A,#N/A,FALSE,"SNV";#N/A,#N/A,FALSE,"NNV";#N/A,#N/A,FALSE,"PP";#N/A,#N/A,FALSE,"SA"}</definedName>
    <definedName name="rk" hidden="1">{#N/A,#N/A,FALSE,"SCA";#N/A,#N/A,FALSE,"NCA";#N/A,#N/A,FALSE,"SAZ";#N/A,#N/A,FALSE,"CAZ";#N/A,#N/A,FALSE,"SNV";#N/A,#N/A,FALSE,"NNV";#N/A,#N/A,FALSE,"PP";#N/A,#N/A,FALSE,"SA"}</definedName>
    <definedName name="rtyui" localSheetId="10" hidden="1">#REF!</definedName>
    <definedName name="rtyui" localSheetId="12" hidden="1">#REF!</definedName>
    <definedName name="rtyui" hidden="1">#REF!</definedName>
    <definedName name="rtyuiop" localSheetId="10" hidden="1">#REF!</definedName>
    <definedName name="rtyuiop" localSheetId="12" hidden="1">#REF!</definedName>
    <definedName name="rtyuiop" hidden="1">#REF!</definedName>
    <definedName name="S" localSheetId="10" hidden="1">#REF!</definedName>
    <definedName name="S" hidden="1">#REF!</definedName>
    <definedName name="sac" hidden="1">#REF!</definedName>
    <definedName name="sadf" hidden="1">#REF!</definedName>
    <definedName name="sadfdfafdsfasf" hidden="1">'[3]Chart Data'!$P$30:$P$229</definedName>
    <definedName name="sadfkj" localSheetId="10" hidden="1">#REF!</definedName>
    <definedName name="sadfkj" localSheetId="12" hidden="1">#REF!</definedName>
    <definedName name="sadfkj" hidden="1">#REF!</definedName>
    <definedName name="SAPBEXrevision" hidden="1">41</definedName>
    <definedName name="SAPBEXsysID" hidden="1">"PBW"</definedName>
    <definedName name="SAPBEXwbID" hidden="1">"3TD2FVG7ME7U056LVECBWI4A2"</definedName>
    <definedName name="sd" localSheetId="9" hidden="1">#REF!</definedName>
    <definedName name="sd" hidden="1">#REF!</definedName>
    <definedName name="sdf" localSheetId="9" hidden="1">#REF!</definedName>
    <definedName name="sdf" hidden="1">#REF!</definedName>
    <definedName name="sdfp" localSheetId="9" hidden="1">#REF!</definedName>
    <definedName name="sdfp" hidden="1">#REF!</definedName>
    <definedName name="sdklofj" hidden="1">#REF!</definedName>
    <definedName name="sdld" hidden="1">#REF!</definedName>
    <definedName name="sdljgfj" hidden="1">#REF!</definedName>
    <definedName name="sdop" hidden="1">#REF!</definedName>
    <definedName name="sdsdl" hidden="1">#REF!</definedName>
    <definedName name="sdv" hidden="1">#REF!</definedName>
    <definedName name="sedf" hidden="1">#REF!</definedName>
    <definedName name="sevw" hidden="1">#REF!</definedName>
    <definedName name="sfdv" hidden="1">#REF!</definedName>
    <definedName name="shit" localSheetId="10" hidden="1">{#N/A,#N/A,TRUE,"1990";#N/A,#N/A,TRUE,"1991";#N/A,#N/A,TRUE,"1992";#N/A,#N/A,TRUE,"1993"}</definedName>
    <definedName name="shit" localSheetId="12" hidden="1">{#N/A,#N/A,TRUE,"1990";#N/A,#N/A,TRUE,"1991";#N/A,#N/A,TRUE,"1992";#N/A,#N/A,TRUE,"1993"}</definedName>
    <definedName name="shit" hidden="1">{#N/A,#N/A,TRUE,"1990";#N/A,#N/A,TRUE,"1991";#N/A,#N/A,TRUE,"1992";#N/A,#N/A,TRUE,"1993"}</definedName>
    <definedName name="shit2" localSheetId="10" hidden="1">{"summary",#N/A,TRUE,"E93ADJ";"detail",#N/A,TRUE,"E93ADJ"}</definedName>
    <definedName name="shit2" localSheetId="12" hidden="1">{"summary",#N/A,TRUE,"E93ADJ";"detail",#N/A,TRUE,"E93ADJ"}</definedName>
    <definedName name="shit2" hidden="1">{"summary",#N/A,TRUE,"E93ADJ";"detail",#N/A,TRUE,"E93ADJ"}</definedName>
    <definedName name="SI" localSheetId="10"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SI" localSheetId="12"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SI"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slkd" localSheetId="10" hidden="1">#REF!</definedName>
    <definedName name="slkd" localSheetId="12" hidden="1">#REF!</definedName>
    <definedName name="slkd" hidden="1">#REF!</definedName>
    <definedName name="SpreadsheetBuilder_1" localSheetId="10" hidden="1">#REF!</definedName>
    <definedName name="SpreadsheetBuilder_1" localSheetId="12" hidden="1">#REF!</definedName>
    <definedName name="SpreadsheetBuilder_1" hidden="1">#REF!</definedName>
    <definedName name="SpreadsheetBuilder_3" localSheetId="10" hidden="1">#REF!</definedName>
    <definedName name="SpreadsheetBuilder_3" hidden="1">#REF!</definedName>
    <definedName name="SpreadsheetBuilder_4" hidden="1">#REF!</definedName>
    <definedName name="srg" localSheetId="10" hidden="1">{#N/A,#N/A,FALSE,"WP_B5";#N/A,#N/A,FALSE,"WP_B6";#N/A,#N/A,FALSE,"WP_B6.1";#N/A,#N/A,FALSE,"WP_B6.2";#N/A,#N/A,FALSE,"WP_B7";#N/A,#N/A,FALSE,"WP_B8";#N/A,#N/A,FALSE,"WP_B9";#N/A,#N/A,FALSE,"WP_C1";#N/A,#N/A,FALSE,"WP_C1.1";"WP_C1.2.1",#N/A,FALSE,"WP_C1.2";"WP_C1.2.2",#N/A,FALSE,"WP_C1.2";"WP_C1.2.3",#N/A,FALSE,"WP_C1.2";"WP_C1.2.4",#N/A,FALSE,"WP_C1.2";"WP_C1.2.5",#N/A,FALSE,"WP_C1.2";#N/A,#N/A,FALSE,"WP_C2";#N/A,#N/A,FALSE,"WP_C4";#N/A,#N/A,FALSE,"WP_C4a";#N/A,#N/A,FALSE,"WP_C4.1";#N/A,#N/A,FALSE,"WP_C4.2";#N/A,#N/A,FALSE,"WP_C4.3";#N/A,#N/A,FALSE,"WP_C5";#N/A,#N/A,FALSE,"WP_C6";#N/A,#N/A,FALSE,"WP_C7";#N/A,#N/A,FALSE,"WP_C8";#N/A,#N/A,FALSE,"WP_C9";#N/A,#N/A,FALSE,"WP_C10";#N/A,#N/A,FALSE,"WP_C11";#N/A,#N/A,FALSE,"WP_C12";#N/A,#N/A,FALSE,"WP_C13";#N/A,#N/A,FALSE,"WP_C14";"WP_D1.1",#N/A,FALSE,"WP_D1";"WP_D1.2",#N/A,FALSE,"WP_D1";"WP_D1.3",#N/A,FALSE,"WP_D1";"WP_D1.4",#N/A,FALSE,"WP_D1";"WP_D1.5",#N/A,FALSE,"WP_D1";#N/A,#N/A,FALSE,"WP_D2";#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srg" localSheetId="12" hidden="1">{#N/A,#N/A,FALSE,"WP_B5";#N/A,#N/A,FALSE,"WP_B6";#N/A,#N/A,FALSE,"WP_B6.1";#N/A,#N/A,FALSE,"WP_B6.2";#N/A,#N/A,FALSE,"WP_B7";#N/A,#N/A,FALSE,"WP_B8";#N/A,#N/A,FALSE,"WP_B9";#N/A,#N/A,FALSE,"WP_C1";#N/A,#N/A,FALSE,"WP_C1.1";"WP_C1.2.1",#N/A,FALSE,"WP_C1.2";"WP_C1.2.2",#N/A,FALSE,"WP_C1.2";"WP_C1.2.3",#N/A,FALSE,"WP_C1.2";"WP_C1.2.4",#N/A,FALSE,"WP_C1.2";"WP_C1.2.5",#N/A,FALSE,"WP_C1.2";#N/A,#N/A,FALSE,"WP_C2";#N/A,#N/A,FALSE,"WP_C4";#N/A,#N/A,FALSE,"WP_C4a";#N/A,#N/A,FALSE,"WP_C4.1";#N/A,#N/A,FALSE,"WP_C4.2";#N/A,#N/A,FALSE,"WP_C4.3";#N/A,#N/A,FALSE,"WP_C5";#N/A,#N/A,FALSE,"WP_C6";#N/A,#N/A,FALSE,"WP_C7";#N/A,#N/A,FALSE,"WP_C8";#N/A,#N/A,FALSE,"WP_C9";#N/A,#N/A,FALSE,"WP_C10";#N/A,#N/A,FALSE,"WP_C11";#N/A,#N/A,FALSE,"WP_C12";#N/A,#N/A,FALSE,"WP_C13";#N/A,#N/A,FALSE,"WP_C14";"WP_D1.1",#N/A,FALSE,"WP_D1";"WP_D1.2",#N/A,FALSE,"WP_D1";"WP_D1.3",#N/A,FALSE,"WP_D1";"WP_D1.4",#N/A,FALSE,"WP_D1";"WP_D1.5",#N/A,FALSE,"WP_D1";#N/A,#N/A,FALSE,"WP_D2";#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srg" hidden="1">{#N/A,#N/A,FALSE,"WP_B5";#N/A,#N/A,FALSE,"WP_B6";#N/A,#N/A,FALSE,"WP_B6.1";#N/A,#N/A,FALSE,"WP_B6.2";#N/A,#N/A,FALSE,"WP_B7";#N/A,#N/A,FALSE,"WP_B8";#N/A,#N/A,FALSE,"WP_B9";#N/A,#N/A,FALSE,"WP_C1";#N/A,#N/A,FALSE,"WP_C1.1";"WP_C1.2.1",#N/A,FALSE,"WP_C1.2";"WP_C1.2.2",#N/A,FALSE,"WP_C1.2";"WP_C1.2.3",#N/A,FALSE,"WP_C1.2";"WP_C1.2.4",#N/A,FALSE,"WP_C1.2";"WP_C1.2.5",#N/A,FALSE,"WP_C1.2";#N/A,#N/A,FALSE,"WP_C2";#N/A,#N/A,FALSE,"WP_C4";#N/A,#N/A,FALSE,"WP_C4a";#N/A,#N/A,FALSE,"WP_C4.1";#N/A,#N/A,FALSE,"WP_C4.2";#N/A,#N/A,FALSE,"WP_C4.3";#N/A,#N/A,FALSE,"WP_C5";#N/A,#N/A,FALSE,"WP_C6";#N/A,#N/A,FALSE,"WP_C7";#N/A,#N/A,FALSE,"WP_C8";#N/A,#N/A,FALSE,"WP_C9";#N/A,#N/A,FALSE,"WP_C10";#N/A,#N/A,FALSE,"WP_C11";#N/A,#N/A,FALSE,"WP_C12";#N/A,#N/A,FALSE,"WP_C13";#N/A,#N/A,FALSE,"WP_C14";"WP_D1.1",#N/A,FALSE,"WP_D1";"WP_D1.2",#N/A,FALSE,"WP_D1";"WP_D1.3",#N/A,FALSE,"WP_D1";"WP_D1.4",#N/A,FALSE,"WP_D1";"WP_D1.5",#N/A,FALSE,"WP_D1";#N/A,#N/A,FALSE,"WP_D2";#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ssdo" localSheetId="10" hidden="1">#REF!</definedName>
    <definedName name="ssdo" localSheetId="12" hidden="1">#REF!</definedName>
    <definedName name="ssdo" hidden="1">#REF!</definedName>
    <definedName name="sssset" localSheetId="10" hidden="1">#REF!</definedName>
    <definedName name="sssset" localSheetId="12" hidden="1">#REF!</definedName>
    <definedName name="sssset" hidden="1">#REF!</definedName>
    <definedName name="STWBD_StatToolsBoxPlot_DefaultDataFormat" hidden="1">" 0"</definedName>
    <definedName name="STWBD_StatToolsBoxPlot_HasDefaultInfo" hidden="1">"TRUE"</definedName>
    <definedName name="STWBD_StatToolsBoxPlot_IncludeKey" hidden="1">"FALSE"</definedName>
    <definedName name="STWBD_StatToolsBoxPlot_VariableList" hidden="1">1</definedName>
    <definedName name="STWBD_StatToolsBoxPlot_VariableList_1" hidden="1">"U_x0001_VG27AE830F_x0001_"</definedName>
    <definedName name="STWBD_StatToolsBoxPlot_VarSelectorDefaultDataSet" hidden="1">"DG2C9ED946"</definedName>
    <definedName name="STWBD_StatToolsHistogram_BinMaximum" hidden="1">" 1.01E+300"</definedName>
    <definedName name="STWBD_StatToolsHistogram_BinMinimum" hidden="1">" 1.01E+300"</definedName>
    <definedName name="STWBD_StatToolsHistogram_DefaultDataFormat" hidden="1">" 0"</definedName>
    <definedName name="STWBD_StatToolsHistogram_HasDefaultInfo" hidden="1">"TRUE"</definedName>
    <definedName name="STWBD_StatToolsHistogram_NumBins" hidden="1">"-32767"</definedName>
    <definedName name="STWBD_StatToolsHistogram_VariableList" hidden="1">1</definedName>
    <definedName name="STWBD_StatToolsHistogram_VariableList_1" hidden="1">"U_x0001_VG27AE830F_x0001_"</definedName>
    <definedName name="STWBD_StatToolsHistogram_VarSelectorDefaultDataSet" hidden="1">"DG2C9ED946"</definedName>
    <definedName name="STWBD_StatToolsHistogram_XAxisStyle" hidden="1">" 0"</definedName>
    <definedName name="STWBD_StatToolsHistogram_YAxisStyle" hidden="1">" 0"</definedName>
    <definedName name="STWBD_StatToolsOneVarSummary_Count" hidden="1">"TRUE"</definedName>
    <definedName name="STWBD_StatToolsOneVarSummary_DefaultDataFormat" hidden="1">" 0"</definedName>
    <definedName name="STWBD_StatToolsOneVarSummary_FirstQuartile" hidden="1">"TRUE"</definedName>
    <definedName name="STWBD_StatToolsOneVarSummary_HasDefaultInfo" hidden="1">"TRUE"</definedName>
    <definedName name="STWBD_StatToolsOneVarSummary_InterQuartileRange" hidden="1">"TRUE"</definedName>
    <definedName name="STWBD_StatToolsOneVarSummary_Kurtosis" hidden="1">"TRUE"</definedName>
    <definedName name="STWBD_StatToolsOneVarSummary_Maximum" hidden="1">"TRUE"</definedName>
    <definedName name="STWBD_StatToolsOneVarSummary_Mean" hidden="1">"TRUE"</definedName>
    <definedName name="STWBD_StatToolsOneVarSummary_MeanAbsDeviation" hidden="1">"TRUE"</definedName>
    <definedName name="STWBD_StatToolsOneVarSummary_Median" hidden="1">"TRUE"</definedName>
    <definedName name="STWBD_StatToolsOneVarSummary_Minimum" hidden="1">"TRUE"</definedName>
    <definedName name="STWBD_StatToolsOneVarSummary_OtherPercentiles" hidden="1">"TRUE"</definedName>
    <definedName name="STWBD_StatToolsOneVarSummary_PercentileList" hidden="1">" .01, .025, .05, .1, .2, .8, .9, .95, .975, .99"</definedName>
    <definedName name="STWBD_StatToolsOneVarSummary_Range" hidden="1">"TRUE"</definedName>
    <definedName name="STWBD_StatToolsOneVarSummary_Skewness" hidden="1">"TRUE"</definedName>
    <definedName name="STWBD_StatToolsOneVarSummary_StandardDeviation" hidden="1">"TRUE"</definedName>
    <definedName name="STWBD_StatToolsOneVarSummary_Sum" hidden="1">"TRUE"</definedName>
    <definedName name="STWBD_StatToolsOneVarSummary_ThirdQuartile" hidden="1">"TRUE"</definedName>
    <definedName name="STWBD_StatToolsOneVarSummary_VariableList" hidden="1">1</definedName>
    <definedName name="STWBD_StatToolsOneVarSummary_VariableList_1" hidden="1">"U_x0001_VG27AE830F_x0001_"</definedName>
    <definedName name="STWBD_StatToolsOneVarSummary_Variance" hidden="1">"TRUE"</definedName>
    <definedName name="STWBD_StatToolsOneVarSummary_VarSelectorDefaultDataSet" hidden="1">"DG2C9ED946"</definedName>
    <definedName name="sv" localSheetId="9" hidden="1">#REF!</definedName>
    <definedName name="sv" hidden="1">#REF!</definedName>
    <definedName name="svfdv" localSheetId="9" hidden="1">#REF!</definedName>
    <definedName name="svfdv" hidden="1">#REF!</definedName>
    <definedName name="swae" localSheetId="9" hidden="1">#REF!</definedName>
    <definedName name="swae" hidden="1">#REF!</definedName>
    <definedName name="TEFRA" localSheetId="10" hidden="1">{"summary",#N/A,TRUE,"E93ADJ";"detail",#N/A,TRUE,"E93ADJ"}</definedName>
    <definedName name="TEFRA" localSheetId="12" hidden="1">{"summary",#N/A,TRUE,"E93ADJ";"detail",#N/A,TRUE,"E93ADJ"}</definedName>
    <definedName name="TEFRA" hidden="1">{"summary",#N/A,TRUE,"E93ADJ";"detail",#N/A,TRUE,"E93ADJ"}</definedName>
    <definedName name="Temp" localSheetId="10" hidden="1">{"ARK_JURIS_FUEL",#N/A,FALSE,"Ark_Fuel&amp;Rev"}</definedName>
    <definedName name="Temp" localSheetId="12" hidden="1">{"ARK_JURIS_FUEL",#N/A,FALSE,"Ark_Fuel&amp;Rev"}</definedName>
    <definedName name="Temp" hidden="1">{"ARK_JURIS_FUEL",#N/A,FALSE,"Ark_Fuel&amp;Rev"}</definedName>
    <definedName name="test" localSheetId="9" hidden="1">[19]TOPrs!#REF!</definedName>
    <definedName name="test" localSheetId="12" hidden="1">[20]TOPrs!#REF!</definedName>
    <definedName name="test" hidden="1">[19]TOPrs!#REF!</definedName>
    <definedName name="test1" localSheetId="10" hidden="1">{#N/A,#N/A,TRUE,"Bill Comp - 60";#N/A,#N/A,TRUE,"Bill Comp - 70";#N/A,#N/A,TRUE,"Bill Comp - 71";#N/A,#N/A,TRUE,"Bill Comp- 85"}</definedName>
    <definedName name="test1" localSheetId="12" hidden="1">{#N/A,#N/A,TRUE,"Bill Comp - 60";#N/A,#N/A,TRUE,"Bill Comp - 70";#N/A,#N/A,TRUE,"Bill Comp - 71";#N/A,#N/A,TRUE,"Bill Comp- 85"}</definedName>
    <definedName name="test1" hidden="1">{#N/A,#N/A,TRUE,"Bill Comp - 60";#N/A,#N/A,TRUE,"Bill Comp - 70";#N/A,#N/A,TRUE,"Bill Comp - 71";#N/A,#N/A,TRUE,"Bill Comp- 85"}</definedName>
    <definedName name="TP_Footer_Path" hidden="1">"S:\75886\03WELF\WS\2004 contributions\"</definedName>
    <definedName name="TP_Footer_User" hidden="1">"northc"</definedName>
    <definedName name="TP_Footer_Version" hidden="1">"v3.00"</definedName>
    <definedName name="tran" localSheetId="10" hidden="1">{#N/A,#N/A,FALSE,"SCH_B1";#N/A,#N/A,FALSE,"SCH_B2";#N/A,#N/A,FALSE,"SCH_B2.1";#N/A,#N/A,FALSE,"SCH_B2.2";#N/A,#N/A,FALSE,"SCH_B2.3";#N/A,#N/A,FALSE,"SCH_B3";#N/A,#N/A,FALSE,"SCH_B3.1";#N/A,#N/A,FALSE,"SCH_C1-a";#N/A,#N/A,FALSE,"SCH_C2";#N/A,#N/A,FALSE,"SCH_C2.1";#N/A,#N/A,FALSE,"SCH_D1A";#N/A,#N/A,FALSE,"SCH_D2";#N/A,#N/A,FALSE,"SCH_D2.1";#N/A,#N/A,FALSE,"SCH_E1";#N/A,#N/A,FALSE,"SCH_E1.1";#N/A,#N/A,FALSE,"SCH_F1";#N/A,#N/A,FALSE,"SCH_H1";#N/A,#N/A,FALSE,"SCH_H2";#N/A,#N/A,FALSE,"SCH_H2.1";#N/A,#N/A,FALSE,"SCH_I1";#N/A,#N/A,FALSE,"SCH_I1a";#N/A,#N/A,FALSE,"SCH_J1"}</definedName>
    <definedName name="tran" localSheetId="12" hidden="1">{#N/A,#N/A,FALSE,"SCH_B1";#N/A,#N/A,FALSE,"SCH_B2";#N/A,#N/A,FALSE,"SCH_B2.1";#N/A,#N/A,FALSE,"SCH_B2.2";#N/A,#N/A,FALSE,"SCH_B2.3";#N/A,#N/A,FALSE,"SCH_B3";#N/A,#N/A,FALSE,"SCH_B3.1";#N/A,#N/A,FALSE,"SCH_C1-a";#N/A,#N/A,FALSE,"SCH_C2";#N/A,#N/A,FALSE,"SCH_C2.1";#N/A,#N/A,FALSE,"SCH_D1A";#N/A,#N/A,FALSE,"SCH_D2";#N/A,#N/A,FALSE,"SCH_D2.1";#N/A,#N/A,FALSE,"SCH_E1";#N/A,#N/A,FALSE,"SCH_E1.1";#N/A,#N/A,FALSE,"SCH_F1";#N/A,#N/A,FALSE,"SCH_H1";#N/A,#N/A,FALSE,"SCH_H2";#N/A,#N/A,FALSE,"SCH_H2.1";#N/A,#N/A,FALSE,"SCH_I1";#N/A,#N/A,FALSE,"SCH_I1a";#N/A,#N/A,FALSE,"SCH_J1"}</definedName>
    <definedName name="tran" hidden="1">{#N/A,#N/A,FALSE,"SCH_B1";#N/A,#N/A,FALSE,"SCH_B2";#N/A,#N/A,FALSE,"SCH_B2.1";#N/A,#N/A,FALSE,"SCH_B2.2";#N/A,#N/A,FALSE,"SCH_B2.3";#N/A,#N/A,FALSE,"SCH_B3";#N/A,#N/A,FALSE,"SCH_B3.1";#N/A,#N/A,FALSE,"SCH_C1-a";#N/A,#N/A,FALSE,"SCH_C2";#N/A,#N/A,FALSE,"SCH_C2.1";#N/A,#N/A,FALSE,"SCH_D1A";#N/A,#N/A,FALSE,"SCH_D2";#N/A,#N/A,FALSE,"SCH_D2.1";#N/A,#N/A,FALSE,"SCH_E1";#N/A,#N/A,FALSE,"SCH_E1.1";#N/A,#N/A,FALSE,"SCH_F1";#N/A,#N/A,FALSE,"SCH_H1";#N/A,#N/A,FALSE,"SCH_H2";#N/A,#N/A,FALSE,"SCH_H2.1";#N/A,#N/A,FALSE,"SCH_I1";#N/A,#N/A,FALSE,"SCH_I1a";#N/A,#N/A,FALSE,"SCH_J1"}</definedName>
    <definedName name="tttt" localSheetId="9" hidden="1">#REF!</definedName>
    <definedName name="tttt" hidden="1">#REF!</definedName>
    <definedName name="Turnerabc" localSheetId="10" hidden="1">{#N/A,#N/A,TRUE,"1990";#N/A,#N/A,TRUE,"1991";#N/A,#N/A,TRUE,"1992";#N/A,#N/A,TRUE,"1993"}</definedName>
    <definedName name="Turnerabc" localSheetId="12" hidden="1">{#N/A,#N/A,TRUE,"1990";#N/A,#N/A,TRUE,"1991";#N/A,#N/A,TRUE,"1992";#N/A,#N/A,TRUE,"1993"}</definedName>
    <definedName name="Turnerabc" hidden="1">{#N/A,#N/A,TRUE,"1990";#N/A,#N/A,TRUE,"1991";#N/A,#N/A,TRUE,"1992";#N/A,#N/A,TRUE,"1993"}</definedName>
    <definedName name="Turnerabcd" localSheetId="10" hidden="1">{#N/A,#N/A,TRUE,"1990";#N/A,#N/A,TRUE,"1991";#N/A,#N/A,TRUE,"1992";#N/A,#N/A,TRUE,"1993"}</definedName>
    <definedName name="Turnerabcd" localSheetId="12" hidden="1">{#N/A,#N/A,TRUE,"1990";#N/A,#N/A,TRUE,"1991";#N/A,#N/A,TRUE,"1992";#N/A,#N/A,TRUE,"1993"}</definedName>
    <definedName name="Turnerabcd" hidden="1">{#N/A,#N/A,TRUE,"1990";#N/A,#N/A,TRUE,"1991";#N/A,#N/A,TRUE,"1992";#N/A,#N/A,TRUE,"1993"}</definedName>
    <definedName name="Turnerabcde" localSheetId="10" hidden="1">{"summary",#N/A,TRUE,"E93ADJ";"detail",#N/A,TRUE,"E93ADJ"}</definedName>
    <definedName name="Turnerabcde" localSheetId="12" hidden="1">{"summary",#N/A,TRUE,"E93ADJ";"detail",#N/A,TRUE,"E93ADJ"}</definedName>
    <definedName name="Turnerabcde" hidden="1">{"summary",#N/A,TRUE,"E93ADJ";"detail",#N/A,TRUE,"E93ADJ"}</definedName>
    <definedName name="Turnerabcdef" localSheetId="10" hidden="1">{"summary",#N/A,TRUE,"E93ADJ";"detail",#N/A,TRUE,"E93ADJ"}</definedName>
    <definedName name="Turnerabcdef" localSheetId="12" hidden="1">{"summary",#N/A,TRUE,"E93ADJ";"detail",#N/A,TRUE,"E93ADJ"}</definedName>
    <definedName name="Turnerabcdef" hidden="1">{"summary",#N/A,TRUE,"E93ADJ";"detail",#N/A,TRUE,"E93ADJ"}</definedName>
    <definedName name="Turnerbcd" localSheetId="10" hidden="1">{#N/A,#N/A,TRUE,"1990";#N/A,#N/A,TRUE,"1991";#N/A,#N/A,TRUE,"1992";#N/A,#N/A,TRUE,"1993"}</definedName>
    <definedName name="Turnerbcd" localSheetId="12" hidden="1">{#N/A,#N/A,TRUE,"1990";#N/A,#N/A,TRUE,"1991";#N/A,#N/A,TRUE,"1992";#N/A,#N/A,TRUE,"1993"}</definedName>
    <definedName name="Turnerbcd" hidden="1">{#N/A,#N/A,TRUE,"1990";#N/A,#N/A,TRUE,"1991";#N/A,#N/A,TRUE,"1992";#N/A,#N/A,TRUE,"1993"}</definedName>
    <definedName name="Turnerbcde" localSheetId="10" hidden="1">{"summary",#N/A,TRUE,"E93ADJ";"detail",#N/A,TRUE,"E93ADJ"}</definedName>
    <definedName name="Turnerbcde" localSheetId="12" hidden="1">{"summary",#N/A,TRUE,"E93ADJ";"detail",#N/A,TRUE,"E93ADJ"}</definedName>
    <definedName name="Turnerbcde" hidden="1">{"summary",#N/A,TRUE,"E93ADJ";"detail",#N/A,TRUE,"E93ADJ"}</definedName>
    <definedName name="Turnerdud" localSheetId="10" hidden="1">{#N/A,#N/A,TRUE,"1990";#N/A,#N/A,TRUE,"1991";#N/A,#N/A,TRUE,"1992";#N/A,#N/A,TRUE,"1993"}</definedName>
    <definedName name="Turnerdud" localSheetId="12" hidden="1">{#N/A,#N/A,TRUE,"1990";#N/A,#N/A,TRUE,"1991";#N/A,#N/A,TRUE,"1992";#N/A,#N/A,TRUE,"1993"}</definedName>
    <definedName name="Turnerdud" hidden="1">{#N/A,#N/A,TRUE,"1990";#N/A,#N/A,TRUE,"1991";#N/A,#N/A,TRUE,"1992";#N/A,#N/A,TRUE,"1993"}</definedName>
    <definedName name="Turnershit" localSheetId="10" hidden="1">{#N/A,#N/A,TRUE,"1990";#N/A,#N/A,TRUE,"1991";#N/A,#N/A,TRUE,"1992";#N/A,#N/A,TRUE,"1993"}</definedName>
    <definedName name="Turnershit" localSheetId="12" hidden="1">{#N/A,#N/A,TRUE,"1990";#N/A,#N/A,TRUE,"1991";#N/A,#N/A,TRUE,"1992";#N/A,#N/A,TRUE,"1993"}</definedName>
    <definedName name="Turnershit" hidden="1">{#N/A,#N/A,TRUE,"1990";#N/A,#N/A,TRUE,"1991";#N/A,#N/A,TRUE,"1992";#N/A,#N/A,TRUE,"1993"}</definedName>
    <definedName name="Turnershit2" localSheetId="10" hidden="1">{"summary",#N/A,TRUE,"E93ADJ";"detail",#N/A,TRUE,"E93ADJ"}</definedName>
    <definedName name="Turnershit2" localSheetId="12" hidden="1">{"summary",#N/A,TRUE,"E93ADJ";"detail",#N/A,TRUE,"E93ADJ"}</definedName>
    <definedName name="Turnershit2" hidden="1">{"summary",#N/A,TRUE,"E93ADJ";"detail",#N/A,TRUE,"E93ADJ"}</definedName>
    <definedName name="TurnerTEFRA" localSheetId="10" hidden="1">{"summary",#N/A,TRUE,"E93ADJ";"detail",#N/A,TRUE,"E93ADJ"}</definedName>
    <definedName name="TurnerTEFRA" localSheetId="12" hidden="1">{"summary",#N/A,TRUE,"E93ADJ";"detail",#N/A,TRUE,"E93ADJ"}</definedName>
    <definedName name="TurnerTEFRA" hidden="1">{"summary",#N/A,TRUE,"E93ADJ";"detail",#N/A,TRUE,"E93ADJ"}</definedName>
    <definedName name="Turnerwrn.ALL" localSheetId="10" hidden="1">{#N/A,#N/A,TRUE,"1990";#N/A,#N/A,TRUE,"1991";#N/A,#N/A,TRUE,"1992";#N/A,#N/A,TRUE,"1993"}</definedName>
    <definedName name="Turnerwrn.ALL" localSheetId="12" hidden="1">{#N/A,#N/A,TRUE,"1990";#N/A,#N/A,TRUE,"1991";#N/A,#N/A,TRUE,"1992";#N/A,#N/A,TRUE,"1993"}</definedName>
    <definedName name="Turnerwrn.ALL" hidden="1">{#N/A,#N/A,TRUE,"1990";#N/A,#N/A,TRUE,"1991";#N/A,#N/A,TRUE,"1992";#N/A,#N/A,TRUE,"1993"}</definedName>
    <definedName name="Turnerwrn.PRINT_ALL" localSheetId="10" hidden="1">{"summary",#N/A,TRUE,"E93ADJ";"detail",#N/A,TRUE,"E93ADJ"}</definedName>
    <definedName name="Turnerwrn.PRINT_ALL" localSheetId="12" hidden="1">{"summary",#N/A,TRUE,"E93ADJ";"detail",#N/A,TRUE,"E93ADJ"}</definedName>
    <definedName name="Turnerwrn.PRINT_ALL" hidden="1">{"summary",#N/A,TRUE,"E93ADJ";"detail",#N/A,TRUE,"E93ADJ"}</definedName>
    <definedName name="tw" localSheetId="9" hidden="1">#REF!</definedName>
    <definedName name="tw" localSheetId="10" hidden="1">#REF!</definedName>
    <definedName name="tw" localSheetId="12" hidden="1">#REF!</definedName>
    <definedName name="tw" hidden="1">#REF!</definedName>
    <definedName name="wepfo" localSheetId="9" hidden="1">#REF!</definedName>
    <definedName name="wepfo" hidden="1">#REF!</definedName>
    <definedName name="willdo" hidden="1">#REF!</definedName>
    <definedName name="wrn.AFUDC." localSheetId="10" hidden="1">{#N/A,#N/A,FALSE,"COMPAPER";#N/A,#N/A,FALSE,"AFUDC";#N/A,#N/A,FALSE,"JE"}</definedName>
    <definedName name="wrn.AFUDC." localSheetId="12" hidden="1">{#N/A,#N/A,FALSE,"COMPAPER";#N/A,#N/A,FALSE,"AFUDC";#N/A,#N/A,FALSE,"JE"}</definedName>
    <definedName name="wrn.AFUDC." hidden="1">{#N/A,#N/A,FALSE,"COMPAPER";#N/A,#N/A,FALSE,"AFUDC";#N/A,#N/A,FALSE,"JE"}</definedName>
    <definedName name="wrn.agexpense." localSheetId="10" hidden="1">{"pb",#N/A,FALSE,"Sheet3";"pd",#N/A,FALSE,"Sheet3";"pe",#N/A,FALSE,"Sheet3"}</definedName>
    <definedName name="wrn.agexpense." localSheetId="12" hidden="1">{"pb",#N/A,FALSE,"Sheet3";"pd",#N/A,FALSE,"Sheet3";"pe",#N/A,FALSE,"Sheet3"}</definedName>
    <definedName name="wrn.agexpense." hidden="1">{"pb",#N/A,FALSE,"Sheet3";"pd",#N/A,FALSE,"Sheet3";"pe",#N/A,FALSE,"Sheet3"}</definedName>
    <definedName name="wrn.ALL." localSheetId="10" hidden="1">{#N/A,#N/A,TRUE,"1990";#N/A,#N/A,TRUE,"1991";#N/A,#N/A,TRUE,"1992";#N/A,#N/A,TRUE,"1993"}</definedName>
    <definedName name="wrn.ALL." localSheetId="12" hidden="1">{#N/A,#N/A,TRUE,"1990";#N/A,#N/A,TRUE,"1991";#N/A,#N/A,TRUE,"1992";#N/A,#N/A,TRUE,"1993"}</definedName>
    <definedName name="wrn.ALL." hidden="1">{#N/A,#N/A,TRUE,"1990";#N/A,#N/A,TRUE,"1991";#N/A,#N/A,TRUE,"1992";#N/A,#N/A,TRUE,"1993"}</definedName>
    <definedName name="wrn.All._.Sheets." localSheetId="10" hidden="1">{"IncSt",#N/A,FALSE,"IS";"BalSht",#N/A,FALSE,"BS";"IntCash",#N/A,FALSE,"Int. Cash";"Stats",#N/A,FALSE,"Stats"}</definedName>
    <definedName name="wrn.All._.Sheets." localSheetId="12" hidden="1">{"IncSt",#N/A,FALSE,"IS";"BalSht",#N/A,FALSE,"BS";"IntCash",#N/A,FALSE,"Int. Cash";"Stats",#N/A,FALSE,"Stats"}</definedName>
    <definedName name="wrn.All._.Sheets." hidden="1">{"IncSt",#N/A,FALSE,"IS";"BalSht",#N/A,FALSE,"BS";"IntCash",#N/A,FALSE,"Int. Cash";"Stats",#N/A,FALSE,"Stats"}</definedName>
    <definedName name="wrn.AllRjs." localSheetId="10" hidden="1">{#N/A,#N/A,FALSE,"SCA";#N/A,#N/A,FALSE,"NCA";#N/A,#N/A,FALSE,"SAZ";#N/A,#N/A,FALSE,"CAZ";#N/A,#N/A,FALSE,"SNV";#N/A,#N/A,FALSE,"NNV";#N/A,#N/A,FALSE,"PP";#N/A,#N/A,FALSE,"SA"}</definedName>
    <definedName name="wrn.AllRjs." localSheetId="12" hidden="1">{#N/A,#N/A,FALSE,"SCA";#N/A,#N/A,FALSE,"NCA";#N/A,#N/A,FALSE,"SAZ";#N/A,#N/A,FALSE,"CAZ";#N/A,#N/A,FALSE,"SNV";#N/A,#N/A,FALSE,"NNV";#N/A,#N/A,FALSE,"PP";#N/A,#N/A,FALSE,"SA"}</definedName>
    <definedName name="wrn.AllRjs." hidden="1">{#N/A,#N/A,FALSE,"SCA";#N/A,#N/A,FALSE,"NCA";#N/A,#N/A,FALSE,"SAZ";#N/A,#N/A,FALSE,"CAZ";#N/A,#N/A,FALSE,"SNV";#N/A,#N/A,FALSE,"NNV";#N/A,#N/A,FALSE,"PP";#N/A,#N/A,FALSE,"SA"}</definedName>
    <definedName name="wrn.alrjs." localSheetId="10" hidden="1">{#N/A,#N/A,FALSE,"SCA";#N/A,#N/A,FALSE,"NCA";#N/A,#N/A,FALSE,"SAZ";#N/A,#N/A,FALSE,"CAZ";#N/A,#N/A,FALSE,"SNV";#N/A,#N/A,FALSE,"NNV";#N/A,#N/A,FALSE,"PP";#N/A,#N/A,FALSE,"SA"}</definedName>
    <definedName name="wrn.alrjs." localSheetId="12" hidden="1">{#N/A,#N/A,FALSE,"SCA";#N/A,#N/A,FALSE,"NCA";#N/A,#N/A,FALSE,"SAZ";#N/A,#N/A,FALSE,"CAZ";#N/A,#N/A,FALSE,"SNV";#N/A,#N/A,FALSE,"NNV";#N/A,#N/A,FALSE,"PP";#N/A,#N/A,FALSE,"SA"}</definedName>
    <definedName name="wrn.alrjs." hidden="1">{#N/A,#N/A,FALSE,"SCA";#N/A,#N/A,FALSE,"NCA";#N/A,#N/A,FALSE,"SAZ";#N/A,#N/A,FALSE,"CAZ";#N/A,#N/A,FALSE,"SNV";#N/A,#N/A,FALSE,"NNV";#N/A,#N/A,FALSE,"PP";#N/A,#N/A,FALSE,"SA"}</definedName>
    <definedName name="wrn.ARK._.JURIS._.FAC._.CALC." localSheetId="10" hidden="1">{"ARK_JURIS_FAC",#N/A,FALSE,"Ark_Fuel&amp;Rev"}</definedName>
    <definedName name="wrn.ARK._.JURIS._.FAC._.CALC." localSheetId="12" hidden="1">{"ARK_JURIS_FAC",#N/A,FALSE,"Ark_Fuel&amp;Rev"}</definedName>
    <definedName name="wrn.ARK._.JURIS._.FAC._.CALC." hidden="1">{"ARK_JURIS_FAC",#N/A,FALSE,"Ark_Fuel&amp;Rev"}</definedName>
    <definedName name="wrn.ARK._.JURIS._.FUEL._.COST." localSheetId="10" hidden="1">{"ARK_JURIS_FUEL",#N/A,FALSE,"Ark_Fuel&amp;Rev"}</definedName>
    <definedName name="wrn.ARK._.JURIS._.FUEL._.COST." localSheetId="12" hidden="1">{"ARK_JURIS_FUEL",#N/A,FALSE,"Ark_Fuel&amp;Rev"}</definedName>
    <definedName name="wrn.ARK._.JURIS._.FUEL._.COST." hidden="1">{"ARK_JURIS_FUEL",#N/A,FALSE,"Ark_Fuel&amp;Rev"}</definedName>
    <definedName name="wrn.ATOKA._.FAC._.CALC." localSheetId="10" hidden="1">{"ATOKA_FAC",#N/A,FALSE,"Atoka"}</definedName>
    <definedName name="wrn.ATOKA._.FAC._.CALC." localSheetId="12" hidden="1">{"ATOKA_FAC",#N/A,FALSE,"Atoka"}</definedName>
    <definedName name="wrn.ATOKA._.FAC._.CALC." hidden="1">{"ATOKA_FAC",#N/A,FALSE,"Atoka"}</definedName>
    <definedName name="wrn.Benefits." localSheetId="10" hidden="1">{"Benefits Summary",#N/A,FALSE,"Benefits Info without WC Amount";"Medical and Dental Costs",#N/A,FALSE,"Benefits Info without WC Amount";"Workers' Compensation",#N/A,FALSE,"Benefits Info without WC Amount"}</definedName>
    <definedName name="wrn.Benefits." localSheetId="12" hidden="1">{"Benefits Summary",#N/A,FALSE,"Benefits Info without WC Amount";"Medical and Dental Costs",#N/A,FALSE,"Benefits Info without WC Amount";"Workers' Compensation",#N/A,FALSE,"Benefits Info without WC Amount"}</definedName>
    <definedName name="wrn.Benefits." hidden="1">{"Benefits Summary",#N/A,FALSE,"Benefits Info without WC Amount";"Medical and Dental Costs",#N/A,FALSE,"Benefits Info without WC Amount";"Workers' Compensation",#N/A,FALSE,"Benefits Info without WC Amount"}</definedName>
    <definedName name="wrn.Bill._.Comparisons." localSheetId="10" hidden="1">{#N/A,#N/A,TRUE,"Bill Comp - 60";#N/A,#N/A,TRUE,"Bill Comp - 70";#N/A,#N/A,TRUE,"Bill Comp - 71";#N/A,#N/A,TRUE,"Bill Comp- 85"}</definedName>
    <definedName name="wrn.Bill._.Comparisons." localSheetId="12" hidden="1">{#N/A,#N/A,TRUE,"Bill Comp - 60";#N/A,#N/A,TRUE,"Bill Comp - 70";#N/A,#N/A,TRUE,"Bill Comp - 71";#N/A,#N/A,TRUE,"Bill Comp- 85"}</definedName>
    <definedName name="wrn.Bill._.Comparisons." hidden="1">{#N/A,#N/A,TRUE,"Bill Comp - 60";#N/A,#N/A,TRUE,"Bill Comp - 70";#N/A,#N/A,TRUE,"Bill Comp - 71";#N/A,#N/A,TRUE,"Bill Comp- 85"}</definedName>
    <definedName name="wrn.Budget._.Exhibits." localSheetId="10"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localSheetId="12"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Budget._.Exhibits."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wrn.CLP._.SEG._.INPUTS." localSheetId="10" hidden="1">{#N/A,#N/A,FALSE,"Rev Seg Taxes";#N/A,#N/A,FALSE,"BookRev Seg";#N/A,#N/A,FALSE,"Supp Adj Seg";#N/A,#N/A,FALSE,"outside prov seg taxes"}</definedName>
    <definedName name="wrn.CLP._.SEG._.INPUTS." localSheetId="12" hidden="1">{#N/A,#N/A,FALSE,"Rev Seg Taxes";#N/A,#N/A,FALSE,"BookRev Seg";#N/A,#N/A,FALSE,"Supp Adj Seg";#N/A,#N/A,FALSE,"outside prov seg taxes"}</definedName>
    <definedName name="wrn.CLP._.SEG._.INPUTS." hidden="1">{#N/A,#N/A,FALSE,"Rev Seg Taxes";#N/A,#N/A,FALSE,"BookRev Seg";#N/A,#N/A,FALSE,"Supp Adj Seg";#N/A,#N/A,FALSE,"outside prov seg taxes"}</definedName>
    <definedName name="wrn.CLP._.SEG._.PROV." localSheetId="10" hidden="1">{#N/A,#N/A,FALSE,"Book Tax Inc Seg";#N/A,#N/A,FALSE,"CCBT Seg";#N/A,#N/A,FALSE,"Perm Diff Seg";#N/A,#N/A,FALSE,"Temp Diff Seg";#N/A,#N/A,FALSE,"Temp Diff Detail Op Seg";#N/A,#N/A,FALSE,"Def Tax Detail OP Seg";#N/A,#N/A,FALSE,"Temp Diff Detail NonOp Seg";#N/A,#N/A,FALSE,"Def Tax Detail NonOp Seg";#N/A,#N/A,FALSE,"Total Seg Taxes";#N/A,#N/A,FALSE,"SYSJRNLsegmented";#N/A,#N/A,FALSE,"ETR"}</definedName>
    <definedName name="wrn.CLP._.SEG._.PROV." localSheetId="12" hidden="1">{#N/A,#N/A,FALSE,"Book Tax Inc Seg";#N/A,#N/A,FALSE,"CCBT Seg";#N/A,#N/A,FALSE,"Perm Diff Seg";#N/A,#N/A,FALSE,"Temp Diff Seg";#N/A,#N/A,FALSE,"Temp Diff Detail Op Seg";#N/A,#N/A,FALSE,"Def Tax Detail OP Seg";#N/A,#N/A,FALSE,"Temp Diff Detail NonOp Seg";#N/A,#N/A,FALSE,"Def Tax Detail NonOp Seg";#N/A,#N/A,FALSE,"Total Seg Taxes";#N/A,#N/A,FALSE,"SYSJRNLsegmented";#N/A,#N/A,FALSE,"ETR"}</definedName>
    <definedName name="wrn.CLP._.SEG._.PROV." hidden="1">{#N/A,#N/A,FALSE,"Book Tax Inc Seg";#N/A,#N/A,FALSE,"CCBT Seg";#N/A,#N/A,FALSE,"Perm Diff Seg";#N/A,#N/A,FALSE,"Temp Diff Seg";#N/A,#N/A,FALSE,"Temp Diff Detail Op Seg";#N/A,#N/A,FALSE,"Def Tax Detail OP Seg";#N/A,#N/A,FALSE,"Temp Diff Detail NonOp Seg";#N/A,#N/A,FALSE,"Def Tax Detail NonOp Seg";#N/A,#N/A,FALSE,"Total Seg Taxes";#N/A,#N/A,FALSE,"SYSJRNLsegmented";#N/A,#N/A,FALSE,"ETR"}</definedName>
    <definedName name="wrn.CLP_GL." localSheetId="10" hidden="1">{#N/A,#N/A,FALSE,"GLDwnLoad"}</definedName>
    <definedName name="wrn.CLP_GL." localSheetId="12" hidden="1">{#N/A,#N/A,FALSE,"GLDwnLoad"}</definedName>
    <definedName name="wrn.CLP_GL." hidden="1">{#N/A,#N/A,FALSE,"GLDwnLoad"}</definedName>
    <definedName name="wrn.CLP_INPUTS." localSheetId="10" hidden="1">{#N/A,#N/A,FALSE,"OTHERINPUTS";#N/A,#N/A,FALSE,"DITRATEINPUTS";#N/A,#N/A,FALSE,"SUPPLIEDADJINPUT";#N/A,#N/A,FALSE,"BR&amp;SUPADJ."}</definedName>
    <definedName name="wrn.CLP_INPUTS." localSheetId="12" hidden="1">{#N/A,#N/A,FALSE,"OTHERINPUTS";#N/A,#N/A,FALSE,"DITRATEINPUTS";#N/A,#N/A,FALSE,"SUPPLIEDADJINPUT";#N/A,#N/A,FALSE,"BR&amp;SUPADJ."}</definedName>
    <definedName name="wrn.CLP_INPUTS." hidden="1">{#N/A,#N/A,FALSE,"OTHERINPUTS";#N/A,#N/A,FALSE,"DITRATEINPUTS";#N/A,#N/A,FALSE,"SUPPLIEDADJINPUT";#N/A,#N/A,FALSE,"BR&amp;SUPADJ."}</definedName>
    <definedName name="wrn.CLP_PROV." localSheetId="10" hidden="1">{#N/A,#N/A,FALSE,"TITLEPG";#N/A,#N/A,FALSE,"INDEX";#N/A,#N/A,FALSE,"BKTAXINCOME";#N/A,#N/A,FALSE,"INTERESTALLOC";#N/A,#N/A,FALSE,"FITCALC";#N/A,#N/A,FALSE,"CCBT";#N/A,#N/A,FALSE,"CGE";#N/A,#N/A,FALSE,"MFT";#N/A,#N/A,FALSE,"NHBPT";#N/A,#N/A,FALSE,"OPPERMEVENTS";#N/A,#N/A,FALSE,"NONOPPERMEVENTS";#N/A,#N/A,FALSE,"OPTIMEVENTS";#N/A,#N/A,FALSE,"NONOPTIMEVENTS";#N/A,#N/A,FALSE,"DEPREC";#N/A,#N/A,FALSE,"OPPERMDIFF";#N/A,#N/A,FALSE,"NONOPPERMDIFF";#N/A,#N/A,FALSE,"OPTIMDIFF";#N/A,#N/A,FALSE,"NONOPTIMDIFF";#N/A,#N/A,FALSE,"OP190CRQTR";#N/A,#N/A,FALSE,"NONOP190CRQTR";#N/A,#N/A,FALSE,"OP190CRYTD";#N/A,#N/A,FALSE,"NONOP190CRYTD";#N/A,#N/A,FALSE,"OP190PRYTD";#N/A,#N/A,FALSE,"NONOP190PRYTD";#N/A,#N/A,FALSE,"OP282CRQTR";#N/A,#N/A,FALSE,"NONOP282CRQTR";#N/A,#N/A,FALSE,"OP282CRYTD";#N/A,#N/A,FALSE,"NONOP282CRYTD";#N/A,#N/A,FALSE,"OP282PRYTD";#N/A,#N/A,FALSE,"NONOP282PRYTD";#N/A,#N/A,FALSE,"OP283CRQTR";#N/A,#N/A,FALSE,"NONOP283CRQTR";#N/A,#N/A,FALSE,"OP283CRYTD";#N/A,#N/A,FALSE,"NONOP283CRYTD";#N/A,#N/A,FALSE,"OP283PRYTD";#N/A,#N/A,FALSE,"NONOP283PRYTD";#N/A,#N/A,FALSE,"DITSUM";#N/A,#N/A,FALSE,"CRYTDACREC";#N/A,#N/A,FALSE,"PRYTDACREC";#N/A,#N/A,FALSE,"SYSJRNL";#N/A,#N/A,FALSE,"FAS109_SUMMARY"}</definedName>
    <definedName name="wrn.CLP_PROV." localSheetId="12" hidden="1">{#N/A,#N/A,FALSE,"TITLEPG";#N/A,#N/A,FALSE,"INDEX";#N/A,#N/A,FALSE,"BKTAXINCOME";#N/A,#N/A,FALSE,"INTERESTALLOC";#N/A,#N/A,FALSE,"FITCALC";#N/A,#N/A,FALSE,"CCBT";#N/A,#N/A,FALSE,"CGE";#N/A,#N/A,FALSE,"MFT";#N/A,#N/A,FALSE,"NHBPT";#N/A,#N/A,FALSE,"OPPERMEVENTS";#N/A,#N/A,FALSE,"NONOPPERMEVENTS";#N/A,#N/A,FALSE,"OPTIMEVENTS";#N/A,#N/A,FALSE,"NONOPTIMEVENTS";#N/A,#N/A,FALSE,"DEPREC";#N/A,#N/A,FALSE,"OPPERMDIFF";#N/A,#N/A,FALSE,"NONOPPERMDIFF";#N/A,#N/A,FALSE,"OPTIMDIFF";#N/A,#N/A,FALSE,"NONOPTIMDIFF";#N/A,#N/A,FALSE,"OP190CRQTR";#N/A,#N/A,FALSE,"NONOP190CRQTR";#N/A,#N/A,FALSE,"OP190CRYTD";#N/A,#N/A,FALSE,"NONOP190CRYTD";#N/A,#N/A,FALSE,"OP190PRYTD";#N/A,#N/A,FALSE,"NONOP190PRYTD";#N/A,#N/A,FALSE,"OP282CRQTR";#N/A,#N/A,FALSE,"NONOP282CRQTR";#N/A,#N/A,FALSE,"OP282CRYTD";#N/A,#N/A,FALSE,"NONOP282CRYTD";#N/A,#N/A,FALSE,"OP282PRYTD";#N/A,#N/A,FALSE,"NONOP282PRYTD";#N/A,#N/A,FALSE,"OP283CRQTR";#N/A,#N/A,FALSE,"NONOP283CRQTR";#N/A,#N/A,FALSE,"OP283CRYTD";#N/A,#N/A,FALSE,"NONOP283CRYTD";#N/A,#N/A,FALSE,"OP283PRYTD";#N/A,#N/A,FALSE,"NONOP283PRYTD";#N/A,#N/A,FALSE,"DITSUM";#N/A,#N/A,FALSE,"CRYTDACREC";#N/A,#N/A,FALSE,"PRYTDACREC";#N/A,#N/A,FALSE,"SYSJRNL";#N/A,#N/A,FALSE,"FAS109_SUMMARY"}</definedName>
    <definedName name="wrn.CLP_PROV." hidden="1">{#N/A,#N/A,FALSE,"TITLEPG";#N/A,#N/A,FALSE,"INDEX";#N/A,#N/A,FALSE,"BKTAXINCOME";#N/A,#N/A,FALSE,"INTERESTALLOC";#N/A,#N/A,FALSE,"FITCALC";#N/A,#N/A,FALSE,"CCBT";#N/A,#N/A,FALSE,"CGE";#N/A,#N/A,FALSE,"MFT";#N/A,#N/A,FALSE,"NHBPT";#N/A,#N/A,FALSE,"OPPERMEVENTS";#N/A,#N/A,FALSE,"NONOPPERMEVENTS";#N/A,#N/A,FALSE,"OPTIMEVENTS";#N/A,#N/A,FALSE,"NONOPTIMEVENTS";#N/A,#N/A,FALSE,"DEPREC";#N/A,#N/A,FALSE,"OPPERMDIFF";#N/A,#N/A,FALSE,"NONOPPERMDIFF";#N/A,#N/A,FALSE,"OPTIMDIFF";#N/A,#N/A,FALSE,"NONOPTIMDIFF";#N/A,#N/A,FALSE,"OP190CRQTR";#N/A,#N/A,FALSE,"NONOP190CRQTR";#N/A,#N/A,FALSE,"OP190CRYTD";#N/A,#N/A,FALSE,"NONOP190CRYTD";#N/A,#N/A,FALSE,"OP190PRYTD";#N/A,#N/A,FALSE,"NONOP190PRYTD";#N/A,#N/A,FALSE,"OP282CRQTR";#N/A,#N/A,FALSE,"NONOP282CRQTR";#N/A,#N/A,FALSE,"OP282CRYTD";#N/A,#N/A,FALSE,"NONOP282CRYTD";#N/A,#N/A,FALSE,"OP282PRYTD";#N/A,#N/A,FALSE,"NONOP282PRYTD";#N/A,#N/A,FALSE,"OP283CRQTR";#N/A,#N/A,FALSE,"NONOP283CRQTR";#N/A,#N/A,FALSE,"OP283CRYTD";#N/A,#N/A,FALSE,"NONOP283CRYTD";#N/A,#N/A,FALSE,"OP283PRYTD";#N/A,#N/A,FALSE,"NONOP283PRYTD";#N/A,#N/A,FALSE,"DITSUM";#N/A,#N/A,FALSE,"CRYTDACREC";#N/A,#N/A,FALSE,"PRYTDACREC";#N/A,#N/A,FALSE,"SYSJRNL";#N/A,#N/A,FALSE,"FAS109_SUMMARY"}</definedName>
    <definedName name="wrn.CONOCO._.FAC." localSheetId="10" hidden="1">{"CONOCO_FAC",#N/A,FALSE,"Conoco FAC"}</definedName>
    <definedName name="wrn.CONOCO._.FAC." localSheetId="12" hidden="1">{"CONOCO_FAC",#N/A,FALSE,"Conoco FAC"}</definedName>
    <definedName name="wrn.CONOCO._.FAC." hidden="1">{"CONOCO_FAC",#N/A,FALSE,"Conoco FAC"}</definedName>
    <definedName name="wrn.CY_GL." localSheetId="10" hidden="1">{#N/A,#N/A,FALSE,"GLDwnLoad"}</definedName>
    <definedName name="wrn.CY_GL." localSheetId="12" hidden="1">{#N/A,#N/A,FALSE,"GLDwnLoad"}</definedName>
    <definedName name="wrn.CY_GL." hidden="1">{#N/A,#N/A,FALSE,"GLDwnLoad"}</definedName>
    <definedName name="wrn.CY_INPUTS." localSheetId="10" hidden="1">{#N/A,#N/A,FALSE,"OTHERINPUTS";#N/A,#N/A,FALSE,"DITRATEINPUTS";#N/A,#N/A,FALSE,"SUPPLIEDADJINPUT";#N/A,#N/A,FALSE,"TIMINGDIFFINPUTS";#N/A,#N/A,FALSE,"COSSINPUT";#N/A,#N/A,FALSE,"BR&amp;SUPADJ."}</definedName>
    <definedName name="wrn.CY_INPUTS." localSheetId="12" hidden="1">{#N/A,#N/A,FALSE,"OTHERINPUTS";#N/A,#N/A,FALSE,"DITRATEINPUTS";#N/A,#N/A,FALSE,"SUPPLIEDADJINPUT";#N/A,#N/A,FALSE,"TIMINGDIFFINPUTS";#N/A,#N/A,FALSE,"COSSINPUT";#N/A,#N/A,FALSE,"BR&amp;SUPADJ."}</definedName>
    <definedName name="wrn.CY_INPUTS." hidden="1">{#N/A,#N/A,FALSE,"OTHERINPUTS";#N/A,#N/A,FALSE,"DITRATEINPUTS";#N/A,#N/A,FALSE,"SUPPLIEDADJINPUT";#N/A,#N/A,FALSE,"TIMINGDIFFINPUTS";#N/A,#N/A,FALSE,"COSSINPUT";#N/A,#N/A,FALSE,"BR&amp;SUPADJ."}</definedName>
    <definedName name="wrn.CY_PROV." localSheetId="10" hidden="1">{#N/A,#N/A,FALSE,"TITLEPG";#N/A,#N/A,FALSE,"INDEX";#N/A,#N/A,FALSE,"PAGE7";#N/A,#N/A,FALSE,"COSS";#N/A,#N/A,FALSE,"Taxes FEED ";#N/A,#N/A,FALSE,"PRIOR MTH Taxes FD  ";#N/A,#N/A,FALSE,"FITCALC";#N/A,#N/A,FALSE,"CCBT";#N/A,#N/A,FALSE,"BKTAXINCOME";#N/A,#N/A,FALSE,"PERMDIFFEVENTS";#N/A,#N/A,FALSE,"TIMDIFFEVENTS";#N/A,#N/A,FALSE,"DEPREC";#N/A,#N/A,FALSE,"PERMDIFF";#N/A,#N/A,FALSE,"OPTIMDIFF";#N/A,#N/A,FALSE,"NONOPTIMDIFF";#N/A,#N/A,FALSE,"190CRMTH";#N/A,#N/A,FALSE,"190CRYTD";#N/A,#N/A,FALSE,"190PRYTD";#N/A,#N/A,FALSE,"282CRMTH";#N/A,#N/A,FALSE,"282CRYTD";#N/A,#N/A,FALSE,"282PRYTD";#N/A,#N/A,FALSE,"283CRMTH";#N/A,#N/A,FALSE,"283CRYTD";#N/A,#N/A,FALSE,"283PRYTD";#N/A,#N/A,FALSE,"DITSUM";#N/A,#N/A,FALSE,"CRYTDACREC";#N/A,#N/A,FALSE,"PRYTDACREC";#N/A,#N/A,FALSE,"SYSJRNL"}</definedName>
    <definedName name="wrn.CY_PROV." localSheetId="12" hidden="1">{#N/A,#N/A,FALSE,"TITLEPG";#N/A,#N/A,FALSE,"INDEX";#N/A,#N/A,FALSE,"PAGE7";#N/A,#N/A,FALSE,"COSS";#N/A,#N/A,FALSE,"Taxes FEED ";#N/A,#N/A,FALSE,"PRIOR MTH Taxes FD  ";#N/A,#N/A,FALSE,"FITCALC";#N/A,#N/A,FALSE,"CCBT";#N/A,#N/A,FALSE,"BKTAXINCOME";#N/A,#N/A,FALSE,"PERMDIFFEVENTS";#N/A,#N/A,FALSE,"TIMDIFFEVENTS";#N/A,#N/A,FALSE,"DEPREC";#N/A,#N/A,FALSE,"PERMDIFF";#N/A,#N/A,FALSE,"OPTIMDIFF";#N/A,#N/A,FALSE,"NONOPTIMDIFF";#N/A,#N/A,FALSE,"190CRMTH";#N/A,#N/A,FALSE,"190CRYTD";#N/A,#N/A,FALSE,"190PRYTD";#N/A,#N/A,FALSE,"282CRMTH";#N/A,#N/A,FALSE,"282CRYTD";#N/A,#N/A,FALSE,"282PRYTD";#N/A,#N/A,FALSE,"283CRMTH";#N/A,#N/A,FALSE,"283CRYTD";#N/A,#N/A,FALSE,"283PRYTD";#N/A,#N/A,FALSE,"DITSUM";#N/A,#N/A,FALSE,"CRYTDACREC";#N/A,#N/A,FALSE,"PRYTDACREC";#N/A,#N/A,FALSE,"SYSJRNL"}</definedName>
    <definedName name="wrn.CY_PROV." hidden="1">{#N/A,#N/A,FALSE,"TITLEPG";#N/A,#N/A,FALSE,"INDEX";#N/A,#N/A,FALSE,"PAGE7";#N/A,#N/A,FALSE,"COSS";#N/A,#N/A,FALSE,"Taxes FEED ";#N/A,#N/A,FALSE,"PRIOR MTH Taxes FD  ";#N/A,#N/A,FALSE,"FITCALC";#N/A,#N/A,FALSE,"CCBT";#N/A,#N/A,FALSE,"BKTAXINCOME";#N/A,#N/A,FALSE,"PERMDIFFEVENTS";#N/A,#N/A,FALSE,"TIMDIFFEVENTS";#N/A,#N/A,FALSE,"DEPREC";#N/A,#N/A,FALSE,"PERMDIFF";#N/A,#N/A,FALSE,"OPTIMDIFF";#N/A,#N/A,FALSE,"NONOPTIMDIFF";#N/A,#N/A,FALSE,"190CRMTH";#N/A,#N/A,FALSE,"190CRYTD";#N/A,#N/A,FALSE,"190PRYTD";#N/A,#N/A,FALSE,"282CRMTH";#N/A,#N/A,FALSE,"282CRYTD";#N/A,#N/A,FALSE,"282PRYTD";#N/A,#N/A,FALSE,"283CRMTH";#N/A,#N/A,FALSE,"283CRYTD";#N/A,#N/A,FALSE,"283PRYTD";#N/A,#N/A,FALSE,"DITSUM";#N/A,#N/A,FALSE,"CRYTDACREC";#N/A,#N/A,FALSE,"PRYTDACREC";#N/A,#N/A,FALSE,"SYSJRNL"}</definedName>
    <definedName name="wrn.CYFAS109." localSheetId="10" hidden="1">{#N/A,#N/A,FALSE,"FAS109 Summary";#N/A,#N/A,FALSE,"FAS109 OPER 190 ITC";#N/A,#N/A,FALSE,"FAS109 OPER 190 Other";#N/A,#N/A,FALSE,"FAS109 OPER 282";#N/A,#N/A,FALSE,"FAS109 OPER 283";#N/A,#N/A,FALSE,"FAS109 Non OPER 283 ";#N/A,#N/A,FALSE,"J.E.UPLOAD DATA"}</definedName>
    <definedName name="wrn.CYFAS109." localSheetId="12" hidden="1">{#N/A,#N/A,FALSE,"FAS109 Summary";#N/A,#N/A,FALSE,"FAS109 OPER 190 ITC";#N/A,#N/A,FALSE,"FAS109 OPER 190 Other";#N/A,#N/A,FALSE,"FAS109 OPER 282";#N/A,#N/A,FALSE,"FAS109 OPER 283";#N/A,#N/A,FALSE,"FAS109 Non OPER 283 ";#N/A,#N/A,FALSE,"J.E.UPLOAD DATA"}</definedName>
    <definedName name="wrn.CYFAS109." hidden="1">{#N/A,#N/A,FALSE,"FAS109 Summary";#N/A,#N/A,FALSE,"FAS109 OPER 190 ITC";#N/A,#N/A,FALSE,"FAS109 OPER 190 Other";#N/A,#N/A,FALSE,"FAS109 OPER 282";#N/A,#N/A,FALSE,"FAS109 OPER 283";#N/A,#N/A,FALSE,"FAS109 Non OPER 283 ";#N/A,#N/A,FALSE,"J.E.UPLOAD DATA"}</definedName>
    <definedName name="wrn.Detail." localSheetId="10" hidden="1">{"Print_Detail",#N/A,FALSE,"Redemption_Maturity Extract"}</definedName>
    <definedName name="wrn.Detail." localSheetId="12" hidden="1">{"Print_Detail",#N/A,FALSE,"Redemption_Maturity Extract"}</definedName>
    <definedName name="wrn.Detail." hidden="1">{"Print_Detail",#N/A,FALSE,"Redemption_Maturity Extract"}</definedName>
    <definedName name="wrn.Diane._.s._.Version." localSheetId="10" hidden="1">{"Full",#N/A,FALSE,"Sec MTN B Summary"}</definedName>
    <definedName name="wrn.Diane._.s._.Version." localSheetId="12" hidden="1">{"Full",#N/A,FALSE,"Sec MTN B Summary"}</definedName>
    <definedName name="wrn.Diane._.s._.Version." hidden="1">{"Full",#N/A,FALSE,"Sec MTN B Summary"}</definedName>
    <definedName name="wrn.Distribution._.Version." localSheetId="10" hidden="1">{"RedPrem_InitRed View",#N/A,FALSE,"Sec MTN B Summary"}</definedName>
    <definedName name="wrn.Distribution._.Version." localSheetId="12" hidden="1">{"RedPrem_InitRed View",#N/A,FALSE,"Sec MTN B Summary"}</definedName>
    <definedName name="wrn.Distribution._.Version." hidden="1">{"RedPrem_InitRed View",#N/A,FALSE,"Sec MTN B Summary"}</definedName>
    <definedName name="wrn.FAC._.SUMMARY." localSheetId="10" hidden="1">{"FAC_SUMMARY",#N/A,FALSE,"Summaries"}</definedName>
    <definedName name="wrn.FAC._.SUMMARY." localSheetId="12" hidden="1">{"FAC_SUMMARY",#N/A,FALSE,"Summaries"}</definedName>
    <definedName name="wrn.FAC._.SUMMARY." hidden="1">{"FAC_SUMMARY",#N/A,FALSE,"Summaries"}</definedName>
    <definedName name="wrn.FERC._.FAC._.CALC." localSheetId="10" hidden="1">{"FERC_FAC",#N/A,FALSE,"FERC_Fuel&amp;Rev"}</definedName>
    <definedName name="wrn.FERC._.FAC._.CALC." localSheetId="12" hidden="1">{"FERC_FAC",#N/A,FALSE,"FERC_Fuel&amp;Rev"}</definedName>
    <definedName name="wrn.FERC._.FAC._.CALC." hidden="1">{"FERC_FAC",#N/A,FALSE,"FERC_Fuel&amp;Rev"}</definedName>
    <definedName name="wrn.FERC._.WEATHER._.and._.JURIS._.FUEL." localSheetId="10" hidden="1">{"FERC_WEATHER_AND_FUEL",#N/A,FALSE,"FERC_Fuel&amp;Rev"}</definedName>
    <definedName name="wrn.FERC._.WEATHER._.and._.JURIS._.FUEL." localSheetId="12" hidden="1">{"FERC_WEATHER_AND_FUEL",#N/A,FALSE,"FERC_Fuel&amp;Rev"}</definedName>
    <definedName name="wrn.FERC._.WEATHER._.and._.JURIS._.FUEL." hidden="1">{"FERC_WEATHER_AND_FUEL",#N/A,FALSE,"FERC_Fuel&amp;Rev"}</definedName>
    <definedName name="wrn.go." localSheetId="10" hidden="1">{"wp_h4.2",#N/A,FALSE,"WP_H4.2";"wp_h4.3",#N/A,FALSE,"WP_H4.3"}</definedName>
    <definedName name="wrn.go." localSheetId="12" hidden="1">{"wp_h4.2",#N/A,FALSE,"WP_H4.2";"wp_h4.3",#N/A,FALSE,"WP_H4.3"}</definedName>
    <definedName name="wrn.go." hidden="1">{"wp_h4.2",#N/A,FALSE,"WP_H4.2";"wp_h4.3",#N/A,FALSE,"WP_H4.3"}</definedName>
    <definedName name="wrn.HWP_GL." localSheetId="10" hidden="1">{#N/A,#N/A,FALSE,"GLDwnLoad"}</definedName>
    <definedName name="wrn.HWP_GL." localSheetId="12" hidden="1">{#N/A,#N/A,FALSE,"GLDwnLoad"}</definedName>
    <definedName name="wrn.HWP_GL." hidden="1">{#N/A,#N/A,FALSE,"GLDwnLoad"}</definedName>
    <definedName name="wrn.HWP_INPUTS." localSheetId="10" hidden="1">{#N/A,#N/A,FALSE,"OTHERINPUTS";#N/A,#N/A,FALSE,"SUPPLIEDADJINPUT";#N/A,#N/A,FALSE,"BR&amp;SUPADJ."}</definedName>
    <definedName name="wrn.HWP_INPUTS." localSheetId="12" hidden="1">{#N/A,#N/A,FALSE,"OTHERINPUTS";#N/A,#N/A,FALSE,"SUPPLIEDADJINPUT";#N/A,#N/A,FALSE,"BR&amp;SUPADJ."}</definedName>
    <definedName name="wrn.HWP_INPUTS." hidden="1">{#N/A,#N/A,FALSE,"OTHERINPUTS";#N/A,#N/A,FALSE,"SUPPLIEDADJINPUT";#N/A,#N/A,FALSE,"BR&amp;SUPADJ."}</definedName>
    <definedName name="wrn.HWP_PROV." localSheetId="10" hidden="1">{#N/A,#N/A,FALSE,"Title Page";#N/A,#N/A,FALSE,"INDEX";#N/A,#N/A,FALSE,"BKTAXINCOME";#N/A,#N/A,FALSE,"INTERESTALLOC";#N/A,#N/A,FALSE,"FITCALC";#N/A,#N/A,FALSE,"CCBT";#N/A,#N/A,FALSE,"MET";#N/A,#N/A,FALSE,"PERMDIFFEVENTS";#N/A,#N/A,FALSE,"TIMDIFFEVENTS";#N/A,#N/A,FALSE,"DEPREC";#N/A,#N/A,FALSE,"PERMDIFF";#N/A,#N/A,FALSE,"OPTIMDIFF";#N/A,#N/A,FALSE,"NONOPTIMDIFF";#N/A,#N/A,FALSE,"190CRQTR";#N/A,#N/A,FALSE,"190CRYTD";#N/A,#N/A,FALSE,"190PRYTD";#N/A,#N/A,FALSE,"282CRQTR";#N/A,#N/A,FALSE,"282CRYTD";#N/A,#N/A,FALSE,"282PRYTD";#N/A,#N/A,FALSE,"283CRQTR";#N/A,#N/A,FALSE,"283CRYTD";#N/A,#N/A,FALSE,"283PRYTD";#N/A,#N/A,FALSE,"DITSUM";#N/A,#N/A,FALSE,"CRYTDACREC";#N/A,#N/A,FALSE,"PRYTDACREC";#N/A,#N/A,FALSE,"SYSJRNL"}</definedName>
    <definedName name="wrn.HWP_PROV." localSheetId="12" hidden="1">{#N/A,#N/A,FALSE,"Title Page";#N/A,#N/A,FALSE,"INDEX";#N/A,#N/A,FALSE,"BKTAXINCOME";#N/A,#N/A,FALSE,"INTERESTALLOC";#N/A,#N/A,FALSE,"FITCALC";#N/A,#N/A,FALSE,"CCBT";#N/A,#N/A,FALSE,"MET";#N/A,#N/A,FALSE,"PERMDIFFEVENTS";#N/A,#N/A,FALSE,"TIMDIFFEVENTS";#N/A,#N/A,FALSE,"DEPREC";#N/A,#N/A,FALSE,"PERMDIFF";#N/A,#N/A,FALSE,"OPTIMDIFF";#N/A,#N/A,FALSE,"NONOPTIMDIFF";#N/A,#N/A,FALSE,"190CRQTR";#N/A,#N/A,FALSE,"190CRYTD";#N/A,#N/A,FALSE,"190PRYTD";#N/A,#N/A,FALSE,"282CRQTR";#N/A,#N/A,FALSE,"282CRYTD";#N/A,#N/A,FALSE,"282PRYTD";#N/A,#N/A,FALSE,"283CRQTR";#N/A,#N/A,FALSE,"283CRYTD";#N/A,#N/A,FALSE,"283PRYTD";#N/A,#N/A,FALSE,"DITSUM";#N/A,#N/A,FALSE,"CRYTDACREC";#N/A,#N/A,FALSE,"PRYTDACREC";#N/A,#N/A,FALSE,"SYSJRNL"}</definedName>
    <definedName name="wrn.HWP_PROV." hidden="1">{#N/A,#N/A,FALSE,"Title Page";#N/A,#N/A,FALSE,"INDEX";#N/A,#N/A,FALSE,"BKTAXINCOME";#N/A,#N/A,FALSE,"INTERESTALLOC";#N/A,#N/A,FALSE,"FITCALC";#N/A,#N/A,FALSE,"CCBT";#N/A,#N/A,FALSE,"MET";#N/A,#N/A,FALSE,"PERMDIFFEVENTS";#N/A,#N/A,FALSE,"TIMDIFFEVENTS";#N/A,#N/A,FALSE,"DEPREC";#N/A,#N/A,FALSE,"PERMDIFF";#N/A,#N/A,FALSE,"OPTIMDIFF";#N/A,#N/A,FALSE,"NONOPTIMDIFF";#N/A,#N/A,FALSE,"190CRQTR";#N/A,#N/A,FALSE,"190CRYTD";#N/A,#N/A,FALSE,"190PRYTD";#N/A,#N/A,FALSE,"282CRQTR";#N/A,#N/A,FALSE,"282CRYTD";#N/A,#N/A,FALSE,"282PRYTD";#N/A,#N/A,FALSE,"283CRQTR";#N/A,#N/A,FALSE,"283CRYTD";#N/A,#N/A,FALSE,"283PRYTD";#N/A,#N/A,FALSE,"DITSUM";#N/A,#N/A,FALSE,"CRYTDACREC";#N/A,#N/A,FALSE,"PRYTDACREC";#N/A,#N/A,FALSE,"SYSJRNL"}</definedName>
    <definedName name="wrn.MFR." localSheetId="10"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localSheetId="12"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2" localSheetId="10"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2" localSheetId="12"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FR2"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MFRENT." localSheetId="10" hidden="1">{#N/A,#N/A,FALSE,"Page 1";#N/A,#N/A,FALSE,"Page 2";#N/A,#N/A,FALSE,"Page 3";#N/A,#N/A,FALSE,"Page 4";#N/A,#N/A,FALSE,"Page 5";#N/A,#N/A,FALSE,"Page 6";#N/A,#N/A,FALSE,"Page 7";#N/A,#N/A,FALSE,"Page 8";#N/A,#N/A,FALSE,"Page 9";#N/A,#N/A,FALSE,"PG8WP";#N/A,#N/A,FALSE,"PG9WP"}</definedName>
    <definedName name="wrn.MMFRENT." localSheetId="12" hidden="1">{#N/A,#N/A,FALSE,"Page 1";#N/A,#N/A,FALSE,"Page 2";#N/A,#N/A,FALSE,"Page 3";#N/A,#N/A,FALSE,"Page 4";#N/A,#N/A,FALSE,"Page 5";#N/A,#N/A,FALSE,"Page 6";#N/A,#N/A,FALSE,"Page 7";#N/A,#N/A,FALSE,"Page 8";#N/A,#N/A,FALSE,"Page 9";#N/A,#N/A,FALSE,"PG8WP";#N/A,#N/A,FALSE,"PG9WP"}</definedName>
    <definedName name="wrn.MMFRENT." hidden="1">{#N/A,#N/A,FALSE,"Page 1";#N/A,#N/A,FALSE,"Page 2";#N/A,#N/A,FALSE,"Page 3";#N/A,#N/A,FALSE,"Page 4";#N/A,#N/A,FALSE,"Page 5";#N/A,#N/A,FALSE,"Page 6";#N/A,#N/A,FALSE,"Page 7";#N/A,#N/A,FALSE,"Page 8";#N/A,#N/A,FALSE,"Page 9";#N/A,#N/A,FALSE,"PG8WP";#N/A,#N/A,FALSE,"PG9WP"}</definedName>
    <definedName name="wrn.mmfrent2" localSheetId="10" hidden="1">{#N/A,#N/A,FALSE,"Page 1";#N/A,#N/A,FALSE,"Page 2";#N/A,#N/A,FALSE,"Page 3";#N/A,#N/A,FALSE,"Page 4";#N/A,#N/A,FALSE,"Page 5";#N/A,#N/A,FALSE,"Page 6";#N/A,#N/A,FALSE,"Page 7";#N/A,#N/A,FALSE,"Page 8";#N/A,#N/A,FALSE,"Page 9";#N/A,#N/A,FALSE,"PG8WP";#N/A,#N/A,FALSE,"PG9WP"}</definedName>
    <definedName name="wrn.mmfrent2" localSheetId="12" hidden="1">{#N/A,#N/A,FALSE,"Page 1";#N/A,#N/A,FALSE,"Page 2";#N/A,#N/A,FALSE,"Page 3";#N/A,#N/A,FALSE,"Page 4";#N/A,#N/A,FALSE,"Page 5";#N/A,#N/A,FALSE,"Page 6";#N/A,#N/A,FALSE,"Page 7";#N/A,#N/A,FALSE,"Page 8";#N/A,#N/A,FALSE,"Page 9";#N/A,#N/A,FALSE,"PG8WP";#N/A,#N/A,FALSE,"PG9WP"}</definedName>
    <definedName name="wrn.mmfrent2" hidden="1">{#N/A,#N/A,FALSE,"Page 1";#N/A,#N/A,FALSE,"Page 2";#N/A,#N/A,FALSE,"Page 3";#N/A,#N/A,FALSE,"Page 4";#N/A,#N/A,FALSE,"Page 5";#N/A,#N/A,FALSE,"Page 6";#N/A,#N/A,FALSE,"Page 7";#N/A,#N/A,FALSE,"Page 8";#N/A,#N/A,FALSE,"Page 9";#N/A,#N/A,FALSE,"PG8WP";#N/A,#N/A,FALSE,"PG9WP"}</definedName>
    <definedName name="wrn.OK._.FUEL._.COMPARISON." localSheetId="10" hidden="1">{"OK_FUEL_COMPARISON",#N/A,FALSE,"Ok_Fuel&amp;Rev"}</definedName>
    <definedName name="wrn.OK._.FUEL._.COMPARISON." localSheetId="12" hidden="1">{"OK_FUEL_COMPARISON",#N/A,FALSE,"Ok_Fuel&amp;Rev"}</definedName>
    <definedName name="wrn.OK._.FUEL._.COMPARISON." hidden="1">{"OK_FUEL_COMPARISON",#N/A,FALSE,"Ok_Fuel&amp;Rev"}</definedName>
    <definedName name="wrn.OK._.JURIS._.FAC._.CALCULATION." localSheetId="10" hidden="1">{"OK_JURIS_FAC",#N/A,FALSE,"Ok_Fuel&amp;Rev"}</definedName>
    <definedName name="wrn.OK._.JURIS._.FAC._.CALCULATION." localSheetId="12" hidden="1">{"OK_JURIS_FAC",#N/A,FALSE,"Ok_Fuel&amp;Rev"}</definedName>
    <definedName name="wrn.OK._.JURIS._.FAC._.CALCULATION." hidden="1">{"OK_JURIS_FAC",#N/A,FALSE,"Ok_Fuel&amp;Rev"}</definedName>
    <definedName name="wrn.OK._.JURIS._.FUEL._.COST." localSheetId="10" hidden="1">{"OK_JURIS_FUEL",#N/A,FALSE,"Ok_Fuel&amp;Rev"}</definedName>
    <definedName name="wrn.OK._.JURIS._.FUEL._.COST." localSheetId="12" hidden="1">{"OK_JURIS_FUEL",#N/A,FALSE,"Ok_Fuel&amp;Rev"}</definedName>
    <definedName name="wrn.OK._.JURIS._.FUEL._.COST." hidden="1">{"OK_JURIS_FUEL",#N/A,FALSE,"Ok_Fuel&amp;Rev"}</definedName>
    <definedName name="wrn.OKLA._.PRO._.FORMA._.FUEL." localSheetId="10" hidden="1">{"OK_PRO_FORMA_FUEL",#N/A,FALSE,"Ok_Fuel&amp;Rev"}</definedName>
    <definedName name="wrn.OKLA._.PRO._.FORMA._.FUEL." localSheetId="12" hidden="1">{"OK_PRO_FORMA_FUEL",#N/A,FALSE,"Ok_Fuel&amp;Rev"}</definedName>
    <definedName name="wrn.OKLA._.PRO._.FORMA._.FUEL." hidden="1">{"OK_PRO_FORMA_FUEL",#N/A,FALSE,"Ok_Fuel&amp;Rev"}</definedName>
    <definedName name="wrn.OMEXPENSE." localSheetId="10" hidden="1">{"PF",#N/A,FALSE,"Sheet4";"PG",#N/A,FALSE,"Sheet4";"PH",#N/A,FALSE,"Sheet4";"PI",#N/A,FALSE,"Sheet4";"PJ",#N/A,FALSE,"Sheet4"}</definedName>
    <definedName name="wrn.OMEXPENSE." localSheetId="12" hidden="1">{"PF",#N/A,FALSE,"Sheet4";"PG",#N/A,FALSE,"Sheet4";"PH",#N/A,FALSE,"Sheet4";"PI",#N/A,FALSE,"Sheet4";"PJ",#N/A,FALSE,"Sheet4"}</definedName>
    <definedName name="wrn.OMEXPENSE." hidden="1">{"PF",#N/A,FALSE,"Sheet4";"PG",#N/A,FALSE,"Sheet4";"PH",#N/A,FALSE,"Sheet4";"PI",#N/A,FALSE,"Sheet4";"PJ",#N/A,FALSE,"Sheet4"}</definedName>
    <definedName name="wrn.OMPA._.FAC." localSheetId="10" hidden="1">{"OMPA_FAC",#N/A,FALSE,"OMPA FAC"}</definedName>
    <definedName name="wrn.OMPA._.FAC." localSheetId="12" hidden="1">{"OMPA_FAC",#N/A,FALSE,"OMPA FAC"}</definedName>
    <definedName name="wrn.OMPA._.FAC." hidden="1">{"OMPA_FAC",#N/A,FALSE,"OMPA FAC"}</definedName>
    <definedName name="wrn.OTHER._.DATA." localSheetId="10" hidden="1">{"OTHER_DATA",#N/A,FALSE,"Ok_Fuel&amp;Rev"}</definedName>
    <definedName name="wrn.OTHER._.DATA." localSheetId="12" hidden="1">{"OTHER_DATA",#N/A,FALSE,"Ok_Fuel&amp;Rev"}</definedName>
    <definedName name="wrn.OTHER._.DATA." hidden="1">{"OTHER_DATA",#N/A,FALSE,"Ok_Fuel&amp;Rev"}</definedName>
    <definedName name="wrn.Pivot1." localSheetId="10" hidden="1">{"Pivot1",#N/A,FALSE,"Redemption_Maturity Extract"}</definedName>
    <definedName name="wrn.Pivot1." localSheetId="12" hidden="1">{"Pivot1",#N/A,FALSE,"Redemption_Maturity Extract"}</definedName>
    <definedName name="wrn.Pivot1." hidden="1">{"Pivot1",#N/A,FALSE,"Redemption_Maturity Extract"}</definedName>
    <definedName name="wrn.Pivot2." localSheetId="10" hidden="1">{"Pivot2",#N/A,FALSE,"Redemption_Maturity Extract"}</definedName>
    <definedName name="wrn.Pivot2." localSheetId="12" hidden="1">{"Pivot2",#N/A,FALSE,"Redemption_Maturity Extract"}</definedName>
    <definedName name="wrn.Pivot2." hidden="1">{"Pivot2",#N/A,FALSE,"Redemption_Maturity Extract"}</definedName>
    <definedName name="wrn.print." localSheetId="10" hidden="1">{#N/A,#N/A,FALSE,"WP_B3.1";#N/A,#N/A,FALSE,"WP_B3.2";#N/A,#N/A,FALSE,"WP_B3.3";#N/A,#N/A,FALSE,"WP_B3.4";#N/A,#N/A,FALSE,"WP_B3.5";#N/A,#N/A,FALSE,"WP_B3.6";#N/A,#N/A,FALSE,"WP_B3.7";#N/A,#N/A,FALSE,"WP_B3.8";#N/A,#N/A,FALSE,"WPB3.9";#N/A,#N/A,FALSE,"WP_B3.10";#N/A,#N/A,FALSE,"WP_B3.11";#N/A,#N/A,FALSE,"WP_B3.12";#N/A,#N/A,FALSE,"WP_H2.12";#N/A,#N/A,FALSE,"WP_H2.13";#N/A,#N/A,FALSE,"WP_H2.14";#N/A,#N/A,FALSE,"WP_H2.15";#N/A,#N/A,FALSE,"WP_H2.16.1";#N/A,#N/A,FALSE,"WP_H2.16.2";#N/A,#N/A,FALSE,"WP_H2.16.3";#N/A,#N/A,FALSE,"WP_H2.17";#N/A,#N/A,FALSE,"WP_H2.18";#N/A,#N/A,FALSE,"WP_H2.19";#N/A,#N/A,FALSE,"WP_H2.20";#N/A,#N/A,FALSE,"WP_H2.21";#N/A,#N/A,FALSE,"WP_H2.22";#N/A,#N/A,FALSE,"WP-H2.23";#N/A,#N/A,FALSE,"WP_H2.24"}</definedName>
    <definedName name="wrn.print." localSheetId="12" hidden="1">{#N/A,#N/A,FALSE,"WP_B3.1";#N/A,#N/A,FALSE,"WP_B3.2";#N/A,#N/A,FALSE,"WP_B3.3";#N/A,#N/A,FALSE,"WP_B3.4";#N/A,#N/A,FALSE,"WP_B3.5";#N/A,#N/A,FALSE,"WP_B3.6";#N/A,#N/A,FALSE,"WP_B3.7";#N/A,#N/A,FALSE,"WP_B3.8";#N/A,#N/A,FALSE,"WPB3.9";#N/A,#N/A,FALSE,"WP_B3.10";#N/A,#N/A,FALSE,"WP_B3.11";#N/A,#N/A,FALSE,"WP_B3.12";#N/A,#N/A,FALSE,"WP_H2.12";#N/A,#N/A,FALSE,"WP_H2.13";#N/A,#N/A,FALSE,"WP_H2.14";#N/A,#N/A,FALSE,"WP_H2.15";#N/A,#N/A,FALSE,"WP_H2.16.1";#N/A,#N/A,FALSE,"WP_H2.16.2";#N/A,#N/A,FALSE,"WP_H2.16.3";#N/A,#N/A,FALSE,"WP_H2.17";#N/A,#N/A,FALSE,"WP_H2.18";#N/A,#N/A,FALSE,"WP_H2.19";#N/A,#N/A,FALSE,"WP_H2.20";#N/A,#N/A,FALSE,"WP_H2.21";#N/A,#N/A,FALSE,"WP_H2.22";#N/A,#N/A,FALSE,"WP-H2.23";#N/A,#N/A,FALSE,"WP_H2.24"}</definedName>
    <definedName name="wrn.print." hidden="1">{#N/A,#N/A,FALSE,"WP_B3.1";#N/A,#N/A,FALSE,"WP_B3.2";#N/A,#N/A,FALSE,"WP_B3.3";#N/A,#N/A,FALSE,"WP_B3.4";#N/A,#N/A,FALSE,"WP_B3.5";#N/A,#N/A,FALSE,"WP_B3.6";#N/A,#N/A,FALSE,"WP_B3.7";#N/A,#N/A,FALSE,"WP_B3.8";#N/A,#N/A,FALSE,"WPB3.9";#N/A,#N/A,FALSE,"WP_B3.10";#N/A,#N/A,FALSE,"WP_B3.11";#N/A,#N/A,FALSE,"WP_B3.12";#N/A,#N/A,FALSE,"WP_H2.12";#N/A,#N/A,FALSE,"WP_H2.13";#N/A,#N/A,FALSE,"WP_H2.14";#N/A,#N/A,FALSE,"WP_H2.15";#N/A,#N/A,FALSE,"WP_H2.16.1";#N/A,#N/A,FALSE,"WP_H2.16.2";#N/A,#N/A,FALSE,"WP_H2.16.3";#N/A,#N/A,FALSE,"WP_H2.17";#N/A,#N/A,FALSE,"WP_H2.18";#N/A,#N/A,FALSE,"WP_H2.19";#N/A,#N/A,FALSE,"WP_H2.20";#N/A,#N/A,FALSE,"WP_H2.21";#N/A,#N/A,FALSE,"WP_H2.22";#N/A,#N/A,FALSE,"WP-H2.23";#N/A,#N/A,FALSE,"WP_H2.24"}</definedName>
    <definedName name="wrn.PRINT_ALL." localSheetId="10" hidden="1">{"summary",#N/A,TRUE,"E93ADJ";"detail",#N/A,TRUE,"E93ADJ"}</definedName>
    <definedName name="wrn.PRINT_ALL." localSheetId="12" hidden="1">{"summary",#N/A,TRUE,"E93ADJ";"detail",#N/A,TRUE,"E93ADJ"}</definedName>
    <definedName name="wrn.PRINT_ALL." hidden="1">{"summary",#N/A,TRUE,"E93ADJ";"detail",#N/A,TRUE,"E93ADJ"}</definedName>
    <definedName name="wrn.printtable1." localSheetId="10" hidden="1">{"print1",#N/A,FALSE,"D21CUSTS"}</definedName>
    <definedName name="wrn.printtable1." localSheetId="12" hidden="1">{"print1",#N/A,FALSE,"D21CUSTS"}</definedName>
    <definedName name="wrn.printtable1." hidden="1">{"print1",#N/A,FALSE,"D21CUSTS"}</definedName>
    <definedName name="wrn.printtable2." localSheetId="10" hidden="1">{"print2",#N/A,FALSE,"D21CUSTS"}</definedName>
    <definedName name="wrn.printtable2." localSheetId="12" hidden="1">{"print2",#N/A,FALSE,"D21CUSTS"}</definedName>
    <definedName name="wrn.printtable2." hidden="1">{"print2",#N/A,FALSE,"D21CUSTS"}</definedName>
    <definedName name="wrn.printtable3." localSheetId="10" hidden="1">{"print3",#N/A,FALSE,"D21CUSTS"}</definedName>
    <definedName name="wrn.printtable3." localSheetId="12" hidden="1">{"print3",#N/A,FALSE,"D21CUSTS"}</definedName>
    <definedName name="wrn.printtable3." hidden="1">{"print3",#N/A,FALSE,"D21CUSTS"}</definedName>
    <definedName name="wrn.printtable4." localSheetId="10" hidden="1">{"print4",#N/A,FALSE,"D21CUSTS"}</definedName>
    <definedName name="wrn.printtable4." localSheetId="12" hidden="1">{"print4",#N/A,FALSE,"D21CUSTS"}</definedName>
    <definedName name="wrn.printtable4." hidden="1">{"print4",#N/A,FALSE,"D21CUSTS"}</definedName>
    <definedName name="wrn.Projected._.Def._.Adjustments." localSheetId="10"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wrn.Projected._.Def._.Adjustments." localSheetId="12"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wrn.Projected._.Def._.Adjustments." hidden="1">{"projom",#N/A,FALSE,"Central Arizona 1";"projomvar",#N/A,FALSE,"Central Arizona 1";"caz1",#N/A,FALSE,"Central Arizona 1";"cazvar",#N/A,FALSE,"Central Arizona 1";"saz1",#N/A,FALSE,"Southern Arizona 1";"sazvar",#N/A,FALSE,"Southern Arizona 1";"snv1",#N/A,FALSE,"Southern Nevada 1";"snvvar",#N/A,FALSE,"Southern Nevada 1";"nnv1",#N/A,FALSE,"Northern Nevada 1";"nnvvar",#N/A,FALSE,"Northern Nevada 1";"sca1",#N/A,FALSE,"Southern California 1";"scavar",#N/A,FALSE,"Southern California 1";"nca1",#N/A,FALSE,"Northern California 1";"ncavar",#N/A,FALSE,"Northern California 1";"paiute1",#N/A,FALSE,"Paiute 1";"paivar",#N/A,FALSE,"Paiute 1"}</definedName>
    <definedName name="wrn.Projected._.Defiency." localSheetId="10" hidden="1">{"caz2",#N/A,FALSE,"Central Arizona 2";"saz2",#N/A,FALSE,"Southern Arizona 2";"snv2",#N/A,FALSE,"Southern Nevada 2";"nnv2",#N/A,FALSE,"Northern Nevada 2";"sca2",#N/A,FALSE,"Southern California 2";"nca2",#N/A,FALSE,"Northern California 2";"pai2",#N/A,FALSE,"Paiute 2"}</definedName>
    <definedName name="wrn.Projected._.Defiency." localSheetId="12" hidden="1">{"caz2",#N/A,FALSE,"Central Arizona 2";"saz2",#N/A,FALSE,"Southern Arizona 2";"snv2",#N/A,FALSE,"Southern Nevada 2";"nnv2",#N/A,FALSE,"Northern Nevada 2";"sca2",#N/A,FALSE,"Southern California 2";"nca2",#N/A,FALSE,"Northern California 2";"pai2",#N/A,FALSE,"Paiute 2"}</definedName>
    <definedName name="wrn.Projected._.Defiency." hidden="1">{"caz2",#N/A,FALSE,"Central Arizona 2";"saz2",#N/A,FALSE,"Southern Arizona 2";"snv2",#N/A,FALSE,"Southern Nevada 2";"nnv2",#N/A,FALSE,"Northern Nevada 2";"sca2",#N/A,FALSE,"Southern California 2";"nca2",#N/A,FALSE,"Northern California 2";"pai2",#N/A,FALSE,"Paiute 2"}</definedName>
    <definedName name="wrn.PSNH_GL." localSheetId="10" hidden="1">{#N/A,#N/A,FALSE,"GLDwnLoad"}</definedName>
    <definedName name="wrn.PSNH_GL." localSheetId="12" hidden="1">{#N/A,#N/A,FALSE,"GLDwnLoad"}</definedName>
    <definedName name="wrn.PSNH_GL." hidden="1">{#N/A,#N/A,FALSE,"GLDwnLoad"}</definedName>
    <definedName name="wrn.PSNH_INPUTS." localSheetId="10" hidden="1">{#N/A,#N/A,FALSE,"OTHERINPUTS";#N/A,#N/A,FALSE,"DITRATEINPUTS";#N/A,#N/A,FALSE,"SUPPLIEDADJINPUT";#N/A,#N/A,FALSE,"TIMINGDIFFINPUTS";#N/A,#N/A,FALSE,"BR&amp;SUPADJ."}</definedName>
    <definedName name="wrn.PSNH_INPUTS." localSheetId="12" hidden="1">{#N/A,#N/A,FALSE,"OTHERINPUTS";#N/A,#N/A,FALSE,"DITRATEINPUTS";#N/A,#N/A,FALSE,"SUPPLIEDADJINPUT";#N/A,#N/A,FALSE,"TIMINGDIFFINPUTS";#N/A,#N/A,FALSE,"BR&amp;SUPADJ."}</definedName>
    <definedName name="wrn.PSNH_INPUTS." hidden="1">{#N/A,#N/A,FALSE,"OTHERINPUTS";#N/A,#N/A,FALSE,"DITRATEINPUTS";#N/A,#N/A,FALSE,"SUPPLIEDADJINPUT";#N/A,#N/A,FALSE,"TIMINGDIFFINPUTS";#N/A,#N/A,FALSE,"BR&amp;SUPADJ."}</definedName>
    <definedName name="wrn.PSNH_PROV." localSheetId="10" hidden="1">{#N/A,#N/A,FALSE,"TITLEPG";#N/A,#N/A,FALSE,"INDEX";#N/A,#N/A,FALSE,"BKTAXINCOME";#N/A,#N/A,FALSE,"INTERESTALLOC";#N/A,#N/A,FALSE,"FITCALC";#N/A,#N/A,FALSE,"NHBPT";#N/A,#N/A,FALSE,"CCBT";#N/A,#N/A,FALSE,"PERMDIFFEVENTS";#N/A,#N/A,FALSE,"OPTIMEVENTS";#N/A,#N/A,FALSE,"NONOPTIMEVENTS";#N/A,#N/A,FALSE,"DEPREC";#N/A,#N/A,FALSE,"PERMDIFF";#N/A,#N/A,FALSE,"OPTIMDIFF";#N/A,#N/A,FALSE,"NONOPTIMDIFF";#N/A,#N/A,FALSE,"OP190CRQTR";#N/A,#N/A,FALSE,"NONOP190CRQTR";#N/A,#N/A,FALSE,"OP190CRYTD";#N/A,#N/A,FALSE,"NONOP190CRYTD";#N/A,#N/A,FALSE,"OP190PRYTD";#N/A,#N/A,FALSE,"NONOP190PRYTD";#N/A,#N/A,FALSE,"AC282CRQTR";#N/A,#N/A,FALSE,"AC282CRYTD";#N/A,#N/A,FALSE,"AC282PRYTD";#N/A,#N/A,FALSE,"AC283CRQTR";#N/A,#N/A,FALSE,"AC283CRYTD";#N/A,#N/A,FALSE,"AC283PRYTD";#N/A,#N/A,FALSE,"DITSUM";#N/A,#N/A,FALSE,"CRYTDACREC";#N/A,#N/A,FALSE,"PRYTDACREC";#N/A,#N/A,FALSE,"SYSJRNL";#N/A,#N/A,FALSE,"Reason.Test";#N/A,#N/A,FALSE,"FAS109 Study";#N/A,#N/A,FALSE,"FAS109 Plant"}</definedName>
    <definedName name="wrn.PSNH_PROV." localSheetId="12" hidden="1">{#N/A,#N/A,FALSE,"TITLEPG";#N/A,#N/A,FALSE,"INDEX";#N/A,#N/A,FALSE,"BKTAXINCOME";#N/A,#N/A,FALSE,"INTERESTALLOC";#N/A,#N/A,FALSE,"FITCALC";#N/A,#N/A,FALSE,"NHBPT";#N/A,#N/A,FALSE,"CCBT";#N/A,#N/A,FALSE,"PERMDIFFEVENTS";#N/A,#N/A,FALSE,"OPTIMEVENTS";#N/A,#N/A,FALSE,"NONOPTIMEVENTS";#N/A,#N/A,FALSE,"DEPREC";#N/A,#N/A,FALSE,"PERMDIFF";#N/A,#N/A,FALSE,"OPTIMDIFF";#N/A,#N/A,FALSE,"NONOPTIMDIFF";#N/A,#N/A,FALSE,"OP190CRQTR";#N/A,#N/A,FALSE,"NONOP190CRQTR";#N/A,#N/A,FALSE,"OP190CRYTD";#N/A,#N/A,FALSE,"NONOP190CRYTD";#N/A,#N/A,FALSE,"OP190PRYTD";#N/A,#N/A,FALSE,"NONOP190PRYTD";#N/A,#N/A,FALSE,"AC282CRQTR";#N/A,#N/A,FALSE,"AC282CRYTD";#N/A,#N/A,FALSE,"AC282PRYTD";#N/A,#N/A,FALSE,"AC283CRQTR";#N/A,#N/A,FALSE,"AC283CRYTD";#N/A,#N/A,FALSE,"AC283PRYTD";#N/A,#N/A,FALSE,"DITSUM";#N/A,#N/A,FALSE,"CRYTDACREC";#N/A,#N/A,FALSE,"PRYTDACREC";#N/A,#N/A,FALSE,"SYSJRNL";#N/A,#N/A,FALSE,"Reason.Test";#N/A,#N/A,FALSE,"FAS109 Study";#N/A,#N/A,FALSE,"FAS109 Plant"}</definedName>
    <definedName name="wrn.PSNH_PROV." hidden="1">{#N/A,#N/A,FALSE,"TITLEPG";#N/A,#N/A,FALSE,"INDEX";#N/A,#N/A,FALSE,"BKTAXINCOME";#N/A,#N/A,FALSE,"INTERESTALLOC";#N/A,#N/A,FALSE,"FITCALC";#N/A,#N/A,FALSE,"NHBPT";#N/A,#N/A,FALSE,"CCBT";#N/A,#N/A,FALSE,"PERMDIFFEVENTS";#N/A,#N/A,FALSE,"OPTIMEVENTS";#N/A,#N/A,FALSE,"NONOPTIMEVENTS";#N/A,#N/A,FALSE,"DEPREC";#N/A,#N/A,FALSE,"PERMDIFF";#N/A,#N/A,FALSE,"OPTIMDIFF";#N/A,#N/A,FALSE,"NONOPTIMDIFF";#N/A,#N/A,FALSE,"OP190CRQTR";#N/A,#N/A,FALSE,"NONOP190CRQTR";#N/A,#N/A,FALSE,"OP190CRYTD";#N/A,#N/A,FALSE,"NONOP190CRYTD";#N/A,#N/A,FALSE,"OP190PRYTD";#N/A,#N/A,FALSE,"NONOP190PRYTD";#N/A,#N/A,FALSE,"AC282CRQTR";#N/A,#N/A,FALSE,"AC282CRYTD";#N/A,#N/A,FALSE,"AC282PRYTD";#N/A,#N/A,FALSE,"AC283CRQTR";#N/A,#N/A,FALSE,"AC283CRYTD";#N/A,#N/A,FALSE,"AC283PRYTD";#N/A,#N/A,FALSE,"DITSUM";#N/A,#N/A,FALSE,"CRYTDACREC";#N/A,#N/A,FALSE,"PRYTDACREC";#N/A,#N/A,FALSE,"SYSJRNL";#N/A,#N/A,FALSE,"Reason.Test";#N/A,#N/A,FALSE,"FAS109 Study";#N/A,#N/A,FALSE,"FAS109 Plant"}</definedName>
    <definedName name="wrn.Rate._.Design." localSheetId="10" hidden="1">{#N/A,#N/A,TRUE,"Rev Alloc Stmt";#N/A,#N/A,TRUE,"Summary";#N/A,#N/A,TRUE,"Effective Rates";#N/A,#N/A,TRUE,"Margins";#N/A,#N/A,TRUE,"Rate 60";#N/A,#N/A,TRUE,"Rate 62";#N/A,#N/A,TRUE,"Rate 70";#N/A,#N/A,TRUE,"Rate 71";#N/A,#N/A,TRUE,"SI Reconciliation";#N/A,#N/A,TRUE,"Rate 85";#N/A,#N/A,TRUE,"Rates 81, 82, 84";#N/A,#N/A,TRUE,"LI Reconciliation";#N/A,#N/A,TRUE,"Seasonal Differential"}</definedName>
    <definedName name="wrn.Rate._.Design." localSheetId="12" hidden="1">{#N/A,#N/A,TRUE,"Rev Alloc Stmt";#N/A,#N/A,TRUE,"Summary";#N/A,#N/A,TRUE,"Effective Rates";#N/A,#N/A,TRUE,"Margins";#N/A,#N/A,TRUE,"Rate 60";#N/A,#N/A,TRUE,"Rate 62";#N/A,#N/A,TRUE,"Rate 70";#N/A,#N/A,TRUE,"Rate 71";#N/A,#N/A,TRUE,"SI Reconciliation";#N/A,#N/A,TRUE,"Rate 85";#N/A,#N/A,TRUE,"Rates 81, 82, 84";#N/A,#N/A,TRUE,"LI Reconciliation";#N/A,#N/A,TRUE,"Seasonal Differential"}</definedName>
    <definedName name="wrn.Rate._.Design." hidden="1">{#N/A,#N/A,TRUE,"Rev Alloc Stmt";#N/A,#N/A,TRUE,"Summary";#N/A,#N/A,TRUE,"Effective Rates";#N/A,#N/A,TRUE,"Margins";#N/A,#N/A,TRUE,"Rate 60";#N/A,#N/A,TRUE,"Rate 62";#N/A,#N/A,TRUE,"Rate 70";#N/A,#N/A,TRUE,"Rate 71";#N/A,#N/A,TRUE,"SI Reconciliation";#N/A,#N/A,TRUE,"Rate 85";#N/A,#N/A,TRUE,"Rates 81, 82, 84";#N/A,#N/A,TRUE,"LI Reconciliation";#N/A,#N/A,TRUE,"Seasonal Differential"}</definedName>
    <definedName name="wrn.ROR_MEMO." localSheetId="10" hidden="1">{#N/A,#N/A,FALSE,"RORMEMO";#N/A,#N/A,FALSE,"RORSUMMARY";#N/A,#N/A,FALSE,"RORDETAIL"}</definedName>
    <definedName name="wrn.ROR_MEMO." localSheetId="12" hidden="1">{#N/A,#N/A,FALSE,"RORMEMO";#N/A,#N/A,FALSE,"RORSUMMARY";#N/A,#N/A,FALSE,"RORDETAIL"}</definedName>
    <definedName name="wrn.ROR_MEMO." hidden="1">{#N/A,#N/A,FALSE,"RORMEMO";#N/A,#N/A,FALSE,"RORSUMMARY";#N/A,#N/A,FALSE,"RORDETAIL"}</definedName>
    <definedName name="wrn.SELECT_GL." localSheetId="10" hidden="1">{#N/A,#N/A,FALSE,"GLDwnLoad"}</definedName>
    <definedName name="wrn.SELECT_GL." localSheetId="12" hidden="1">{#N/A,#N/A,FALSE,"GLDwnLoad"}</definedName>
    <definedName name="wrn.SELECT_GL." hidden="1">{#N/A,#N/A,FALSE,"GLDwnLoad"}</definedName>
    <definedName name="wrn.SELECT_INPUTS." localSheetId="10" hidden="1">{#N/A,#N/A,FALSE,"OTHERINPUTS";#N/A,#N/A,FALSE,"SUPPLIEDADJINPUT";#N/A,#N/A,FALSE,"BR&amp;SUPADJ."}</definedName>
    <definedName name="wrn.SELECT_INPUTS." localSheetId="12" hidden="1">{#N/A,#N/A,FALSE,"OTHERINPUTS";#N/A,#N/A,FALSE,"SUPPLIEDADJINPUT";#N/A,#N/A,FALSE,"BR&amp;SUPADJ."}</definedName>
    <definedName name="wrn.SELECT_INPUTS." hidden="1">{#N/A,#N/A,FALSE,"OTHERINPUTS";#N/A,#N/A,FALSE,"SUPPLIEDADJINPUT";#N/A,#N/A,FALSE,"BR&amp;SUPADJ."}</definedName>
    <definedName name="wrn.SELECT_PROV." localSheetId="10" hidden="1">{#N/A,#N/A,FALSE,"TITLEPG";#N/A,#N/A,FALSE,"INDEX";#N/A,#N/A,FALSE,"BKTAXINCOME";#N/A,#N/A,FALSE,"FITCALC";#N/A,#N/A,FALSE,"CCBT";#N/A,#N/A,FALSE,"MET";#N/A,#N/A,FALSE,"New York";#N/A,#N/A,FALSE,"New Jersey";#N/A,#N/A,FALSE,"Penn";#N/A,#N/A,FALSE,"Other States";#N/A,#N/A,FALSE,"PERMDIFFEVENTS";#N/A,#N/A,FALSE,"TIMDIFFEVENTS";#N/A,#N/A,FALSE,"DEPREC";#N/A,#N/A,FALSE,"PERMDIFF";#N/A,#N/A,FALSE,"OPTIMDIFF";#N/A,#N/A,FALSE,"NONOPTIMDIFF";#N/A,#N/A,FALSE,"Deferred Tax Analysis";#N/A,#N/A,FALSE,"Net Plant";#N/A,#N/A,FALSE,"Def Tax Entry";#N/A,#N/A,FALSE,"Other Comprehensive Income";#N/A,#N/A,FALSE,"Pre Close ETR";#N/A,#N/A,FALSE,"CRYTDACREC";#N/A,#N/A,FALSE,"SYSJRNL"}</definedName>
    <definedName name="wrn.SELECT_PROV." localSheetId="12" hidden="1">{#N/A,#N/A,FALSE,"TITLEPG";#N/A,#N/A,FALSE,"INDEX";#N/A,#N/A,FALSE,"BKTAXINCOME";#N/A,#N/A,FALSE,"FITCALC";#N/A,#N/A,FALSE,"CCBT";#N/A,#N/A,FALSE,"MET";#N/A,#N/A,FALSE,"New York";#N/A,#N/A,FALSE,"New Jersey";#N/A,#N/A,FALSE,"Penn";#N/A,#N/A,FALSE,"Other States";#N/A,#N/A,FALSE,"PERMDIFFEVENTS";#N/A,#N/A,FALSE,"TIMDIFFEVENTS";#N/A,#N/A,FALSE,"DEPREC";#N/A,#N/A,FALSE,"PERMDIFF";#N/A,#N/A,FALSE,"OPTIMDIFF";#N/A,#N/A,FALSE,"NONOPTIMDIFF";#N/A,#N/A,FALSE,"Deferred Tax Analysis";#N/A,#N/A,FALSE,"Net Plant";#N/A,#N/A,FALSE,"Def Tax Entry";#N/A,#N/A,FALSE,"Other Comprehensive Income";#N/A,#N/A,FALSE,"Pre Close ETR";#N/A,#N/A,FALSE,"CRYTDACREC";#N/A,#N/A,FALSE,"SYSJRNL"}</definedName>
    <definedName name="wrn.SELECT_PROV." hidden="1">{#N/A,#N/A,FALSE,"TITLEPG";#N/A,#N/A,FALSE,"INDEX";#N/A,#N/A,FALSE,"BKTAXINCOME";#N/A,#N/A,FALSE,"FITCALC";#N/A,#N/A,FALSE,"CCBT";#N/A,#N/A,FALSE,"MET";#N/A,#N/A,FALSE,"New York";#N/A,#N/A,FALSE,"New Jersey";#N/A,#N/A,FALSE,"Penn";#N/A,#N/A,FALSE,"Other States";#N/A,#N/A,FALSE,"PERMDIFFEVENTS";#N/A,#N/A,FALSE,"TIMDIFFEVENTS";#N/A,#N/A,FALSE,"DEPREC";#N/A,#N/A,FALSE,"PERMDIFF";#N/A,#N/A,FALSE,"OPTIMDIFF";#N/A,#N/A,FALSE,"NONOPTIMDIFF";#N/A,#N/A,FALSE,"Deferred Tax Analysis";#N/A,#N/A,FALSE,"Net Plant";#N/A,#N/A,FALSE,"Def Tax Entry";#N/A,#N/A,FALSE,"Other Comprehensive Income";#N/A,#N/A,FALSE,"Pre Close ETR";#N/A,#N/A,FALSE,"CRYTDACREC";#N/A,#N/A,FALSE,"SYSJRNL"}</definedName>
    <definedName name="wrn.SPA._.FAC." localSheetId="10" hidden="1">{"SPA_FAC",#N/A,FALSE,"OMPA SPA FAC"}</definedName>
    <definedName name="wrn.SPA._.FAC." localSheetId="12" hidden="1">{"SPA_FAC",#N/A,FALSE,"OMPA SPA FAC"}</definedName>
    <definedName name="wrn.SPA._.FAC." hidden="1">{"SPA_FAC",#N/A,FALSE,"OMPA SPA FAC"}</definedName>
    <definedName name="wrn.Summary_GL." localSheetId="10" hidden="1">{#N/A,#N/A,FALSE,"GLDwnLoad"}</definedName>
    <definedName name="wrn.Summary_GL." localSheetId="12" hidden="1">{#N/A,#N/A,FALSE,"GLDwnLoad"}</definedName>
    <definedName name="wrn.Summary_GL." hidden="1">{#N/A,#N/A,FALSE,"GLDwnLoad"}</definedName>
    <definedName name="wrn.SUP." localSheetId="10"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localSheetId="12"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2." localSheetId="10"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wrn.SUP2." localSheetId="12"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wrn.SUP2."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wrn.tables." localSheetId="10" hidden="1">{"print1",#N/A,FALSE,"D21CUSTS";"print2",#N/A,FALSE,"D21CUSTS";"print3",#N/A,FALSE,"D21CUSTS";"print4",#N/A,FALSE,"D21CUSTS"}</definedName>
    <definedName name="wrn.tables." localSheetId="12" hidden="1">{"print1",#N/A,FALSE,"D21CUSTS";"print2",#N/A,FALSE,"D21CUSTS";"print3",#N/A,FALSE,"D21CUSTS";"print4",#N/A,FALSE,"D21CUSTS"}</definedName>
    <definedName name="wrn.tables." hidden="1">{"print1",#N/A,FALSE,"D21CUSTS";"print2",#N/A,FALSE,"D21CUSTS";"print3",#N/A,FALSE,"D21CUSTS";"print4",#N/A,FALSE,"D21CUSTS"}</definedName>
    <definedName name="wrn.Total._.Report." localSheetId="10" hidden="1">{"Fuel by Type",#N/A,FALSE,"00whfuel";"Fuel by Account",#N/A,FALSE,"00whfuel";"NTEC",#N/A,FALSE,"00whfuel";"Hope",#N/A,FALSE,"00whfuel";"Net Energy Load",#N/A,FALSE,"00whfuel";"Purchased Power",#N/A,FALSE,"00whfuel"}</definedName>
    <definedName name="wrn.Total._.Report." localSheetId="12" hidden="1">{"Fuel by Type",#N/A,FALSE,"00whfuel";"Fuel by Account",#N/A,FALSE,"00whfuel";"NTEC",#N/A,FALSE,"00whfuel";"Hope",#N/A,FALSE,"00whfuel";"Net Energy Load",#N/A,FALSE,"00whfuel";"Purchased Power",#N/A,FALSE,"00whfuel"}</definedName>
    <definedName name="wrn.Total._.Report." hidden="1">{"Fuel by Type",#N/A,FALSE,"00whfuel";"Fuel by Account",#N/A,FALSE,"00whfuel";"NTEC",#N/A,FALSE,"00whfuel";"Hope",#N/A,FALSE,"00whfuel";"Net Energy Load",#N/A,FALSE,"00whfuel";"Purchased Power",#N/A,FALSE,"00whfuel"}</definedName>
    <definedName name="wrn.WEATHER._.AND._.YR._.END._.CUST._.ADJ." localSheetId="10" hidden="1">{"WEATHER_CUSTOMERS",#N/A,FALSE,"Ok_Fuel&amp;Rev"}</definedName>
    <definedName name="wrn.WEATHER._.AND._.YR._.END._.CUST._.ADJ." localSheetId="12" hidden="1">{"WEATHER_CUSTOMERS",#N/A,FALSE,"Ok_Fuel&amp;Rev"}</definedName>
    <definedName name="wrn.WEATHER._.AND._.YR._.END._.CUST._.ADJ." hidden="1">{"WEATHER_CUSTOMERS",#N/A,FALSE,"Ok_Fuel&amp;Rev"}</definedName>
    <definedName name="wrn.WMECO_GL." localSheetId="10" hidden="1">{#N/A,#N/A,FALSE,"GLDwnLoad"}</definedName>
    <definedName name="wrn.WMECO_GL." localSheetId="12" hidden="1">{#N/A,#N/A,FALSE,"GLDwnLoad"}</definedName>
    <definedName name="wrn.WMECO_GL." hidden="1">{#N/A,#N/A,FALSE,"GLDwnLoad"}</definedName>
    <definedName name="wrn.WMECO_INPUTS." localSheetId="10" hidden="1">{#N/A,#N/A,FALSE,"OTHERINPUTS";#N/A,#N/A,FALSE,"DITRATEINPUTS";#N/A,#N/A,FALSE,"SUPPLIEDADJINPUT";#N/A,#N/A,FALSE,"TIMINGDIFFINPUTS";#N/A,#N/A,FALSE,"BR&amp;SUPADJ."}</definedName>
    <definedName name="wrn.WMECO_INPUTS." localSheetId="12" hidden="1">{#N/A,#N/A,FALSE,"OTHERINPUTS";#N/A,#N/A,FALSE,"DITRATEINPUTS";#N/A,#N/A,FALSE,"SUPPLIEDADJINPUT";#N/A,#N/A,FALSE,"TIMINGDIFFINPUTS";#N/A,#N/A,FALSE,"BR&amp;SUPADJ."}</definedName>
    <definedName name="wrn.WMECO_INPUTS." hidden="1">{#N/A,#N/A,FALSE,"OTHERINPUTS";#N/A,#N/A,FALSE,"DITRATEINPUTS";#N/A,#N/A,FALSE,"SUPPLIEDADJINPUT";#N/A,#N/A,FALSE,"TIMINGDIFFINPUTS";#N/A,#N/A,FALSE,"BR&amp;SUPADJ."}</definedName>
    <definedName name="wrn.WMECO_PROV." localSheetId="10" hidden="1">{#N/A,#N/A,FALSE,"TITLEPG";#N/A,#N/A,FALSE,"INDEX";#N/A,#N/A,FALSE,"BKTAXINCOME";#N/A,#N/A,FALSE,"INTERESTALLOC";#N/A,#N/A,FALSE,"FITCALC";#N/A,#N/A,FALSE,"CCBT";#N/A,#N/A,FALSE,"MFT";#N/A,#N/A,FALSE,"NHBPT";#N/A,#N/A,FALSE,"OPPERMEVENTS";#N/A,#N/A,FALSE,"NONOPPERMEVENTS";#N/A,#N/A,FALSE,"OPTIMEVENTS";#N/A,#N/A,FALSE,"NONOPTIMEVENTS";#N/A,#N/A,FALSE,"DEPREC";#N/A,#N/A,FALSE,"OPPERMDIFF";#N/A,#N/A,FALSE,"NONOPPERMDIFF";#N/A,#N/A,FALSE,"OPTIMDIFF";#N/A,#N/A,FALSE,"NONOPTIMDIFF";#N/A,#N/A,FALSE,"OP190CRQTR";#N/A,#N/A,FALSE,"NONOP190CRQTR";#N/A,#N/A,FALSE,"OP190CRYTD";#N/A,#N/A,FALSE,"NONOP190CRYTD";#N/A,#N/A,FALSE,"OP190PRYTD";#N/A,#N/A,FALSE,"NONOP190PRYTD";#N/A,#N/A,FALSE,"OP282CRQTR";#N/A,#N/A,FALSE,"NONOP282CRQTR";#N/A,#N/A,FALSE,"OP282CRYTD";#N/A,#N/A,FALSE,"NONOP282CRYTD";#N/A,#N/A,FALSE,"OP282PRYTD";#N/A,#N/A,FALSE,"NONOP282PRYTD";#N/A,#N/A,FALSE,"OP283CRQTR";#N/A,#N/A,FALSE,"NONOP283CRQTR";#N/A,#N/A,FALSE,"OP283CRYTD";#N/A,#N/A,FALSE,"NONOP283CRYTD";#N/A,#N/A,FALSE,"OP283PRYTD";#N/A,#N/A,FALSE,"NONOP283PRYTD";#N/A,#N/A,FALSE,"DITSUM";#N/A,#N/A,FALSE,"CRYTDACREC";#N/A,#N/A,FALSE,"PRYTDACREC";#N/A,#N/A,FALSE,"SYSJRNL";#N/A,#N/A,FALSE,"FAS109 Summary";#N/A,#N/A,FALSE,"FAS109 OPER 190 ITC";#N/A,#N/A,FALSE,"FAS109 OPER 190 Other";#N/A,#N/A,FALSE,"FAS109 OPER 282";#N/A,#N/A,FALSE,"FAS109 OPER 283";#N/A,#N/A,FALSE,"FAS109 NONOPER 282"}</definedName>
    <definedName name="wrn.WMECO_PROV." localSheetId="12" hidden="1">{#N/A,#N/A,FALSE,"TITLEPG";#N/A,#N/A,FALSE,"INDEX";#N/A,#N/A,FALSE,"BKTAXINCOME";#N/A,#N/A,FALSE,"INTERESTALLOC";#N/A,#N/A,FALSE,"FITCALC";#N/A,#N/A,FALSE,"CCBT";#N/A,#N/A,FALSE,"MFT";#N/A,#N/A,FALSE,"NHBPT";#N/A,#N/A,FALSE,"OPPERMEVENTS";#N/A,#N/A,FALSE,"NONOPPERMEVENTS";#N/A,#N/A,FALSE,"OPTIMEVENTS";#N/A,#N/A,FALSE,"NONOPTIMEVENTS";#N/A,#N/A,FALSE,"DEPREC";#N/A,#N/A,FALSE,"OPPERMDIFF";#N/A,#N/A,FALSE,"NONOPPERMDIFF";#N/A,#N/A,FALSE,"OPTIMDIFF";#N/A,#N/A,FALSE,"NONOPTIMDIFF";#N/A,#N/A,FALSE,"OP190CRQTR";#N/A,#N/A,FALSE,"NONOP190CRQTR";#N/A,#N/A,FALSE,"OP190CRYTD";#N/A,#N/A,FALSE,"NONOP190CRYTD";#N/A,#N/A,FALSE,"OP190PRYTD";#N/A,#N/A,FALSE,"NONOP190PRYTD";#N/A,#N/A,FALSE,"OP282CRQTR";#N/A,#N/A,FALSE,"NONOP282CRQTR";#N/A,#N/A,FALSE,"OP282CRYTD";#N/A,#N/A,FALSE,"NONOP282CRYTD";#N/A,#N/A,FALSE,"OP282PRYTD";#N/A,#N/A,FALSE,"NONOP282PRYTD";#N/A,#N/A,FALSE,"OP283CRQTR";#N/A,#N/A,FALSE,"NONOP283CRQTR";#N/A,#N/A,FALSE,"OP283CRYTD";#N/A,#N/A,FALSE,"NONOP283CRYTD";#N/A,#N/A,FALSE,"OP283PRYTD";#N/A,#N/A,FALSE,"NONOP283PRYTD";#N/A,#N/A,FALSE,"DITSUM";#N/A,#N/A,FALSE,"CRYTDACREC";#N/A,#N/A,FALSE,"PRYTDACREC";#N/A,#N/A,FALSE,"SYSJRNL";#N/A,#N/A,FALSE,"FAS109 Summary";#N/A,#N/A,FALSE,"FAS109 OPER 190 ITC";#N/A,#N/A,FALSE,"FAS109 OPER 190 Other";#N/A,#N/A,FALSE,"FAS109 OPER 282";#N/A,#N/A,FALSE,"FAS109 OPER 283";#N/A,#N/A,FALSE,"FAS109 NONOPER 282"}</definedName>
    <definedName name="wrn.WMECO_PROV." hidden="1">{#N/A,#N/A,FALSE,"TITLEPG";#N/A,#N/A,FALSE,"INDEX";#N/A,#N/A,FALSE,"BKTAXINCOME";#N/A,#N/A,FALSE,"INTERESTALLOC";#N/A,#N/A,FALSE,"FITCALC";#N/A,#N/A,FALSE,"CCBT";#N/A,#N/A,FALSE,"MFT";#N/A,#N/A,FALSE,"NHBPT";#N/A,#N/A,FALSE,"OPPERMEVENTS";#N/A,#N/A,FALSE,"NONOPPERMEVENTS";#N/A,#N/A,FALSE,"OPTIMEVENTS";#N/A,#N/A,FALSE,"NONOPTIMEVENTS";#N/A,#N/A,FALSE,"DEPREC";#N/A,#N/A,FALSE,"OPPERMDIFF";#N/A,#N/A,FALSE,"NONOPPERMDIFF";#N/A,#N/A,FALSE,"OPTIMDIFF";#N/A,#N/A,FALSE,"NONOPTIMDIFF";#N/A,#N/A,FALSE,"OP190CRQTR";#N/A,#N/A,FALSE,"NONOP190CRQTR";#N/A,#N/A,FALSE,"OP190CRYTD";#N/A,#N/A,FALSE,"NONOP190CRYTD";#N/A,#N/A,FALSE,"OP190PRYTD";#N/A,#N/A,FALSE,"NONOP190PRYTD";#N/A,#N/A,FALSE,"OP282CRQTR";#N/A,#N/A,FALSE,"NONOP282CRQTR";#N/A,#N/A,FALSE,"OP282CRYTD";#N/A,#N/A,FALSE,"NONOP282CRYTD";#N/A,#N/A,FALSE,"OP282PRYTD";#N/A,#N/A,FALSE,"NONOP282PRYTD";#N/A,#N/A,FALSE,"OP283CRQTR";#N/A,#N/A,FALSE,"NONOP283CRQTR";#N/A,#N/A,FALSE,"OP283CRYTD";#N/A,#N/A,FALSE,"NONOP283CRYTD";#N/A,#N/A,FALSE,"OP283PRYTD";#N/A,#N/A,FALSE,"NONOP283PRYTD";#N/A,#N/A,FALSE,"DITSUM";#N/A,#N/A,FALSE,"CRYTDACREC";#N/A,#N/A,FALSE,"PRYTDACREC";#N/A,#N/A,FALSE,"SYSJRNL";#N/A,#N/A,FALSE,"FAS109 Summary";#N/A,#N/A,FALSE,"FAS109 OPER 190 ITC";#N/A,#N/A,FALSE,"FAS109 OPER 190 Other";#N/A,#N/A,FALSE,"FAS109 OPER 282";#N/A,#N/A,FALSE,"FAS109 OPER 283";#N/A,#N/A,FALSE,"FAS109 NONOPER 282"}</definedName>
    <definedName name="X" localSheetId="10" hidden="1">#REF!</definedName>
    <definedName name="X" localSheetId="12" hidden="1">#REF!</definedName>
    <definedName name="X" hidden="1">#REF!</definedName>
    <definedName name="xxx" localSheetId="10" hidden="1">{#N/A,#N/A,FALSE,"GLDwnLoad"}</definedName>
    <definedName name="xxx" localSheetId="12" hidden="1">{#N/A,#N/A,FALSE,"GLDwnLoad"}</definedName>
    <definedName name="xxx" hidden="1">{#N/A,#N/A,FALSE,"GLDwnLoad"}</definedName>
    <definedName name="xxxx" localSheetId="10"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localSheetId="12"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10"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localSheetId="12"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xxxxx" hidden="1">{#N/A,#N/A,FALSE,"Deliveries";#N/A,#N/A,FALSE,"DWR_Fiscal";#N/A,#N/A,FALSE,"DWR_Annual";#N/A,#N/A,FALSE,"DWR Fix";#N/A,#N/A,FALSE,"DWR Var";#N/A,#N/A,FALSE,"CCWA_CRG";#N/A,#N/A,FALSE,"DebtSvc";#N/A,#N/A,FALSE,"Mod_CCWA_CRG - C1";#N/A,#N/A,FALSE,"Exch Mod - Y2C1";#N/A,#N/A,FALSE,"RA Mod - Y2C1";#N/A,#N/A,FALSE,"Exch Mod - Y3C1";#N/A,#N/A,FALSE,"RA Mod - Y3C1";#N/A,#N/A,FALSE,"Exch Mod - Y4C1";#N/A,#N/A,FALSE,"RA Mod - Y4C1";#N/A,#N/A,FALSE,"Exch Mod - Y5C1";#N/A,#N/A,FALSE,"RA Mod - Y5C1";#N/A,#N/A,FALSE,"RA1_Expl";#N/A,#N/A,FALSE,"GOL_2500AF";#N/A,#N/A,FALSE,"TotSWPChgs"}</definedName>
    <definedName name="Y" localSheetId="10" hidden="1">#REF!</definedName>
    <definedName name="Y" localSheetId="12" hidden="1">#REF!</definedName>
    <definedName name="Y" hidden="1">#REF!</definedName>
    <definedName name="yes" localSheetId="10" hidden="1">#REF!</definedName>
    <definedName name="yes" localSheetId="12" hidden="1">#REF!</definedName>
    <definedName name="yes" hidden="1">#REF!</definedName>
    <definedName name="yesindeed" localSheetId="10" hidden="1">#REF!</definedName>
    <definedName name="yesindeed" hidden="1">#REF!</definedName>
    <definedName name="yesir" hidden="1">#REF!</definedName>
    <definedName name="yyyyyy" hidden="1">#REF!</definedName>
    <definedName name="Z" hidden="1">#REF!</definedName>
    <definedName name="Z_23F18827_7997_11D6_8750_00508BD3B3BA_.wvu.Cols" localSheetId="10" hidden="1">#REF!,#REF!</definedName>
    <definedName name="Z_23F18827_7997_11D6_8750_00508BD3B3BA_.wvu.Cols" localSheetId="12" hidden="1">#REF!,#REF!</definedName>
    <definedName name="Z_23F18827_7997_11D6_8750_00508BD3B3BA_.wvu.Cols" hidden="1">#REF!,#REF!</definedName>
    <definedName name="Z_23F18827_7997_11D6_8750_00508BD3B3BA_.wvu.PrintArea" localSheetId="10" hidden="1">#REF!</definedName>
    <definedName name="Z_23F18827_7997_11D6_8750_00508BD3B3BA_.wvu.PrintArea" localSheetId="12" hidden="1">#REF!</definedName>
    <definedName name="Z_23F18827_7997_11D6_8750_00508BD3B3BA_.wvu.PrintArea" hidden="1">#REF!</definedName>
    <definedName name="zdcw" localSheetId="12" hidden="1">#REF!</definedName>
    <definedName name="zdcw" hidden="1">#REF!</definedName>
    <definedName name="zj" localSheetId="12" hidden="1">#REF!</definedName>
    <definedName name="zj" hidden="1">#REF!</definedName>
    <definedName name="znh" hidden="1">#REF!</definedName>
    <definedName name="zxcvb" hidden="1">#REF!</definedName>
    <definedName name="zxd" hidden="1">#REF!</definedName>
    <definedName name="ZZ_EVCOMOPTS" hidden="1">10</definedName>
    <definedName name="zzz" localSheetId="9" hidden="1">{"'Sheet1'!$A$1:$O$40"}</definedName>
    <definedName name="zzz" localSheetId="10" hidden="1">{"'Sheet1'!$A$1:$O$40"}</definedName>
    <definedName name="zzz" localSheetId="12" hidden="1">{"'Sheet1'!$A$1:$O$40"}</definedName>
    <definedName name="zzz" hidden="1">{"'Sheet1'!$A$1:$O$40"}</definedName>
  </definedNames>
  <calcPr calcId="15251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9" i="269" l="1"/>
  <c r="J14" i="269"/>
  <c r="J15" i="269"/>
  <c r="J16" i="269"/>
  <c r="J17" i="269"/>
  <c r="J18" i="269"/>
  <c r="J19" i="269"/>
  <c r="J20" i="269"/>
  <c r="J21" i="269"/>
  <c r="J22" i="269"/>
  <c r="J23" i="269"/>
  <c r="J24" i="269"/>
  <c r="J13" i="269"/>
  <c r="H14" i="269"/>
  <c r="H15" i="269"/>
  <c r="H16" i="269"/>
  <c r="H17" i="269"/>
  <c r="H18" i="269"/>
  <c r="H19" i="269"/>
  <c r="H20" i="269"/>
  <c r="H21" i="269"/>
  <c r="H22" i="269"/>
  <c r="H23" i="269"/>
  <c r="H24" i="269"/>
  <c r="H13" i="269"/>
  <c r="F14" i="269"/>
  <c r="L14" i="269" s="1"/>
  <c r="F15" i="269"/>
  <c r="L15" i="269" s="1"/>
  <c r="F16" i="269"/>
  <c r="L16" i="269" s="1"/>
  <c r="F17" i="269"/>
  <c r="L17" i="269" s="1"/>
  <c r="F18" i="269"/>
  <c r="L18" i="269" s="1"/>
  <c r="F19" i="269"/>
  <c r="L19" i="269" s="1"/>
  <c r="F20" i="269"/>
  <c r="L20" i="269" s="1"/>
  <c r="F21" i="269"/>
  <c r="L21" i="269" s="1"/>
  <c r="F22" i="269"/>
  <c r="L22" i="269" s="1"/>
  <c r="F23" i="269"/>
  <c r="L23" i="269" s="1"/>
  <c r="F24" i="269"/>
  <c r="L24" i="269" s="1"/>
  <c r="F13" i="269"/>
  <c r="L13" i="269" s="1"/>
  <c r="P24" i="269" l="1"/>
  <c r="P19" i="269"/>
  <c r="R19" i="269" s="1"/>
  <c r="P13" i="269"/>
  <c r="P15" i="269"/>
  <c r="P16" i="269"/>
  <c r="P18" i="269"/>
  <c r="P14" i="269"/>
  <c r="P17" i="269"/>
  <c r="P23" i="269"/>
  <c r="R17" i="269" l="1"/>
  <c r="S17" i="269"/>
  <c r="T17" i="269"/>
  <c r="Q17" i="269"/>
  <c r="R14" i="269"/>
  <c r="S14" i="269"/>
  <c r="T14" i="269"/>
  <c r="Q14" i="269"/>
  <c r="R18" i="269"/>
  <c r="S18" i="269"/>
  <c r="T18" i="269"/>
  <c r="Q18" i="269"/>
  <c r="R16" i="269"/>
  <c r="T16" i="269"/>
  <c r="S16" i="269"/>
  <c r="Q16" i="269"/>
  <c r="S15" i="269"/>
  <c r="R15" i="269"/>
  <c r="T15" i="269"/>
  <c r="Q15" i="269"/>
  <c r="R13" i="269"/>
  <c r="S13" i="269"/>
  <c r="T13" i="269"/>
  <c r="Q13" i="269"/>
  <c r="Q24" i="269"/>
  <c r="S24" i="269"/>
  <c r="T24" i="269"/>
  <c r="R24" i="269"/>
  <c r="T23" i="269"/>
  <c r="S23" i="269"/>
  <c r="Q23" i="269"/>
  <c r="R23" i="269"/>
  <c r="P20" i="269"/>
  <c r="P21" i="269"/>
  <c r="P22" i="269"/>
  <c r="Q22" i="269" l="1"/>
  <c r="R22" i="269"/>
  <c r="S22" i="269"/>
  <c r="T22" i="269"/>
  <c r="R21" i="269"/>
  <c r="Q21" i="269"/>
  <c r="S21" i="269"/>
  <c r="T21" i="269"/>
  <c r="T19" i="269"/>
  <c r="T26" i="269" s="1"/>
  <c r="S19" i="269"/>
  <c r="Q19" i="269"/>
  <c r="Q26" i="269" s="1"/>
  <c r="G29" i="269" s="1"/>
  <c r="S20" i="269"/>
  <c r="S26" i="269" s="1"/>
  <c r="R20" i="269"/>
  <c r="R26" i="269" s="1"/>
  <c r="J29" i="269" s="1"/>
  <c r="Q20" i="269"/>
  <c r="T20" i="269"/>
  <c r="N29" i="269" l="1"/>
  <c r="M29" i="269"/>
  <c r="E6" i="266" l="1"/>
  <c r="E7" i="266"/>
  <c r="C6" i="266"/>
  <c r="H6" i="266" l="1"/>
  <c r="I7" i="266"/>
  <c r="H7" i="266" l="1"/>
  <c r="K7" i="266" s="1"/>
  <c r="I6" i="266"/>
  <c r="J6" i="266" s="1"/>
  <c r="G6" i="266" s="1"/>
  <c r="H10" i="266"/>
  <c r="K10" i="266" s="1"/>
  <c r="K6" i="266" l="1"/>
  <c r="J7" i="266"/>
  <c r="G7" i="266" s="1"/>
  <c r="C13" i="251"/>
  <c r="C19" i="266" l="1"/>
  <c r="C18" i="266"/>
  <c r="C17" i="266"/>
  <c r="C15" i="266"/>
  <c r="C16" i="266"/>
  <c r="C13" i="266"/>
  <c r="C12" i="266"/>
  <c r="J33" i="266" l="1"/>
  <c r="J34" i="266"/>
  <c r="J35" i="266"/>
  <c r="J36" i="266"/>
  <c r="J37" i="266"/>
  <c r="J38" i="266"/>
  <c r="J39" i="266"/>
  <c r="I33" i="266"/>
  <c r="I34" i="266"/>
  <c r="I35" i="266"/>
  <c r="I36" i="266"/>
  <c r="I37" i="266"/>
  <c r="I38" i="266"/>
  <c r="I39" i="266"/>
  <c r="H33" i="266"/>
  <c r="H34" i="266"/>
  <c r="H35" i="266"/>
  <c r="H36" i="266"/>
  <c r="H37" i="266"/>
  <c r="H38" i="266"/>
  <c r="H39" i="266"/>
  <c r="D33" i="266"/>
  <c r="D34" i="266"/>
  <c r="D35" i="266"/>
  <c r="D36" i="266"/>
  <c r="D37" i="266"/>
  <c r="D38" i="266"/>
  <c r="D39" i="266"/>
  <c r="C33" i="266"/>
  <c r="C34" i="266"/>
  <c r="C35" i="266"/>
  <c r="C36" i="266"/>
  <c r="C37" i="266"/>
  <c r="C38" i="266"/>
  <c r="C39" i="266"/>
  <c r="E33" i="266" l="1"/>
  <c r="E35" i="266"/>
  <c r="E34" i="266"/>
  <c r="E39" i="266"/>
  <c r="E36" i="266"/>
  <c r="E38" i="266"/>
  <c r="E37" i="266"/>
  <c r="I32" i="266"/>
  <c r="J32" i="266"/>
  <c r="H32" i="266"/>
  <c r="D32" i="266"/>
  <c r="C32" i="266"/>
  <c r="I18" i="266"/>
  <c r="H18" i="266"/>
  <c r="I17" i="266"/>
  <c r="H17" i="266"/>
  <c r="I19" i="266"/>
  <c r="H19" i="266"/>
  <c r="I16" i="266"/>
  <c r="H16" i="266"/>
  <c r="I15" i="266"/>
  <c r="H15" i="266"/>
  <c r="K15" i="266" s="1"/>
  <c r="C14" i="266"/>
  <c r="I14" i="266" s="1"/>
  <c r="I13" i="266"/>
  <c r="H13" i="266"/>
  <c r="I12" i="266"/>
  <c r="H12" i="266"/>
  <c r="I11" i="266"/>
  <c r="H11" i="266"/>
  <c r="I9" i="266"/>
  <c r="E9" i="266"/>
  <c r="H9" i="266" s="1"/>
  <c r="J9" i="266" l="1"/>
  <c r="G9" i="266" s="1"/>
  <c r="H21" i="266"/>
  <c r="K13" i="266"/>
  <c r="J12" i="266"/>
  <c r="G12" i="266" s="1"/>
  <c r="J19" i="266"/>
  <c r="G19" i="266" s="1"/>
  <c r="K17" i="266"/>
  <c r="J18" i="266"/>
  <c r="G18" i="266" s="1"/>
  <c r="K11" i="266"/>
  <c r="K16" i="266"/>
  <c r="J11" i="266"/>
  <c r="G11" i="266" s="1"/>
  <c r="J15" i="266"/>
  <c r="G15" i="266" s="1"/>
  <c r="J17" i="266"/>
  <c r="G17" i="266" s="1"/>
  <c r="K12" i="266"/>
  <c r="J16" i="266"/>
  <c r="G16" i="266" s="1"/>
  <c r="K18" i="266"/>
  <c r="K9" i="266"/>
  <c r="J13" i="266"/>
  <c r="G13" i="266" s="1"/>
  <c r="K19" i="266"/>
  <c r="E32" i="266"/>
  <c r="I21" i="266"/>
  <c r="H14" i="266"/>
  <c r="K14" i="266" s="1"/>
  <c r="K22" i="266" l="1"/>
  <c r="A50" i="266" s="1"/>
  <c r="J14" i="266"/>
  <c r="G14" i="266" s="1"/>
  <c r="E78" i="236"/>
  <c r="E79" i="236"/>
  <c r="E80" i="236"/>
  <c r="E81" i="236"/>
  <c r="E74" i="236"/>
  <c r="E42" i="236"/>
  <c r="E75" i="236" s="1"/>
  <c r="E43" i="236"/>
  <c r="E76" i="236" s="1"/>
  <c r="E44" i="236"/>
  <c r="E77" i="236" s="1"/>
  <c r="E45" i="236"/>
  <c r="E46" i="236"/>
  <c r="E47" i="236"/>
  <c r="E48" i="236"/>
  <c r="E41" i="236"/>
  <c r="G12" i="255" l="1"/>
  <c r="H12" i="255" s="1"/>
  <c r="I12" i="255" s="1"/>
  <c r="G13" i="255"/>
  <c r="H13" i="255" s="1"/>
  <c r="I13" i="255" s="1"/>
  <c r="G14" i="255"/>
  <c r="H14" i="255" s="1"/>
  <c r="I14" i="255" s="1"/>
  <c r="G15" i="255"/>
  <c r="H15" i="255" s="1"/>
  <c r="I15" i="255" s="1"/>
  <c r="G16" i="255"/>
  <c r="H16" i="255" s="1"/>
  <c r="I16" i="255" s="1"/>
  <c r="G17" i="255"/>
  <c r="H17" i="255" s="1"/>
  <c r="I17" i="255" s="1"/>
  <c r="G18" i="255"/>
  <c r="H18" i="255" s="1"/>
  <c r="I18" i="255" s="1"/>
  <c r="G1167" i="252" l="1"/>
  <c r="G1165" i="252" l="1"/>
  <c r="G1164" i="252"/>
  <c r="E9" i="252" l="1"/>
  <c r="N8" i="263"/>
  <c r="M8" i="263"/>
  <c r="W12" i="263"/>
  <c r="W16" i="263"/>
  <c r="E18" i="263"/>
  <c r="I18" i="263"/>
  <c r="J18" i="263" l="1"/>
  <c r="F18" i="263"/>
  <c r="W15" i="263"/>
  <c r="W11" i="263"/>
  <c r="H18" i="263"/>
  <c r="K17" i="263"/>
  <c r="K15" i="263"/>
  <c r="K13" i="263"/>
  <c r="K11" i="263"/>
  <c r="K10" i="263"/>
  <c r="K23" i="263" s="1"/>
  <c r="G18" i="263"/>
  <c r="O18" i="263"/>
  <c r="W14" i="263"/>
  <c r="S18" i="263"/>
  <c r="K16" i="263"/>
  <c r="K14" i="263"/>
  <c r="K12" i="263"/>
  <c r="W17" i="263"/>
  <c r="W13" i="263"/>
  <c r="V18" i="263"/>
  <c r="R18" i="263"/>
  <c r="U18" i="263"/>
  <c r="Q18" i="263"/>
  <c r="D18" i="263"/>
  <c r="T18" i="263"/>
  <c r="P18" i="263"/>
  <c r="W10" i="263"/>
  <c r="C18" i="263"/>
  <c r="K18" i="263" l="1"/>
  <c r="W18" i="263"/>
  <c r="F18" i="250" l="1"/>
  <c r="E18" i="250"/>
  <c r="B10" i="250"/>
  <c r="B12" i="255" s="1"/>
  <c r="A11" i="263" s="1"/>
  <c r="M11" i="263" s="1"/>
  <c r="C10" i="250"/>
  <c r="C12" i="255" s="1"/>
  <c r="B11" i="263" s="1"/>
  <c r="N11" i="263" s="1"/>
  <c r="B11" i="250"/>
  <c r="B13" i="255" s="1"/>
  <c r="A12" i="263" s="1"/>
  <c r="M12" i="263" s="1"/>
  <c r="C11" i="250"/>
  <c r="C13" i="255" s="1"/>
  <c r="B12" i="263" s="1"/>
  <c r="N12" i="263" s="1"/>
  <c r="B12" i="250"/>
  <c r="B14" i="255" s="1"/>
  <c r="A13" i="263" s="1"/>
  <c r="M13" i="263" s="1"/>
  <c r="C12" i="250"/>
  <c r="C14" i="255" s="1"/>
  <c r="B13" i="263" s="1"/>
  <c r="N13" i="263" s="1"/>
  <c r="B13" i="250"/>
  <c r="B15" i="255" s="1"/>
  <c r="A14" i="263" s="1"/>
  <c r="M14" i="263" s="1"/>
  <c r="C13" i="250"/>
  <c r="C15" i="255" s="1"/>
  <c r="B14" i="263" s="1"/>
  <c r="N14" i="263" s="1"/>
  <c r="B14" i="250"/>
  <c r="B16" i="255" s="1"/>
  <c r="A15" i="263" s="1"/>
  <c r="M15" i="263" s="1"/>
  <c r="C14" i="250"/>
  <c r="C16" i="255" s="1"/>
  <c r="B15" i="263" s="1"/>
  <c r="N15" i="263" s="1"/>
  <c r="B15" i="250"/>
  <c r="B17" i="255" s="1"/>
  <c r="A16" i="263" s="1"/>
  <c r="M16" i="263" s="1"/>
  <c r="C15" i="250"/>
  <c r="C17" i="255" s="1"/>
  <c r="B16" i="263" s="1"/>
  <c r="N16" i="263" s="1"/>
  <c r="B16" i="250"/>
  <c r="B18" i="255" s="1"/>
  <c r="A17" i="263" s="1"/>
  <c r="M17" i="263" s="1"/>
  <c r="C16" i="250"/>
  <c r="C18" i="255" s="1"/>
  <c r="B17" i="263" s="1"/>
  <c r="N17" i="263" s="1"/>
  <c r="C9" i="250"/>
  <c r="C11" i="255" s="1"/>
  <c r="B10" i="263" s="1"/>
  <c r="N10" i="263" s="1"/>
  <c r="B9" i="250"/>
  <c r="B11" i="255" s="1"/>
  <c r="A10" i="263" s="1"/>
  <c r="M10" i="263" s="1"/>
  <c r="O14" i="237"/>
  <c r="Q14" i="237" s="1"/>
  <c r="L14" i="237"/>
  <c r="H14" i="237"/>
  <c r="F14" i="237"/>
  <c r="B8" i="237"/>
  <c r="C8" i="237"/>
  <c r="B9" i="237"/>
  <c r="C9" i="237"/>
  <c r="B10" i="237"/>
  <c r="C10" i="237"/>
  <c r="B11" i="237"/>
  <c r="C11" i="237"/>
  <c r="B12" i="237"/>
  <c r="C12" i="237"/>
  <c r="B13" i="237"/>
  <c r="C13" i="237"/>
  <c r="B14" i="237"/>
  <c r="C14" i="237"/>
  <c r="C7" i="237"/>
  <c r="B7" i="237"/>
  <c r="I14" i="237" l="1"/>
  <c r="R14" i="237"/>
  <c r="S14" i="237"/>
  <c r="T14" i="237" s="1"/>
  <c r="U14" i="237" s="1"/>
  <c r="L15" i="236" s="1"/>
  <c r="G81" i="236"/>
  <c r="I48" i="236"/>
  <c r="I81" i="236" s="1"/>
  <c r="J48" i="236"/>
  <c r="J81" i="236" s="1"/>
  <c r="K48" i="236"/>
  <c r="K81" i="236" s="1"/>
  <c r="G48" i="236"/>
  <c r="B42" i="236"/>
  <c r="C42" i="236"/>
  <c r="B43" i="236"/>
  <c r="C43" i="236"/>
  <c r="B44" i="236"/>
  <c r="C44" i="236"/>
  <c r="B45" i="236"/>
  <c r="C45" i="236"/>
  <c r="B46" i="236"/>
  <c r="C46" i="236"/>
  <c r="B47" i="236"/>
  <c r="C47" i="236"/>
  <c r="B48" i="236"/>
  <c r="B81" i="236" s="1"/>
  <c r="C48" i="236"/>
  <c r="C81" i="236" s="1"/>
  <c r="C41" i="236"/>
  <c r="B41" i="236"/>
  <c r="J18" i="236"/>
  <c r="K18" i="236"/>
  <c r="I18" i="236"/>
  <c r="J17" i="236"/>
  <c r="K17" i="236"/>
  <c r="I17" i="236"/>
  <c r="G15" i="236"/>
  <c r="K39" i="266" l="1"/>
  <c r="L39" i="266" s="1"/>
  <c r="Q15" i="236"/>
  <c r="M15" i="236"/>
  <c r="H15" i="236" s="1"/>
  <c r="P15" i="236" s="1"/>
  <c r="L48" i="236"/>
  <c r="L81" i="236" s="1"/>
  <c r="Q81" i="236" s="1"/>
  <c r="O15" i="236"/>
  <c r="M48" i="236"/>
  <c r="H48" i="236" s="1"/>
  <c r="P48" i="236" s="1"/>
  <c r="O48" i="236" l="1"/>
  <c r="Q48" i="236"/>
  <c r="M81" i="236"/>
  <c r="H81" i="236" s="1"/>
  <c r="O81" i="236"/>
  <c r="P81" i="236" l="1"/>
  <c r="G49" i="252" l="1"/>
  <c r="G50" i="252"/>
  <c r="G51" i="252"/>
  <c r="G52" i="252"/>
  <c r="G53" i="252"/>
  <c r="G54" i="252"/>
  <c r="G55" i="252"/>
  <c r="G56" i="252"/>
  <c r="G57" i="252"/>
  <c r="G58" i="252"/>
  <c r="G59" i="252"/>
  <c r="G60" i="252"/>
  <c r="G61" i="252"/>
  <c r="G62" i="252"/>
  <c r="G63" i="252"/>
  <c r="G64" i="252"/>
  <c r="G65" i="252"/>
  <c r="G66" i="252"/>
  <c r="G67" i="252"/>
  <c r="G68" i="252"/>
  <c r="G69" i="252"/>
  <c r="G70" i="252"/>
  <c r="G71" i="252"/>
  <c r="G72" i="252"/>
  <c r="G73" i="252"/>
  <c r="G74" i="252"/>
  <c r="G75" i="252"/>
  <c r="G76" i="252"/>
  <c r="G77" i="252"/>
  <c r="G78" i="252"/>
  <c r="G79" i="252"/>
  <c r="G80" i="252"/>
  <c r="G81" i="252"/>
  <c r="G82" i="252"/>
  <c r="G83" i="252"/>
  <c r="G84" i="252"/>
  <c r="G85" i="252"/>
  <c r="G86" i="252"/>
  <c r="G87" i="252"/>
  <c r="G88" i="252"/>
  <c r="G89" i="252"/>
  <c r="G90" i="252"/>
  <c r="G91" i="252"/>
  <c r="G92" i="252"/>
  <c r="G93" i="252"/>
  <c r="G94" i="252"/>
  <c r="G95" i="252"/>
  <c r="G96" i="252"/>
  <c r="G97" i="252"/>
  <c r="G98" i="252"/>
  <c r="G99" i="252"/>
  <c r="G100" i="252"/>
  <c r="G101" i="252"/>
  <c r="G102" i="252"/>
  <c r="G103" i="252"/>
  <c r="G104" i="252"/>
  <c r="G105" i="252"/>
  <c r="G106" i="252"/>
  <c r="G107" i="252"/>
  <c r="G108" i="252"/>
  <c r="G109" i="252"/>
  <c r="G110" i="252"/>
  <c r="G111" i="252"/>
  <c r="G112" i="252"/>
  <c r="G113" i="252"/>
  <c r="G114" i="252"/>
  <c r="G115" i="252"/>
  <c r="G116" i="252"/>
  <c r="G117" i="252"/>
  <c r="G118" i="252"/>
  <c r="G119" i="252"/>
  <c r="G120" i="252"/>
  <c r="G121" i="252"/>
  <c r="G122" i="252"/>
  <c r="G123" i="252"/>
  <c r="G124" i="252"/>
  <c r="G125" i="252"/>
  <c r="G126" i="252"/>
  <c r="G127" i="252"/>
  <c r="G128" i="252"/>
  <c r="G129" i="252"/>
  <c r="G130" i="252"/>
  <c r="G131" i="252"/>
  <c r="G132" i="252"/>
  <c r="G133" i="252"/>
  <c r="G134" i="252"/>
  <c r="G135" i="252"/>
  <c r="G136" i="252"/>
  <c r="G137" i="252"/>
  <c r="G138" i="252"/>
  <c r="G139" i="252"/>
  <c r="G140" i="252"/>
  <c r="G141" i="252"/>
  <c r="G142" i="252"/>
  <c r="G143" i="252"/>
  <c r="G144" i="252"/>
  <c r="G145" i="252"/>
  <c r="G146" i="252"/>
  <c r="G147" i="252"/>
  <c r="G148" i="252"/>
  <c r="G149" i="252"/>
  <c r="G150" i="252"/>
  <c r="G151" i="252"/>
  <c r="G152" i="252"/>
  <c r="G153" i="252"/>
  <c r="G154" i="252"/>
  <c r="G155" i="252"/>
  <c r="G156" i="252"/>
  <c r="G157" i="252"/>
  <c r="G158" i="252"/>
  <c r="G159" i="252"/>
  <c r="G160" i="252"/>
  <c r="G161" i="252"/>
  <c r="G162" i="252"/>
  <c r="G163" i="252"/>
  <c r="G164" i="252"/>
  <c r="G165" i="252"/>
  <c r="G166" i="252"/>
  <c r="G167" i="252"/>
  <c r="G168" i="252"/>
  <c r="G169" i="252"/>
  <c r="G170" i="252"/>
  <c r="G171" i="252"/>
  <c r="G172" i="252"/>
  <c r="G173" i="252"/>
  <c r="G174" i="252"/>
  <c r="G175" i="252"/>
  <c r="G176" i="252"/>
  <c r="G177" i="252"/>
  <c r="G178" i="252"/>
  <c r="G179" i="252"/>
  <c r="G180" i="252"/>
  <c r="G181" i="252"/>
  <c r="G182" i="252"/>
  <c r="G183" i="252"/>
  <c r="G184" i="252"/>
  <c r="G185" i="252"/>
  <c r="G186" i="252"/>
  <c r="G187" i="252"/>
  <c r="G188" i="252"/>
  <c r="G189" i="252"/>
  <c r="G190" i="252"/>
  <c r="G191" i="252"/>
  <c r="G192" i="252"/>
  <c r="G193" i="252"/>
  <c r="G194" i="252"/>
  <c r="G195" i="252"/>
  <c r="G196" i="252"/>
  <c r="G197" i="252"/>
  <c r="G198" i="252"/>
  <c r="G199" i="252"/>
  <c r="G200" i="252"/>
  <c r="G201" i="252"/>
  <c r="G202" i="252"/>
  <c r="G203" i="252"/>
  <c r="G204" i="252"/>
  <c r="G205" i="252"/>
  <c r="G206" i="252"/>
  <c r="G207" i="252"/>
  <c r="G208" i="252"/>
  <c r="G209" i="252"/>
  <c r="G210" i="252"/>
  <c r="G211" i="252"/>
  <c r="G212" i="252"/>
  <c r="G213" i="252"/>
  <c r="G214" i="252"/>
  <c r="G215" i="252"/>
  <c r="G216" i="252"/>
  <c r="G217" i="252"/>
  <c r="G218" i="252"/>
  <c r="G219" i="252"/>
  <c r="G220" i="252"/>
  <c r="G221" i="252"/>
  <c r="G222" i="252"/>
  <c r="G223" i="252"/>
  <c r="G224" i="252"/>
  <c r="G225" i="252"/>
  <c r="G226" i="252"/>
  <c r="G227" i="252"/>
  <c r="G228" i="252"/>
  <c r="G229" i="252"/>
  <c r="G230" i="252"/>
  <c r="G231" i="252"/>
  <c r="G232" i="252"/>
  <c r="G233" i="252"/>
  <c r="G234" i="252"/>
  <c r="G235" i="252"/>
  <c r="G236" i="252"/>
  <c r="G237" i="252"/>
  <c r="G238" i="252"/>
  <c r="G239" i="252"/>
  <c r="G240" i="252"/>
  <c r="G241" i="252"/>
  <c r="G242" i="252"/>
  <c r="G243" i="252"/>
  <c r="G244" i="252"/>
  <c r="G245" i="252"/>
  <c r="G246" i="252"/>
  <c r="G247" i="252"/>
  <c r="G248" i="252"/>
  <c r="G249" i="252"/>
  <c r="G250" i="252"/>
  <c r="G251" i="252"/>
  <c r="G252" i="252"/>
  <c r="G253" i="252"/>
  <c r="G254" i="252"/>
  <c r="G255" i="252"/>
  <c r="G256" i="252"/>
  <c r="G257" i="252"/>
  <c r="G258" i="252"/>
  <c r="G259" i="252"/>
  <c r="G260" i="252"/>
  <c r="G261" i="252"/>
  <c r="G262" i="252"/>
  <c r="G263" i="252"/>
  <c r="G264" i="252"/>
  <c r="G265" i="252"/>
  <c r="G266" i="252"/>
  <c r="G267" i="252"/>
  <c r="G268" i="252"/>
  <c r="G269" i="252"/>
  <c r="G270" i="252"/>
  <c r="G271" i="252"/>
  <c r="G272" i="252"/>
  <c r="G273" i="252"/>
  <c r="G274" i="252"/>
  <c r="G275" i="252"/>
  <c r="G276" i="252"/>
  <c r="G277" i="252"/>
  <c r="G278" i="252"/>
  <c r="G279" i="252"/>
  <c r="G280" i="252"/>
  <c r="G281" i="252"/>
  <c r="G282" i="252"/>
  <c r="G283" i="252"/>
  <c r="G284" i="252"/>
  <c r="G285" i="252"/>
  <c r="G286" i="252"/>
  <c r="G287" i="252"/>
  <c r="G288" i="252"/>
  <c r="G289" i="252"/>
  <c r="G290" i="252"/>
  <c r="G291" i="252"/>
  <c r="G292" i="252"/>
  <c r="G293" i="252"/>
  <c r="G294" i="252"/>
  <c r="G295" i="252"/>
  <c r="G296" i="252"/>
  <c r="G297" i="252"/>
  <c r="G298" i="252"/>
  <c r="G299" i="252"/>
  <c r="G300" i="252"/>
  <c r="G301" i="252"/>
  <c r="G302" i="252"/>
  <c r="G303" i="252"/>
  <c r="G304" i="252"/>
  <c r="G305" i="252"/>
  <c r="G306" i="252"/>
  <c r="G307" i="252"/>
  <c r="G308" i="252"/>
  <c r="G309" i="252"/>
  <c r="G310" i="252"/>
  <c r="G311" i="252"/>
  <c r="G312" i="252"/>
  <c r="G313" i="252"/>
  <c r="G314" i="252"/>
  <c r="G315" i="252"/>
  <c r="G316" i="252"/>
  <c r="G317" i="252"/>
  <c r="G318" i="252"/>
  <c r="G319" i="252"/>
  <c r="G320" i="252"/>
  <c r="G321" i="252"/>
  <c r="G322" i="252"/>
  <c r="G323" i="252"/>
  <c r="G324" i="252"/>
  <c r="G325" i="252"/>
  <c r="G326" i="252"/>
  <c r="G327" i="252"/>
  <c r="G328" i="252"/>
  <c r="G329" i="252"/>
  <c r="G330" i="252"/>
  <c r="G331" i="252"/>
  <c r="G332" i="252"/>
  <c r="G333" i="252"/>
  <c r="G334" i="252"/>
  <c r="G335" i="252"/>
  <c r="G336" i="252"/>
  <c r="G337" i="252"/>
  <c r="G338" i="252"/>
  <c r="G339" i="252"/>
  <c r="G340" i="252"/>
  <c r="G341" i="252"/>
  <c r="G342" i="252"/>
  <c r="G343" i="252"/>
  <c r="G344" i="252"/>
  <c r="G345" i="252"/>
  <c r="G346" i="252"/>
  <c r="G347" i="252"/>
  <c r="G348" i="252"/>
  <c r="G349" i="252"/>
  <c r="G350" i="252"/>
  <c r="G351" i="252"/>
  <c r="G352" i="252"/>
  <c r="G353" i="252"/>
  <c r="G354" i="252"/>
  <c r="G355" i="252"/>
  <c r="G356" i="252"/>
  <c r="G357" i="252"/>
  <c r="G358" i="252"/>
  <c r="G359" i="252"/>
  <c r="G360" i="252"/>
  <c r="G361" i="252"/>
  <c r="G362" i="252"/>
  <c r="G363" i="252"/>
  <c r="G364" i="252"/>
  <c r="G365" i="252"/>
  <c r="G366" i="252"/>
  <c r="G367" i="252"/>
  <c r="G368" i="252"/>
  <c r="G369" i="252"/>
  <c r="G370" i="252"/>
  <c r="G371" i="252"/>
  <c r="G372" i="252"/>
  <c r="G373" i="252"/>
  <c r="G374" i="252"/>
  <c r="G375" i="252"/>
  <c r="G376" i="252"/>
  <c r="G377" i="252"/>
  <c r="G378" i="252"/>
  <c r="G379" i="252"/>
  <c r="G380" i="252"/>
  <c r="G381" i="252"/>
  <c r="G382" i="252"/>
  <c r="G383" i="252"/>
  <c r="G384" i="252"/>
  <c r="G385" i="252"/>
  <c r="G386" i="252"/>
  <c r="G387" i="252"/>
  <c r="G388" i="252"/>
  <c r="G389" i="252"/>
  <c r="G390" i="252"/>
  <c r="G391" i="252"/>
  <c r="G392" i="252"/>
  <c r="G393" i="252"/>
  <c r="G394" i="252"/>
  <c r="G395" i="252"/>
  <c r="G396" i="252"/>
  <c r="G397" i="252"/>
  <c r="G398" i="252"/>
  <c r="G399" i="252"/>
  <c r="G400" i="252"/>
  <c r="G401" i="252"/>
  <c r="G402" i="252"/>
  <c r="G403" i="252"/>
  <c r="G404" i="252"/>
  <c r="G405" i="252"/>
  <c r="G406" i="252"/>
  <c r="G407" i="252"/>
  <c r="G408" i="252"/>
  <c r="G409" i="252"/>
  <c r="G410" i="252"/>
  <c r="G411" i="252"/>
  <c r="G412" i="252"/>
  <c r="G413" i="252"/>
  <c r="G414" i="252"/>
  <c r="G415" i="252"/>
  <c r="G416" i="252"/>
  <c r="G417" i="252"/>
  <c r="G418" i="252"/>
  <c r="G419" i="252"/>
  <c r="G420" i="252"/>
  <c r="G421" i="252"/>
  <c r="G422" i="252"/>
  <c r="G423" i="252"/>
  <c r="G424" i="252"/>
  <c r="G425" i="252"/>
  <c r="G426" i="252"/>
  <c r="G427" i="252"/>
  <c r="G428" i="252"/>
  <c r="G429" i="252"/>
  <c r="G430" i="252"/>
  <c r="G431" i="252"/>
  <c r="G432" i="252"/>
  <c r="G433" i="252"/>
  <c r="G434" i="252"/>
  <c r="G435" i="252"/>
  <c r="G436" i="252"/>
  <c r="G437" i="252"/>
  <c r="G438" i="252"/>
  <c r="G439" i="252"/>
  <c r="G440" i="252"/>
  <c r="G441" i="252"/>
  <c r="G442" i="252"/>
  <c r="G443" i="252"/>
  <c r="G444" i="252"/>
  <c r="G445" i="252"/>
  <c r="G446" i="252"/>
  <c r="G447" i="252"/>
  <c r="G448" i="252"/>
  <c r="G449" i="252"/>
  <c r="G450" i="252"/>
  <c r="G451" i="252"/>
  <c r="G452" i="252"/>
  <c r="G453" i="252"/>
  <c r="G454" i="252"/>
  <c r="G455" i="252"/>
  <c r="G456" i="252"/>
  <c r="G457" i="252"/>
  <c r="G458" i="252"/>
  <c r="G459" i="252"/>
  <c r="G460" i="252"/>
  <c r="G461" i="252"/>
  <c r="G462" i="252"/>
  <c r="G463" i="252"/>
  <c r="G464" i="252"/>
  <c r="G465" i="252"/>
  <c r="G466" i="252"/>
  <c r="G467" i="252"/>
  <c r="G468" i="252"/>
  <c r="G469" i="252"/>
  <c r="G470" i="252"/>
  <c r="G471" i="252"/>
  <c r="G472" i="252"/>
  <c r="G473" i="252"/>
  <c r="G474" i="252"/>
  <c r="G475" i="252"/>
  <c r="G476" i="252"/>
  <c r="G477" i="252"/>
  <c r="G478" i="252"/>
  <c r="G479" i="252"/>
  <c r="G480" i="252"/>
  <c r="G481" i="252"/>
  <c r="G482" i="252"/>
  <c r="G483" i="252"/>
  <c r="G484" i="252"/>
  <c r="G485" i="252"/>
  <c r="G486" i="252"/>
  <c r="G487" i="252"/>
  <c r="G488" i="252"/>
  <c r="G489" i="252"/>
  <c r="G490" i="252"/>
  <c r="G491" i="252"/>
  <c r="G492" i="252"/>
  <c r="G493" i="252"/>
  <c r="G494" i="252"/>
  <c r="G495" i="252"/>
  <c r="G496" i="252"/>
  <c r="G497" i="252"/>
  <c r="G498" i="252"/>
  <c r="G499" i="252"/>
  <c r="G500" i="252"/>
  <c r="G501" i="252"/>
  <c r="G502" i="252"/>
  <c r="G503" i="252"/>
  <c r="G504" i="252"/>
  <c r="G505" i="252"/>
  <c r="G506" i="252"/>
  <c r="G507" i="252"/>
  <c r="G508" i="252"/>
  <c r="G509" i="252"/>
  <c r="G510" i="252"/>
  <c r="G511" i="252"/>
  <c r="G512" i="252"/>
  <c r="G513" i="252"/>
  <c r="G514" i="252"/>
  <c r="G515" i="252"/>
  <c r="G516" i="252"/>
  <c r="G517" i="252"/>
  <c r="G518" i="252"/>
  <c r="G519" i="252"/>
  <c r="G520" i="252"/>
  <c r="G521" i="252"/>
  <c r="G522" i="252"/>
  <c r="G523" i="252"/>
  <c r="G524" i="252"/>
  <c r="G525" i="252"/>
  <c r="G526" i="252"/>
  <c r="G527" i="252"/>
  <c r="G528" i="252"/>
  <c r="G529" i="252"/>
  <c r="G530" i="252"/>
  <c r="G531" i="252"/>
  <c r="G532" i="252"/>
  <c r="G533" i="252"/>
  <c r="G534" i="252"/>
  <c r="G535" i="252"/>
  <c r="G536" i="252"/>
  <c r="G537" i="252"/>
  <c r="G538" i="252"/>
  <c r="G539" i="252"/>
  <c r="G540" i="252"/>
  <c r="G541" i="252"/>
  <c r="G542" i="252"/>
  <c r="G543" i="252"/>
  <c r="G544" i="252"/>
  <c r="G545" i="252"/>
  <c r="G546" i="252"/>
  <c r="G547" i="252"/>
  <c r="G548" i="252"/>
  <c r="G549" i="252"/>
  <c r="G550" i="252"/>
  <c r="G551" i="252"/>
  <c r="G552" i="252"/>
  <c r="G553" i="252"/>
  <c r="G554" i="252"/>
  <c r="G555" i="252"/>
  <c r="G556" i="252"/>
  <c r="G557" i="252"/>
  <c r="G558" i="252"/>
  <c r="G559" i="252"/>
  <c r="G560" i="252"/>
  <c r="G561" i="252"/>
  <c r="G562" i="252"/>
  <c r="G563" i="252"/>
  <c r="G564" i="252"/>
  <c r="G565" i="252"/>
  <c r="G566" i="252"/>
  <c r="G567" i="252"/>
  <c r="G568" i="252"/>
  <c r="G569" i="252"/>
  <c r="G570" i="252"/>
  <c r="G571" i="252"/>
  <c r="G572" i="252"/>
  <c r="G573" i="252"/>
  <c r="G574" i="252"/>
  <c r="G575" i="252"/>
  <c r="G576" i="252"/>
  <c r="G577" i="252"/>
  <c r="G578" i="252"/>
  <c r="G579" i="252"/>
  <c r="G580" i="252"/>
  <c r="G581" i="252"/>
  <c r="G582" i="252"/>
  <c r="G583" i="252"/>
  <c r="G584" i="252"/>
  <c r="G585" i="252"/>
  <c r="G586" i="252"/>
  <c r="G587" i="252"/>
  <c r="G588" i="252"/>
  <c r="G589" i="252"/>
  <c r="G590" i="252"/>
  <c r="G591" i="252"/>
  <c r="G592" i="252"/>
  <c r="G593" i="252"/>
  <c r="G594" i="252"/>
  <c r="G595" i="252"/>
  <c r="G596" i="252"/>
  <c r="G597" i="252"/>
  <c r="G598" i="252"/>
  <c r="G599" i="252"/>
  <c r="G600" i="252"/>
  <c r="G601" i="252"/>
  <c r="G602" i="252"/>
  <c r="G603" i="252"/>
  <c r="G604" i="252"/>
  <c r="G605" i="252"/>
  <c r="G606" i="252"/>
  <c r="G607" i="252"/>
  <c r="G608" i="252"/>
  <c r="G609" i="252"/>
  <c r="G610" i="252"/>
  <c r="G611" i="252"/>
  <c r="G612" i="252"/>
  <c r="G613" i="252"/>
  <c r="G614" i="252"/>
  <c r="G615" i="252"/>
  <c r="G616" i="252"/>
  <c r="G617" i="252"/>
  <c r="G618" i="252"/>
  <c r="G619" i="252"/>
  <c r="G620" i="252"/>
  <c r="G621" i="252"/>
  <c r="G622" i="252"/>
  <c r="G623" i="252"/>
  <c r="G624" i="252"/>
  <c r="G625" i="252"/>
  <c r="G626" i="252"/>
  <c r="G627" i="252"/>
  <c r="G628" i="252"/>
  <c r="G629" i="252"/>
  <c r="G630" i="252"/>
  <c r="G631" i="252"/>
  <c r="G632" i="252"/>
  <c r="G633" i="252"/>
  <c r="G634" i="252"/>
  <c r="G635" i="252"/>
  <c r="G636" i="252"/>
  <c r="G637" i="252"/>
  <c r="G638" i="252"/>
  <c r="G639" i="252"/>
  <c r="G640" i="252"/>
  <c r="G641" i="252"/>
  <c r="G642" i="252"/>
  <c r="G643" i="252"/>
  <c r="G644" i="252"/>
  <c r="G645" i="252"/>
  <c r="G646" i="252"/>
  <c r="G647" i="252"/>
  <c r="G648" i="252"/>
  <c r="G649" i="252"/>
  <c r="G650" i="252"/>
  <c r="G651" i="252"/>
  <c r="G652" i="252"/>
  <c r="G653" i="252"/>
  <c r="G654" i="252"/>
  <c r="G655" i="252"/>
  <c r="G656" i="252"/>
  <c r="G657" i="252"/>
  <c r="G658" i="252"/>
  <c r="G659" i="252"/>
  <c r="G660" i="252"/>
  <c r="G661" i="252"/>
  <c r="G662" i="252"/>
  <c r="G663" i="252"/>
  <c r="G664" i="252"/>
  <c r="G665" i="252"/>
  <c r="G666" i="252"/>
  <c r="G667" i="252"/>
  <c r="G668" i="252"/>
  <c r="G669" i="252"/>
  <c r="G670" i="252"/>
  <c r="G671" i="252"/>
  <c r="G672" i="252"/>
  <c r="G673" i="252"/>
  <c r="G674" i="252"/>
  <c r="G675" i="252"/>
  <c r="G676" i="252"/>
  <c r="G677" i="252"/>
  <c r="G678" i="252"/>
  <c r="G679" i="252"/>
  <c r="G680" i="252"/>
  <c r="G681" i="252"/>
  <c r="G682" i="252"/>
  <c r="G683" i="252"/>
  <c r="G684" i="252"/>
  <c r="G685" i="252"/>
  <c r="G686" i="252"/>
  <c r="G687" i="252"/>
  <c r="G688" i="252"/>
  <c r="G689" i="252"/>
  <c r="G690" i="252"/>
  <c r="G691" i="252"/>
  <c r="G692" i="252"/>
  <c r="G693" i="252"/>
  <c r="G694" i="252"/>
  <c r="G695" i="252"/>
  <c r="G696" i="252"/>
  <c r="G697" i="252"/>
  <c r="G698" i="252"/>
  <c r="G699" i="252"/>
  <c r="G700" i="252"/>
  <c r="G701" i="252"/>
  <c r="G702" i="252"/>
  <c r="G703" i="252"/>
  <c r="G704" i="252"/>
  <c r="G705" i="252"/>
  <c r="G706" i="252"/>
  <c r="G707" i="252"/>
  <c r="G708" i="252"/>
  <c r="G709" i="252"/>
  <c r="G710" i="252"/>
  <c r="G711" i="252"/>
  <c r="G712" i="252"/>
  <c r="G713" i="252"/>
  <c r="G714" i="252"/>
  <c r="G715" i="252"/>
  <c r="G716" i="252"/>
  <c r="G717" i="252"/>
  <c r="G718" i="252"/>
  <c r="G719" i="252"/>
  <c r="G720" i="252"/>
  <c r="G721" i="252"/>
  <c r="G722" i="252"/>
  <c r="G723" i="252"/>
  <c r="G724" i="252"/>
  <c r="G725" i="252"/>
  <c r="G726" i="252"/>
  <c r="G727" i="252"/>
  <c r="G728" i="252"/>
  <c r="G729" i="252"/>
  <c r="G730" i="252"/>
  <c r="G731" i="252"/>
  <c r="G732" i="252"/>
  <c r="G733" i="252"/>
  <c r="G734" i="252"/>
  <c r="G735" i="252"/>
  <c r="G736" i="252"/>
  <c r="G737" i="252"/>
  <c r="G738" i="252"/>
  <c r="G739" i="252"/>
  <c r="G740" i="252"/>
  <c r="G741" i="252"/>
  <c r="G742" i="252"/>
  <c r="G743" i="252"/>
  <c r="G744" i="252"/>
  <c r="G745" i="252"/>
  <c r="G746" i="252"/>
  <c r="G747" i="252"/>
  <c r="G748" i="252"/>
  <c r="G749" i="252"/>
  <c r="G750" i="252"/>
  <c r="G751" i="252"/>
  <c r="G752" i="252"/>
  <c r="G753" i="252"/>
  <c r="G754" i="252"/>
  <c r="G755" i="252"/>
  <c r="G756" i="252"/>
  <c r="G757" i="252"/>
  <c r="G758" i="252"/>
  <c r="G759" i="252"/>
  <c r="G760" i="252"/>
  <c r="G761" i="252"/>
  <c r="G762" i="252"/>
  <c r="G763" i="252"/>
  <c r="G764" i="252"/>
  <c r="G765" i="252"/>
  <c r="G766" i="252"/>
  <c r="G767" i="252"/>
  <c r="G768" i="252"/>
  <c r="G769" i="252"/>
  <c r="G770" i="252"/>
  <c r="G771" i="252"/>
  <c r="G772" i="252"/>
  <c r="G773" i="252"/>
  <c r="G774" i="252"/>
  <c r="G775" i="252"/>
  <c r="G776" i="252"/>
  <c r="G777" i="252"/>
  <c r="G778" i="252"/>
  <c r="G779" i="252"/>
  <c r="G780" i="252"/>
  <c r="G781" i="252"/>
  <c r="G782" i="252"/>
  <c r="G783" i="252"/>
  <c r="G784" i="252"/>
  <c r="G785" i="252"/>
  <c r="G786" i="252"/>
  <c r="G787" i="252"/>
  <c r="G788" i="252"/>
  <c r="G789" i="252"/>
  <c r="G790" i="252"/>
  <c r="G791" i="252"/>
  <c r="G792" i="252"/>
  <c r="G793" i="252"/>
  <c r="G794" i="252"/>
  <c r="G795" i="252"/>
  <c r="G796" i="252"/>
  <c r="G797" i="252"/>
  <c r="G798" i="252"/>
  <c r="G799" i="252"/>
  <c r="G800" i="252"/>
  <c r="G801" i="252"/>
  <c r="G802" i="252"/>
  <c r="G803" i="252"/>
  <c r="G804" i="252"/>
  <c r="G805" i="252"/>
  <c r="G806" i="252"/>
  <c r="G807" i="252"/>
  <c r="G808" i="252"/>
  <c r="G809" i="252"/>
  <c r="G810" i="252"/>
  <c r="G811" i="252"/>
  <c r="G812" i="252"/>
  <c r="G813" i="252"/>
  <c r="G814" i="252"/>
  <c r="G815" i="252"/>
  <c r="G816" i="252"/>
  <c r="G817" i="252"/>
  <c r="G818" i="252"/>
  <c r="G819" i="252"/>
  <c r="G820" i="252"/>
  <c r="G821" i="252"/>
  <c r="G822" i="252"/>
  <c r="G823" i="252"/>
  <c r="G824" i="252"/>
  <c r="G825" i="252"/>
  <c r="G826" i="252"/>
  <c r="G827" i="252"/>
  <c r="G828" i="252"/>
  <c r="G829" i="252"/>
  <c r="G830" i="252"/>
  <c r="G831" i="252"/>
  <c r="G832" i="252"/>
  <c r="G833" i="252"/>
  <c r="G834" i="252"/>
  <c r="G835" i="252"/>
  <c r="G836" i="252"/>
  <c r="G837" i="252"/>
  <c r="G838" i="252"/>
  <c r="G839" i="252"/>
  <c r="G840" i="252"/>
  <c r="G841" i="252"/>
  <c r="G842" i="252"/>
  <c r="G843" i="252"/>
  <c r="G844" i="252"/>
  <c r="G845" i="252"/>
  <c r="G846" i="252"/>
  <c r="G847" i="252"/>
  <c r="G848" i="252"/>
  <c r="G849" i="252"/>
  <c r="G850" i="252"/>
  <c r="G851" i="252"/>
  <c r="G852" i="252"/>
  <c r="G853" i="252"/>
  <c r="G854" i="252"/>
  <c r="G855" i="252"/>
  <c r="G856" i="252"/>
  <c r="G857" i="252"/>
  <c r="G858" i="252"/>
  <c r="G859" i="252"/>
  <c r="G860" i="252"/>
  <c r="G861" i="252"/>
  <c r="G862" i="252"/>
  <c r="G863" i="252"/>
  <c r="G864" i="252"/>
  <c r="G865" i="252"/>
  <c r="G866" i="252"/>
  <c r="G867" i="252"/>
  <c r="G868" i="252"/>
  <c r="G869" i="252"/>
  <c r="G870" i="252"/>
  <c r="G871" i="252"/>
  <c r="G872" i="252"/>
  <c r="G873" i="252"/>
  <c r="G874" i="252"/>
  <c r="G875" i="252"/>
  <c r="G876" i="252"/>
  <c r="G877" i="252"/>
  <c r="G878" i="252"/>
  <c r="G879" i="252"/>
  <c r="G880" i="252"/>
  <c r="G881" i="252"/>
  <c r="G882" i="252"/>
  <c r="G883" i="252"/>
  <c r="G884" i="252"/>
  <c r="G885" i="252"/>
  <c r="G886" i="252"/>
  <c r="G887" i="252"/>
  <c r="G888" i="252"/>
  <c r="G889" i="252"/>
  <c r="G890" i="252"/>
  <c r="G891" i="252"/>
  <c r="G892" i="252"/>
  <c r="G893" i="252"/>
  <c r="G894" i="252"/>
  <c r="G895" i="252"/>
  <c r="G896" i="252"/>
  <c r="G897" i="252"/>
  <c r="G898" i="252"/>
  <c r="G899" i="252"/>
  <c r="G900" i="252"/>
  <c r="G901" i="252"/>
  <c r="G902" i="252"/>
  <c r="G903" i="252"/>
  <c r="G904" i="252"/>
  <c r="G905" i="252"/>
  <c r="G906" i="252"/>
  <c r="G907" i="252"/>
  <c r="G908" i="252"/>
  <c r="G909" i="252"/>
  <c r="G910" i="252"/>
  <c r="G911" i="252"/>
  <c r="G912" i="252"/>
  <c r="G913" i="252"/>
  <c r="G914" i="252"/>
  <c r="G915" i="252"/>
  <c r="G916" i="252"/>
  <c r="G917" i="252"/>
  <c r="G918" i="252"/>
  <c r="G919" i="252"/>
  <c r="G920" i="252"/>
  <c r="G921" i="252"/>
  <c r="G922" i="252"/>
  <c r="G923" i="252"/>
  <c r="G924" i="252"/>
  <c r="G925" i="252"/>
  <c r="G926" i="252"/>
  <c r="G927" i="252"/>
  <c r="G928" i="252"/>
  <c r="G929" i="252"/>
  <c r="G930" i="252"/>
  <c r="G931" i="252"/>
  <c r="G932" i="252"/>
  <c r="G933" i="252"/>
  <c r="G934" i="252"/>
  <c r="G935" i="252"/>
  <c r="G936" i="252"/>
  <c r="G937" i="252"/>
  <c r="G938" i="252"/>
  <c r="G939" i="252"/>
  <c r="G940" i="252"/>
  <c r="G941" i="252"/>
  <c r="G942" i="252"/>
  <c r="G943" i="252"/>
  <c r="G944" i="252"/>
  <c r="G945" i="252"/>
  <c r="G946" i="252"/>
  <c r="G947" i="252"/>
  <c r="G948" i="252"/>
  <c r="G949" i="252"/>
  <c r="G950" i="252"/>
  <c r="G951" i="252"/>
  <c r="G952" i="252"/>
  <c r="G953" i="252"/>
  <c r="G954" i="252"/>
  <c r="G955" i="252"/>
  <c r="G956" i="252"/>
  <c r="G957" i="252"/>
  <c r="G958" i="252"/>
  <c r="G959" i="252"/>
  <c r="G960" i="252"/>
  <c r="G961" i="252"/>
  <c r="G962" i="252"/>
  <c r="G963" i="252"/>
  <c r="G964" i="252"/>
  <c r="G965" i="252"/>
  <c r="G966" i="252"/>
  <c r="G967" i="252"/>
  <c r="G968" i="252"/>
  <c r="G969" i="252"/>
  <c r="G970" i="252"/>
  <c r="G971" i="252"/>
  <c r="G972" i="252"/>
  <c r="G973" i="252"/>
  <c r="G974" i="252"/>
  <c r="G975" i="252"/>
  <c r="G976" i="252"/>
  <c r="G977" i="252"/>
  <c r="G978" i="252"/>
  <c r="G979" i="252"/>
  <c r="G980" i="252"/>
  <c r="G981" i="252"/>
  <c r="G982" i="252"/>
  <c r="G983" i="252"/>
  <c r="G984" i="252"/>
  <c r="G985" i="252"/>
  <c r="G986" i="252"/>
  <c r="G987" i="252"/>
  <c r="G988" i="252"/>
  <c r="G989" i="252"/>
  <c r="G990" i="252"/>
  <c r="G991" i="252"/>
  <c r="G992" i="252"/>
  <c r="G993" i="252"/>
  <c r="G994" i="252"/>
  <c r="G995" i="252"/>
  <c r="G996" i="252"/>
  <c r="G997" i="252"/>
  <c r="G998" i="252"/>
  <c r="G999" i="252"/>
  <c r="G1000" i="252"/>
  <c r="G1001" i="252"/>
  <c r="G1002" i="252"/>
  <c r="G1003" i="252"/>
  <c r="G1004" i="252"/>
  <c r="G1005" i="252"/>
  <c r="G1006" i="252"/>
  <c r="G1007" i="252"/>
  <c r="G1008" i="252"/>
  <c r="G1009" i="252"/>
  <c r="G1010" i="252"/>
  <c r="G1011" i="252"/>
  <c r="G1012" i="252"/>
  <c r="G1013" i="252"/>
  <c r="G1014" i="252"/>
  <c r="G1015" i="252"/>
  <c r="G1016" i="252"/>
  <c r="G1017" i="252"/>
  <c r="G1018" i="252"/>
  <c r="G1019" i="252"/>
  <c r="G1020" i="252"/>
  <c r="G1021" i="252"/>
  <c r="G1022" i="252"/>
  <c r="G1023" i="252"/>
  <c r="G1024" i="252"/>
  <c r="G1025" i="252"/>
  <c r="G1026" i="252"/>
  <c r="G1027" i="252"/>
  <c r="G1028" i="252"/>
  <c r="G1029" i="252"/>
  <c r="G1030" i="252"/>
  <c r="G1031" i="252"/>
  <c r="G1032" i="252"/>
  <c r="G1033" i="252"/>
  <c r="G1034" i="252"/>
  <c r="G1035" i="252"/>
  <c r="G1036" i="252"/>
  <c r="G1037" i="252"/>
  <c r="G1038" i="252"/>
  <c r="G1039" i="252"/>
  <c r="G1040" i="252"/>
  <c r="G1041" i="252"/>
  <c r="G1042" i="252"/>
  <c r="G1043" i="252"/>
  <c r="G1044" i="252"/>
  <c r="G1045" i="252"/>
  <c r="G1046" i="252"/>
  <c r="G1047" i="252"/>
  <c r="G1048" i="252"/>
  <c r="G1049" i="252"/>
  <c r="G1050" i="252"/>
  <c r="G1051" i="252"/>
  <c r="G1052" i="252"/>
  <c r="G1053" i="252"/>
  <c r="G1054" i="252"/>
  <c r="G1055" i="252"/>
  <c r="G1056" i="252"/>
  <c r="G1057" i="252"/>
  <c r="G1058" i="252"/>
  <c r="G1059" i="252"/>
  <c r="G1060" i="252"/>
  <c r="G1061" i="252"/>
  <c r="G1062" i="252"/>
  <c r="G1063" i="252"/>
  <c r="G1064" i="252"/>
  <c r="G1065" i="252"/>
  <c r="G1066" i="252"/>
  <c r="G1067" i="252"/>
  <c r="G1068" i="252"/>
  <c r="G1069" i="252"/>
  <c r="G1070" i="252"/>
  <c r="G1071" i="252"/>
  <c r="G1072" i="252"/>
  <c r="G1073" i="252"/>
  <c r="G1074" i="252"/>
  <c r="G1075" i="252"/>
  <c r="G1076" i="252"/>
  <c r="G1077" i="252"/>
  <c r="G1078" i="252"/>
  <c r="G1079" i="252"/>
  <c r="G1080" i="252"/>
  <c r="G1081" i="252"/>
  <c r="G1082" i="252"/>
  <c r="G1083" i="252"/>
  <c r="G1084" i="252"/>
  <c r="G1085" i="252"/>
  <c r="G1086" i="252"/>
  <c r="G1087" i="252"/>
  <c r="G1088" i="252"/>
  <c r="G1089" i="252"/>
  <c r="G1090" i="252"/>
  <c r="G1091" i="252"/>
  <c r="G1092" i="252"/>
  <c r="G1093" i="252"/>
  <c r="G1094" i="252"/>
  <c r="G1095" i="252"/>
  <c r="G1096" i="252"/>
  <c r="G1097" i="252"/>
  <c r="G1098" i="252"/>
  <c r="G1099" i="252"/>
  <c r="G1100" i="252"/>
  <c r="G1101" i="252"/>
  <c r="G1102" i="252"/>
  <c r="G1103" i="252"/>
  <c r="G1104" i="252"/>
  <c r="G1105" i="252"/>
  <c r="G1106" i="252"/>
  <c r="G1107" i="252"/>
  <c r="G1108" i="252"/>
  <c r="G1109" i="252"/>
  <c r="G1110" i="252"/>
  <c r="G1111" i="252"/>
  <c r="G1112" i="252"/>
  <c r="G1113" i="252"/>
  <c r="G1114" i="252"/>
  <c r="G1115" i="252"/>
  <c r="G1116" i="252"/>
  <c r="G1117" i="252"/>
  <c r="G1118" i="252"/>
  <c r="G1119" i="252"/>
  <c r="G1120" i="252"/>
  <c r="G1121" i="252"/>
  <c r="G1122" i="252"/>
  <c r="G1123" i="252"/>
  <c r="G1124" i="252"/>
  <c r="G1125" i="252"/>
  <c r="G1126" i="252"/>
  <c r="G1127" i="252"/>
  <c r="G1128" i="252"/>
  <c r="G1129" i="252"/>
  <c r="G1130" i="252"/>
  <c r="G1131" i="252"/>
  <c r="G1132" i="252"/>
  <c r="G1133" i="252"/>
  <c r="G1134" i="252"/>
  <c r="G1135" i="252"/>
  <c r="G1136" i="252"/>
  <c r="G1137" i="252"/>
  <c r="G1138" i="252"/>
  <c r="G1139" i="252"/>
  <c r="G1140" i="252"/>
  <c r="G1141" i="252"/>
  <c r="G1142" i="252"/>
  <c r="G1143" i="252"/>
  <c r="G1144" i="252"/>
  <c r="G1145" i="252"/>
  <c r="G1146" i="252"/>
  <c r="G1147" i="252"/>
  <c r="G1148" i="252"/>
  <c r="G1149" i="252"/>
  <c r="G1150" i="252"/>
  <c r="G1151" i="252"/>
  <c r="G1152" i="252"/>
  <c r="G1153" i="252"/>
  <c r="G1154" i="252"/>
  <c r="G1155" i="252"/>
  <c r="G1156" i="252"/>
  <c r="G1157" i="252"/>
  <c r="G1158" i="252"/>
  <c r="G1159" i="252"/>
  <c r="G1160" i="252"/>
  <c r="G1161" i="252"/>
  <c r="G1162" i="252"/>
  <c r="G1163" i="252"/>
  <c r="G1166" i="252"/>
  <c r="G75" i="236"/>
  <c r="G76" i="236"/>
  <c r="G77" i="236"/>
  <c r="G78" i="236"/>
  <c r="G79" i="236"/>
  <c r="G80" i="236"/>
  <c r="I42" i="236"/>
  <c r="I75" i="236" s="1"/>
  <c r="J42" i="236"/>
  <c r="J75" i="236" s="1"/>
  <c r="K42" i="236"/>
  <c r="K75" i="236" s="1"/>
  <c r="I43" i="236"/>
  <c r="I76" i="236" s="1"/>
  <c r="J43" i="236"/>
  <c r="J76" i="236" s="1"/>
  <c r="K43" i="236"/>
  <c r="K76" i="236" s="1"/>
  <c r="I44" i="236"/>
  <c r="I77" i="236" s="1"/>
  <c r="J44" i="236"/>
  <c r="J77" i="236" s="1"/>
  <c r="K44" i="236"/>
  <c r="K77" i="236" s="1"/>
  <c r="I45" i="236"/>
  <c r="I78" i="236" s="1"/>
  <c r="J45" i="236"/>
  <c r="J78" i="236" s="1"/>
  <c r="K45" i="236"/>
  <c r="K78" i="236" s="1"/>
  <c r="I46" i="236"/>
  <c r="I79" i="236" s="1"/>
  <c r="J46" i="236"/>
  <c r="J79" i="236" s="1"/>
  <c r="K46" i="236"/>
  <c r="K79" i="236" s="1"/>
  <c r="I47" i="236"/>
  <c r="I80" i="236" s="1"/>
  <c r="J47" i="236"/>
  <c r="J80" i="236" s="1"/>
  <c r="K47" i="236"/>
  <c r="K80" i="236" s="1"/>
  <c r="G42" i="236"/>
  <c r="G43" i="236"/>
  <c r="G44" i="236"/>
  <c r="G45" i="236"/>
  <c r="G46" i="236"/>
  <c r="G47" i="236"/>
  <c r="D6" i="256" l="1"/>
  <c r="E6" i="256"/>
  <c r="D20" i="256"/>
  <c r="E20" i="256"/>
  <c r="E38" i="256" s="1"/>
  <c r="F20" i="256"/>
  <c r="E7" i="256" s="1"/>
  <c r="D21" i="256"/>
  <c r="E21" i="256"/>
  <c r="F21" i="256"/>
  <c r="F38" i="256"/>
  <c r="F39" i="256"/>
  <c r="F40" i="256" l="1"/>
  <c r="E8" i="256"/>
  <c r="E39" i="256" s="1"/>
  <c r="I39" i="256" s="1"/>
  <c r="G11" i="255" l="1"/>
  <c r="H11" i="255" s="1"/>
  <c r="I11" i="255" s="1"/>
  <c r="I21" i="255" l="1"/>
  <c r="I20" i="255"/>
  <c r="L8" i="237"/>
  <c r="L9" i="237"/>
  <c r="L10" i="237"/>
  <c r="L11" i="237"/>
  <c r="L12" i="237"/>
  <c r="L13" i="237"/>
  <c r="L7" i="237"/>
  <c r="O7" i="237" l="1"/>
  <c r="Q7" i="237" s="1"/>
  <c r="E7" i="252"/>
  <c r="G48" i="252"/>
  <c r="E8" i="252"/>
  <c r="D12" i="251"/>
  <c r="D21" i="251"/>
  <c r="G41" i="236"/>
  <c r="H12" i="237"/>
  <c r="O12" i="237"/>
  <c r="Q12" i="237" s="1"/>
  <c r="S12" i="237" s="1"/>
  <c r="F12" i="237"/>
  <c r="G13" i="236"/>
  <c r="B22" i="251"/>
  <c r="B21" i="251"/>
  <c r="D7" i="251"/>
  <c r="E7" i="251" s="1"/>
  <c r="F7" i="251" s="1"/>
  <c r="H512" i="249"/>
  <c r="H511" i="249"/>
  <c r="H510" i="249"/>
  <c r="H509" i="249"/>
  <c r="H508" i="249"/>
  <c r="H507" i="249"/>
  <c r="H506" i="249"/>
  <c r="H505" i="249"/>
  <c r="H504" i="249"/>
  <c r="H503" i="249"/>
  <c r="H502" i="249"/>
  <c r="H501" i="249"/>
  <c r="H500" i="249"/>
  <c r="H499" i="249"/>
  <c r="H498" i="249"/>
  <c r="H497" i="249"/>
  <c r="H496" i="249"/>
  <c r="H495" i="249"/>
  <c r="H494" i="249"/>
  <c r="H493" i="249"/>
  <c r="H492" i="249"/>
  <c r="H491" i="249"/>
  <c r="H490" i="249"/>
  <c r="H489" i="249"/>
  <c r="H488" i="249"/>
  <c r="H487" i="249"/>
  <c r="H486" i="249"/>
  <c r="H485" i="249"/>
  <c r="H484" i="249"/>
  <c r="H483" i="249"/>
  <c r="H482" i="249"/>
  <c r="H481" i="249"/>
  <c r="H480" i="249"/>
  <c r="H479" i="249"/>
  <c r="H478" i="249"/>
  <c r="H477" i="249"/>
  <c r="H476" i="249"/>
  <c r="H475" i="249"/>
  <c r="H474" i="249"/>
  <c r="H473" i="249"/>
  <c r="H472" i="249"/>
  <c r="H471" i="249"/>
  <c r="H470" i="249"/>
  <c r="H469" i="249"/>
  <c r="H468" i="249"/>
  <c r="H467" i="249"/>
  <c r="H466" i="249"/>
  <c r="H465" i="249"/>
  <c r="H464" i="249"/>
  <c r="H463" i="249"/>
  <c r="H462" i="249"/>
  <c r="H461" i="249"/>
  <c r="H460" i="249"/>
  <c r="H459" i="249"/>
  <c r="H458" i="249"/>
  <c r="H457" i="249"/>
  <c r="H456" i="249"/>
  <c r="H455" i="249"/>
  <c r="H454" i="249"/>
  <c r="H453" i="249"/>
  <c r="H452" i="249"/>
  <c r="H451" i="249"/>
  <c r="H450" i="249"/>
  <c r="H449" i="249"/>
  <c r="H448" i="249"/>
  <c r="H447" i="249"/>
  <c r="H446" i="249"/>
  <c r="H445" i="249"/>
  <c r="H444" i="249"/>
  <c r="H443" i="249"/>
  <c r="H442" i="249"/>
  <c r="H441" i="249"/>
  <c r="H440" i="249"/>
  <c r="H439" i="249"/>
  <c r="H438" i="249"/>
  <c r="H437" i="249"/>
  <c r="H436" i="249"/>
  <c r="H435" i="249"/>
  <c r="H434" i="249"/>
  <c r="H433" i="249"/>
  <c r="H432" i="249"/>
  <c r="H431" i="249"/>
  <c r="H430" i="249"/>
  <c r="H429" i="249"/>
  <c r="H428" i="249"/>
  <c r="H427" i="249"/>
  <c r="H426" i="249"/>
  <c r="H425" i="249"/>
  <c r="H424" i="249"/>
  <c r="H423" i="249"/>
  <c r="H422" i="249"/>
  <c r="H421" i="249"/>
  <c r="H420" i="249"/>
  <c r="H419" i="249"/>
  <c r="H418" i="249"/>
  <c r="H417" i="249"/>
  <c r="H416" i="249"/>
  <c r="H415" i="249"/>
  <c r="H414" i="249"/>
  <c r="H413" i="249"/>
  <c r="H412" i="249"/>
  <c r="H411" i="249"/>
  <c r="H410" i="249"/>
  <c r="H409" i="249"/>
  <c r="H408" i="249"/>
  <c r="H407" i="249"/>
  <c r="H406" i="249"/>
  <c r="H405" i="249"/>
  <c r="H404" i="249"/>
  <c r="H403" i="249"/>
  <c r="H402" i="249"/>
  <c r="H401" i="249"/>
  <c r="H400" i="249"/>
  <c r="H399" i="249"/>
  <c r="H398" i="249"/>
  <c r="H397" i="249"/>
  <c r="H396" i="249"/>
  <c r="H395" i="249"/>
  <c r="H394" i="249"/>
  <c r="H393" i="249"/>
  <c r="H392" i="249"/>
  <c r="H391" i="249"/>
  <c r="H390" i="249"/>
  <c r="H389" i="249"/>
  <c r="H388" i="249"/>
  <c r="H387" i="249"/>
  <c r="H386" i="249"/>
  <c r="H385" i="249"/>
  <c r="H384" i="249"/>
  <c r="H383" i="249"/>
  <c r="H382" i="249"/>
  <c r="H381" i="249"/>
  <c r="H380" i="249"/>
  <c r="H379" i="249"/>
  <c r="H378" i="249"/>
  <c r="H377" i="249"/>
  <c r="H376" i="249"/>
  <c r="H375" i="249"/>
  <c r="H374" i="249"/>
  <c r="H373" i="249"/>
  <c r="H372" i="249"/>
  <c r="H371" i="249"/>
  <c r="H370" i="249"/>
  <c r="H369" i="249"/>
  <c r="H368" i="249"/>
  <c r="H367" i="249"/>
  <c r="H366" i="249"/>
  <c r="H365" i="249"/>
  <c r="H364" i="249"/>
  <c r="H363" i="249"/>
  <c r="H362" i="249"/>
  <c r="H361" i="249"/>
  <c r="H360" i="249"/>
  <c r="H359" i="249"/>
  <c r="H358" i="249"/>
  <c r="H357" i="249"/>
  <c r="H356" i="249"/>
  <c r="H355" i="249"/>
  <c r="H354" i="249"/>
  <c r="H353" i="249"/>
  <c r="H352" i="249"/>
  <c r="H351" i="249"/>
  <c r="H350" i="249"/>
  <c r="H349" i="249"/>
  <c r="H348" i="249"/>
  <c r="H347" i="249"/>
  <c r="H346" i="249"/>
  <c r="H345" i="249"/>
  <c r="H344" i="249"/>
  <c r="H343" i="249"/>
  <c r="E343" i="249" s="1"/>
  <c r="I343" i="249" s="1"/>
  <c r="H342" i="249"/>
  <c r="H341" i="249"/>
  <c r="H340" i="249"/>
  <c r="H339" i="249"/>
  <c r="H338" i="249"/>
  <c r="H337" i="249"/>
  <c r="H336" i="249"/>
  <c r="H335" i="249"/>
  <c r="H334" i="249"/>
  <c r="H333" i="249"/>
  <c r="E333" i="249" s="1"/>
  <c r="I333" i="249" s="1"/>
  <c r="H332" i="249"/>
  <c r="H331" i="249"/>
  <c r="H330" i="249"/>
  <c r="H329" i="249"/>
  <c r="H328" i="249"/>
  <c r="H327" i="249"/>
  <c r="H326" i="249"/>
  <c r="H325" i="249"/>
  <c r="H324" i="249"/>
  <c r="H323" i="249"/>
  <c r="H322" i="249"/>
  <c r="H321" i="249"/>
  <c r="H320" i="249"/>
  <c r="H319" i="249"/>
  <c r="H318" i="249"/>
  <c r="H317" i="249"/>
  <c r="H316" i="249"/>
  <c r="H315" i="249"/>
  <c r="H314" i="249"/>
  <c r="H313" i="249"/>
  <c r="H312" i="249"/>
  <c r="H311" i="249"/>
  <c r="H310" i="249"/>
  <c r="H309" i="249"/>
  <c r="H308" i="249"/>
  <c r="H307" i="249"/>
  <c r="H306" i="249"/>
  <c r="E306" i="249" s="1"/>
  <c r="I306" i="249" s="1"/>
  <c r="H305" i="249"/>
  <c r="H304" i="249"/>
  <c r="H303" i="249"/>
  <c r="H302" i="249"/>
  <c r="H301" i="249"/>
  <c r="H300" i="249"/>
  <c r="H299" i="249"/>
  <c r="H298" i="249"/>
  <c r="H297" i="249"/>
  <c r="H296" i="249"/>
  <c r="E296" i="249" s="1"/>
  <c r="I296" i="249" s="1"/>
  <c r="H295" i="249"/>
  <c r="H294" i="249"/>
  <c r="H293" i="249"/>
  <c r="H292" i="249"/>
  <c r="H291" i="249"/>
  <c r="H290" i="249"/>
  <c r="H289" i="249"/>
  <c r="H288" i="249"/>
  <c r="H287" i="249"/>
  <c r="H286" i="249"/>
  <c r="H285" i="249"/>
  <c r="H284" i="249"/>
  <c r="H283" i="249"/>
  <c r="H282" i="249"/>
  <c r="H281" i="249"/>
  <c r="H280" i="249"/>
  <c r="H279" i="249"/>
  <c r="H278" i="249"/>
  <c r="H277" i="249"/>
  <c r="H276" i="249"/>
  <c r="H275" i="249"/>
  <c r="H274" i="249"/>
  <c r="H273" i="249"/>
  <c r="H272" i="249"/>
  <c r="H271" i="249"/>
  <c r="H270" i="249"/>
  <c r="H269" i="249"/>
  <c r="H268" i="249"/>
  <c r="H267" i="249"/>
  <c r="H266" i="249"/>
  <c r="H265" i="249"/>
  <c r="H264" i="249"/>
  <c r="H263" i="249"/>
  <c r="H262" i="249"/>
  <c r="H261" i="249"/>
  <c r="H260" i="249"/>
  <c r="H259" i="249"/>
  <c r="H258" i="249"/>
  <c r="H257" i="249"/>
  <c r="H256" i="249"/>
  <c r="H255" i="249"/>
  <c r="E255" i="249" s="1"/>
  <c r="I255" i="249" s="1"/>
  <c r="H254" i="249"/>
  <c r="H253" i="249"/>
  <c r="H252" i="249"/>
  <c r="H251" i="249"/>
  <c r="H250" i="249"/>
  <c r="H249" i="249"/>
  <c r="H248" i="249"/>
  <c r="H247" i="249"/>
  <c r="H246" i="249"/>
  <c r="H245" i="249"/>
  <c r="H244" i="249"/>
  <c r="H243" i="249"/>
  <c r="H242" i="249"/>
  <c r="H241" i="249"/>
  <c r="H240" i="249"/>
  <c r="H239" i="249"/>
  <c r="H238" i="249"/>
  <c r="H237" i="249"/>
  <c r="H236" i="249"/>
  <c r="H235" i="249"/>
  <c r="H234" i="249"/>
  <c r="H233" i="249"/>
  <c r="H232" i="249"/>
  <c r="E232" i="249" s="1"/>
  <c r="I232" i="249" s="1"/>
  <c r="H231" i="249"/>
  <c r="H230" i="249"/>
  <c r="H229" i="249"/>
  <c r="H228" i="249"/>
  <c r="H227" i="249"/>
  <c r="H226" i="249"/>
  <c r="H225" i="249"/>
  <c r="H224" i="249"/>
  <c r="H223" i="249"/>
  <c r="H222" i="249"/>
  <c r="H221" i="249"/>
  <c r="H220" i="249"/>
  <c r="H219" i="249"/>
  <c r="H218" i="249"/>
  <c r="H217" i="249"/>
  <c r="H216" i="249"/>
  <c r="H215" i="249"/>
  <c r="H214" i="249"/>
  <c r="H213" i="249"/>
  <c r="H212" i="249"/>
  <c r="H211" i="249"/>
  <c r="H210" i="249"/>
  <c r="H209" i="249"/>
  <c r="H208" i="249"/>
  <c r="H207" i="249"/>
  <c r="H206" i="249"/>
  <c r="H205" i="249"/>
  <c r="H204" i="249"/>
  <c r="H203" i="249"/>
  <c r="H202" i="249"/>
  <c r="H201" i="249"/>
  <c r="H200" i="249"/>
  <c r="H199" i="249"/>
  <c r="H198" i="249"/>
  <c r="H197" i="249"/>
  <c r="H196" i="249"/>
  <c r="H195" i="249"/>
  <c r="H194" i="249"/>
  <c r="H193" i="249"/>
  <c r="H192" i="249"/>
  <c r="H191" i="249"/>
  <c r="H190" i="249"/>
  <c r="H189" i="249"/>
  <c r="H188" i="249"/>
  <c r="H187" i="249"/>
  <c r="H186" i="249"/>
  <c r="H185" i="249"/>
  <c r="H184" i="249"/>
  <c r="H183" i="249"/>
  <c r="H182" i="249"/>
  <c r="H181" i="249"/>
  <c r="H180" i="249"/>
  <c r="H179" i="249"/>
  <c r="H178" i="249"/>
  <c r="H177" i="249"/>
  <c r="H176" i="249"/>
  <c r="H175" i="249"/>
  <c r="H174" i="249"/>
  <c r="H173" i="249"/>
  <c r="H172" i="249"/>
  <c r="H171" i="249"/>
  <c r="H170" i="249"/>
  <c r="H169" i="249"/>
  <c r="H168" i="249"/>
  <c r="H167" i="249"/>
  <c r="H166" i="249"/>
  <c r="H165" i="249"/>
  <c r="H164" i="249"/>
  <c r="H163" i="249"/>
  <c r="H162" i="249"/>
  <c r="H161" i="249"/>
  <c r="H160" i="249"/>
  <c r="H159" i="249"/>
  <c r="H158" i="249"/>
  <c r="H157" i="249"/>
  <c r="H156" i="249"/>
  <c r="H155" i="249"/>
  <c r="H154" i="249"/>
  <c r="H153" i="249"/>
  <c r="H152" i="249"/>
  <c r="H151" i="249"/>
  <c r="H150" i="249"/>
  <c r="H149" i="249"/>
  <c r="H148" i="249"/>
  <c r="H147" i="249"/>
  <c r="H146" i="249"/>
  <c r="H145" i="249"/>
  <c r="H144" i="249"/>
  <c r="H143" i="249"/>
  <c r="H142" i="249"/>
  <c r="H141" i="249"/>
  <c r="H140" i="249"/>
  <c r="H139" i="249"/>
  <c r="H138" i="249"/>
  <c r="H137" i="249"/>
  <c r="H136" i="249"/>
  <c r="H135" i="249"/>
  <c r="H134" i="249"/>
  <c r="H133" i="249"/>
  <c r="H132" i="249"/>
  <c r="H131" i="249"/>
  <c r="H130" i="249"/>
  <c r="H129" i="249"/>
  <c r="H128" i="249"/>
  <c r="H127" i="249"/>
  <c r="H126" i="249"/>
  <c r="H125" i="249"/>
  <c r="H124" i="249"/>
  <c r="H123" i="249"/>
  <c r="H122" i="249"/>
  <c r="H121" i="249"/>
  <c r="H120" i="249"/>
  <c r="H119" i="249"/>
  <c r="H118" i="249"/>
  <c r="H117" i="249"/>
  <c r="H116" i="249"/>
  <c r="H115" i="249"/>
  <c r="H114" i="249"/>
  <c r="H113" i="249"/>
  <c r="H112" i="249"/>
  <c r="H111" i="249"/>
  <c r="H110" i="249"/>
  <c r="H109" i="249"/>
  <c r="H108" i="249"/>
  <c r="H107" i="249"/>
  <c r="H106" i="249"/>
  <c r="H105" i="249"/>
  <c r="H104" i="249"/>
  <c r="H103" i="249"/>
  <c r="H102" i="249"/>
  <c r="H101" i="249"/>
  <c r="H100" i="249"/>
  <c r="H99" i="249"/>
  <c r="H98" i="249"/>
  <c r="H97" i="249"/>
  <c r="H96" i="249"/>
  <c r="H95" i="249"/>
  <c r="H94" i="249"/>
  <c r="H93" i="249"/>
  <c r="H92" i="249"/>
  <c r="H91" i="249"/>
  <c r="H90" i="249"/>
  <c r="H89" i="249"/>
  <c r="H88" i="249"/>
  <c r="H87" i="249"/>
  <c r="H86" i="249"/>
  <c r="H85" i="249"/>
  <c r="H84" i="249"/>
  <c r="H83" i="249"/>
  <c r="H82" i="249"/>
  <c r="H81" i="249"/>
  <c r="H80" i="249"/>
  <c r="E80" i="249" s="1"/>
  <c r="I80" i="249" s="1"/>
  <c r="H79" i="249"/>
  <c r="H78" i="249"/>
  <c r="H77" i="249"/>
  <c r="H76" i="249"/>
  <c r="H75" i="249"/>
  <c r="H74" i="249"/>
  <c r="H73" i="249"/>
  <c r="H72" i="249"/>
  <c r="H71" i="249"/>
  <c r="H70" i="249"/>
  <c r="H69" i="249"/>
  <c r="H68" i="249"/>
  <c r="H67" i="249"/>
  <c r="H66" i="249"/>
  <c r="H65" i="249"/>
  <c r="H64" i="249"/>
  <c r="H63" i="249"/>
  <c r="E63" i="249" s="1"/>
  <c r="I63" i="249" s="1"/>
  <c r="H62" i="249"/>
  <c r="E62" i="249" s="1"/>
  <c r="I62" i="249" s="1"/>
  <c r="H61" i="249"/>
  <c r="H60" i="249"/>
  <c r="H59" i="249"/>
  <c r="H58" i="249"/>
  <c r="E58" i="249" s="1"/>
  <c r="I58" i="249" s="1"/>
  <c r="H57" i="249"/>
  <c r="H56" i="249"/>
  <c r="H55" i="249"/>
  <c r="H54" i="249"/>
  <c r="H53" i="249"/>
  <c r="H52" i="249"/>
  <c r="H51" i="249"/>
  <c r="H50" i="249"/>
  <c r="H49" i="249"/>
  <c r="H48" i="249"/>
  <c r="H47" i="249"/>
  <c r="H46" i="249"/>
  <c r="H45" i="249"/>
  <c r="H44" i="249"/>
  <c r="H43" i="249"/>
  <c r="H42" i="249"/>
  <c r="H41" i="249"/>
  <c r="H40" i="249"/>
  <c r="H39" i="249"/>
  <c r="H38" i="249"/>
  <c r="H37" i="249"/>
  <c r="H36" i="249"/>
  <c r="H35" i="249"/>
  <c r="H34" i="249"/>
  <c r="H33" i="249"/>
  <c r="H32" i="249"/>
  <c r="H31" i="249"/>
  <c r="H30" i="249"/>
  <c r="E30" i="249" s="1"/>
  <c r="I30" i="249" s="1"/>
  <c r="H29" i="249"/>
  <c r="H28" i="249"/>
  <c r="H27" i="249"/>
  <c r="E27" i="249" s="1"/>
  <c r="I27" i="249" s="1"/>
  <c r="H26" i="249"/>
  <c r="H25" i="249"/>
  <c r="H24" i="249"/>
  <c r="H23" i="249"/>
  <c r="H22" i="249"/>
  <c r="H21" i="249"/>
  <c r="H20" i="249"/>
  <c r="H19" i="249"/>
  <c r="H18" i="249"/>
  <c r="H17" i="249"/>
  <c r="H16" i="249"/>
  <c r="H15" i="249"/>
  <c r="H14" i="249"/>
  <c r="H13" i="249"/>
  <c r="H512" i="248"/>
  <c r="H511" i="248"/>
  <c r="H510" i="248"/>
  <c r="H509" i="248"/>
  <c r="H508" i="248"/>
  <c r="H507" i="248"/>
  <c r="H506" i="248"/>
  <c r="H505" i="248"/>
  <c r="H504" i="248"/>
  <c r="H503" i="248"/>
  <c r="H502" i="248"/>
  <c r="H501" i="248"/>
  <c r="H500" i="248"/>
  <c r="H499" i="248"/>
  <c r="H498" i="248"/>
  <c r="H497" i="248"/>
  <c r="H496" i="248"/>
  <c r="H495" i="248"/>
  <c r="H494" i="248"/>
  <c r="H493" i="248"/>
  <c r="H492" i="248"/>
  <c r="H491" i="248"/>
  <c r="H490" i="248"/>
  <c r="H489" i="248"/>
  <c r="H488" i="248"/>
  <c r="H487" i="248"/>
  <c r="H486" i="248"/>
  <c r="H485" i="248"/>
  <c r="H484" i="248"/>
  <c r="H483" i="248"/>
  <c r="H482" i="248"/>
  <c r="H481" i="248"/>
  <c r="H480" i="248"/>
  <c r="H479" i="248"/>
  <c r="H478" i="248"/>
  <c r="H477" i="248"/>
  <c r="H476" i="248"/>
  <c r="H475" i="248"/>
  <c r="H474" i="248"/>
  <c r="H473" i="248"/>
  <c r="H472" i="248"/>
  <c r="H471" i="248"/>
  <c r="H470" i="248"/>
  <c r="H469" i="248"/>
  <c r="H468" i="248"/>
  <c r="H467" i="248"/>
  <c r="H466" i="248"/>
  <c r="H465" i="248"/>
  <c r="H464" i="248"/>
  <c r="H463" i="248"/>
  <c r="H462" i="248"/>
  <c r="H461" i="248"/>
  <c r="H460" i="248"/>
  <c r="H459" i="248"/>
  <c r="H458" i="248"/>
  <c r="H457" i="248"/>
  <c r="H456" i="248"/>
  <c r="H455" i="248"/>
  <c r="H454" i="248"/>
  <c r="H453" i="248"/>
  <c r="H452" i="248"/>
  <c r="H451" i="248"/>
  <c r="H450" i="248"/>
  <c r="H449" i="248"/>
  <c r="H448" i="248"/>
  <c r="H447" i="248"/>
  <c r="H446" i="248"/>
  <c r="H445" i="248"/>
  <c r="H444" i="248"/>
  <c r="H443" i="248"/>
  <c r="H442" i="248"/>
  <c r="H441" i="248"/>
  <c r="H440" i="248"/>
  <c r="H439" i="248"/>
  <c r="H438" i="248"/>
  <c r="H437" i="248"/>
  <c r="H436" i="248"/>
  <c r="H435" i="248"/>
  <c r="H434" i="248"/>
  <c r="H433" i="248"/>
  <c r="H432" i="248"/>
  <c r="H431" i="248"/>
  <c r="H430" i="248"/>
  <c r="H429" i="248"/>
  <c r="H428" i="248"/>
  <c r="H427" i="248"/>
  <c r="H426" i="248"/>
  <c r="H425" i="248"/>
  <c r="H424" i="248"/>
  <c r="H423" i="248"/>
  <c r="H422" i="248"/>
  <c r="H421" i="248"/>
  <c r="H420" i="248"/>
  <c r="H419" i="248"/>
  <c r="H418" i="248"/>
  <c r="H417" i="248"/>
  <c r="H416" i="248"/>
  <c r="H415" i="248"/>
  <c r="H414" i="248"/>
  <c r="H413" i="248"/>
  <c r="H412" i="248"/>
  <c r="H411" i="248"/>
  <c r="H410" i="248"/>
  <c r="H409" i="248"/>
  <c r="H408" i="248"/>
  <c r="H407" i="248"/>
  <c r="H406" i="248"/>
  <c r="H405" i="248"/>
  <c r="H404" i="248"/>
  <c r="H403" i="248"/>
  <c r="H402" i="248"/>
  <c r="H401" i="248"/>
  <c r="H400" i="248"/>
  <c r="H399" i="248"/>
  <c r="H398" i="248"/>
  <c r="H397" i="248"/>
  <c r="H396" i="248"/>
  <c r="H395" i="248"/>
  <c r="H394" i="248"/>
  <c r="H393" i="248"/>
  <c r="H392" i="248"/>
  <c r="H391" i="248"/>
  <c r="H390" i="248"/>
  <c r="H389" i="248"/>
  <c r="H388" i="248"/>
  <c r="H387" i="248"/>
  <c r="H386" i="248"/>
  <c r="H385" i="248"/>
  <c r="H384" i="248"/>
  <c r="H383" i="248"/>
  <c r="H382" i="248"/>
  <c r="H381" i="248"/>
  <c r="H380" i="248"/>
  <c r="H379" i="248"/>
  <c r="H378" i="248"/>
  <c r="H377" i="248"/>
  <c r="H376" i="248"/>
  <c r="H375" i="248"/>
  <c r="H374" i="248"/>
  <c r="H373" i="248"/>
  <c r="H372" i="248"/>
  <c r="H371" i="248"/>
  <c r="H370" i="248"/>
  <c r="H369" i="248"/>
  <c r="H368" i="248"/>
  <c r="H367" i="248"/>
  <c r="H366" i="248"/>
  <c r="H365" i="248"/>
  <c r="H364" i="248"/>
  <c r="H363" i="248"/>
  <c r="H362" i="248"/>
  <c r="H361" i="248"/>
  <c r="H360" i="248"/>
  <c r="H359" i="248"/>
  <c r="H358" i="248"/>
  <c r="H357" i="248"/>
  <c r="H356" i="248"/>
  <c r="H355" i="248"/>
  <c r="H354" i="248"/>
  <c r="H353" i="248"/>
  <c r="H352" i="248"/>
  <c r="H351" i="248"/>
  <c r="H350" i="248"/>
  <c r="H349" i="248"/>
  <c r="H348" i="248"/>
  <c r="H347" i="248"/>
  <c r="H346" i="248"/>
  <c r="H345" i="248"/>
  <c r="H344" i="248"/>
  <c r="H343" i="248"/>
  <c r="H342" i="248"/>
  <c r="H341" i="248"/>
  <c r="H340" i="248"/>
  <c r="H339" i="248"/>
  <c r="H338" i="248"/>
  <c r="H337" i="248"/>
  <c r="H336" i="248"/>
  <c r="H335" i="248"/>
  <c r="H334" i="248"/>
  <c r="H333" i="248"/>
  <c r="H332" i="248"/>
  <c r="H331" i="248"/>
  <c r="H330" i="248"/>
  <c r="H329" i="248"/>
  <c r="H328" i="248"/>
  <c r="H327" i="248"/>
  <c r="H326" i="248"/>
  <c r="H325" i="248"/>
  <c r="H324" i="248"/>
  <c r="H323" i="248"/>
  <c r="H322" i="248"/>
  <c r="H321" i="248"/>
  <c r="H320" i="248"/>
  <c r="H319" i="248"/>
  <c r="H318" i="248"/>
  <c r="H317" i="248"/>
  <c r="H316" i="248"/>
  <c r="H315" i="248"/>
  <c r="H314" i="248"/>
  <c r="H313" i="248"/>
  <c r="H312" i="248"/>
  <c r="H311" i="248"/>
  <c r="H310" i="248"/>
  <c r="H309" i="248"/>
  <c r="H308" i="248"/>
  <c r="H307" i="248"/>
  <c r="H306" i="248"/>
  <c r="H305" i="248"/>
  <c r="H304" i="248"/>
  <c r="H303" i="248"/>
  <c r="H302" i="248"/>
  <c r="H301" i="248"/>
  <c r="H300" i="248"/>
  <c r="H299" i="248"/>
  <c r="H298" i="248"/>
  <c r="H297" i="248"/>
  <c r="H296" i="248"/>
  <c r="H295" i="248"/>
  <c r="H294" i="248"/>
  <c r="H293" i="248"/>
  <c r="H292" i="248"/>
  <c r="H291" i="248"/>
  <c r="E291" i="248" s="1"/>
  <c r="H290" i="248"/>
  <c r="H289" i="248"/>
  <c r="H288" i="248"/>
  <c r="H287" i="248"/>
  <c r="H286" i="248"/>
  <c r="H285" i="248"/>
  <c r="H284" i="248"/>
  <c r="H283" i="248"/>
  <c r="H282" i="248"/>
  <c r="H281" i="248"/>
  <c r="H280" i="248"/>
  <c r="H279" i="248"/>
  <c r="H278" i="248"/>
  <c r="H277" i="248"/>
  <c r="H276" i="248"/>
  <c r="H275" i="248"/>
  <c r="H274" i="248"/>
  <c r="H273" i="248"/>
  <c r="H272" i="248"/>
  <c r="H271" i="248"/>
  <c r="H270" i="248"/>
  <c r="H269" i="248"/>
  <c r="H268" i="248"/>
  <c r="H267" i="248"/>
  <c r="H266" i="248"/>
  <c r="H265" i="248"/>
  <c r="H264" i="248"/>
  <c r="H263" i="248"/>
  <c r="H262" i="248"/>
  <c r="H261" i="248"/>
  <c r="H260" i="248"/>
  <c r="H259" i="248"/>
  <c r="H258" i="248"/>
  <c r="H257" i="248"/>
  <c r="H256" i="248"/>
  <c r="H255" i="248"/>
  <c r="H254" i="248"/>
  <c r="H253" i="248"/>
  <c r="H252" i="248"/>
  <c r="H251" i="248"/>
  <c r="H250" i="248"/>
  <c r="H249" i="248"/>
  <c r="H248" i="248"/>
  <c r="H247" i="248"/>
  <c r="H246" i="248"/>
  <c r="H245" i="248"/>
  <c r="H244" i="248"/>
  <c r="H243" i="248"/>
  <c r="H242" i="248"/>
  <c r="H241" i="248"/>
  <c r="H240" i="248"/>
  <c r="H239" i="248"/>
  <c r="H238" i="248"/>
  <c r="H237" i="248"/>
  <c r="H236" i="248"/>
  <c r="H235" i="248"/>
  <c r="H234" i="248"/>
  <c r="H233" i="248"/>
  <c r="H232" i="248"/>
  <c r="H231" i="248"/>
  <c r="H230" i="248"/>
  <c r="H229" i="248"/>
  <c r="H228" i="248"/>
  <c r="H227" i="248"/>
  <c r="H226" i="248"/>
  <c r="H225" i="248"/>
  <c r="H224" i="248"/>
  <c r="H223" i="248"/>
  <c r="H222" i="248"/>
  <c r="H221" i="248"/>
  <c r="H220" i="248"/>
  <c r="H219" i="248"/>
  <c r="H218" i="248"/>
  <c r="H217" i="248"/>
  <c r="H216" i="248"/>
  <c r="H215" i="248"/>
  <c r="H214" i="248"/>
  <c r="H213" i="248"/>
  <c r="H212" i="248"/>
  <c r="H211" i="248"/>
  <c r="H210" i="248"/>
  <c r="H209" i="248"/>
  <c r="H208" i="248"/>
  <c r="H207" i="248"/>
  <c r="H206" i="248"/>
  <c r="H205" i="248"/>
  <c r="H204" i="248"/>
  <c r="H203" i="248"/>
  <c r="H202" i="248"/>
  <c r="H201" i="248"/>
  <c r="H200" i="248"/>
  <c r="H199" i="248"/>
  <c r="H198" i="248"/>
  <c r="H197" i="248"/>
  <c r="H196" i="248"/>
  <c r="H195" i="248"/>
  <c r="H194" i="248"/>
  <c r="H193" i="248"/>
  <c r="H192" i="248"/>
  <c r="H191" i="248"/>
  <c r="H190" i="248"/>
  <c r="H189" i="248"/>
  <c r="H188" i="248"/>
  <c r="H187" i="248"/>
  <c r="H186" i="248"/>
  <c r="H185" i="248"/>
  <c r="H184" i="248"/>
  <c r="H183" i="248"/>
  <c r="H182" i="248"/>
  <c r="H181" i="248"/>
  <c r="H180" i="248"/>
  <c r="H179" i="248"/>
  <c r="H178" i="248"/>
  <c r="H177" i="248"/>
  <c r="H176" i="248"/>
  <c r="H175" i="248"/>
  <c r="H174" i="248"/>
  <c r="H173" i="248"/>
  <c r="H172" i="248"/>
  <c r="H171" i="248"/>
  <c r="H170" i="248"/>
  <c r="H169" i="248"/>
  <c r="H168" i="248"/>
  <c r="H167" i="248"/>
  <c r="H166" i="248"/>
  <c r="H165" i="248"/>
  <c r="H164" i="248"/>
  <c r="H163" i="248"/>
  <c r="H162" i="248"/>
  <c r="H161" i="248"/>
  <c r="H160" i="248"/>
  <c r="H159" i="248"/>
  <c r="H158" i="248"/>
  <c r="H157" i="248"/>
  <c r="H156" i="248"/>
  <c r="H155" i="248"/>
  <c r="H154" i="248"/>
  <c r="H153" i="248"/>
  <c r="H152" i="248"/>
  <c r="H151" i="248"/>
  <c r="H150" i="248"/>
  <c r="H149" i="248"/>
  <c r="H148" i="248"/>
  <c r="H147" i="248"/>
  <c r="H146" i="248"/>
  <c r="H145" i="248"/>
  <c r="H144" i="248"/>
  <c r="H143" i="248"/>
  <c r="H142" i="248"/>
  <c r="H141" i="248"/>
  <c r="H140" i="248"/>
  <c r="H139" i="248"/>
  <c r="H138" i="248"/>
  <c r="H137" i="248"/>
  <c r="H136" i="248"/>
  <c r="H135" i="248"/>
  <c r="H134" i="248"/>
  <c r="H133" i="248"/>
  <c r="H132" i="248"/>
  <c r="H131" i="248"/>
  <c r="H130" i="248"/>
  <c r="H129" i="248"/>
  <c r="H128" i="248"/>
  <c r="H127" i="248"/>
  <c r="H126" i="248"/>
  <c r="H125" i="248"/>
  <c r="H124" i="248"/>
  <c r="H123" i="248"/>
  <c r="H122" i="248"/>
  <c r="H121" i="248"/>
  <c r="H120" i="248"/>
  <c r="H119" i="248"/>
  <c r="H118" i="248"/>
  <c r="H117" i="248"/>
  <c r="H116" i="248"/>
  <c r="H115" i="248"/>
  <c r="H114" i="248"/>
  <c r="H113" i="248"/>
  <c r="H112" i="248"/>
  <c r="H111" i="248"/>
  <c r="H110" i="248"/>
  <c r="H109" i="248"/>
  <c r="H108" i="248"/>
  <c r="H107" i="248"/>
  <c r="H106" i="248"/>
  <c r="H105" i="248"/>
  <c r="H104" i="248"/>
  <c r="H103" i="248"/>
  <c r="H102" i="248"/>
  <c r="H101" i="248"/>
  <c r="H100" i="248"/>
  <c r="H99" i="248"/>
  <c r="H98" i="248"/>
  <c r="H97" i="248"/>
  <c r="H96" i="248"/>
  <c r="H95" i="248"/>
  <c r="H94" i="248"/>
  <c r="H93" i="248"/>
  <c r="H92" i="248"/>
  <c r="H91" i="248"/>
  <c r="H90" i="248"/>
  <c r="H89" i="248"/>
  <c r="H88" i="248"/>
  <c r="H87" i="248"/>
  <c r="H86" i="248"/>
  <c r="H85" i="248"/>
  <c r="H84" i="248"/>
  <c r="H83" i="248"/>
  <c r="H82" i="248"/>
  <c r="H81" i="248"/>
  <c r="H80" i="248"/>
  <c r="H79" i="248"/>
  <c r="H78" i="248"/>
  <c r="H77" i="248"/>
  <c r="H76" i="248"/>
  <c r="H75" i="248"/>
  <c r="H74" i="248"/>
  <c r="H73" i="248"/>
  <c r="H72" i="248"/>
  <c r="H71" i="248"/>
  <c r="H70" i="248"/>
  <c r="H69" i="248"/>
  <c r="H68" i="248"/>
  <c r="H67" i="248"/>
  <c r="H66" i="248"/>
  <c r="H65" i="248"/>
  <c r="H64" i="248"/>
  <c r="H63" i="248"/>
  <c r="H62" i="248"/>
  <c r="H61" i="248"/>
  <c r="H60" i="248"/>
  <c r="H59" i="248"/>
  <c r="H58" i="248"/>
  <c r="H57" i="248"/>
  <c r="H56" i="248"/>
  <c r="H55" i="248"/>
  <c r="H54" i="248"/>
  <c r="H53" i="248"/>
  <c r="H52" i="248"/>
  <c r="H51" i="248"/>
  <c r="H50" i="248"/>
  <c r="H49" i="248"/>
  <c r="H48" i="248"/>
  <c r="H47" i="248"/>
  <c r="H46" i="248"/>
  <c r="H45" i="248"/>
  <c r="H44" i="248"/>
  <c r="H43" i="248"/>
  <c r="H42" i="248"/>
  <c r="H41" i="248"/>
  <c r="H40" i="248"/>
  <c r="H39" i="248"/>
  <c r="H38" i="248"/>
  <c r="H37" i="248"/>
  <c r="H36" i="248"/>
  <c r="H35" i="248"/>
  <c r="I35" i="248" s="1"/>
  <c r="H34" i="248"/>
  <c r="H33" i="248"/>
  <c r="H32" i="248"/>
  <c r="H31" i="248"/>
  <c r="H30" i="248"/>
  <c r="H29" i="248"/>
  <c r="H28" i="248"/>
  <c r="H27" i="248"/>
  <c r="H26" i="248"/>
  <c r="H25" i="248"/>
  <c r="H24" i="248"/>
  <c r="H23" i="248"/>
  <c r="H22" i="248"/>
  <c r="H21" i="248"/>
  <c r="H20" i="248"/>
  <c r="H19" i="248"/>
  <c r="H18" i="248"/>
  <c r="H17" i="248"/>
  <c r="H16" i="248"/>
  <c r="H15" i="248"/>
  <c r="H14" i="248"/>
  <c r="O13" i="237"/>
  <c r="Q13" i="237" s="1"/>
  <c r="F13" i="237"/>
  <c r="H13" i="237"/>
  <c r="O11" i="237"/>
  <c r="Q11" i="237" s="1"/>
  <c r="F11" i="237"/>
  <c r="H11" i="237"/>
  <c r="O10" i="237"/>
  <c r="Q10" i="237" s="1"/>
  <c r="H10" i="237"/>
  <c r="O9" i="237"/>
  <c r="Q9" i="237" s="1"/>
  <c r="F9" i="237"/>
  <c r="H9" i="237"/>
  <c r="O8" i="237"/>
  <c r="Q8" i="237" s="1"/>
  <c r="S8" i="237" s="1"/>
  <c r="F8" i="237"/>
  <c r="H8" i="237"/>
  <c r="F7" i="237"/>
  <c r="H7" i="237"/>
  <c r="B65" i="236"/>
  <c r="B98" i="236" s="1"/>
  <c r="B64" i="236"/>
  <c r="B97" i="236" s="1"/>
  <c r="B63" i="236"/>
  <c r="B96" i="236" s="1"/>
  <c r="B62" i="236"/>
  <c r="B95" i="236" s="1"/>
  <c r="B61" i="236"/>
  <c r="B94" i="236" s="1"/>
  <c r="B60" i="236"/>
  <c r="B93" i="236" s="1"/>
  <c r="B59" i="236"/>
  <c r="B92" i="236" s="1"/>
  <c r="B58" i="236"/>
  <c r="B91" i="236" s="1"/>
  <c r="B57" i="236"/>
  <c r="B90" i="236" s="1"/>
  <c r="B56" i="236"/>
  <c r="B89" i="236" s="1"/>
  <c r="B55" i="236"/>
  <c r="B88" i="236" s="1"/>
  <c r="B54" i="236"/>
  <c r="B87" i="236" s="1"/>
  <c r="J41" i="236"/>
  <c r="J74" i="236" s="1"/>
  <c r="K41" i="236"/>
  <c r="K74" i="236" s="1"/>
  <c r="I41" i="236"/>
  <c r="I74" i="236" s="1"/>
  <c r="F10" i="237"/>
  <c r="I10" i="237" s="1"/>
  <c r="C22" i="251"/>
  <c r="G11" i="236"/>
  <c r="G14" i="236"/>
  <c r="G10" i="236"/>
  <c r="G74" i="236"/>
  <c r="G8" i="236"/>
  <c r="G12" i="236"/>
  <c r="G9" i="236"/>
  <c r="C21" i="251"/>
  <c r="E7" i="248"/>
  <c r="E7" i="249" s="1"/>
  <c r="C6" i="252" l="1"/>
  <c r="D6" i="252"/>
  <c r="G1170" i="252"/>
  <c r="G1169" i="252"/>
  <c r="K50" i="236"/>
  <c r="K51" i="236"/>
  <c r="J50" i="236"/>
  <c r="J51" i="236"/>
  <c r="I51" i="236"/>
  <c r="I50" i="236"/>
  <c r="G50" i="236"/>
  <c r="G51" i="236"/>
  <c r="G84" i="236"/>
  <c r="G83" i="236"/>
  <c r="D13" i="251"/>
  <c r="D22" i="251"/>
  <c r="G17" i="236"/>
  <c r="G18" i="236"/>
  <c r="I9" i="237"/>
  <c r="I291" i="248"/>
  <c r="I12" i="237"/>
  <c r="I7" i="237"/>
  <c r="I13" i="237"/>
  <c r="S10" i="237"/>
  <c r="R10" i="237"/>
  <c r="S9" i="237"/>
  <c r="R9" i="237"/>
  <c r="I8" i="237"/>
  <c r="R8" i="237"/>
  <c r="T8" i="237" s="1"/>
  <c r="S7" i="237"/>
  <c r="R7" i="237"/>
  <c r="E35" i="248"/>
  <c r="S13" i="237"/>
  <c r="R13" i="237"/>
  <c r="E272" i="248"/>
  <c r="I272" i="248"/>
  <c r="R11" i="237"/>
  <c r="S11" i="237"/>
  <c r="D513" i="249"/>
  <c r="R12" i="237"/>
  <c r="T12" i="237" s="1"/>
  <c r="I11" i="237"/>
  <c r="F7" i="252" l="1"/>
  <c r="G7" i="252" s="1"/>
  <c r="E173" i="249"/>
  <c r="I173" i="249" s="1"/>
  <c r="E494" i="249"/>
  <c r="I494" i="249" s="1"/>
  <c r="E225" i="249"/>
  <c r="I225" i="249" s="1"/>
  <c r="E57" i="249"/>
  <c r="I57" i="249" s="1"/>
  <c r="E45" i="249"/>
  <c r="I45" i="249" s="1"/>
  <c r="E250" i="249"/>
  <c r="I250" i="249" s="1"/>
  <c r="E247" i="249"/>
  <c r="I247" i="249" s="1"/>
  <c r="I83" i="236"/>
  <c r="I84" i="236"/>
  <c r="K83" i="236"/>
  <c r="K84" i="236"/>
  <c r="J83" i="236"/>
  <c r="J84" i="236"/>
  <c r="F9" i="252"/>
  <c r="G9" i="252" s="1"/>
  <c r="U12" i="237"/>
  <c r="L13" i="236" s="1"/>
  <c r="T9" i="237"/>
  <c r="U9" i="237" s="1"/>
  <c r="L10" i="236" s="1"/>
  <c r="K34" i="266" s="1"/>
  <c r="L34" i="266" s="1"/>
  <c r="T7" i="237"/>
  <c r="U7" i="237" s="1"/>
  <c r="T10" i="237"/>
  <c r="U10" i="237" s="1"/>
  <c r="L11" i="236" s="1"/>
  <c r="U8" i="237"/>
  <c r="E124" i="249"/>
  <c r="I124" i="249" s="1"/>
  <c r="E126" i="249"/>
  <c r="I126" i="249" s="1"/>
  <c r="E266" i="249"/>
  <c r="I266" i="249" s="1"/>
  <c r="E399" i="249"/>
  <c r="I399" i="249" s="1"/>
  <c r="E188" i="249"/>
  <c r="I188" i="249" s="1"/>
  <c r="E369" i="249"/>
  <c r="I369" i="249" s="1"/>
  <c r="E192" i="249"/>
  <c r="I192" i="249" s="1"/>
  <c r="E356" i="249"/>
  <c r="I356" i="249" s="1"/>
  <c r="E210" i="249"/>
  <c r="I210" i="249" s="1"/>
  <c r="E79" i="249"/>
  <c r="I79" i="249" s="1"/>
  <c r="E162" i="249"/>
  <c r="I162" i="249" s="1"/>
  <c r="E212" i="249"/>
  <c r="I212" i="249" s="1"/>
  <c r="E483" i="249"/>
  <c r="I483" i="249" s="1"/>
  <c r="E459" i="249"/>
  <c r="I459" i="249" s="1"/>
  <c r="E363" i="249"/>
  <c r="I363" i="249" s="1"/>
  <c r="E352" i="249"/>
  <c r="I352" i="249" s="1"/>
  <c r="E181" i="249"/>
  <c r="I181" i="249" s="1"/>
  <c r="E88" i="249"/>
  <c r="I88" i="249" s="1"/>
  <c r="E129" i="249"/>
  <c r="I129" i="249" s="1"/>
  <c r="E217" i="249"/>
  <c r="I217" i="249" s="1"/>
  <c r="E208" i="249"/>
  <c r="I208" i="249" s="1"/>
  <c r="E512" i="249"/>
  <c r="I512" i="249" s="1"/>
  <c r="E97" i="249"/>
  <c r="I97" i="249" s="1"/>
  <c r="E430" i="249"/>
  <c r="I430" i="249" s="1"/>
  <c r="E469" i="249"/>
  <c r="I469" i="249" s="1"/>
  <c r="E365" i="249"/>
  <c r="I365" i="249" s="1"/>
  <c r="E387" i="249"/>
  <c r="I387" i="249" s="1"/>
  <c r="E254" i="249"/>
  <c r="I254" i="249" s="1"/>
  <c r="E504" i="249"/>
  <c r="I504" i="249" s="1"/>
  <c r="E153" i="249"/>
  <c r="I153" i="249" s="1"/>
  <c r="E312" i="249"/>
  <c r="I312" i="249" s="1"/>
  <c r="E358" i="249"/>
  <c r="I358" i="249" s="1"/>
  <c r="E389" i="249"/>
  <c r="I389" i="249" s="1"/>
  <c r="E475" i="249"/>
  <c r="I475" i="249" s="1"/>
  <c r="E489" i="249"/>
  <c r="I489" i="249" s="1"/>
  <c r="E286" i="249"/>
  <c r="I286" i="249" s="1"/>
  <c r="E238" i="249"/>
  <c r="I238" i="249" s="1"/>
  <c r="E491" i="249"/>
  <c r="I491" i="249" s="1"/>
  <c r="E213" i="249"/>
  <c r="I213" i="249" s="1"/>
  <c r="E113" i="249"/>
  <c r="I113" i="249" s="1"/>
  <c r="E478" i="249"/>
  <c r="I478" i="249" s="1"/>
  <c r="E311" i="249"/>
  <c r="I311" i="249" s="1"/>
  <c r="E373" i="249"/>
  <c r="I373" i="249" s="1"/>
  <c r="E395" i="249"/>
  <c r="I395" i="249" s="1"/>
  <c r="E354" i="249"/>
  <c r="I354" i="249" s="1"/>
  <c r="E134" i="249"/>
  <c r="I134" i="249" s="1"/>
  <c r="E278" i="249"/>
  <c r="I278" i="249" s="1"/>
  <c r="E46" i="249"/>
  <c r="I46" i="249" s="1"/>
  <c r="E336" i="249"/>
  <c r="I336" i="249" s="1"/>
  <c r="E406" i="249"/>
  <c r="I406" i="249" s="1"/>
  <c r="E453" i="249"/>
  <c r="I453" i="249" s="1"/>
  <c r="E287" i="249"/>
  <c r="I287" i="249" s="1"/>
  <c r="E505" i="249"/>
  <c r="I505" i="249" s="1"/>
  <c r="E246" i="249"/>
  <c r="I246" i="249" s="1"/>
  <c r="E499" i="249"/>
  <c r="I499" i="249" s="1"/>
  <c r="E44" i="249"/>
  <c r="I44" i="249" s="1"/>
  <c r="E72" i="249"/>
  <c r="I72" i="249" s="1"/>
  <c r="E145" i="249"/>
  <c r="I145" i="249" s="1"/>
  <c r="E112" i="248"/>
  <c r="I112" i="248" s="1"/>
  <c r="M13" i="236"/>
  <c r="H13" i="236" s="1"/>
  <c r="P13" i="236" s="1"/>
  <c r="Q13" i="236"/>
  <c r="E156" i="248"/>
  <c r="I156" i="248" s="1"/>
  <c r="E201" i="248"/>
  <c r="I201" i="248" s="1"/>
  <c r="T13" i="237"/>
  <c r="U13" i="237" s="1"/>
  <c r="L14" i="236" s="1"/>
  <c r="E207" i="249"/>
  <c r="I207" i="249" s="1"/>
  <c r="E194" i="249"/>
  <c r="I194" i="249" s="1"/>
  <c r="E201" i="249"/>
  <c r="I201" i="249" s="1"/>
  <c r="E341" i="249"/>
  <c r="I341" i="249" s="1"/>
  <c r="E224" i="249"/>
  <c r="I224" i="249" s="1"/>
  <c r="E427" i="249"/>
  <c r="I427" i="249" s="1"/>
  <c r="E28" i="249"/>
  <c r="I28" i="249" s="1"/>
  <c r="E36" i="249"/>
  <c r="I36" i="249" s="1"/>
  <c r="E492" i="249"/>
  <c r="I492" i="249" s="1"/>
  <c r="E169" i="249"/>
  <c r="I169" i="249" s="1"/>
  <c r="E182" i="249"/>
  <c r="I182" i="249" s="1"/>
  <c r="E309" i="249"/>
  <c r="I309" i="249" s="1"/>
  <c r="E39" i="249"/>
  <c r="I39" i="249" s="1"/>
  <c r="E60" i="249"/>
  <c r="I60" i="249" s="1"/>
  <c r="E20" i="249"/>
  <c r="I20" i="249" s="1"/>
  <c r="E282" i="249"/>
  <c r="I282" i="249" s="1"/>
  <c r="T11" i="237"/>
  <c r="U11" i="237" s="1"/>
  <c r="L12" i="236" s="1"/>
  <c r="F8" i="252"/>
  <c r="G8" i="252" s="1"/>
  <c r="E158" i="249"/>
  <c r="I158" i="249" s="1"/>
  <c r="E294" i="249"/>
  <c r="I294" i="249" s="1"/>
  <c r="E53" i="249"/>
  <c r="I53" i="249" s="1"/>
  <c r="E396" i="249"/>
  <c r="I396" i="249" s="1"/>
  <c r="E252" i="249"/>
  <c r="I252" i="249" s="1"/>
  <c r="E456" i="249"/>
  <c r="I456" i="249" s="1"/>
  <c r="E301" i="249"/>
  <c r="I301" i="249" s="1"/>
  <c r="E501" i="249"/>
  <c r="I501" i="249" s="1"/>
  <c r="E485" i="249"/>
  <c r="I485" i="249" s="1"/>
  <c r="E230" i="249"/>
  <c r="I230" i="249" s="1"/>
  <c r="E75" i="249"/>
  <c r="I75" i="249" s="1"/>
  <c r="E209" i="249"/>
  <c r="I209" i="249" s="1"/>
  <c r="E65" i="249"/>
  <c r="I65" i="249" s="1"/>
  <c r="E376" i="249"/>
  <c r="I376" i="249" s="1"/>
  <c r="E304" i="249"/>
  <c r="I304" i="249" s="1"/>
  <c r="E248" i="249"/>
  <c r="I248" i="249" s="1"/>
  <c r="E412" i="249"/>
  <c r="I412" i="249" s="1"/>
  <c r="E268" i="249"/>
  <c r="I268" i="249" s="1"/>
  <c r="E432" i="249"/>
  <c r="I432" i="249" s="1"/>
  <c r="E43" i="249"/>
  <c r="I43" i="249" s="1"/>
  <c r="E400" i="249"/>
  <c r="I400" i="249" s="1"/>
  <c r="E284" i="249"/>
  <c r="I284" i="249" s="1"/>
  <c r="E74" i="249"/>
  <c r="I74" i="249" s="1"/>
  <c r="E152" i="249"/>
  <c r="I152" i="249" s="1"/>
  <c r="E487" i="249"/>
  <c r="I487" i="249" s="1"/>
  <c r="E473" i="249"/>
  <c r="I473" i="249" s="1"/>
  <c r="E131" i="249"/>
  <c r="I131" i="249" s="1"/>
  <c r="E26" i="249"/>
  <c r="I26" i="249" s="1"/>
  <c r="E163" i="249"/>
  <c r="I163" i="249" s="1"/>
  <c r="E307" i="249"/>
  <c r="I307" i="249" s="1"/>
  <c r="E189" i="249"/>
  <c r="I189" i="249" s="1"/>
  <c r="E360" i="249"/>
  <c r="I360" i="249" s="1"/>
  <c r="E420" i="249"/>
  <c r="I420" i="249" s="1"/>
  <c r="E342" i="249"/>
  <c r="I342" i="249" s="1"/>
  <c r="E368" i="249"/>
  <c r="I368" i="249" s="1"/>
  <c r="E447" i="249"/>
  <c r="I447" i="249" s="1"/>
  <c r="E218" i="249"/>
  <c r="I218" i="249" s="1"/>
  <c r="E216" i="249"/>
  <c r="I216" i="249" s="1"/>
  <c r="E267" i="249"/>
  <c r="I267" i="249" s="1"/>
  <c r="E280" i="249"/>
  <c r="I280" i="249" s="1"/>
  <c r="E164" i="249"/>
  <c r="I164" i="249" s="1"/>
  <c r="E408" i="249"/>
  <c r="I408" i="249" s="1"/>
  <c r="E122" i="249"/>
  <c r="I122" i="249" s="1"/>
  <c r="E264" i="249"/>
  <c r="I264" i="249" s="1"/>
  <c r="E383" i="249"/>
  <c r="I383" i="249" s="1"/>
  <c r="E35" i="249"/>
  <c r="I35" i="249" s="1"/>
  <c r="E277" i="249"/>
  <c r="I277" i="249" s="1"/>
  <c r="E91" i="249"/>
  <c r="I91" i="249" s="1"/>
  <c r="E339" i="249"/>
  <c r="I339" i="249" s="1"/>
  <c r="E359" i="249"/>
  <c r="I359" i="249" s="1"/>
  <c r="E330" i="249"/>
  <c r="I330" i="249" s="1"/>
  <c r="E435" i="249"/>
  <c r="I435" i="249" s="1"/>
  <c r="E419" i="249"/>
  <c r="I419" i="249" s="1"/>
  <c r="E451" i="249"/>
  <c r="I451" i="249" s="1"/>
  <c r="E344" i="249"/>
  <c r="I344" i="249" s="1"/>
  <c r="E384" i="249"/>
  <c r="I384" i="249" s="1"/>
  <c r="E449" i="249"/>
  <c r="I449" i="249" s="1"/>
  <c r="E433" i="249"/>
  <c r="I433" i="249" s="1"/>
  <c r="E417" i="249"/>
  <c r="I417" i="249" s="1"/>
  <c r="E401" i="249"/>
  <c r="I401" i="249" s="1"/>
  <c r="E381" i="249"/>
  <c r="I381" i="249" s="1"/>
  <c r="E474" i="249"/>
  <c r="I474" i="249" s="1"/>
  <c r="E442" i="249"/>
  <c r="I442" i="249" s="1"/>
  <c r="E410" i="249"/>
  <c r="I410" i="249" s="1"/>
  <c r="E377" i="249"/>
  <c r="I377" i="249" s="1"/>
  <c r="E367" i="249"/>
  <c r="I367" i="249" s="1"/>
  <c r="E297" i="249"/>
  <c r="I297" i="249" s="1"/>
  <c r="E351" i="249"/>
  <c r="I351" i="249" s="1"/>
  <c r="E321" i="249"/>
  <c r="I321" i="249" s="1"/>
  <c r="E303" i="249"/>
  <c r="I303" i="249" s="1"/>
  <c r="E281" i="249"/>
  <c r="I281" i="249" s="1"/>
  <c r="E261" i="249"/>
  <c r="I261" i="249" s="1"/>
  <c r="E245" i="249"/>
  <c r="I245" i="249" s="1"/>
  <c r="E227" i="249"/>
  <c r="I227" i="249" s="1"/>
  <c r="E136" i="249"/>
  <c r="I136" i="249" s="1"/>
  <c r="E116" i="249"/>
  <c r="I116" i="249" s="1"/>
  <c r="E100" i="249"/>
  <c r="I100" i="249" s="1"/>
  <c r="E76" i="249"/>
  <c r="I76" i="249" s="1"/>
  <c r="E48" i="249"/>
  <c r="I48" i="249" s="1"/>
  <c r="E16" i="249"/>
  <c r="I16" i="249" s="1"/>
  <c r="E157" i="249"/>
  <c r="I157" i="249" s="1"/>
  <c r="E370" i="249"/>
  <c r="I370" i="249" s="1"/>
  <c r="E42" i="249"/>
  <c r="I42" i="249" s="1"/>
  <c r="E446" i="249"/>
  <c r="I446" i="249" s="1"/>
  <c r="E374" i="249"/>
  <c r="I374" i="249" s="1"/>
  <c r="E90" i="249"/>
  <c r="I90" i="249" s="1"/>
  <c r="E299" i="249"/>
  <c r="I299" i="249" s="1"/>
  <c r="E283" i="249"/>
  <c r="I283" i="249" s="1"/>
  <c r="E482" i="249"/>
  <c r="I482" i="249" s="1"/>
  <c r="E390" i="249"/>
  <c r="I390" i="249" s="1"/>
  <c r="E331" i="249"/>
  <c r="I331" i="249" s="1"/>
  <c r="E392" i="249"/>
  <c r="I392" i="249" s="1"/>
  <c r="E444" i="249"/>
  <c r="I444" i="249" s="1"/>
  <c r="E86" i="249"/>
  <c r="I86" i="249" s="1"/>
  <c r="E462" i="249"/>
  <c r="I462" i="249" s="1"/>
  <c r="E271" i="249"/>
  <c r="I271" i="249" s="1"/>
  <c r="E357" i="249"/>
  <c r="I357" i="249" s="1"/>
  <c r="E497" i="249"/>
  <c r="I497" i="249" s="1"/>
  <c r="E445" i="249"/>
  <c r="I445" i="249" s="1"/>
  <c r="E409" i="249"/>
  <c r="I409" i="249" s="1"/>
  <c r="E490" i="249"/>
  <c r="I490" i="249" s="1"/>
  <c r="E233" i="249"/>
  <c r="I233" i="249" s="1"/>
  <c r="E353" i="249"/>
  <c r="I353" i="249" s="1"/>
  <c r="E273" i="249"/>
  <c r="I273" i="249" s="1"/>
  <c r="E229" i="249"/>
  <c r="I229" i="249" s="1"/>
  <c r="E195" i="249"/>
  <c r="I195" i="249" s="1"/>
  <c r="E96" i="249"/>
  <c r="I96" i="249" s="1"/>
  <c r="E32" i="249"/>
  <c r="I32" i="249" s="1"/>
  <c r="E68" i="249"/>
  <c r="I68" i="249" s="1"/>
  <c r="E37" i="249"/>
  <c r="I37" i="249" s="1"/>
  <c r="E125" i="249"/>
  <c r="I125" i="249" s="1"/>
  <c r="E155" i="249"/>
  <c r="I155" i="249" s="1"/>
  <c r="E14" i="249"/>
  <c r="I14" i="249" s="1"/>
  <c r="E472" i="249"/>
  <c r="I472" i="249" s="1"/>
  <c r="E457" i="249"/>
  <c r="I457" i="249" s="1"/>
  <c r="E133" i="249"/>
  <c r="I133" i="249" s="1"/>
  <c r="E328" i="249"/>
  <c r="I328" i="249" s="1"/>
  <c r="E371" i="249"/>
  <c r="I371" i="249" s="1"/>
  <c r="E340" i="249"/>
  <c r="I340" i="249" s="1"/>
  <c r="E323" i="249"/>
  <c r="I323" i="249" s="1"/>
  <c r="E425" i="249"/>
  <c r="I425" i="249" s="1"/>
  <c r="E405" i="249"/>
  <c r="I405" i="249" s="1"/>
  <c r="E177" i="249"/>
  <c r="I177" i="249" s="1"/>
  <c r="E237" i="249"/>
  <c r="I237" i="249" s="1"/>
  <c r="E197" i="249"/>
  <c r="I197" i="249" s="1"/>
  <c r="E235" i="249"/>
  <c r="I235" i="249" s="1"/>
  <c r="E40" i="249"/>
  <c r="I40" i="249" s="1"/>
  <c r="E187" i="249"/>
  <c r="I187" i="249" s="1"/>
  <c r="E66" i="249"/>
  <c r="I66" i="249" s="1"/>
  <c r="E13" i="249"/>
  <c r="I13" i="249" s="1"/>
  <c r="E202" i="249"/>
  <c r="I202" i="249" s="1"/>
  <c r="E71" i="249"/>
  <c r="I71" i="249" s="1"/>
  <c r="E81" i="249"/>
  <c r="I81" i="249" s="1"/>
  <c r="E467" i="249"/>
  <c r="I467" i="249" s="1"/>
  <c r="E428" i="249"/>
  <c r="I428" i="249" s="1"/>
  <c r="E403" i="249"/>
  <c r="I403" i="249" s="1"/>
  <c r="E118" i="249"/>
  <c r="I118" i="249" s="1"/>
  <c r="E393" i="249"/>
  <c r="I393" i="249" s="1"/>
  <c r="E426" i="249"/>
  <c r="I426" i="249" s="1"/>
  <c r="E329" i="249"/>
  <c r="I329" i="249" s="1"/>
  <c r="E335" i="249"/>
  <c r="I335" i="249" s="1"/>
  <c r="E265" i="249"/>
  <c r="I265" i="249" s="1"/>
  <c r="E219" i="249"/>
  <c r="I219" i="249" s="1"/>
  <c r="E112" i="249"/>
  <c r="I112" i="249" s="1"/>
  <c r="E179" i="249"/>
  <c r="I179" i="249" s="1"/>
  <c r="E52" i="249"/>
  <c r="I52" i="249" s="1"/>
  <c r="E215" i="249"/>
  <c r="I215" i="249" s="1"/>
  <c r="E85" i="249"/>
  <c r="I85" i="249" s="1"/>
  <c r="E159" i="249"/>
  <c r="I159" i="249" s="1"/>
  <c r="E123" i="249"/>
  <c r="I123" i="249" s="1"/>
  <c r="E204" i="249"/>
  <c r="I204" i="249" s="1"/>
  <c r="E184" i="249"/>
  <c r="I184" i="249" s="1"/>
  <c r="E510" i="249"/>
  <c r="I510" i="249" s="1"/>
  <c r="E495" i="249"/>
  <c r="I495" i="249" s="1"/>
  <c r="E439" i="249"/>
  <c r="I439" i="249" s="1"/>
  <c r="E493" i="249"/>
  <c r="I493" i="249" s="1"/>
  <c r="E458" i="249"/>
  <c r="I458" i="249" s="1"/>
  <c r="E313" i="249"/>
  <c r="I313" i="249" s="1"/>
  <c r="E193" i="249"/>
  <c r="I193" i="249" s="1"/>
  <c r="E319" i="249"/>
  <c r="I319" i="249" s="1"/>
  <c r="E285" i="249"/>
  <c r="I285" i="249" s="1"/>
  <c r="E257" i="249"/>
  <c r="I257" i="249" s="1"/>
  <c r="E221" i="249"/>
  <c r="I221" i="249" s="1"/>
  <c r="E203" i="249"/>
  <c r="I203" i="249" s="1"/>
  <c r="E108" i="249"/>
  <c r="I108" i="249" s="1"/>
  <c r="E21" i="249"/>
  <c r="I21" i="249" s="1"/>
  <c r="E327" i="249"/>
  <c r="I327" i="249" s="1"/>
  <c r="E34" i="249"/>
  <c r="I34" i="249" s="1"/>
  <c r="E176" i="249"/>
  <c r="I176" i="249" s="1"/>
  <c r="E507" i="249"/>
  <c r="I507" i="249" s="1"/>
  <c r="E127" i="249"/>
  <c r="I127" i="249" s="1"/>
  <c r="E471" i="249"/>
  <c r="I471" i="249" s="1"/>
  <c r="E476" i="249"/>
  <c r="I476" i="249" s="1"/>
  <c r="E178" i="249"/>
  <c r="I178" i="249" s="1"/>
  <c r="E106" i="249"/>
  <c r="I106" i="249" s="1"/>
  <c r="E317" i="249"/>
  <c r="I317" i="249" s="1"/>
  <c r="E461" i="249"/>
  <c r="I461" i="249" s="1"/>
  <c r="E506" i="249"/>
  <c r="I506" i="249" s="1"/>
  <c r="E402" i="249"/>
  <c r="I402" i="249" s="1"/>
  <c r="E361" i="249"/>
  <c r="I361" i="249" s="1"/>
  <c r="E314" i="249"/>
  <c r="I314" i="249" s="1"/>
  <c r="E253" i="249"/>
  <c r="I253" i="249" s="1"/>
  <c r="E362" i="249"/>
  <c r="I362" i="249" s="1"/>
  <c r="E132" i="249"/>
  <c r="I132" i="249" s="1"/>
  <c r="E104" i="249"/>
  <c r="I104" i="249" s="1"/>
  <c r="E24" i="249"/>
  <c r="I24" i="249" s="1"/>
  <c r="E378" i="249"/>
  <c r="I378" i="249" s="1"/>
  <c r="E190" i="249"/>
  <c r="I190" i="249" s="1"/>
  <c r="E18" i="249"/>
  <c r="I18" i="249" s="1"/>
  <c r="E87" i="249"/>
  <c r="I87" i="249" s="1"/>
  <c r="E350" i="249"/>
  <c r="I350" i="249" s="1"/>
  <c r="E463" i="249"/>
  <c r="I463" i="249" s="1"/>
  <c r="E423" i="249"/>
  <c r="I423" i="249" s="1"/>
  <c r="E443" i="249"/>
  <c r="I443" i="249" s="1"/>
  <c r="E480" i="249"/>
  <c r="I480" i="249" s="1"/>
  <c r="E138" i="249"/>
  <c r="I138" i="249" s="1"/>
  <c r="E509" i="249"/>
  <c r="I509" i="249" s="1"/>
  <c r="E413" i="249"/>
  <c r="I413" i="249" s="1"/>
  <c r="E185" i="249"/>
  <c r="I185" i="249" s="1"/>
  <c r="E243" i="249"/>
  <c r="I243" i="249" s="1"/>
  <c r="E140" i="249"/>
  <c r="I140" i="249" s="1"/>
  <c r="E50" i="249"/>
  <c r="I50" i="249" s="1"/>
  <c r="E73" i="249"/>
  <c r="I73" i="249" s="1"/>
  <c r="E511" i="249"/>
  <c r="I511" i="249" s="1"/>
  <c r="E404" i="249"/>
  <c r="I404" i="249" s="1"/>
  <c r="E244" i="249"/>
  <c r="I244" i="249" s="1"/>
  <c r="E355" i="249"/>
  <c r="I355" i="249" s="1"/>
  <c r="E200" i="249"/>
  <c r="I200" i="249" s="1"/>
  <c r="E139" i="249"/>
  <c r="I139" i="249" s="1"/>
  <c r="E147" i="249"/>
  <c r="I147" i="249" s="1"/>
  <c r="E502" i="249"/>
  <c r="I502" i="249" s="1"/>
  <c r="E436" i="249"/>
  <c r="I436" i="249" s="1"/>
  <c r="E488" i="249"/>
  <c r="I488" i="249" s="1"/>
  <c r="E288" i="249"/>
  <c r="I288" i="249" s="1"/>
  <c r="E332" i="249"/>
  <c r="I332" i="249" s="1"/>
  <c r="E240" i="249"/>
  <c r="I240" i="249" s="1"/>
  <c r="E142" i="249"/>
  <c r="I142" i="249" s="1"/>
  <c r="E78" i="249"/>
  <c r="I78" i="249" s="1"/>
  <c r="E239" i="249"/>
  <c r="I239" i="249" s="1"/>
  <c r="E295" i="249"/>
  <c r="I295" i="249" s="1"/>
  <c r="E115" i="249"/>
  <c r="I115" i="249" s="1"/>
  <c r="E15" i="249"/>
  <c r="I15" i="249" s="1"/>
  <c r="E77" i="249"/>
  <c r="I77" i="249" s="1"/>
  <c r="E25" i="249"/>
  <c r="I25" i="249" s="1"/>
  <c r="E67" i="249"/>
  <c r="I67" i="249" s="1"/>
  <c r="E251" i="249"/>
  <c r="I251" i="249" s="1"/>
  <c r="E394" i="249"/>
  <c r="I394" i="249" s="1"/>
  <c r="E345" i="249"/>
  <c r="I345" i="249" s="1"/>
  <c r="E269" i="249"/>
  <c r="I269" i="249" s="1"/>
  <c r="E128" i="249"/>
  <c r="I128" i="249" s="1"/>
  <c r="E92" i="249"/>
  <c r="I92" i="249" s="1"/>
  <c r="E61" i="249"/>
  <c r="I61" i="249" s="1"/>
  <c r="E31" i="249"/>
  <c r="I31" i="249" s="1"/>
  <c r="E470" i="249"/>
  <c r="I470" i="249" s="1"/>
  <c r="E324" i="249"/>
  <c r="I324" i="249" s="1"/>
  <c r="E366" i="249"/>
  <c r="I366" i="249" s="1"/>
  <c r="E300" i="249"/>
  <c r="I300" i="249" s="1"/>
  <c r="E114" i="249"/>
  <c r="I114" i="249" s="1"/>
  <c r="E455" i="249"/>
  <c r="I455" i="249" s="1"/>
  <c r="E23" i="249"/>
  <c r="I23" i="249" s="1"/>
  <c r="E70" i="249"/>
  <c r="I70" i="249" s="1"/>
  <c r="E380" i="249"/>
  <c r="I380" i="249" s="1"/>
  <c r="E416" i="249"/>
  <c r="I416" i="249" s="1"/>
  <c r="E151" i="249"/>
  <c r="I151" i="249" s="1"/>
  <c r="E441" i="249"/>
  <c r="I441" i="249" s="1"/>
  <c r="E466" i="249"/>
  <c r="I466" i="249" s="1"/>
  <c r="E205" i="249"/>
  <c r="I205" i="249" s="1"/>
  <c r="E84" i="249"/>
  <c r="I84" i="249" s="1"/>
  <c r="E214" i="249"/>
  <c r="I214" i="249" s="1"/>
  <c r="E22" i="249"/>
  <c r="I22" i="249" s="1"/>
  <c r="E166" i="249"/>
  <c r="I166" i="249" s="1"/>
  <c r="E49" i="249"/>
  <c r="I49" i="249" s="1"/>
  <c r="E29" i="249"/>
  <c r="I29" i="249" s="1"/>
  <c r="E308" i="249"/>
  <c r="I308" i="249" s="1"/>
  <c r="E111" i="249"/>
  <c r="I111" i="249" s="1"/>
  <c r="E325" i="249"/>
  <c r="I325" i="249" s="1"/>
  <c r="E481" i="249"/>
  <c r="I481" i="249" s="1"/>
  <c r="E429" i="249"/>
  <c r="I429" i="249" s="1"/>
  <c r="E241" i="249"/>
  <c r="I241" i="249" s="1"/>
  <c r="E167" i="249"/>
  <c r="I167" i="249" s="1"/>
  <c r="E143" i="249"/>
  <c r="I143" i="249" s="1"/>
  <c r="E496" i="249"/>
  <c r="I496" i="249" s="1"/>
  <c r="E276" i="249"/>
  <c r="I276" i="249" s="1"/>
  <c r="E503" i="249"/>
  <c r="I503" i="249" s="1"/>
  <c r="E274" i="249"/>
  <c r="I274" i="249" s="1"/>
  <c r="E226" i="249"/>
  <c r="I226" i="249" s="1"/>
  <c r="E186" i="249"/>
  <c r="I186" i="249" s="1"/>
  <c r="E160" i="249"/>
  <c r="I160" i="249" s="1"/>
  <c r="E33" i="249"/>
  <c r="I33" i="249" s="1"/>
  <c r="E468" i="249"/>
  <c r="I468" i="249" s="1"/>
  <c r="E398" i="249"/>
  <c r="I398" i="249" s="1"/>
  <c r="E347" i="249"/>
  <c r="I347" i="249" s="1"/>
  <c r="E256" i="249"/>
  <c r="I256" i="249" s="1"/>
  <c r="E448" i="249"/>
  <c r="I448" i="249" s="1"/>
  <c r="E464" i="249"/>
  <c r="I464" i="249" s="1"/>
  <c r="E275" i="249"/>
  <c r="I275" i="249" s="1"/>
  <c r="E318" i="249"/>
  <c r="I318" i="249" s="1"/>
  <c r="E110" i="249"/>
  <c r="I110" i="249" s="1"/>
  <c r="E19" i="249"/>
  <c r="I19" i="249" s="1"/>
  <c r="E191" i="249"/>
  <c r="I191" i="249" s="1"/>
  <c r="E154" i="249"/>
  <c r="I154" i="249" s="1"/>
  <c r="E141" i="249"/>
  <c r="I141" i="249" s="1"/>
  <c r="E171" i="249"/>
  <c r="I171" i="249" s="1"/>
  <c r="E316" i="249"/>
  <c r="I316" i="249" s="1"/>
  <c r="E228" i="249"/>
  <c r="I228" i="249" s="1"/>
  <c r="E95" i="249"/>
  <c r="I95" i="249" s="1"/>
  <c r="E477" i="249"/>
  <c r="I477" i="249" s="1"/>
  <c r="E385" i="249"/>
  <c r="I385" i="249" s="1"/>
  <c r="E434" i="249"/>
  <c r="I434" i="249" s="1"/>
  <c r="E346" i="249"/>
  <c r="I346" i="249" s="1"/>
  <c r="E298" i="249"/>
  <c r="I298" i="249" s="1"/>
  <c r="E249" i="249"/>
  <c r="I249" i="249" s="1"/>
  <c r="E174" i="249"/>
  <c r="I174" i="249" s="1"/>
  <c r="E56" i="249"/>
  <c r="I56" i="249" s="1"/>
  <c r="E198" i="249"/>
  <c r="I198" i="249" s="1"/>
  <c r="E270" i="249"/>
  <c r="I270" i="249" s="1"/>
  <c r="E322" i="249"/>
  <c r="I322" i="249" s="1"/>
  <c r="E348" i="249"/>
  <c r="I348" i="249" s="1"/>
  <c r="E305" i="249"/>
  <c r="I305" i="249" s="1"/>
  <c r="E69" i="249"/>
  <c r="I69" i="249" s="1"/>
  <c r="E438" i="249"/>
  <c r="I438" i="249" s="1"/>
  <c r="E279" i="249"/>
  <c r="I279" i="249" s="1"/>
  <c r="E130" i="249"/>
  <c r="I130" i="249" s="1"/>
  <c r="E272" i="249"/>
  <c r="I272" i="249" s="1"/>
  <c r="E51" i="249"/>
  <c r="I51" i="249" s="1"/>
  <c r="E391" i="249"/>
  <c r="I391" i="249" s="1"/>
  <c r="E89" i="249"/>
  <c r="I89" i="249" s="1"/>
  <c r="E465" i="249"/>
  <c r="I465" i="249" s="1"/>
  <c r="E326" i="249"/>
  <c r="I326" i="249" s="1"/>
  <c r="E98" i="249"/>
  <c r="I98" i="249" s="1"/>
  <c r="E183" i="249"/>
  <c r="I183" i="249" s="1"/>
  <c r="E437" i="249"/>
  <c r="I437" i="249" s="1"/>
  <c r="E165" i="249"/>
  <c r="I165" i="249" s="1"/>
  <c r="E320" i="249"/>
  <c r="I320" i="249" s="1"/>
  <c r="E498" i="249"/>
  <c r="I498" i="249" s="1"/>
  <c r="E375" i="249"/>
  <c r="I375" i="249" s="1"/>
  <c r="E289" i="249"/>
  <c r="I289" i="249" s="1"/>
  <c r="E64" i="249"/>
  <c r="I64" i="249" s="1"/>
  <c r="E231" i="249"/>
  <c r="I231" i="249" s="1"/>
  <c r="E150" i="249"/>
  <c r="I150" i="249" s="1"/>
  <c r="E422" i="249"/>
  <c r="I422" i="249" s="1"/>
  <c r="E292" i="249"/>
  <c r="I292" i="249" s="1"/>
  <c r="E407" i="249"/>
  <c r="I407" i="249" s="1"/>
  <c r="E263" i="249"/>
  <c r="I263" i="249" s="1"/>
  <c r="E199" i="249"/>
  <c r="I199" i="249" s="1"/>
  <c r="E119" i="249"/>
  <c r="I119" i="249" s="1"/>
  <c r="E101" i="249"/>
  <c r="I101" i="249" s="1"/>
  <c r="E484" i="249"/>
  <c r="I484" i="249" s="1"/>
  <c r="E382" i="249"/>
  <c r="I382" i="249" s="1"/>
  <c r="E379" i="249"/>
  <c r="I379" i="249" s="1"/>
  <c r="E291" i="249"/>
  <c r="I291" i="249" s="1"/>
  <c r="E258" i="249"/>
  <c r="I258" i="249" s="1"/>
  <c r="E450" i="249"/>
  <c r="I450" i="249" s="1"/>
  <c r="E372" i="249"/>
  <c r="I372" i="249" s="1"/>
  <c r="E364" i="249"/>
  <c r="I364" i="249" s="1"/>
  <c r="E500" i="249"/>
  <c r="I500" i="249" s="1"/>
  <c r="E103" i="249"/>
  <c r="I103" i="249" s="1"/>
  <c r="E102" i="249"/>
  <c r="I102" i="249" s="1"/>
  <c r="E206" i="249"/>
  <c r="I206" i="249" s="1"/>
  <c r="E388" i="249"/>
  <c r="I388" i="249" s="1"/>
  <c r="E260" i="249"/>
  <c r="I260" i="249" s="1"/>
  <c r="E82" i="249"/>
  <c r="I82" i="249" s="1"/>
  <c r="E146" i="249"/>
  <c r="I146" i="249" s="1"/>
  <c r="E83" i="249"/>
  <c r="I83" i="249" s="1"/>
  <c r="E431" i="249"/>
  <c r="I431" i="249" s="1"/>
  <c r="E236" i="249"/>
  <c r="I236" i="249" s="1"/>
  <c r="E334" i="249"/>
  <c r="I334" i="249" s="1"/>
  <c r="E47" i="249"/>
  <c r="I47" i="249" s="1"/>
  <c r="E411" i="249"/>
  <c r="I411" i="249" s="1"/>
  <c r="E172" i="249"/>
  <c r="I172" i="249" s="1"/>
  <c r="E418" i="249"/>
  <c r="I418" i="249" s="1"/>
  <c r="E175" i="249"/>
  <c r="I175" i="249" s="1"/>
  <c r="E349" i="249"/>
  <c r="I349" i="249" s="1"/>
  <c r="E315" i="249"/>
  <c r="I315" i="249" s="1"/>
  <c r="E135" i="249"/>
  <c r="I135" i="249" s="1"/>
  <c r="E93" i="249"/>
  <c r="I93" i="249" s="1"/>
  <c r="E293" i="249"/>
  <c r="I293" i="249" s="1"/>
  <c r="E161" i="249"/>
  <c r="I161" i="249" s="1"/>
  <c r="E149" i="249"/>
  <c r="I149" i="249" s="1"/>
  <c r="E41" i="249"/>
  <c r="I41" i="249" s="1"/>
  <c r="E508" i="249"/>
  <c r="I508" i="249" s="1"/>
  <c r="E242" i="249"/>
  <c r="I242" i="249" s="1"/>
  <c r="E94" i="249"/>
  <c r="I94" i="249" s="1"/>
  <c r="E105" i="249"/>
  <c r="I105" i="249" s="1"/>
  <c r="E414" i="249"/>
  <c r="I414" i="249" s="1"/>
  <c r="E54" i="249"/>
  <c r="I54" i="249" s="1"/>
  <c r="E170" i="249"/>
  <c r="I170" i="249" s="1"/>
  <c r="E121" i="249"/>
  <c r="I121" i="249" s="1"/>
  <c r="E424" i="249"/>
  <c r="I424" i="249" s="1"/>
  <c r="E290" i="249"/>
  <c r="I290" i="249" s="1"/>
  <c r="E222" i="249"/>
  <c r="I222" i="249" s="1"/>
  <c r="E421" i="249"/>
  <c r="I421" i="249" s="1"/>
  <c r="E120" i="249"/>
  <c r="I120" i="249" s="1"/>
  <c r="E107" i="249"/>
  <c r="I107" i="249" s="1"/>
  <c r="E486" i="249"/>
  <c r="I486" i="249" s="1"/>
  <c r="E196" i="249"/>
  <c r="I196" i="249" s="1"/>
  <c r="E338" i="249"/>
  <c r="I338" i="249" s="1"/>
  <c r="E452" i="249"/>
  <c r="I452" i="249" s="1"/>
  <c r="E415" i="249"/>
  <c r="I415" i="249" s="1"/>
  <c r="E99" i="249"/>
  <c r="I99" i="249" s="1"/>
  <c r="E137" i="249"/>
  <c r="I137" i="249" s="1"/>
  <c r="E397" i="249"/>
  <c r="I397" i="249" s="1"/>
  <c r="E117" i="249"/>
  <c r="I117" i="249" s="1"/>
  <c r="E479" i="249"/>
  <c r="I479" i="249" s="1"/>
  <c r="E223" i="249"/>
  <c r="I223" i="249" s="1"/>
  <c r="E168" i="249"/>
  <c r="I168" i="249" s="1"/>
  <c r="E386" i="249"/>
  <c r="I386" i="249" s="1"/>
  <c r="E440" i="249"/>
  <c r="I440" i="249" s="1"/>
  <c r="E262" i="249"/>
  <c r="I262" i="249" s="1"/>
  <c r="E460" i="249"/>
  <c r="I460" i="249" s="1"/>
  <c r="E55" i="249"/>
  <c r="I55" i="249" s="1"/>
  <c r="E310" i="249"/>
  <c r="I310" i="249" s="1"/>
  <c r="E17" i="249"/>
  <c r="I17" i="249" s="1"/>
  <c r="E337" i="249"/>
  <c r="I337" i="249" s="1"/>
  <c r="E38" i="249"/>
  <c r="I38" i="249" s="1"/>
  <c r="E156" i="249"/>
  <c r="I156" i="249" s="1"/>
  <c r="E302" i="249"/>
  <c r="I302" i="249" s="1"/>
  <c r="E259" i="249"/>
  <c r="I259" i="249" s="1"/>
  <c r="E211" i="249"/>
  <c r="I211" i="249" s="1"/>
  <c r="E454" i="249"/>
  <c r="I454" i="249" s="1"/>
  <c r="E148" i="249"/>
  <c r="I148" i="249" s="1"/>
  <c r="E234" i="249"/>
  <c r="I234" i="249" s="1"/>
  <c r="E144" i="249"/>
  <c r="I144" i="249" s="1"/>
  <c r="E180" i="249"/>
  <c r="I180" i="249" s="1"/>
  <c r="E59" i="249"/>
  <c r="I59" i="249" s="1"/>
  <c r="E109" i="249"/>
  <c r="I109" i="249" s="1"/>
  <c r="E220" i="249"/>
  <c r="I220" i="249" s="1"/>
  <c r="K37" i="266" l="1"/>
  <c r="L37" i="266" s="1"/>
  <c r="F37" i="266" s="1"/>
  <c r="K36" i="266"/>
  <c r="L36" i="266" s="1"/>
  <c r="F36" i="266" s="1"/>
  <c r="F39" i="266"/>
  <c r="K38" i="266"/>
  <c r="L38" i="266" s="1"/>
  <c r="F38" i="266" s="1"/>
  <c r="K35" i="266"/>
  <c r="L35" i="266" s="1"/>
  <c r="F35" i="266" s="1"/>
  <c r="O13" i="236"/>
  <c r="M10" i="236"/>
  <c r="H10" i="236" s="1"/>
  <c r="P10" i="236" s="1"/>
  <c r="F34" i="266"/>
  <c r="L8" i="236"/>
  <c r="K32" i="266" s="1"/>
  <c r="L32" i="266" s="1"/>
  <c r="F32" i="266" s="1"/>
  <c r="U16" i="237"/>
  <c r="O10" i="236"/>
  <c r="L45" i="236"/>
  <c r="L78" i="236" s="1"/>
  <c r="L47" i="236"/>
  <c r="L80" i="236" s="1"/>
  <c r="L9" i="236"/>
  <c r="L43" i="236"/>
  <c r="L76" i="236" s="1"/>
  <c r="Q10" i="236"/>
  <c r="L44" i="236"/>
  <c r="L77" i="236" s="1"/>
  <c r="L46" i="236"/>
  <c r="L79" i="236" s="1"/>
  <c r="O11" i="236"/>
  <c r="Q11" i="236"/>
  <c r="M11" i="236"/>
  <c r="H11" i="236" s="1"/>
  <c r="P11" i="236" s="1"/>
  <c r="Q9" i="236"/>
  <c r="M9" i="236"/>
  <c r="H9" i="236" s="1"/>
  <c r="P9" i="236" s="1"/>
  <c r="O14" i="236"/>
  <c r="Q14" i="236"/>
  <c r="M14" i="236"/>
  <c r="H14" i="236" s="1"/>
  <c r="P14" i="236" s="1"/>
  <c r="I513" i="249"/>
  <c r="D7" i="249" s="1"/>
  <c r="F7" i="249" s="1"/>
  <c r="F12" i="251" s="1"/>
  <c r="J12" i="251" s="1"/>
  <c r="O12" i="236"/>
  <c r="Q12" i="236"/>
  <c r="M12" i="236"/>
  <c r="H12" i="236" s="1"/>
  <c r="P12" i="236" s="1"/>
  <c r="O8" i="236" l="1"/>
  <c r="L41" i="236"/>
  <c r="L74" i="236" s="1"/>
  <c r="Q8" i="236"/>
  <c r="G36" i="266"/>
  <c r="N36" i="266" s="1"/>
  <c r="M36" i="266"/>
  <c r="G37" i="266"/>
  <c r="N37" i="266" s="1"/>
  <c r="M37" i="266"/>
  <c r="G35" i="266"/>
  <c r="N35" i="266" s="1"/>
  <c r="M35" i="266"/>
  <c r="G38" i="266"/>
  <c r="N38" i="266" s="1"/>
  <c r="M38" i="266"/>
  <c r="G39" i="266"/>
  <c r="N39" i="266" s="1"/>
  <c r="M39" i="266"/>
  <c r="G34" i="266"/>
  <c r="N34" i="266" s="1"/>
  <c r="M34" i="266"/>
  <c r="K33" i="266"/>
  <c r="L33" i="266" s="1"/>
  <c r="F33" i="266" s="1"/>
  <c r="M8" i="236"/>
  <c r="H8" i="236" s="1"/>
  <c r="M32" i="266"/>
  <c r="G32" i="266"/>
  <c r="N32" i="266" s="1"/>
  <c r="L17" i="236"/>
  <c r="M18" i="236"/>
  <c r="Q18" i="236"/>
  <c r="Q17" i="236"/>
  <c r="L18" i="236"/>
  <c r="M43" i="236"/>
  <c r="H43" i="236" s="1"/>
  <c r="P43" i="236" s="1"/>
  <c r="Q43" i="236"/>
  <c r="O43" i="236"/>
  <c r="O47" i="236"/>
  <c r="M47" i="236"/>
  <c r="H47" i="236" s="1"/>
  <c r="P47" i="236" s="1"/>
  <c r="Q47" i="236"/>
  <c r="O44" i="236"/>
  <c r="Q44" i="236"/>
  <c r="M44" i="236"/>
  <c r="H44" i="236" s="1"/>
  <c r="P44" i="236" s="1"/>
  <c r="L42" i="236"/>
  <c r="O45" i="236"/>
  <c r="M45" i="236"/>
  <c r="H45" i="236" s="1"/>
  <c r="P45" i="236" s="1"/>
  <c r="Q45" i="236"/>
  <c r="O46" i="236"/>
  <c r="M46" i="236"/>
  <c r="H46" i="236" s="1"/>
  <c r="P46" i="236" s="1"/>
  <c r="Q46" i="236"/>
  <c r="O9" i="236"/>
  <c r="O17" i="236" s="1"/>
  <c r="H12" i="251"/>
  <c r="F22" i="251"/>
  <c r="J22" i="251" s="1"/>
  <c r="F21" i="251"/>
  <c r="J21" i="251" s="1"/>
  <c r="F13" i="251"/>
  <c r="J13" i="251" s="1"/>
  <c r="J14" i="251" s="1"/>
  <c r="M41" i="236"/>
  <c r="O41" i="236"/>
  <c r="Q41" i="236"/>
  <c r="G33" i="266" l="1"/>
  <c r="N33" i="266" s="1"/>
  <c r="N41" i="266" s="1"/>
  <c r="N43" i="266" s="1"/>
  <c r="M33" i="266"/>
  <c r="M41" i="266" s="1"/>
  <c r="N44" i="266" s="1"/>
  <c r="M17" i="236"/>
  <c r="L51" i="236"/>
  <c r="L75" i="236"/>
  <c r="L84" i="236" s="1"/>
  <c r="J23" i="251"/>
  <c r="L50" i="236"/>
  <c r="H18" i="236"/>
  <c r="H17" i="236"/>
  <c r="O18" i="236"/>
  <c r="Q78" i="236"/>
  <c r="O78" i="236"/>
  <c r="M78" i="236"/>
  <c r="H78" i="236" s="1"/>
  <c r="P78" i="236" s="1"/>
  <c r="O42" i="236"/>
  <c r="O50" i="236" s="1"/>
  <c r="Q42" i="236"/>
  <c r="Q51" i="236" s="1"/>
  <c r="M42" i="236"/>
  <c r="H42" i="236" s="1"/>
  <c r="P42" i="236" s="1"/>
  <c r="O79" i="236"/>
  <c r="M79" i="236"/>
  <c r="H79" i="236" s="1"/>
  <c r="P79" i="236" s="1"/>
  <c r="Q79" i="236"/>
  <c r="M77" i="236"/>
  <c r="H77" i="236" s="1"/>
  <c r="P77" i="236" s="1"/>
  <c r="Q77" i="236"/>
  <c r="O77" i="236"/>
  <c r="M80" i="236"/>
  <c r="H80" i="236" s="1"/>
  <c r="P80" i="236" s="1"/>
  <c r="O80" i="236"/>
  <c r="Q80" i="236"/>
  <c r="Q76" i="236"/>
  <c r="M76" i="236"/>
  <c r="H76" i="236" s="1"/>
  <c r="P76" i="236" s="1"/>
  <c r="O76" i="236"/>
  <c r="O74" i="236"/>
  <c r="Q74" i="236"/>
  <c r="M74" i="236"/>
  <c r="P8" i="236"/>
  <c r="H13" i="251"/>
  <c r="H21" i="251"/>
  <c r="H22" i="251"/>
  <c r="H41" i="236"/>
  <c r="N45" i="266" l="1"/>
  <c r="L83" i="236"/>
  <c r="Q50" i="236"/>
  <c r="O51" i="236"/>
  <c r="M50" i="236"/>
  <c r="H51" i="236"/>
  <c r="H50" i="236"/>
  <c r="M51" i="236"/>
  <c r="P18" i="236"/>
  <c r="P17" i="236"/>
  <c r="M75" i="236"/>
  <c r="H75" i="236" s="1"/>
  <c r="P75" i="236" s="1"/>
  <c r="Q75" i="236"/>
  <c r="Q84" i="236" s="1"/>
  <c r="O75" i="236"/>
  <c r="O83" i="236" s="1"/>
  <c r="H23" i="251"/>
  <c r="H74" i="236"/>
  <c r="H14" i="251"/>
  <c r="P41" i="236"/>
  <c r="M83" i="236" l="1"/>
  <c r="M84" i="236"/>
  <c r="O84" i="236"/>
  <c r="Q83" i="236"/>
  <c r="H83" i="236"/>
  <c r="H84" i="236"/>
  <c r="P50" i="236"/>
  <c r="P51" i="236"/>
  <c r="P74" i="236"/>
  <c r="P84" i="236" l="1"/>
  <c r="P83" i="236"/>
  <c r="H13" i="248" l="1"/>
  <c r="D513" i="248" l="1"/>
  <c r="E13" i="248" l="1"/>
  <c r="I13" i="248" s="1"/>
  <c r="E455" i="248"/>
  <c r="I455" i="248" s="1"/>
  <c r="E351" i="248"/>
  <c r="I351" i="248" s="1"/>
  <c r="E107" i="248"/>
  <c r="I107" i="248" s="1"/>
  <c r="E325" i="248"/>
  <c r="I325" i="248" s="1"/>
  <c r="E18" i="248"/>
  <c r="I18" i="248" s="1"/>
  <c r="E129" i="248"/>
  <c r="I129" i="248" s="1"/>
  <c r="E52" i="248"/>
  <c r="I52" i="248" s="1"/>
  <c r="E489" i="248"/>
  <c r="I489" i="248" s="1"/>
  <c r="E440" i="248"/>
  <c r="I440" i="248" s="1"/>
  <c r="E406" i="248"/>
  <c r="I406" i="248" s="1"/>
  <c r="E299" i="248"/>
  <c r="I299" i="248" s="1"/>
  <c r="E321" i="248"/>
  <c r="I321" i="248" s="1"/>
  <c r="E362" i="248"/>
  <c r="I362" i="248" s="1"/>
  <c r="E426" i="248"/>
  <c r="I426" i="248" s="1"/>
  <c r="E258" i="248"/>
  <c r="I258" i="248" s="1"/>
  <c r="E447" i="248"/>
  <c r="I447" i="248" s="1"/>
  <c r="E338" i="248"/>
  <c r="I338" i="248" s="1"/>
  <c r="E317" i="248"/>
  <c r="I317" i="248" s="1"/>
  <c r="E203" i="248"/>
  <c r="I203" i="248" s="1"/>
  <c r="E75" i="248"/>
  <c r="I75" i="248" s="1"/>
  <c r="E140" i="248"/>
  <c r="I140" i="248" s="1"/>
  <c r="E67" i="248"/>
  <c r="I67" i="248" s="1"/>
  <c r="E334" i="248"/>
  <c r="I334" i="248" s="1"/>
  <c r="E193" i="248"/>
  <c r="I193" i="248" s="1"/>
  <c r="E382" i="248"/>
  <c r="I382" i="248" s="1"/>
  <c r="E34" i="248"/>
  <c r="I34" i="248" s="1"/>
  <c r="E217" i="248"/>
  <c r="I217" i="248" s="1"/>
  <c r="E333" i="248"/>
  <c r="I333" i="248" s="1"/>
  <c r="E360" i="248"/>
  <c r="I360" i="248" s="1"/>
  <c r="E353" i="248"/>
  <c r="I353" i="248" s="1"/>
  <c r="E15" i="248"/>
  <c r="I15" i="248" s="1"/>
  <c r="E270" i="248"/>
  <c r="I270" i="248" s="1"/>
  <c r="E295" i="248"/>
  <c r="I295" i="248" s="1"/>
  <c r="E170" i="248"/>
  <c r="I170" i="248" s="1"/>
  <c r="E178" i="248"/>
  <c r="I178" i="248" s="1"/>
  <c r="E421" i="248"/>
  <c r="I421" i="248" s="1"/>
  <c r="E506" i="248"/>
  <c r="I506" i="248" s="1"/>
  <c r="E247" i="248"/>
  <c r="I247" i="248" s="1"/>
  <c r="E509" i="248"/>
  <c r="I509" i="248" s="1"/>
  <c r="E246" i="248"/>
  <c r="I246" i="248" s="1"/>
  <c r="E68" i="248"/>
  <c r="I68" i="248" s="1"/>
  <c r="E413" i="248"/>
  <c r="I413" i="248" s="1"/>
  <c r="E392" i="248"/>
  <c r="I392" i="248" s="1"/>
  <c r="E58" i="248"/>
  <c r="I58" i="248" s="1"/>
  <c r="E220" i="248"/>
  <c r="I220" i="248" s="1"/>
  <c r="E28" i="248"/>
  <c r="I28" i="248" s="1"/>
  <c r="E248" i="248"/>
  <c r="I248" i="248" s="1"/>
  <c r="E66" i="248"/>
  <c r="I66" i="248" s="1"/>
  <c r="E376" i="248"/>
  <c r="I376" i="248" s="1"/>
  <c r="E61" i="248"/>
  <c r="I61" i="248" s="1"/>
  <c r="E349" i="248"/>
  <c r="I349" i="248" s="1"/>
  <c r="E187" i="248"/>
  <c r="I187" i="248" s="1"/>
  <c r="E465" i="248"/>
  <c r="I465" i="248" s="1"/>
  <c r="E184" i="248"/>
  <c r="I184" i="248" s="1"/>
  <c r="E160" i="248"/>
  <c r="I160" i="248" s="1"/>
  <c r="E396" i="248"/>
  <c r="I396" i="248" s="1"/>
  <c r="E198" i="248"/>
  <c r="I198" i="248" s="1"/>
  <c r="E145" i="248"/>
  <c r="I145" i="248" s="1"/>
  <c r="E308" i="248"/>
  <c r="I308" i="248" s="1"/>
  <c r="E298" i="248"/>
  <c r="I298" i="248" s="1"/>
  <c r="E84" i="248"/>
  <c r="I84" i="248" s="1"/>
  <c r="E404" i="248"/>
  <c r="I404" i="248" s="1"/>
  <c r="E250" i="248"/>
  <c r="I250" i="248" s="1"/>
  <c r="E483" i="248"/>
  <c r="I483" i="248" s="1"/>
  <c r="E411" i="248"/>
  <c r="I411" i="248" s="1"/>
  <c r="E226" i="248"/>
  <c r="I226" i="248" s="1"/>
  <c r="E402" i="248"/>
  <c r="I402" i="248" s="1"/>
  <c r="E510" i="248"/>
  <c r="I510" i="248" s="1"/>
  <c r="E434" i="248"/>
  <c r="I434" i="248" s="1"/>
  <c r="E331" i="248"/>
  <c r="I331" i="248" s="1"/>
  <c r="E139" i="248"/>
  <c r="I139" i="248" s="1"/>
  <c r="E106" i="248"/>
  <c r="I106" i="248" s="1"/>
  <c r="E478" i="248"/>
  <c r="I478" i="248" s="1"/>
  <c r="E494" i="248"/>
  <c r="I494" i="248" s="1"/>
  <c r="E393" i="248"/>
  <c r="I393" i="248" s="1"/>
  <c r="E238" i="248"/>
  <c r="I238" i="248" s="1"/>
  <c r="E237" i="248"/>
  <c r="I237" i="248" s="1"/>
  <c r="E490" i="248"/>
  <c r="I490" i="248" s="1"/>
  <c r="E191" i="248"/>
  <c r="I191" i="248" s="1"/>
  <c r="E273" i="248"/>
  <c r="I273" i="248" s="1"/>
  <c r="E256" i="248"/>
  <c r="I256" i="248" s="1"/>
  <c r="E423" i="248"/>
  <c r="I423" i="248" s="1"/>
  <c r="E99" i="248"/>
  <c r="I99" i="248" s="1"/>
  <c r="E403" i="248"/>
  <c r="I403" i="248" s="1"/>
  <c r="E439" i="248"/>
  <c r="I439" i="248" s="1"/>
  <c r="E290" i="248"/>
  <c r="I290" i="248" s="1"/>
  <c r="E262" i="248"/>
  <c r="I262" i="248" s="1"/>
  <c r="E141" i="248"/>
  <c r="I141" i="248" s="1"/>
  <c r="E173" i="248"/>
  <c r="I173" i="248" s="1"/>
  <c r="E253" i="248"/>
  <c r="I253" i="248" s="1"/>
  <c r="E337" i="248"/>
  <c r="I337" i="248" s="1"/>
  <c r="E155" i="248"/>
  <c r="I155" i="248" s="1"/>
  <c r="E119" i="248"/>
  <c r="I119" i="248" s="1"/>
  <c r="E497" i="248"/>
  <c r="I497" i="248" s="1"/>
  <c r="E136" i="248"/>
  <c r="I136" i="248" s="1"/>
  <c r="E255" i="248"/>
  <c r="I255" i="248" s="1"/>
  <c r="E481" i="248"/>
  <c r="I481" i="248" s="1"/>
  <c r="E126" i="248"/>
  <c r="I126" i="248" s="1"/>
  <c r="E348" i="248"/>
  <c r="I348" i="248" s="1"/>
  <c r="E33" i="248"/>
  <c r="I33" i="248" s="1"/>
  <c r="E251" i="248"/>
  <c r="I251" i="248" s="1"/>
  <c r="E354" i="248"/>
  <c r="I354" i="248" s="1"/>
  <c r="E213" i="248"/>
  <c r="I213" i="248" s="1"/>
  <c r="E473" i="248"/>
  <c r="I473" i="248" s="1"/>
  <c r="E131" i="248"/>
  <c r="I131" i="248" s="1"/>
  <c r="E450" i="248"/>
  <c r="I450" i="248" s="1"/>
  <c r="E241" i="248"/>
  <c r="I241" i="248" s="1"/>
  <c r="E332" i="248"/>
  <c r="I332" i="248" s="1"/>
  <c r="E146" i="248"/>
  <c r="I146" i="248" s="1"/>
  <c r="E356" i="248"/>
  <c r="I356" i="248" s="1"/>
  <c r="E266" i="248"/>
  <c r="I266" i="248" s="1"/>
  <c r="E181" i="248"/>
  <c r="I181" i="248" s="1"/>
  <c r="E288" i="248"/>
  <c r="I288" i="248" s="1"/>
  <c r="E54" i="248"/>
  <c r="I54" i="248" s="1"/>
  <c r="E339" i="248"/>
  <c r="I339" i="248" s="1"/>
  <c r="E46" i="248"/>
  <c r="I46" i="248" s="1"/>
  <c r="E322" i="248"/>
  <c r="I322" i="248" s="1"/>
  <c r="E484" i="248"/>
  <c r="I484" i="248" s="1"/>
  <c r="E132" i="248"/>
  <c r="I132" i="248" s="1"/>
  <c r="E407" i="248"/>
  <c r="I407" i="248" s="1"/>
  <c r="E183" i="248"/>
  <c r="I183" i="248" s="1"/>
  <c r="E208" i="248"/>
  <c r="I208" i="248" s="1"/>
  <c r="E319" i="248"/>
  <c r="I319" i="248" s="1"/>
  <c r="E316" i="248"/>
  <c r="I316" i="248" s="1"/>
  <c r="E269" i="248"/>
  <c r="I269" i="248" s="1"/>
  <c r="E83" i="248"/>
  <c r="I83" i="248" s="1"/>
  <c r="E350" i="248"/>
  <c r="I350" i="248" s="1"/>
  <c r="E359" i="248"/>
  <c r="I359" i="248" s="1"/>
  <c r="E512" i="248"/>
  <c r="I512" i="248" s="1"/>
  <c r="E249" i="248"/>
  <c r="I249" i="248" s="1"/>
  <c r="E386" i="248"/>
  <c r="I386" i="248" s="1"/>
  <c r="E186" i="248"/>
  <c r="I186" i="248" s="1"/>
  <c r="E254" i="248"/>
  <c r="I254" i="248" s="1"/>
  <c r="E498" i="248"/>
  <c r="I498" i="248" s="1"/>
  <c r="E159" i="248"/>
  <c r="I159" i="248" s="1"/>
  <c r="E387" i="248"/>
  <c r="I387" i="248" s="1"/>
  <c r="E116" i="248"/>
  <c r="I116" i="248" s="1"/>
  <c r="E16" i="248"/>
  <c r="I16" i="248" s="1"/>
  <c r="E460" i="248"/>
  <c r="I460" i="248" s="1"/>
  <c r="E355" i="248"/>
  <c r="I355" i="248" s="1"/>
  <c r="E306" i="248"/>
  <c r="I306" i="248" s="1"/>
  <c r="E304" i="248"/>
  <c r="I304" i="248" s="1"/>
  <c r="E96" i="248"/>
  <c r="I96" i="248" s="1"/>
  <c r="E110" i="248"/>
  <c r="I110" i="248" s="1"/>
  <c r="E79" i="248"/>
  <c r="I79" i="248" s="1"/>
  <c r="E29" i="248"/>
  <c r="I29" i="248" s="1"/>
  <c r="E461" i="248"/>
  <c r="I461" i="248" s="1"/>
  <c r="E229" i="248"/>
  <c r="I229" i="248" s="1"/>
  <c r="E72" i="248"/>
  <c r="I72" i="248" s="1"/>
  <c r="E134" i="248"/>
  <c r="I134" i="248" s="1"/>
  <c r="E281" i="248"/>
  <c r="I281" i="248" s="1"/>
  <c r="E401" i="248"/>
  <c r="I401" i="248" s="1"/>
  <c r="E215" i="248"/>
  <c r="I215" i="248" s="1"/>
  <c r="E169" i="248"/>
  <c r="I169" i="248" s="1"/>
  <c r="E276" i="248"/>
  <c r="I276" i="248" s="1"/>
  <c r="E495" i="248"/>
  <c r="I495" i="248" s="1"/>
  <c r="E289" i="248"/>
  <c r="I289" i="248" s="1"/>
  <c r="E369" i="248"/>
  <c r="I369" i="248" s="1"/>
  <c r="E477" i="248"/>
  <c r="I477" i="248" s="1"/>
  <c r="E293" i="248"/>
  <c r="I293" i="248" s="1"/>
  <c r="E152" i="248"/>
  <c r="I152" i="248" s="1"/>
  <c r="E252" i="248"/>
  <c r="I252" i="248" s="1"/>
  <c r="E326" i="248"/>
  <c r="I326" i="248" s="1"/>
  <c r="E454" i="248"/>
  <c r="I454" i="248" s="1"/>
  <c r="E311" i="248"/>
  <c r="I311" i="248" s="1"/>
  <c r="E452" i="248"/>
  <c r="I452" i="248" s="1"/>
  <c r="E285" i="248"/>
  <c r="I285" i="248" s="1"/>
  <c r="E279" i="248"/>
  <c r="I279" i="248" s="1"/>
  <c r="E469" i="248"/>
  <c r="I469" i="248" s="1"/>
  <c r="E177" i="248"/>
  <c r="I177" i="248" s="1"/>
  <c r="E135" i="248"/>
  <c r="I135" i="248" s="1"/>
  <c r="E511" i="248"/>
  <c r="I511" i="248" s="1"/>
  <c r="E398" i="248"/>
  <c r="I398" i="248" s="1"/>
  <c r="E275" i="248"/>
  <c r="I275" i="248" s="1"/>
  <c r="E341" i="248"/>
  <c r="I341" i="248" s="1"/>
  <c r="E100" i="248"/>
  <c r="I100" i="248" s="1"/>
  <c r="E282" i="248"/>
  <c r="I282" i="248" s="1"/>
  <c r="E441" i="248"/>
  <c r="I441" i="248" s="1"/>
  <c r="E204" i="248"/>
  <c r="I204" i="248" s="1"/>
  <c r="E363" i="248"/>
  <c r="I363" i="248" s="1"/>
  <c r="E267" i="248"/>
  <c r="I267" i="248" s="1"/>
  <c r="E158" i="248"/>
  <c r="I158" i="248" s="1"/>
  <c r="E380" i="248"/>
  <c r="I380" i="248" s="1"/>
  <c r="E366" i="248"/>
  <c r="I366" i="248" s="1"/>
  <c r="E197" i="248"/>
  <c r="I197" i="248" s="1"/>
  <c r="E508" i="248"/>
  <c r="I508" i="248" s="1"/>
  <c r="E89" i="248"/>
  <c r="I89" i="248" s="1"/>
  <c r="E32" i="248"/>
  <c r="I32" i="248" s="1"/>
  <c r="E503" i="248"/>
  <c r="I503" i="248" s="1"/>
  <c r="E451" i="248"/>
  <c r="I451" i="248" s="1"/>
  <c r="E405" i="248"/>
  <c r="I405" i="248" s="1"/>
  <c r="E147" i="248"/>
  <c r="I147" i="248" s="1"/>
  <c r="E297" i="248"/>
  <c r="I297" i="248" s="1"/>
  <c r="E23" i="248"/>
  <c r="I23" i="248" s="1"/>
  <c r="E150" i="248"/>
  <c r="I150" i="248" s="1"/>
  <c r="E26" i="248"/>
  <c r="I26" i="248" s="1"/>
  <c r="E94" i="248"/>
  <c r="I94" i="248" s="1"/>
  <c r="E227" i="248"/>
  <c r="I227" i="248" s="1"/>
  <c r="E373" i="248"/>
  <c r="I373" i="248" s="1"/>
  <c r="E435" i="248"/>
  <c r="I435" i="248" s="1"/>
  <c r="E153" i="248"/>
  <c r="I153" i="248" s="1"/>
  <c r="E377" i="248"/>
  <c r="I377" i="248" s="1"/>
  <c r="E410" i="248"/>
  <c r="I410" i="248" s="1"/>
  <c r="E41" i="248"/>
  <c r="I41" i="248" s="1"/>
  <c r="E501" i="248"/>
  <c r="I501" i="248" s="1"/>
  <c r="E154" i="248"/>
  <c r="I154" i="248" s="1"/>
  <c r="E222" i="248"/>
  <c r="I222" i="248" s="1"/>
  <c r="E259" i="248"/>
  <c r="I259" i="248" s="1"/>
  <c r="E476" i="248"/>
  <c r="I476" i="248" s="1"/>
  <c r="E346" i="248"/>
  <c r="I346" i="248" s="1"/>
  <c r="E231" i="248"/>
  <c r="I231" i="248" s="1"/>
  <c r="E164" i="248"/>
  <c r="I164" i="248" s="1"/>
  <c r="E368" i="248"/>
  <c r="I368" i="248" s="1"/>
  <c r="E143" i="248"/>
  <c r="I143" i="248" s="1"/>
  <c r="E223" i="248"/>
  <c r="I223" i="248" s="1"/>
  <c r="E161" i="248"/>
  <c r="I161" i="248" s="1"/>
  <c r="E365" i="248"/>
  <c r="I365" i="248" s="1"/>
  <c r="E431" i="248"/>
  <c r="I431" i="248" s="1"/>
  <c r="E284" i="248"/>
  <c r="I284" i="248" s="1"/>
  <c r="E412" i="248"/>
  <c r="I412" i="248" s="1"/>
  <c r="E335" i="248"/>
  <c r="I335" i="248" s="1"/>
  <c r="E199" i="248"/>
  <c r="I199" i="248" s="1"/>
  <c r="E211" i="248"/>
  <c r="I211" i="248" s="1"/>
  <c r="E422" i="248"/>
  <c r="I422" i="248" s="1"/>
  <c r="E95" i="248"/>
  <c r="I95" i="248" s="1"/>
  <c r="E443" i="248"/>
  <c r="I443" i="248" s="1"/>
  <c r="E307" i="248"/>
  <c r="I307" i="248" s="1"/>
  <c r="E429" i="248"/>
  <c r="I429" i="248" s="1"/>
  <c r="E179" i="248"/>
  <c r="I179" i="248" s="1"/>
  <c r="E114" i="248"/>
  <c r="I114" i="248" s="1"/>
  <c r="E444" i="248"/>
  <c r="I444" i="248" s="1"/>
  <c r="E449" i="248"/>
  <c r="I449" i="248" s="1"/>
  <c r="E287" i="248"/>
  <c r="I287" i="248" s="1"/>
  <c r="E218" i="248"/>
  <c r="I218" i="248" s="1"/>
  <c r="E437" i="248"/>
  <c r="I437" i="248" s="1"/>
  <c r="E310" i="248"/>
  <c r="I310" i="248" s="1"/>
  <c r="E239" i="248"/>
  <c r="I239" i="248" s="1"/>
  <c r="E210" i="248"/>
  <c r="I210" i="248" s="1"/>
  <c r="E286" i="248"/>
  <c r="I286" i="248" s="1"/>
  <c r="E470" i="248"/>
  <c r="I470" i="248" s="1"/>
  <c r="E309" i="248"/>
  <c r="I309" i="248" s="1"/>
  <c r="E121" i="248"/>
  <c r="I121" i="248" s="1"/>
  <c r="E318" i="248"/>
  <c r="I318" i="248" s="1"/>
  <c r="E130" i="248"/>
  <c r="I130" i="248" s="1"/>
  <c r="E408" i="248"/>
  <c r="I408" i="248" s="1"/>
  <c r="E271" i="248"/>
  <c r="I271" i="248" s="1"/>
  <c r="E118" i="248"/>
  <c r="I118" i="248" s="1"/>
  <c r="E486" i="248"/>
  <c r="I486" i="248" s="1"/>
  <c r="E330" i="248"/>
  <c r="I330" i="248" s="1"/>
  <c r="E394" i="248"/>
  <c r="I394" i="248" s="1"/>
  <c r="E20" i="248"/>
  <c r="I20" i="248" s="1"/>
  <c r="E264" i="248"/>
  <c r="I264" i="248" s="1"/>
  <c r="E163" i="248"/>
  <c r="I163" i="248" s="1"/>
  <c r="E472" i="248"/>
  <c r="I472" i="248" s="1"/>
  <c r="E378" i="248"/>
  <c r="I378" i="248" s="1"/>
  <c r="E395" i="248"/>
  <c r="I395" i="248" s="1"/>
  <c r="E313" i="248"/>
  <c r="I313" i="248" s="1"/>
  <c r="E446" i="248"/>
  <c r="I446" i="248" s="1"/>
  <c r="E138" i="248"/>
  <c r="I138" i="248" s="1"/>
  <c r="E383" i="248"/>
  <c r="I383" i="248" s="1"/>
  <c r="E76" i="248"/>
  <c r="I76" i="248" s="1"/>
  <c r="E25" i="248"/>
  <c r="I25" i="248" s="1"/>
  <c r="E342" i="248"/>
  <c r="I342" i="248" s="1"/>
  <c r="E314" i="248"/>
  <c r="I314" i="248" s="1"/>
  <c r="E381" i="248"/>
  <c r="I381" i="248" s="1"/>
  <c r="E234" i="248"/>
  <c r="I234" i="248" s="1"/>
  <c r="E235" i="248"/>
  <c r="I235" i="248" s="1"/>
  <c r="E464" i="248"/>
  <c r="I464" i="248" s="1"/>
  <c r="E91" i="248"/>
  <c r="I91" i="248" s="1"/>
  <c r="E425" i="248"/>
  <c r="I425" i="248" s="1"/>
  <c r="E343" i="248"/>
  <c r="I343" i="248" s="1"/>
  <c r="E391" i="248"/>
  <c r="I391" i="248" s="1"/>
  <c r="E496" i="248"/>
  <c r="I496" i="248" s="1"/>
  <c r="E38" i="248"/>
  <c r="I38" i="248" s="1"/>
  <c r="E374" i="248"/>
  <c r="I374" i="248" s="1"/>
  <c r="E127" i="248"/>
  <c r="I127" i="248" s="1"/>
  <c r="E195" i="248"/>
  <c r="I195" i="248" s="1"/>
  <c r="E499" i="248"/>
  <c r="I499" i="248" s="1"/>
  <c r="E294" i="248"/>
  <c r="I294" i="248" s="1"/>
  <c r="E315" i="248"/>
  <c r="I315" i="248" s="1"/>
  <c r="E328" i="248"/>
  <c r="I328" i="248" s="1"/>
  <c r="E236" i="248"/>
  <c r="I236" i="248" s="1"/>
  <c r="E123" i="248"/>
  <c r="I123" i="248" s="1"/>
  <c r="E73" i="248"/>
  <c r="I73" i="248" s="1"/>
  <c r="E48" i="248"/>
  <c r="I48" i="248" s="1"/>
  <c r="E230" i="248"/>
  <c r="I230" i="248" s="1"/>
  <c r="E180" i="248"/>
  <c r="I180" i="248" s="1"/>
  <c r="E479" i="248"/>
  <c r="I479" i="248" s="1"/>
  <c r="E390" i="248"/>
  <c r="I390" i="248" s="1"/>
  <c r="E60" i="248"/>
  <c r="I60" i="248" s="1"/>
  <c r="E324" i="248"/>
  <c r="I324" i="248" s="1"/>
  <c r="E420" i="248"/>
  <c r="I420" i="248" s="1"/>
  <c r="E216" i="248"/>
  <c r="I216" i="248" s="1"/>
  <c r="E224" i="248"/>
  <c r="I224" i="248" s="1"/>
  <c r="E85" i="248"/>
  <c r="I85" i="248" s="1"/>
  <c r="E221" i="248"/>
  <c r="I221" i="248" s="1"/>
  <c r="E102" i="248"/>
  <c r="I102" i="248" s="1"/>
  <c r="E192" i="248"/>
  <c r="I192" i="248" s="1"/>
  <c r="E245" i="248"/>
  <c r="I245" i="248" s="1"/>
  <c r="E98" i="248"/>
  <c r="I98" i="248" s="1"/>
  <c r="E277" i="248"/>
  <c r="I277" i="248" s="1"/>
  <c r="E352" i="248"/>
  <c r="I352" i="248" s="1"/>
  <c r="E137" i="248"/>
  <c r="I137" i="248" s="1"/>
  <c r="E82" i="248"/>
  <c r="I82" i="248" s="1"/>
  <c r="E430" i="248"/>
  <c r="I430" i="248" s="1"/>
  <c r="E93" i="248"/>
  <c r="I93" i="248" s="1"/>
  <c r="E345" i="248"/>
  <c r="I345" i="248" s="1"/>
  <c r="E44" i="248"/>
  <c r="I44" i="248" s="1"/>
  <c r="E414" i="248"/>
  <c r="I414" i="248" s="1"/>
  <c r="E232" i="248"/>
  <c r="I232" i="248" s="1"/>
  <c r="E424" i="248"/>
  <c r="I424" i="248" s="1"/>
  <c r="E427" i="248"/>
  <c r="I427" i="248" s="1"/>
  <c r="E122" i="248"/>
  <c r="I122" i="248" s="1"/>
  <c r="E367" i="248"/>
  <c r="I367" i="248" s="1"/>
  <c r="E45" i="248"/>
  <c r="I45" i="248" s="1"/>
  <c r="E109" i="248"/>
  <c r="I109" i="248" s="1"/>
  <c r="E292" i="248"/>
  <c r="I292" i="248" s="1"/>
  <c r="E385" i="248"/>
  <c r="I385" i="248" s="1"/>
  <c r="E485" i="248"/>
  <c r="I485" i="248" s="1"/>
  <c r="E53" i="248"/>
  <c r="I53" i="248" s="1"/>
  <c r="E21" i="248"/>
  <c r="I21" i="248" s="1"/>
  <c r="E500" i="248"/>
  <c r="I500" i="248" s="1"/>
  <c r="E467" i="248"/>
  <c r="I467" i="248" s="1"/>
  <c r="E124" i="248"/>
  <c r="I124" i="248" s="1"/>
  <c r="E151" i="248"/>
  <c r="I151" i="248" s="1"/>
  <c r="E233" i="248"/>
  <c r="I233" i="248" s="1"/>
  <c r="E70" i="248"/>
  <c r="I70" i="248" s="1"/>
  <c r="E113" i="248"/>
  <c r="I113" i="248" s="1"/>
  <c r="E244" i="248"/>
  <c r="I244" i="248" s="1"/>
  <c r="E300" i="248"/>
  <c r="I300" i="248" s="1"/>
  <c r="E265" i="248"/>
  <c r="I265" i="248" s="1"/>
  <c r="E81" i="248"/>
  <c r="I81" i="248" s="1"/>
  <c r="E457" i="248"/>
  <c r="I457" i="248" s="1"/>
  <c r="E86" i="248"/>
  <c r="I86" i="248" s="1"/>
  <c r="E491" i="248"/>
  <c r="I491" i="248" s="1"/>
  <c r="E196" i="248"/>
  <c r="I196" i="248" s="1"/>
  <c r="E149" i="248"/>
  <c r="I149" i="248" s="1"/>
  <c r="E225" i="248"/>
  <c r="I225" i="248" s="1"/>
  <c r="E157" i="248"/>
  <c r="I157" i="248" s="1"/>
  <c r="E323" i="248"/>
  <c r="I323" i="248" s="1"/>
  <c r="E480" i="248"/>
  <c r="I480" i="248" s="1"/>
  <c r="E92" i="248"/>
  <c r="I92" i="248" s="1"/>
  <c r="E296" i="248"/>
  <c r="I296" i="248" s="1"/>
  <c r="E87" i="248"/>
  <c r="I87" i="248" s="1"/>
  <c r="E69" i="248"/>
  <c r="I69" i="248" s="1"/>
  <c r="E115" i="248"/>
  <c r="I115" i="248" s="1"/>
  <c r="E428" i="248"/>
  <c r="I428" i="248" s="1"/>
  <c r="E475" i="248"/>
  <c r="I475" i="248" s="1"/>
  <c r="E445" i="248"/>
  <c r="I445" i="248" s="1"/>
  <c r="E507" i="248"/>
  <c r="I507" i="248" s="1"/>
  <c r="E189" i="248"/>
  <c r="I189" i="248" s="1"/>
  <c r="E62" i="248"/>
  <c r="I62" i="248" s="1"/>
  <c r="E468" i="248"/>
  <c r="I468" i="248" s="1"/>
  <c r="E57" i="248"/>
  <c r="I57" i="248" s="1"/>
  <c r="E436" i="248"/>
  <c r="I436" i="248" s="1"/>
  <c r="E117" i="248"/>
  <c r="I117" i="248" s="1"/>
  <c r="E188" i="248"/>
  <c r="I188" i="248" s="1"/>
  <c r="E120" i="248"/>
  <c r="I120" i="248" s="1"/>
  <c r="E482" i="248"/>
  <c r="I482" i="248" s="1"/>
  <c r="E74" i="248"/>
  <c r="I74" i="248" s="1"/>
  <c r="E171" i="248"/>
  <c r="I171" i="248" s="1"/>
  <c r="E280" i="248"/>
  <c r="I280" i="248" s="1"/>
  <c r="E49" i="248"/>
  <c r="I49" i="248" s="1"/>
  <c r="E400" i="248"/>
  <c r="I400" i="248" s="1"/>
  <c r="E111" i="248"/>
  <c r="I111" i="248" s="1"/>
  <c r="E492" i="248"/>
  <c r="I492" i="248" s="1"/>
  <c r="E433" i="248"/>
  <c r="I433" i="248" s="1"/>
  <c r="E214" i="248"/>
  <c r="I214" i="248" s="1"/>
  <c r="E22" i="248"/>
  <c r="I22" i="248" s="1"/>
  <c r="E65" i="248"/>
  <c r="I65" i="248" s="1"/>
  <c r="E200" i="248"/>
  <c r="I200" i="248" s="1"/>
  <c r="E175" i="248"/>
  <c r="I175" i="248" s="1"/>
  <c r="E228" i="248"/>
  <c r="I228" i="248" s="1"/>
  <c r="E30" i="248"/>
  <c r="I30" i="248" s="1"/>
  <c r="E24" i="248"/>
  <c r="I24" i="248" s="1"/>
  <c r="E133" i="248"/>
  <c r="I133" i="248" s="1"/>
  <c r="E56" i="248"/>
  <c r="I56" i="248" s="1"/>
  <c r="E43" i="248"/>
  <c r="I43" i="248" s="1"/>
  <c r="E71" i="248"/>
  <c r="I71" i="248" s="1"/>
  <c r="E242" i="248"/>
  <c r="I242" i="248" s="1"/>
  <c r="E466" i="248"/>
  <c r="I466" i="248" s="1"/>
  <c r="E50" i="248"/>
  <c r="I50" i="248" s="1"/>
  <c r="E108" i="248"/>
  <c r="I108" i="248" s="1"/>
  <c r="E358" i="248"/>
  <c r="I358" i="248" s="1"/>
  <c r="E40" i="248"/>
  <c r="I40" i="248" s="1"/>
  <c r="E399" i="248"/>
  <c r="I399" i="248" s="1"/>
  <c r="E278" i="248"/>
  <c r="I278" i="248" s="1"/>
  <c r="E103" i="248"/>
  <c r="I103" i="248" s="1"/>
  <c r="E458" i="248"/>
  <c r="I458" i="248" s="1"/>
  <c r="E78" i="248"/>
  <c r="I78" i="248" s="1"/>
  <c r="E347" i="248"/>
  <c r="I347" i="248" s="1"/>
  <c r="E438" i="248"/>
  <c r="I438" i="248" s="1"/>
  <c r="E453" i="248"/>
  <c r="I453" i="248" s="1"/>
  <c r="E283" i="248"/>
  <c r="I283" i="248" s="1"/>
  <c r="E471" i="248"/>
  <c r="I471" i="248" s="1"/>
  <c r="E305" i="248"/>
  <c r="I305" i="248" s="1"/>
  <c r="E162" i="248"/>
  <c r="I162" i="248" s="1"/>
  <c r="E456" i="248"/>
  <c r="I456" i="248" s="1"/>
  <c r="E101" i="248"/>
  <c r="I101" i="248" s="1"/>
  <c r="E205" i="248"/>
  <c r="I205" i="248" s="1"/>
  <c r="E17" i="248"/>
  <c r="I17" i="248" s="1"/>
  <c r="E148" i="248"/>
  <c r="I148" i="248" s="1"/>
  <c r="E459" i="248"/>
  <c r="I459" i="248" s="1"/>
  <c r="E64" i="248"/>
  <c r="I64" i="248" s="1"/>
  <c r="E329" i="248"/>
  <c r="I329" i="248" s="1"/>
  <c r="E77" i="248"/>
  <c r="I77" i="248" s="1"/>
  <c r="E419" i="248"/>
  <c r="I419" i="248" s="1"/>
  <c r="E142" i="248"/>
  <c r="I142" i="248" s="1"/>
  <c r="E194" i="248"/>
  <c r="I194" i="248" s="1"/>
  <c r="E240" i="248"/>
  <c r="I240" i="248" s="1"/>
  <c r="E462" i="248"/>
  <c r="I462" i="248" s="1"/>
  <c r="E14" i="248"/>
  <c r="I14" i="248" s="1"/>
  <c r="E190" i="248"/>
  <c r="I190" i="248" s="1"/>
  <c r="E125" i="248"/>
  <c r="I125" i="248" s="1"/>
  <c r="E416" i="248"/>
  <c r="I416" i="248" s="1"/>
  <c r="E502" i="248"/>
  <c r="I502" i="248" s="1"/>
  <c r="E409" i="248"/>
  <c r="I409" i="248" s="1"/>
  <c r="E340" i="248"/>
  <c r="I340" i="248" s="1"/>
  <c r="E442" i="248"/>
  <c r="I442" i="248" s="1"/>
  <c r="E202" i="248"/>
  <c r="I202" i="248" s="1"/>
  <c r="E384" i="248"/>
  <c r="I384" i="248" s="1"/>
  <c r="E176" i="248"/>
  <c r="I176" i="248" s="1"/>
  <c r="E301" i="248"/>
  <c r="I301" i="248" s="1"/>
  <c r="E487" i="248"/>
  <c r="I487" i="248" s="1"/>
  <c r="E474" i="248"/>
  <c r="I474" i="248" s="1"/>
  <c r="E212" i="248"/>
  <c r="I212" i="248" s="1"/>
  <c r="E379" i="248"/>
  <c r="I379" i="248" s="1"/>
  <c r="E42" i="248"/>
  <c r="I42" i="248" s="1"/>
  <c r="E174" i="248"/>
  <c r="I174" i="248" s="1"/>
  <c r="E375" i="248"/>
  <c r="I375" i="248" s="1"/>
  <c r="E417" i="248"/>
  <c r="I417" i="248" s="1"/>
  <c r="E166" i="248"/>
  <c r="I166" i="248" s="1"/>
  <c r="E370" i="248"/>
  <c r="I370" i="248" s="1"/>
  <c r="E165" i="248"/>
  <c r="I165" i="248" s="1"/>
  <c r="E260" i="248"/>
  <c r="I260" i="248" s="1"/>
  <c r="E418" i="248"/>
  <c r="I418" i="248" s="1"/>
  <c r="E55" i="248"/>
  <c r="I55" i="248" s="1"/>
  <c r="E144" i="248"/>
  <c r="I144" i="248" s="1"/>
  <c r="E505" i="248"/>
  <c r="I505" i="248" s="1"/>
  <c r="E257" i="248"/>
  <c r="I257" i="248" s="1"/>
  <c r="E47" i="248"/>
  <c r="I47" i="248" s="1"/>
  <c r="E388" i="248"/>
  <c r="I388" i="248" s="1"/>
  <c r="E182" i="248"/>
  <c r="I182" i="248" s="1"/>
  <c r="E27" i="248"/>
  <c r="I27" i="248" s="1"/>
  <c r="E209" i="248"/>
  <c r="I209" i="248" s="1"/>
  <c r="E397" i="248"/>
  <c r="I397" i="248" s="1"/>
  <c r="E504" i="248"/>
  <c r="I504" i="248" s="1"/>
  <c r="E172" i="248"/>
  <c r="I172" i="248" s="1"/>
  <c r="E168" i="248"/>
  <c r="I168" i="248" s="1"/>
  <c r="E268" i="248"/>
  <c r="I268" i="248" s="1"/>
  <c r="E206" i="248"/>
  <c r="I206" i="248" s="1"/>
  <c r="E463" i="248"/>
  <c r="I463" i="248" s="1"/>
  <c r="E415" i="248"/>
  <c r="I415" i="248" s="1"/>
  <c r="E261" i="248"/>
  <c r="I261" i="248" s="1"/>
  <c r="E389" i="248"/>
  <c r="I389" i="248" s="1"/>
  <c r="E263" i="248"/>
  <c r="I263" i="248" s="1"/>
  <c r="E488" i="248"/>
  <c r="I488" i="248" s="1"/>
  <c r="E63" i="248"/>
  <c r="I63" i="248" s="1"/>
  <c r="E39" i="248"/>
  <c r="I39" i="248" s="1"/>
  <c r="E59" i="248"/>
  <c r="I59" i="248" s="1"/>
  <c r="E128" i="248"/>
  <c r="I128" i="248" s="1"/>
  <c r="E320" i="248"/>
  <c r="I320" i="248" s="1"/>
  <c r="E185" i="248"/>
  <c r="I185" i="248" s="1"/>
  <c r="E312" i="248"/>
  <c r="I312" i="248" s="1"/>
  <c r="E302" i="248"/>
  <c r="I302" i="248" s="1"/>
  <c r="E336" i="248"/>
  <c r="I336" i="248" s="1"/>
  <c r="E243" i="248"/>
  <c r="I243" i="248" s="1"/>
  <c r="E493" i="248"/>
  <c r="I493" i="248" s="1"/>
  <c r="E97" i="248"/>
  <c r="I97" i="248" s="1"/>
  <c r="E274" i="248"/>
  <c r="I274" i="248" s="1"/>
  <c r="E88" i="248"/>
  <c r="I88" i="248" s="1"/>
  <c r="E31" i="248"/>
  <c r="I31" i="248" s="1"/>
  <c r="E364" i="248"/>
  <c r="I364" i="248" s="1"/>
  <c r="E36" i="248"/>
  <c r="I36" i="248" s="1"/>
  <c r="E104" i="248"/>
  <c r="I104" i="248" s="1"/>
  <c r="E105" i="248"/>
  <c r="I105" i="248" s="1"/>
  <c r="E372" i="248"/>
  <c r="I372" i="248" s="1"/>
  <c r="E207" i="248"/>
  <c r="I207" i="248" s="1"/>
  <c r="E432" i="248"/>
  <c r="I432" i="248" s="1"/>
  <c r="E303" i="248"/>
  <c r="I303" i="248" s="1"/>
  <c r="E361" i="248"/>
  <c r="I361" i="248" s="1"/>
  <c r="E448" i="248"/>
  <c r="I448" i="248" s="1"/>
  <c r="E167" i="248"/>
  <c r="I167" i="248" s="1"/>
  <c r="E357" i="248"/>
  <c r="I357" i="248" s="1"/>
  <c r="E80" i="248"/>
  <c r="I80" i="248" s="1"/>
  <c r="E371" i="248"/>
  <c r="I371" i="248" s="1"/>
  <c r="E19" i="248"/>
  <c r="I19" i="248" s="1"/>
  <c r="E90" i="248"/>
  <c r="I90" i="248" s="1"/>
  <c r="E51" i="248"/>
  <c r="I51" i="248" s="1"/>
  <c r="E219" i="248"/>
  <c r="I219" i="248" s="1"/>
  <c r="E344" i="248"/>
  <c r="I344" i="248" s="1"/>
  <c r="E327" i="248"/>
  <c r="I327" i="248" s="1"/>
  <c r="E37" i="248"/>
  <c r="I37" i="248" s="1"/>
  <c r="I513" i="248" l="1"/>
  <c r="D7" i="248" s="1"/>
  <c r="F7" i="248" s="1"/>
  <c r="E12" i="251" s="1"/>
  <c r="E21" i="251" l="1"/>
  <c r="E22" i="251"/>
  <c r="I12" i="251"/>
  <c r="G12" i="251"/>
  <c r="E13" i="251"/>
  <c r="G13" i="251" l="1"/>
  <c r="G14" i="251" s="1"/>
  <c r="I13" i="251"/>
  <c r="I14" i="251" s="1"/>
  <c r="G22" i="251"/>
  <c r="I22" i="251"/>
  <c r="G21" i="251"/>
  <c r="I21" i="251"/>
  <c r="I23" i="251" l="1"/>
  <c r="G23" i="251"/>
</calcChain>
</file>

<file path=xl/sharedStrings.xml><?xml version="1.0" encoding="utf-8"?>
<sst xmlns="http://schemas.openxmlformats.org/spreadsheetml/2006/main" count="2949" uniqueCount="1374">
  <si>
    <t>Ticker</t>
  </si>
  <si>
    <t>Company</t>
  </si>
  <si>
    <t>AEE</t>
  </si>
  <si>
    <t>AES</t>
  </si>
  <si>
    <t>LNT</t>
  </si>
  <si>
    <t>CMS</t>
  </si>
  <si>
    <t>CNP</t>
  </si>
  <si>
    <t>D</t>
  </si>
  <si>
    <t>DTE</t>
  </si>
  <si>
    <t>DUK</t>
  </si>
  <si>
    <t>ED</t>
  </si>
  <si>
    <t>ETR</t>
  </si>
  <si>
    <t>EXC</t>
  </si>
  <si>
    <t>NI</t>
  </si>
  <si>
    <t>PEG</t>
  </si>
  <si>
    <t>PNW</t>
  </si>
  <si>
    <t>PPL</t>
  </si>
  <si>
    <t>SRE</t>
  </si>
  <si>
    <t>WEC</t>
  </si>
  <si>
    <t>XEL</t>
  </si>
  <si>
    <t>Average</t>
  </si>
  <si>
    <t>ES</t>
  </si>
  <si>
    <t>SO</t>
  </si>
  <si>
    <t>Risk Premium</t>
  </si>
  <si>
    <t>MS</t>
  </si>
  <si>
    <t>F</t>
  </si>
  <si>
    <t>30 Day Average Stock Price</t>
  </si>
  <si>
    <t>Value Line</t>
  </si>
  <si>
    <t>Mean</t>
  </si>
  <si>
    <t>Average:</t>
  </si>
  <si>
    <t xml:space="preserve"> </t>
  </si>
  <si>
    <t>90 Day Average Stock Price</t>
  </si>
  <si>
    <t>180 Day Average Stock Price</t>
  </si>
  <si>
    <t>CPK</t>
  </si>
  <si>
    <t>Atmos Energy Corporation</t>
  </si>
  <si>
    <t>ATO</t>
  </si>
  <si>
    <t>Chesapeake Utilities Corporation</t>
  </si>
  <si>
    <t>New Jersey Resources Corporation</t>
  </si>
  <si>
    <t>NJR</t>
  </si>
  <si>
    <t>Northwest Natural Gas Company</t>
  </si>
  <si>
    <t>NWN</t>
  </si>
  <si>
    <t>ONE Gas, Inc.</t>
  </si>
  <si>
    <t>SJI</t>
  </si>
  <si>
    <t>Southwest Gas Corporation</t>
  </si>
  <si>
    <t>SWX</t>
  </si>
  <si>
    <t>Spire Inc.</t>
  </si>
  <si>
    <t>SR</t>
  </si>
  <si>
    <t>OGS</t>
  </si>
  <si>
    <t>JPM</t>
  </si>
  <si>
    <t>South Jersey Industries, Inc.</t>
  </si>
  <si>
    <t>Constant Growth Discounted Cash Flow Model</t>
  </si>
  <si>
    <t>[1]</t>
  </si>
  <si>
    <t>[2]</t>
  </si>
  <si>
    <t>[3]</t>
  </si>
  <si>
    <t>[4]</t>
  </si>
  <si>
    <t>[5]</t>
  </si>
  <si>
    <t>[6]</t>
  </si>
  <si>
    <t>[7]</t>
  </si>
  <si>
    <t>[8]</t>
  </si>
  <si>
    <t>[9]</t>
  </si>
  <si>
    <t>[10]</t>
  </si>
  <si>
    <t>[11]</t>
  </si>
  <si>
    <t>[12]</t>
  </si>
  <si>
    <t>Annualized Dividend</t>
  </si>
  <si>
    <t>Average Stock
Price</t>
  </si>
  <si>
    <t>Dividend Yield</t>
  </si>
  <si>
    <t>Expected Dividend Yield</t>
  </si>
  <si>
    <t>Zacks Earnings Growth</t>
  </si>
  <si>
    <t>First Call Earnings Growth</t>
  </si>
  <si>
    <t>Value Line Earnings Growth</t>
  </si>
  <si>
    <t>Retention Growth Estimate</t>
  </si>
  <si>
    <t>Average Earnings Growth</t>
  </si>
  <si>
    <t>Low
ROE</t>
  </si>
  <si>
    <t>Mean
ROE</t>
  </si>
  <si>
    <t>High
ROE</t>
  </si>
  <si>
    <t>Proxy Group Mean</t>
  </si>
  <si>
    <t>Proxy Group Median</t>
  </si>
  <si>
    <t>Notes:</t>
  </si>
  <si>
    <t>[1] Source: Bloomberg Professional</t>
  </si>
  <si>
    <t>[3] Equals [1] / [2]</t>
  </si>
  <si>
    <t>[4] Equals [3] x (1 + 0.5 x [9])</t>
  </si>
  <si>
    <t>[5] Source: Zacks</t>
  </si>
  <si>
    <t>[6] Source: Yahoo! Finance</t>
  </si>
  <si>
    <t>[7] Source: Value Line</t>
  </si>
  <si>
    <t>[9] Equals Average([5], [6], [7], [8])</t>
  </si>
  <si>
    <t>[10] Equals [3] x (1 + 0.5 x Minimum([5], [6], [7], [8])) +  Minimum([5], [6], [7], [8])</t>
  </si>
  <si>
    <t>[11] Equals [4] + [9]</t>
  </si>
  <si>
    <t>[12] Equals [3] x (1 + 0.5 x Maximum([5], [6], [7], [8])) +  Maximum([5], [6], [7], [8])</t>
  </si>
  <si>
    <t>[13]</t>
  </si>
  <si>
    <t>[14]</t>
  </si>
  <si>
    <t>[15]</t>
  </si>
  <si>
    <t>[16]</t>
  </si>
  <si>
    <t>[17]</t>
  </si>
  <si>
    <t>[18]</t>
  </si>
  <si>
    <t>Retention Ratio (B)</t>
  </si>
  <si>
    <t>Return on Book Value (R)</t>
  </si>
  <si>
    <t>B x R</t>
  </si>
  <si>
    <t>Projected Common Shares Outstanding 2019</t>
  </si>
  <si>
    <t>Common Shares Growth Rate</t>
  </si>
  <si>
    <t>Market/   Book Ratio</t>
  </si>
  <si>
    <t>"S"</t>
  </si>
  <si>
    <t>"V"</t>
  </si>
  <si>
    <t>S x V</t>
  </si>
  <si>
    <t>BR + SV</t>
  </si>
  <si>
    <t>[1] Source: Value Line</t>
  </si>
  <si>
    <t>[2] Source: Value Line</t>
  </si>
  <si>
    <t>[3] Equals 1 - [2] / [1]</t>
  </si>
  <si>
    <t>[4] Source: Value Line</t>
  </si>
  <si>
    <t>[5] Equals [1] / [4]</t>
  </si>
  <si>
    <t>[6] Equals [3] x [5]</t>
  </si>
  <si>
    <t>[8] Source: Value Line</t>
  </si>
  <si>
    <t>[10] Source: Value Line</t>
  </si>
  <si>
    <t>[11] Source: Value Line</t>
  </si>
  <si>
    <t>[12] Equals Average ([10], [11])</t>
  </si>
  <si>
    <t>[13] Source: Value Line</t>
  </si>
  <si>
    <t>[14] Equals [12] / [13]</t>
  </si>
  <si>
    <t>[15] Equals [9] x [14]</t>
  </si>
  <si>
    <t>[16] Equals 1 - (1 / [14])</t>
  </si>
  <si>
    <t>[17] Equals [15] x [16]</t>
  </si>
  <si>
    <t>[18] Equals [6] + [17]</t>
  </si>
  <si>
    <t>Ex-Ante Market Risk Premium</t>
  </si>
  <si>
    <t>Market DCF Method Based - Bloomberg</t>
  </si>
  <si>
    <t>S&amp;P 500
Est. Required
Market Return</t>
  </si>
  <si>
    <t>Current 30-Year Treasury (30-day average)</t>
  </si>
  <si>
    <t>Implied Market Risk Premium</t>
  </si>
  <si>
    <t>Market 
Capitalization</t>
  </si>
  <si>
    <t>Weight in Index</t>
  </si>
  <si>
    <t>Estimated Dividend Yield</t>
  </si>
  <si>
    <t>Long-Term Growth Est.</t>
  </si>
  <si>
    <t>DCF Result</t>
  </si>
  <si>
    <t>Weighted
DCF Result</t>
  </si>
  <si>
    <t>A</t>
  </si>
  <si>
    <t>AAL</t>
  </si>
  <si>
    <t>AAP</t>
  </si>
  <si>
    <t>AAPL</t>
  </si>
  <si>
    <t>ABBV</t>
  </si>
  <si>
    <t>ABC</t>
  </si>
  <si>
    <t>ABT</t>
  </si>
  <si>
    <t>ACN</t>
  </si>
  <si>
    <t>ADBE</t>
  </si>
  <si>
    <t>ADI</t>
  </si>
  <si>
    <t>ADM</t>
  </si>
  <si>
    <t>ADP</t>
  </si>
  <si>
    <t>ADS</t>
  </si>
  <si>
    <t>ADSK</t>
  </si>
  <si>
    <t>AEP</t>
  </si>
  <si>
    <t>AFL</t>
  </si>
  <si>
    <t>AGN</t>
  </si>
  <si>
    <t>AIG</t>
  </si>
  <si>
    <t>AIV</t>
  </si>
  <si>
    <t>AIZ</t>
  </si>
  <si>
    <t>N/A</t>
  </si>
  <si>
    <t>AJG</t>
  </si>
  <si>
    <t>AKAM</t>
  </si>
  <si>
    <t>0.00%</t>
  </si>
  <si>
    <t>ALB</t>
  </si>
  <si>
    <t>ALGN</t>
  </si>
  <si>
    <t>ALK</t>
  </si>
  <si>
    <t>ALL</t>
  </si>
  <si>
    <t>ALLE</t>
  </si>
  <si>
    <t>ALXN</t>
  </si>
  <si>
    <t>AMAT</t>
  </si>
  <si>
    <t>AMD</t>
  </si>
  <si>
    <t>AME</t>
  </si>
  <si>
    <t>AMG</t>
  </si>
  <si>
    <t>AMGN</t>
  </si>
  <si>
    <t>AMP</t>
  </si>
  <si>
    <t>AMT</t>
  </si>
  <si>
    <t>AMZN</t>
  </si>
  <si>
    <t>ANSS</t>
  </si>
  <si>
    <t>ANTM</t>
  </si>
  <si>
    <t>AON</t>
  </si>
  <si>
    <t>AOS</t>
  </si>
  <si>
    <t>APA</t>
  </si>
  <si>
    <t>APC</t>
  </si>
  <si>
    <t>APD</t>
  </si>
  <si>
    <t>APH</t>
  </si>
  <si>
    <t>APTV</t>
  </si>
  <si>
    <t>ARE</t>
  </si>
  <si>
    <t>ARNC</t>
  </si>
  <si>
    <t>ATVI</t>
  </si>
  <si>
    <t>AVB</t>
  </si>
  <si>
    <t>AVGO</t>
  </si>
  <si>
    <t>AVY</t>
  </si>
  <si>
    <t>AWK</t>
  </si>
  <si>
    <t>AXP</t>
  </si>
  <si>
    <t>AZO</t>
  </si>
  <si>
    <t>BA</t>
  </si>
  <si>
    <t>BAC</t>
  </si>
  <si>
    <t>BAX</t>
  </si>
  <si>
    <t>BBT</t>
  </si>
  <si>
    <t>BBY</t>
  </si>
  <si>
    <t>BDX</t>
  </si>
  <si>
    <t>BEN</t>
  </si>
  <si>
    <t>BF/B</t>
  </si>
  <si>
    <t>BHGE</t>
  </si>
  <si>
    <t>BIIB</t>
  </si>
  <si>
    <t>BK</t>
  </si>
  <si>
    <t>BKNG</t>
  </si>
  <si>
    <t>BLK</t>
  </si>
  <si>
    <t>BLL</t>
  </si>
  <si>
    <t>BMY</t>
  </si>
  <si>
    <t>BRK/B</t>
  </si>
  <si>
    <t>BSX</t>
  </si>
  <si>
    <t>BWA</t>
  </si>
  <si>
    <t>BXP</t>
  </si>
  <si>
    <t>C</t>
  </si>
  <si>
    <t>CAG</t>
  </si>
  <si>
    <t>CAH</t>
  </si>
  <si>
    <t>CAT</t>
  </si>
  <si>
    <t>CB</t>
  </si>
  <si>
    <t>CBOE</t>
  </si>
  <si>
    <t>CBRE</t>
  </si>
  <si>
    <t>CBS</t>
  </si>
  <si>
    <t>CCI</t>
  </si>
  <si>
    <t>CCL</t>
  </si>
  <si>
    <t>CDNS</t>
  </si>
  <si>
    <t>CELG</t>
  </si>
  <si>
    <t>CERN</t>
  </si>
  <si>
    <t>CF</t>
  </si>
  <si>
    <t>CFG</t>
  </si>
  <si>
    <t>CHD</t>
  </si>
  <si>
    <t>CHRW</t>
  </si>
  <si>
    <t>CHTR</t>
  </si>
  <si>
    <t>CI</t>
  </si>
  <si>
    <t>CINF</t>
  </si>
  <si>
    <t>CL</t>
  </si>
  <si>
    <t>CLX</t>
  </si>
  <si>
    <t>CMA</t>
  </si>
  <si>
    <t>CMCSA</t>
  </si>
  <si>
    <t>CME</t>
  </si>
  <si>
    <t>CMG</t>
  </si>
  <si>
    <t>CMI</t>
  </si>
  <si>
    <t>CNC</t>
  </si>
  <si>
    <t>COF</t>
  </si>
  <si>
    <t>COG</t>
  </si>
  <si>
    <t>COO</t>
  </si>
  <si>
    <t>COP</t>
  </si>
  <si>
    <t>COST</t>
  </si>
  <si>
    <t>COTY</t>
  </si>
  <si>
    <t>CPB</t>
  </si>
  <si>
    <t>CRM</t>
  </si>
  <si>
    <t>CSCO</t>
  </si>
  <si>
    <t>CSX</t>
  </si>
  <si>
    <t>CTAS</t>
  </si>
  <si>
    <t>CTL</t>
  </si>
  <si>
    <t>CTSH</t>
  </si>
  <si>
    <t>CTXS</t>
  </si>
  <si>
    <t>CVS</t>
  </si>
  <si>
    <t>CVX</t>
  </si>
  <si>
    <t>CXO</t>
  </si>
  <si>
    <t>DAL</t>
  </si>
  <si>
    <t>DE</t>
  </si>
  <si>
    <t>DFS</t>
  </si>
  <si>
    <t>DG</t>
  </si>
  <si>
    <t>DGX</t>
  </si>
  <si>
    <t>DHI</t>
  </si>
  <si>
    <t>DHR</t>
  </si>
  <si>
    <t>DIS</t>
  </si>
  <si>
    <t>DISCA</t>
  </si>
  <si>
    <t>DISH</t>
  </si>
  <si>
    <t>DLR</t>
  </si>
  <si>
    <t>DLTR</t>
  </si>
  <si>
    <t>DOV</t>
  </si>
  <si>
    <t>DRE</t>
  </si>
  <si>
    <t>DRI</t>
  </si>
  <si>
    <t>DVA</t>
  </si>
  <si>
    <t>DVN</t>
  </si>
  <si>
    <t>DWDP</t>
  </si>
  <si>
    <t>DXC</t>
  </si>
  <si>
    <t>EA</t>
  </si>
  <si>
    <t>EBAY</t>
  </si>
  <si>
    <t>ECL</t>
  </si>
  <si>
    <t>EFX</t>
  </si>
  <si>
    <t>EIX</t>
  </si>
  <si>
    <t>EL</t>
  </si>
  <si>
    <t>EMN</t>
  </si>
  <si>
    <t>EMR</t>
  </si>
  <si>
    <t>EOG</t>
  </si>
  <si>
    <t>EQIX</t>
  </si>
  <si>
    <t>EQR</t>
  </si>
  <si>
    <t>ESS</t>
  </si>
  <si>
    <t>ETFC</t>
  </si>
  <si>
    <t>ETN</t>
  </si>
  <si>
    <t>EW</t>
  </si>
  <si>
    <t>EXPD</t>
  </si>
  <si>
    <t>EXPE</t>
  </si>
  <si>
    <t>EXR</t>
  </si>
  <si>
    <t>FAST</t>
  </si>
  <si>
    <t>FB</t>
  </si>
  <si>
    <t>FBHS</t>
  </si>
  <si>
    <t>FCX</t>
  </si>
  <si>
    <t>FDX</t>
  </si>
  <si>
    <t>FE</t>
  </si>
  <si>
    <t>FFIV</t>
  </si>
  <si>
    <t>FIS</t>
  </si>
  <si>
    <t>FISV</t>
  </si>
  <si>
    <t>FITB</t>
  </si>
  <si>
    <t>FL</t>
  </si>
  <si>
    <t>FLIR</t>
  </si>
  <si>
    <t>FLR</t>
  </si>
  <si>
    <t>FLS</t>
  </si>
  <si>
    <t>FMC</t>
  </si>
  <si>
    <t>FOXA</t>
  </si>
  <si>
    <t>FRT</t>
  </si>
  <si>
    <t>FTI</t>
  </si>
  <si>
    <t>FTV</t>
  </si>
  <si>
    <t>GD</t>
  </si>
  <si>
    <t>GE</t>
  </si>
  <si>
    <t>GILD</t>
  </si>
  <si>
    <t>GIS</t>
  </si>
  <si>
    <t>GLW</t>
  </si>
  <si>
    <t>GM</t>
  </si>
  <si>
    <t>GOOGL</t>
  </si>
  <si>
    <t>GPC</t>
  </si>
  <si>
    <t>GPN</t>
  </si>
  <si>
    <t>GPS</t>
  </si>
  <si>
    <t>GRMN</t>
  </si>
  <si>
    <t>GS</t>
  </si>
  <si>
    <t>GWW</t>
  </si>
  <si>
    <t>HAL</t>
  </si>
  <si>
    <t>HAS</t>
  </si>
  <si>
    <t>HBAN</t>
  </si>
  <si>
    <t>HBI</t>
  </si>
  <si>
    <t>HCA</t>
  </si>
  <si>
    <t>HCP</t>
  </si>
  <si>
    <t>HD</t>
  </si>
  <si>
    <t>HES</t>
  </si>
  <si>
    <t>HIG</t>
  </si>
  <si>
    <t>HII</t>
  </si>
  <si>
    <t>HLT</t>
  </si>
  <si>
    <t>HOG</t>
  </si>
  <si>
    <t>HOLX</t>
  </si>
  <si>
    <t>HON</t>
  </si>
  <si>
    <t>HP</t>
  </si>
  <si>
    <t>HPE</t>
  </si>
  <si>
    <t>HPQ</t>
  </si>
  <si>
    <t>HRB</t>
  </si>
  <si>
    <t>HRL</t>
  </si>
  <si>
    <t>HRS</t>
  </si>
  <si>
    <t>HSIC</t>
  </si>
  <si>
    <t>HST</t>
  </si>
  <si>
    <t>HSY</t>
  </si>
  <si>
    <t>HUM</t>
  </si>
  <si>
    <t>IBM</t>
  </si>
  <si>
    <t>ICE</t>
  </si>
  <si>
    <t>IDXX</t>
  </si>
  <si>
    <t>IFF</t>
  </si>
  <si>
    <t>ILMN</t>
  </si>
  <si>
    <t>INCY</t>
  </si>
  <si>
    <t>INFO</t>
  </si>
  <si>
    <t>INTC</t>
  </si>
  <si>
    <t>INTU</t>
  </si>
  <si>
    <t>IP</t>
  </si>
  <si>
    <t>IPG</t>
  </si>
  <si>
    <t>IPGP</t>
  </si>
  <si>
    <t>IQV</t>
  </si>
  <si>
    <t>IR</t>
  </si>
  <si>
    <t>IRM</t>
  </si>
  <si>
    <t>ISRG</t>
  </si>
  <si>
    <t>IT</t>
  </si>
  <si>
    <t>ITW</t>
  </si>
  <si>
    <t>IVZ</t>
  </si>
  <si>
    <t>JBHT</t>
  </si>
  <si>
    <t>JCI</t>
  </si>
  <si>
    <t>JEC</t>
  </si>
  <si>
    <t>JNJ</t>
  </si>
  <si>
    <t>JNPR</t>
  </si>
  <si>
    <t>JWN</t>
  </si>
  <si>
    <t>K</t>
  </si>
  <si>
    <t>KEY</t>
  </si>
  <si>
    <t>KHC</t>
  </si>
  <si>
    <t>KIM</t>
  </si>
  <si>
    <t>KLAC</t>
  </si>
  <si>
    <t>KMB</t>
  </si>
  <si>
    <t>KMI</t>
  </si>
  <si>
    <t>KMX</t>
  </si>
  <si>
    <t>KO</t>
  </si>
  <si>
    <t>KR</t>
  </si>
  <si>
    <t>KSS</t>
  </si>
  <si>
    <t>KSU</t>
  </si>
  <si>
    <t>L</t>
  </si>
  <si>
    <t>LB</t>
  </si>
  <si>
    <t>LEG</t>
  </si>
  <si>
    <t>LEN</t>
  </si>
  <si>
    <t>LH</t>
  </si>
  <si>
    <t>LKQ</t>
  </si>
  <si>
    <t>LLL</t>
  </si>
  <si>
    <t>LLY</t>
  </si>
  <si>
    <t>LMT</t>
  </si>
  <si>
    <t>LNC</t>
  </si>
  <si>
    <t>LOW</t>
  </si>
  <si>
    <t>LRCX</t>
  </si>
  <si>
    <t>LUV</t>
  </si>
  <si>
    <t>LYB</t>
  </si>
  <si>
    <t>M</t>
  </si>
  <si>
    <t>MA</t>
  </si>
  <si>
    <t>MAA</t>
  </si>
  <si>
    <t>MAC</t>
  </si>
  <si>
    <t>MAR</t>
  </si>
  <si>
    <t>MAS</t>
  </si>
  <si>
    <t>MAT</t>
  </si>
  <si>
    <t>MCD</t>
  </si>
  <si>
    <t>MCHP</t>
  </si>
  <si>
    <t>MCK</t>
  </si>
  <si>
    <t>MCO</t>
  </si>
  <si>
    <t>MDLZ</t>
  </si>
  <si>
    <t>MDT</t>
  </si>
  <si>
    <t>MET</t>
  </si>
  <si>
    <t>MGM</t>
  </si>
  <si>
    <t>MHK</t>
  </si>
  <si>
    <t>MKC</t>
  </si>
  <si>
    <t>MLM</t>
  </si>
  <si>
    <t>MMC</t>
  </si>
  <si>
    <t>MMM</t>
  </si>
  <si>
    <t>MNST</t>
  </si>
  <si>
    <t>MO</t>
  </si>
  <si>
    <t>MOS</t>
  </si>
  <si>
    <t>MPC</t>
  </si>
  <si>
    <t>MRK</t>
  </si>
  <si>
    <t>MRO</t>
  </si>
  <si>
    <t>MSFT</t>
  </si>
  <si>
    <t>MSI</t>
  </si>
  <si>
    <t>MTB</t>
  </si>
  <si>
    <t>MTD</t>
  </si>
  <si>
    <t>MU</t>
  </si>
  <si>
    <t>MYL</t>
  </si>
  <si>
    <t>NBL</t>
  </si>
  <si>
    <t>NCLH</t>
  </si>
  <si>
    <t>NDAQ</t>
  </si>
  <si>
    <t>NEE</t>
  </si>
  <si>
    <t>NEM</t>
  </si>
  <si>
    <t>NFLX</t>
  </si>
  <si>
    <t>NKE</t>
  </si>
  <si>
    <t>NKTR</t>
  </si>
  <si>
    <t>NLSN</t>
  </si>
  <si>
    <t>NOC</t>
  </si>
  <si>
    <t>NOV</t>
  </si>
  <si>
    <t>NRG</t>
  </si>
  <si>
    <t>NSC</t>
  </si>
  <si>
    <t>NTAP</t>
  </si>
  <si>
    <t>NTRS</t>
  </si>
  <si>
    <t>NUE</t>
  </si>
  <si>
    <t>NVDA</t>
  </si>
  <si>
    <t>NWL</t>
  </si>
  <si>
    <t>NWSA</t>
  </si>
  <si>
    <t>O</t>
  </si>
  <si>
    <t>OKE</t>
  </si>
  <si>
    <t>OMC</t>
  </si>
  <si>
    <t>ORCL</t>
  </si>
  <si>
    <t>ORLY</t>
  </si>
  <si>
    <t>OXY</t>
  </si>
  <si>
    <t>PAYX</t>
  </si>
  <si>
    <t>PBCT</t>
  </si>
  <si>
    <t>PCAR</t>
  </si>
  <si>
    <t>PEP</t>
  </si>
  <si>
    <t>PFE</t>
  </si>
  <si>
    <t>PFG</t>
  </si>
  <si>
    <t>PG</t>
  </si>
  <si>
    <t>PGR</t>
  </si>
  <si>
    <t>PH</t>
  </si>
  <si>
    <t>PHM</t>
  </si>
  <si>
    <t>PKG</t>
  </si>
  <si>
    <t>PKI</t>
  </si>
  <si>
    <t>PLD</t>
  </si>
  <si>
    <t>PM</t>
  </si>
  <si>
    <t>PNC</t>
  </si>
  <si>
    <t>PNR</t>
  </si>
  <si>
    <t>PPG</t>
  </si>
  <si>
    <t>PRGO</t>
  </si>
  <si>
    <t>PRU</t>
  </si>
  <si>
    <t>PSA</t>
  </si>
  <si>
    <t>PSX</t>
  </si>
  <si>
    <t>PVH</t>
  </si>
  <si>
    <t>PWR</t>
  </si>
  <si>
    <t>PXD</t>
  </si>
  <si>
    <t>PYPL</t>
  </si>
  <si>
    <t>QCOM</t>
  </si>
  <si>
    <t>QRVO</t>
  </si>
  <si>
    <t>RCL</t>
  </si>
  <si>
    <t>RE</t>
  </si>
  <si>
    <t>REG</t>
  </si>
  <si>
    <t>REGN</t>
  </si>
  <si>
    <t>RF</t>
  </si>
  <si>
    <t>RHI</t>
  </si>
  <si>
    <t>RHT</t>
  </si>
  <si>
    <t>RJF</t>
  </si>
  <si>
    <t>RL</t>
  </si>
  <si>
    <t>RMD</t>
  </si>
  <si>
    <t>ROK</t>
  </si>
  <si>
    <t>ROP</t>
  </si>
  <si>
    <t>ROST</t>
  </si>
  <si>
    <t>RSG</t>
  </si>
  <si>
    <t>RTN</t>
  </si>
  <si>
    <t>SBAC</t>
  </si>
  <si>
    <t>SBUX</t>
  </si>
  <si>
    <t>SCHW</t>
  </si>
  <si>
    <t>SEE</t>
  </si>
  <si>
    <t>SHW</t>
  </si>
  <si>
    <t>SIVB</t>
  </si>
  <si>
    <t>SJM</t>
  </si>
  <si>
    <t>SLB</t>
  </si>
  <si>
    <t>SLG</t>
  </si>
  <si>
    <t>SNA</t>
  </si>
  <si>
    <t>SNPS</t>
  </si>
  <si>
    <t>SPG</t>
  </si>
  <si>
    <t>SPGI</t>
  </si>
  <si>
    <t>STI</t>
  </si>
  <si>
    <t>STT</t>
  </si>
  <si>
    <t>STX</t>
  </si>
  <si>
    <t>STZ</t>
  </si>
  <si>
    <t>SWK</t>
  </si>
  <si>
    <t>SWKS</t>
  </si>
  <si>
    <t>SYF</t>
  </si>
  <si>
    <t>SYK</t>
  </si>
  <si>
    <t>SYMC</t>
  </si>
  <si>
    <t>SYY</t>
  </si>
  <si>
    <t>T</t>
  </si>
  <si>
    <t>TAP</t>
  </si>
  <si>
    <t>TDG</t>
  </si>
  <si>
    <t>TEL</t>
  </si>
  <si>
    <t>TGT</t>
  </si>
  <si>
    <t>TIF</t>
  </si>
  <si>
    <t>TJX</t>
  </si>
  <si>
    <t>TMK</t>
  </si>
  <si>
    <t>TMO</t>
  </si>
  <si>
    <t>TPR</t>
  </si>
  <si>
    <t>TRIP</t>
  </si>
  <si>
    <t>TROW</t>
  </si>
  <si>
    <t>TRV</t>
  </si>
  <si>
    <t>TSCO</t>
  </si>
  <si>
    <t>TSN</t>
  </si>
  <si>
    <t>TSS</t>
  </si>
  <si>
    <t>TTWO</t>
  </si>
  <si>
    <t>TXN</t>
  </si>
  <si>
    <t>TXT</t>
  </si>
  <si>
    <t>UAA</t>
  </si>
  <si>
    <t>UAL</t>
  </si>
  <si>
    <t>UDR</t>
  </si>
  <si>
    <t>UHS</t>
  </si>
  <si>
    <t>ULTA</t>
  </si>
  <si>
    <t>UNH</t>
  </si>
  <si>
    <t>UNM</t>
  </si>
  <si>
    <t>UNP</t>
  </si>
  <si>
    <t>UPS</t>
  </si>
  <si>
    <t>URI</t>
  </si>
  <si>
    <t>USB</t>
  </si>
  <si>
    <t>UTX</t>
  </si>
  <si>
    <t>V</t>
  </si>
  <si>
    <t>VAR</t>
  </si>
  <si>
    <t>VFC</t>
  </si>
  <si>
    <t>VIAB</t>
  </si>
  <si>
    <t>VLO</t>
  </si>
  <si>
    <t>VMC</t>
  </si>
  <si>
    <t>VNO</t>
  </si>
  <si>
    <t>VRSK</t>
  </si>
  <si>
    <t>VRSN</t>
  </si>
  <si>
    <t>VRTX</t>
  </si>
  <si>
    <t>VTR</t>
  </si>
  <si>
    <t>VZ</t>
  </si>
  <si>
    <t>WAT</t>
  </si>
  <si>
    <t>WBA</t>
  </si>
  <si>
    <t>WDC</t>
  </si>
  <si>
    <t>WELL</t>
  </si>
  <si>
    <t>WFC</t>
  </si>
  <si>
    <t>WHR</t>
  </si>
  <si>
    <t>WLTW</t>
  </si>
  <si>
    <t>WM</t>
  </si>
  <si>
    <t>WMB</t>
  </si>
  <si>
    <t>WMT</t>
  </si>
  <si>
    <t>WRK</t>
  </si>
  <si>
    <t>WU</t>
  </si>
  <si>
    <t>WY</t>
  </si>
  <si>
    <t>WYNN</t>
  </si>
  <si>
    <t>XEC</t>
  </si>
  <si>
    <t>XLNX</t>
  </si>
  <si>
    <t>XOM</t>
  </si>
  <si>
    <t>XRAY</t>
  </si>
  <si>
    <t>XRX</t>
  </si>
  <si>
    <t>XYL</t>
  </si>
  <si>
    <t>YUM</t>
  </si>
  <si>
    <t>ZBH</t>
  </si>
  <si>
    <t>ZION</t>
  </si>
  <si>
    <t>ZTS</t>
  </si>
  <si>
    <t>Total Market Capitalization:</t>
  </si>
  <si>
    <t>[1] Equals sum of Col. [9]</t>
  </si>
  <si>
    <t>[2] Source: Bloomberg Professional</t>
  </si>
  <si>
    <t>[3] Equals [1] − [2]</t>
  </si>
  <si>
    <t>[4] Source: Bloomberg Professional</t>
  </si>
  <si>
    <t xml:space="preserve">[5] Equals weight in S&amp;P 500 based on market capitalization </t>
  </si>
  <si>
    <t>[6] Source: Bloomberg Professional</t>
  </si>
  <si>
    <t>[7] Source: Bloomberg Professional</t>
  </si>
  <si>
    <t>[8] Equals ([6] x (1 + (0.5 x [7]))) + [7]</t>
  </si>
  <si>
    <t>[9] Equals Col. [5] x Col. [8]</t>
  </si>
  <si>
    <t>Market DCF Method Based - Value Line</t>
  </si>
  <si>
    <t>Implied Market 
Risk Premium</t>
  </si>
  <si>
    <t>Estimated 
Dividend Yield</t>
  </si>
  <si>
    <t>Long-Term 
Growth Est.</t>
  </si>
  <si>
    <t>[6] Source: Value Line</t>
  </si>
  <si>
    <t>Bloomberg</t>
  </si>
  <si>
    <t>Capital Asset Pricing Model Results</t>
  </si>
  <si>
    <t>Risk-Free Rate</t>
  </si>
  <si>
    <t>Average Beta Coefficient</t>
  </si>
  <si>
    <t>Bloomberg Market DCF Derived</t>
  </si>
  <si>
    <t>Value Line Market DCF Derived</t>
  </si>
  <si>
    <t>PROXY GROUP AVERAGE BLOOMBERG BETA COEFFICIENT</t>
  </si>
  <si>
    <t>PROXY GROUP AVERAGE VALUE LINE AVERAGE BETA COEFFICIENT</t>
  </si>
  <si>
    <t>[5] Equals Col. [1] + (Col. [2] x Col. [3])</t>
  </si>
  <si>
    <t>Bond Yield Plus Risk Premium</t>
  </si>
  <si>
    <t>Constant</t>
  </si>
  <si>
    <t>Slope</t>
  </si>
  <si>
    <t>30-Year Treasury Yield</t>
  </si>
  <si>
    <t>Return on Equity</t>
  </si>
  <si>
    <t>Current 30-Year Treasury</t>
  </si>
  <si>
    <t>[1] Constant of regression equation</t>
  </si>
  <si>
    <t>[2] Slope of regression equation</t>
  </si>
  <si>
    <t>[3] Source: Current = Bloomberg Professional</t>
  </si>
  <si>
    <t>[4] Equals [1] + ln([3]) x [2]</t>
  </si>
  <si>
    <t>[5] Equals [3] + [4]</t>
  </si>
  <si>
    <t>[6] Source: S&amp;P Global Market Intelligence</t>
  </si>
  <si>
    <t>[7] Source: S&amp;P Global Market Intelligence</t>
  </si>
  <si>
    <t>[9] Equals [7] - [8]</t>
  </si>
  <si>
    <t>Date of Natural Gas Rate Case</t>
  </si>
  <si>
    <t>Count:</t>
  </si>
  <si>
    <t>Adjusted</t>
  </si>
  <si>
    <t>[8] Source: Bloomberg Professional, equals 187-trading day average (i.e. lag period)</t>
  </si>
  <si>
    <t>Agilent Technologies Inc</t>
  </si>
  <si>
    <t>American Airlines Group Inc</t>
  </si>
  <si>
    <t>Advance Auto Parts Inc</t>
  </si>
  <si>
    <t>Apple Inc</t>
  </si>
  <si>
    <t>AbbVie Inc</t>
  </si>
  <si>
    <t>AmerisourceBergen Corp</t>
  </si>
  <si>
    <t>ABIOMED Inc</t>
  </si>
  <si>
    <t>ABMD</t>
  </si>
  <si>
    <t>Abbott Laboratories</t>
  </si>
  <si>
    <t>Accenture PLC</t>
  </si>
  <si>
    <t>Adobe Inc</t>
  </si>
  <si>
    <t>Analog Devices Inc</t>
  </si>
  <si>
    <t>Archer-Daniels-Midland Co</t>
  </si>
  <si>
    <t>Automatic Data Processing Inc</t>
  </si>
  <si>
    <t>Alliance Data Systems Corp</t>
  </si>
  <si>
    <t>Autodesk Inc</t>
  </si>
  <si>
    <t>Ameren Corp</t>
  </si>
  <si>
    <t>American Electric Power Co Inc</t>
  </si>
  <si>
    <t>AES Corp/VA</t>
  </si>
  <si>
    <t>Aflac Inc</t>
  </si>
  <si>
    <t>Allergan PLC</t>
  </si>
  <si>
    <t>American International Group Inc</t>
  </si>
  <si>
    <t>Apartment Investment &amp; Management Co</t>
  </si>
  <si>
    <t>Assurant Inc</t>
  </si>
  <si>
    <t>Arthur J Gallagher &amp; Co</t>
  </si>
  <si>
    <t>Akamai Technologies Inc</t>
  </si>
  <si>
    <t>Albemarle Corp</t>
  </si>
  <si>
    <t>Align Technology Inc</t>
  </si>
  <si>
    <t>Alaska Air Group Inc</t>
  </si>
  <si>
    <t>Allstate Corp/The</t>
  </si>
  <si>
    <t>Allegion PLC</t>
  </si>
  <si>
    <t>Alexion Pharmaceuticals Inc</t>
  </si>
  <si>
    <t>Applied Materials Inc</t>
  </si>
  <si>
    <t>Advanced Micro Devices Inc</t>
  </si>
  <si>
    <t>AMETEK Inc</t>
  </si>
  <si>
    <t>Affiliated Managers Group Inc</t>
  </si>
  <si>
    <t>Amgen Inc</t>
  </si>
  <si>
    <t>Ameriprise Financial Inc</t>
  </si>
  <si>
    <t>American Tower Corp</t>
  </si>
  <si>
    <t>Amazon.com Inc</t>
  </si>
  <si>
    <t>Arista Networks Inc</t>
  </si>
  <si>
    <t>ANET</t>
  </si>
  <si>
    <t>ANSYS Inc</t>
  </si>
  <si>
    <t>Anthem Inc</t>
  </si>
  <si>
    <t>Aon PLC</t>
  </si>
  <si>
    <t>AO Smith Corp</t>
  </si>
  <si>
    <t>Apache Corp</t>
  </si>
  <si>
    <t>Anadarko Petroleum Corp</t>
  </si>
  <si>
    <t>Air Products &amp; Chemicals Inc</t>
  </si>
  <si>
    <t>Amphenol Corp</t>
  </si>
  <si>
    <t>Aptiv PLC</t>
  </si>
  <si>
    <t>Alexandria Real Estate Equities Inc</t>
  </si>
  <si>
    <t>Arconic Inc</t>
  </si>
  <si>
    <t>Activision Blizzard Inc</t>
  </si>
  <si>
    <t>AvalonBay Communities Inc</t>
  </si>
  <si>
    <t>Broadcom Inc</t>
  </si>
  <si>
    <t>Avery Dennison Corp</t>
  </si>
  <si>
    <t>American Water Works Co Inc</t>
  </si>
  <si>
    <t>American Express Co</t>
  </si>
  <si>
    <t>AutoZone Inc</t>
  </si>
  <si>
    <t>Boeing Co/The</t>
  </si>
  <si>
    <t>Bank of America Corp</t>
  </si>
  <si>
    <t>Baxter International Inc</t>
  </si>
  <si>
    <t>BB&amp;T Corp</t>
  </si>
  <si>
    <t>Best Buy Co Inc</t>
  </si>
  <si>
    <t>Becton Dickinson and Co</t>
  </si>
  <si>
    <t>Franklin Resources Inc</t>
  </si>
  <si>
    <t>Brown-Forman Corp</t>
  </si>
  <si>
    <t>Baker Hughes a GE Co</t>
  </si>
  <si>
    <t>Biogen Inc</t>
  </si>
  <si>
    <t>Bank of New York Mellon Corp/The</t>
  </si>
  <si>
    <t>Booking Holdings Inc</t>
  </si>
  <si>
    <t>BlackRock Inc</t>
  </si>
  <si>
    <t>Ball Corp</t>
  </si>
  <si>
    <t>Bristol-Myers Squibb Co</t>
  </si>
  <si>
    <t>Broadridge Financial Solutions Inc</t>
  </si>
  <si>
    <t>BR</t>
  </si>
  <si>
    <t>Berkshire Hathaway Inc</t>
  </si>
  <si>
    <t>Boston Scientific Corp</t>
  </si>
  <si>
    <t>BorgWarner Inc</t>
  </si>
  <si>
    <t>Boston Properties Inc</t>
  </si>
  <si>
    <t>Citigroup Inc</t>
  </si>
  <si>
    <t>Conagra Brands Inc</t>
  </si>
  <si>
    <t>Cardinal Health Inc</t>
  </si>
  <si>
    <t>Caterpillar Inc</t>
  </si>
  <si>
    <t>Chubb Ltd</t>
  </si>
  <si>
    <t>Cboe Global Markets Inc</t>
  </si>
  <si>
    <t>CBRE Group Inc</t>
  </si>
  <si>
    <t>CBS Corp</t>
  </si>
  <si>
    <t>Crown Castle International Corp</t>
  </si>
  <si>
    <t>Carnival Corp</t>
  </si>
  <si>
    <t>Cadence Design Systems Inc</t>
  </si>
  <si>
    <t>Celgene Corp</t>
  </si>
  <si>
    <t>CE</t>
  </si>
  <si>
    <t>Cerner Corp</t>
  </si>
  <si>
    <t>CF Industries Holdings Inc</t>
  </si>
  <si>
    <t>Citizens Financial Group Inc</t>
  </si>
  <si>
    <t>Church &amp; Dwight Co Inc</t>
  </si>
  <si>
    <t>CH Robinson Worldwide Inc</t>
  </si>
  <si>
    <t>Charter Communications Inc</t>
  </si>
  <si>
    <t>Cigna Corp</t>
  </si>
  <si>
    <t>Cincinnati Financial Corp</t>
  </si>
  <si>
    <t>Colgate-Palmolive Co</t>
  </si>
  <si>
    <t>Clorox Co/The</t>
  </si>
  <si>
    <t>Comerica Inc</t>
  </si>
  <si>
    <t>Comcast Corp</t>
  </si>
  <si>
    <t>CME Group Inc</t>
  </si>
  <si>
    <t>Chipotle Mexican Grill Inc</t>
  </si>
  <si>
    <t>Cummins Inc</t>
  </si>
  <si>
    <t>CMS Energy Corp</t>
  </si>
  <si>
    <t>Centene Corp</t>
  </si>
  <si>
    <t>CenterPoint Energy Inc</t>
  </si>
  <si>
    <t>Capital One Financial Corp</t>
  </si>
  <si>
    <t>Cabot Oil &amp; Gas Corp</t>
  </si>
  <si>
    <t>Cooper Cos Inc/The</t>
  </si>
  <si>
    <t>ConocoPhillips</t>
  </si>
  <si>
    <t>Costco Wholesale Corp</t>
  </si>
  <si>
    <t>Coty Inc</t>
  </si>
  <si>
    <t>Campbell Soup Co</t>
  </si>
  <si>
    <t>Copart Inc</t>
  </si>
  <si>
    <t>salesforce.com Inc</t>
  </si>
  <si>
    <t>CPRI</t>
  </si>
  <si>
    <t>Cisco Systems Inc</t>
  </si>
  <si>
    <t>CPRT</t>
  </si>
  <si>
    <t>CSX Corp</t>
  </si>
  <si>
    <t>Cintas Corp</t>
  </si>
  <si>
    <t>CenturyLink Inc</t>
  </si>
  <si>
    <t>Cognizant Technology Solutions Corp</t>
  </si>
  <si>
    <t>Citrix Systems Inc</t>
  </si>
  <si>
    <t>CVS Health Corp</t>
  </si>
  <si>
    <t>Chevron Corp</t>
  </si>
  <si>
    <t>Concho Resources Inc</t>
  </si>
  <si>
    <t>Dominion Energy Inc</t>
  </si>
  <si>
    <t>Delta Air Lines Inc</t>
  </si>
  <si>
    <t>Deere &amp; Co</t>
  </si>
  <si>
    <t>Discover Financial Services</t>
  </si>
  <si>
    <t>Dollar General Corp</t>
  </si>
  <si>
    <t>Quest Diagnostics Inc</t>
  </si>
  <si>
    <t>DR Horton Inc</t>
  </si>
  <si>
    <t>Danaher Corp</t>
  </si>
  <si>
    <t>Walt Disney Co/The</t>
  </si>
  <si>
    <t>Discovery Inc</t>
  </si>
  <si>
    <t>DISH Network Corp</t>
  </si>
  <si>
    <t>Digital Realty Trust Inc</t>
  </si>
  <si>
    <t>Dollar Tree Inc</t>
  </si>
  <si>
    <t>Dover Corp</t>
  </si>
  <si>
    <t>Duke Realty Corp</t>
  </si>
  <si>
    <t>Darden Restaurants Inc</t>
  </si>
  <si>
    <t>DTE Energy Co</t>
  </si>
  <si>
    <t>Duke Energy Corp</t>
  </si>
  <si>
    <t>DaVita Inc</t>
  </si>
  <si>
    <t>Devon Energy Corp</t>
  </si>
  <si>
    <t>DowDuPont Inc</t>
  </si>
  <si>
    <t>DXC Technology Co</t>
  </si>
  <si>
    <t>Electronic Arts Inc</t>
  </si>
  <si>
    <t>eBay Inc</t>
  </si>
  <si>
    <t>Ecolab Inc</t>
  </si>
  <si>
    <t>Consolidated Edison Inc</t>
  </si>
  <si>
    <t>Equifax Inc</t>
  </si>
  <si>
    <t>Edison International</t>
  </si>
  <si>
    <t>Estee Lauder Cos Inc/The</t>
  </si>
  <si>
    <t>Eastman Chemical Co</t>
  </si>
  <si>
    <t>Emerson Electric Co</t>
  </si>
  <si>
    <t>EOG Resources Inc</t>
  </si>
  <si>
    <t>Equinix Inc</t>
  </si>
  <si>
    <t>Equity Residential</t>
  </si>
  <si>
    <t>Eversource Energy</t>
  </si>
  <si>
    <t>Essex Property Trust Inc</t>
  </si>
  <si>
    <t>E*TRADE Financial Corp</t>
  </si>
  <si>
    <t>Eaton Corp PLC</t>
  </si>
  <si>
    <t>Entergy Corp</t>
  </si>
  <si>
    <t>Evergy Inc</t>
  </si>
  <si>
    <t>Edwards Lifesciences Corp</t>
  </si>
  <si>
    <t>EVRG</t>
  </si>
  <si>
    <t>Exelon Corp</t>
  </si>
  <si>
    <t>Expeditors International of Washington I</t>
  </si>
  <si>
    <t>Expedia Group Inc</t>
  </si>
  <si>
    <t>Extra Space Storage Inc</t>
  </si>
  <si>
    <t>Ford Motor Co</t>
  </si>
  <si>
    <t>Diamondback Energy Inc</t>
  </si>
  <si>
    <t>Fastenal Co</t>
  </si>
  <si>
    <t>FANG</t>
  </si>
  <si>
    <t>Facebook Inc</t>
  </si>
  <si>
    <t>Fortune Brands Home &amp; Security Inc</t>
  </si>
  <si>
    <t>Freeport-McMoRan Inc</t>
  </si>
  <si>
    <t>FedEx Corp</t>
  </si>
  <si>
    <t>FirstEnergy Corp</t>
  </si>
  <si>
    <t>F5 Networks Inc</t>
  </si>
  <si>
    <t>Fidelity National Information Services I</t>
  </si>
  <si>
    <t>Fiserv Inc</t>
  </si>
  <si>
    <t>Fifth Third Bancorp</t>
  </si>
  <si>
    <t>Foot Locker Inc</t>
  </si>
  <si>
    <t>FLIR Systems Inc</t>
  </si>
  <si>
    <t>Fluor Corp</t>
  </si>
  <si>
    <t>Flowserve Corp</t>
  </si>
  <si>
    <t>FleetCor Technologies Inc</t>
  </si>
  <si>
    <t>FMC Corp</t>
  </si>
  <si>
    <t>FLT</t>
  </si>
  <si>
    <t>Federal Realty Investment Trust</t>
  </si>
  <si>
    <t>TechnipFMC PLC</t>
  </si>
  <si>
    <t>FRC</t>
  </si>
  <si>
    <t>Fortinet Inc</t>
  </si>
  <si>
    <t>Fortive Corp</t>
  </si>
  <si>
    <t>General Dynamics Corp</t>
  </si>
  <si>
    <t>FTNT</t>
  </si>
  <si>
    <t>General Electric Co</t>
  </si>
  <si>
    <t>Gilead Sciences Inc</t>
  </si>
  <si>
    <t>General Mills Inc</t>
  </si>
  <si>
    <t>Corning Inc</t>
  </si>
  <si>
    <t>General Motors Co</t>
  </si>
  <si>
    <t>Alphabet Inc</t>
  </si>
  <si>
    <t>Genuine Parts Co</t>
  </si>
  <si>
    <t>Global Payments Inc</t>
  </si>
  <si>
    <t>Gap Inc/The</t>
  </si>
  <si>
    <t>Garmin Ltd</t>
  </si>
  <si>
    <t>Goldman Sachs Group Inc/The</t>
  </si>
  <si>
    <t>WW Grainger Inc</t>
  </si>
  <si>
    <t>Halliburton Co</t>
  </si>
  <si>
    <t>Hasbro Inc</t>
  </si>
  <si>
    <t>Huntington Bancshares Inc/OH</t>
  </si>
  <si>
    <t>Hanesbrands Inc</t>
  </si>
  <si>
    <t>HCA Healthcare Inc</t>
  </si>
  <si>
    <t>HCP Inc</t>
  </si>
  <si>
    <t>Home Depot Inc/The</t>
  </si>
  <si>
    <t>Hess Corp</t>
  </si>
  <si>
    <t>HollyFrontier Corp</t>
  </si>
  <si>
    <t>Hartford Financial Services Group Inc/Th</t>
  </si>
  <si>
    <t>Huntington Ingalls Industries Inc</t>
  </si>
  <si>
    <t>HFC</t>
  </si>
  <si>
    <t>Hilton Worldwide Holdings Inc</t>
  </si>
  <si>
    <t>Harley-Davidson Inc</t>
  </si>
  <si>
    <t>Hologic Inc</t>
  </si>
  <si>
    <t>Honeywell International Inc</t>
  </si>
  <si>
    <t>Helmerich &amp; Payne Inc</t>
  </si>
  <si>
    <t>Hewlett Packard Enterprise Co</t>
  </si>
  <si>
    <t>HP Inc</t>
  </si>
  <si>
    <t>H&amp;R Block Inc</t>
  </si>
  <si>
    <t>Hormel Foods Corp</t>
  </si>
  <si>
    <t>Harris Corp</t>
  </si>
  <si>
    <t>Henry Schein Inc</t>
  </si>
  <si>
    <t>Host Hotels &amp; Resorts Inc</t>
  </si>
  <si>
    <t>Hershey Co/The</t>
  </si>
  <si>
    <t>Humana Inc</t>
  </si>
  <si>
    <t>International Business Machines Corp</t>
  </si>
  <si>
    <t>Intercontinental Exchange Inc</t>
  </si>
  <si>
    <t>IDEXX Laboratories Inc</t>
  </si>
  <si>
    <t>International Flavors &amp; Fragrances Inc</t>
  </si>
  <si>
    <t>Illumina Inc</t>
  </si>
  <si>
    <t>Incyte Corp</t>
  </si>
  <si>
    <t>IHS Markit Ltd</t>
  </si>
  <si>
    <t>Intel Corp</t>
  </si>
  <si>
    <t>Intuit Inc</t>
  </si>
  <si>
    <t>International Paper Co</t>
  </si>
  <si>
    <t>Interpublic Group of Cos Inc/The</t>
  </si>
  <si>
    <t>IPG Photonics Corp</t>
  </si>
  <si>
    <t>IQVIA Holdings Inc</t>
  </si>
  <si>
    <t>Ingersoll-Rand PLC</t>
  </si>
  <si>
    <t>Iron Mountain Inc</t>
  </si>
  <si>
    <t>Intuitive Surgical Inc</t>
  </si>
  <si>
    <t>Gartner Inc</t>
  </si>
  <si>
    <t>Illinois Tool Works Inc</t>
  </si>
  <si>
    <t>Invesco Ltd</t>
  </si>
  <si>
    <t>JB Hunt Transport Services Inc</t>
  </si>
  <si>
    <t>Johnson Controls International plc</t>
  </si>
  <si>
    <t>Jacobs Engineering Group Inc</t>
  </si>
  <si>
    <t>Jefferies Financial Group Inc</t>
  </si>
  <si>
    <t>Jack Henry &amp; Associates Inc</t>
  </si>
  <si>
    <t>Johnson &amp; Johnson</t>
  </si>
  <si>
    <t>JEF</t>
  </si>
  <si>
    <t>Juniper Networks Inc</t>
  </si>
  <si>
    <t>JKHY</t>
  </si>
  <si>
    <t>JPMorgan Chase &amp; Co</t>
  </si>
  <si>
    <t>Nordstrom Inc</t>
  </si>
  <si>
    <t>Kellogg Co</t>
  </si>
  <si>
    <t>KeyCorp</t>
  </si>
  <si>
    <t>Keysight Technologies Inc</t>
  </si>
  <si>
    <t>Kraft Heinz Co/The</t>
  </si>
  <si>
    <t>Kimco Realty Corp</t>
  </si>
  <si>
    <t>KEYS</t>
  </si>
  <si>
    <t>KLA-Tencor Corp</t>
  </si>
  <si>
    <t>Kimberly-Clark Corp</t>
  </si>
  <si>
    <t>Kinder Morgan Inc/DE</t>
  </si>
  <si>
    <t>CarMax Inc</t>
  </si>
  <si>
    <t>Coca-Cola Co/The</t>
  </si>
  <si>
    <t>Kroger Co/The</t>
  </si>
  <si>
    <t>Kohl's Corp</t>
  </si>
  <si>
    <t>Kansas City Southern</t>
  </si>
  <si>
    <t>Loews Corp</t>
  </si>
  <si>
    <t>L Brands Inc</t>
  </si>
  <si>
    <t>Leggett &amp; Platt Inc</t>
  </si>
  <si>
    <t>Lennar Corp</t>
  </si>
  <si>
    <t>Laboratory Corp of America Holdings</t>
  </si>
  <si>
    <t>Linde PLC</t>
  </si>
  <si>
    <t>LKQ Corp</t>
  </si>
  <si>
    <t>LIN</t>
  </si>
  <si>
    <t>L3 Technologies Inc</t>
  </si>
  <si>
    <t>Eli Lilly &amp; Co</t>
  </si>
  <si>
    <t>Lockheed Martin Corp</t>
  </si>
  <si>
    <t>Lincoln National Corp</t>
  </si>
  <si>
    <t>Alliant Energy Corp</t>
  </si>
  <si>
    <t>Lowe's Cos Inc</t>
  </si>
  <si>
    <t>Lam Research Corp</t>
  </si>
  <si>
    <t>Southwest Airlines Co</t>
  </si>
  <si>
    <t>Lamb Weston Holdings Inc</t>
  </si>
  <si>
    <t>LyondellBasell Industries NV</t>
  </si>
  <si>
    <t>LW</t>
  </si>
  <si>
    <t>Macy's Inc</t>
  </si>
  <si>
    <t>Mastercard Inc</t>
  </si>
  <si>
    <t>Mid-America Apartment Communities Inc</t>
  </si>
  <si>
    <t>Macerich Co/The</t>
  </si>
  <si>
    <t>Marriott International Inc/MD</t>
  </si>
  <si>
    <t>Masco Corp</t>
  </si>
  <si>
    <t>Mattel Inc</t>
  </si>
  <si>
    <t>McDonald's Corp</t>
  </si>
  <si>
    <t>Microchip Technology Inc</t>
  </si>
  <si>
    <t>McKesson Corp</t>
  </si>
  <si>
    <t>Moody's Corp</t>
  </si>
  <si>
    <t>Mondelez International Inc</t>
  </si>
  <si>
    <t>Medtronic PLC</t>
  </si>
  <si>
    <t>MetLife Inc</t>
  </si>
  <si>
    <t>MGM Resorts International</t>
  </si>
  <si>
    <t>Mohawk Industries Inc</t>
  </si>
  <si>
    <t>McCormick &amp; Co Inc/MD</t>
  </si>
  <si>
    <t>Martin Marietta Materials Inc</t>
  </si>
  <si>
    <t>Marsh &amp; McLennan Cos Inc</t>
  </si>
  <si>
    <t>3M Co</t>
  </si>
  <si>
    <t>Monster Beverage Corp</t>
  </si>
  <si>
    <t>Altria Group Inc</t>
  </si>
  <si>
    <t>Mosaic Co/The</t>
  </si>
  <si>
    <t>Marathon Petroleum Corp</t>
  </si>
  <si>
    <t>Merck &amp; Co Inc</t>
  </si>
  <si>
    <t>Marathon Oil Corp</t>
  </si>
  <si>
    <t>Morgan Stanley</t>
  </si>
  <si>
    <t>MSCI Inc</t>
  </si>
  <si>
    <t>Microsoft Corp</t>
  </si>
  <si>
    <t>MSCI</t>
  </si>
  <si>
    <t>Motorola Solutions Inc</t>
  </si>
  <si>
    <t>M&amp;T Bank Corp</t>
  </si>
  <si>
    <t>Mettler-Toledo International Inc</t>
  </si>
  <si>
    <t>Micron Technology Inc</t>
  </si>
  <si>
    <t>Maxim Integrated Products Inc</t>
  </si>
  <si>
    <t>Mylan NV</t>
  </si>
  <si>
    <t>MXIM</t>
  </si>
  <si>
    <t>Noble Energy Inc</t>
  </si>
  <si>
    <t>Norwegian Cruise Line Holdings Ltd</t>
  </si>
  <si>
    <t>Nasdaq Inc</t>
  </si>
  <si>
    <t>NextEra Energy Inc</t>
  </si>
  <si>
    <t>Netflix Inc</t>
  </si>
  <si>
    <t>NiSource Inc</t>
  </si>
  <si>
    <t>NIKE Inc</t>
  </si>
  <si>
    <t>Nektar Therapeutics</t>
  </si>
  <si>
    <t>Nielsen Holdings PLC</t>
  </si>
  <si>
    <t>Northrop Grumman Corp</t>
  </si>
  <si>
    <t>National Oilwell Varco Inc</t>
  </si>
  <si>
    <t>NRG Energy Inc</t>
  </si>
  <si>
    <t>Norfolk Southern Corp</t>
  </si>
  <si>
    <t>NetApp Inc</t>
  </si>
  <si>
    <t>Northern Trust Corp</t>
  </si>
  <si>
    <t>Nucor Corp</t>
  </si>
  <si>
    <t>NVIDIA Corp</t>
  </si>
  <si>
    <t>Newell Brands Inc</t>
  </si>
  <si>
    <t>News Corp</t>
  </si>
  <si>
    <t>Realty Income Corp</t>
  </si>
  <si>
    <t>ONEOK Inc</t>
  </si>
  <si>
    <t>Omnicom Group Inc</t>
  </si>
  <si>
    <t>Oracle Corp</t>
  </si>
  <si>
    <t>O'Reilly Automotive Inc</t>
  </si>
  <si>
    <t>Occidental Petroleum Corp</t>
  </si>
  <si>
    <t>Paychex Inc</t>
  </si>
  <si>
    <t>People's United Financial Inc</t>
  </si>
  <si>
    <t>PACCAR Inc</t>
  </si>
  <si>
    <t>Public Service Enterprise Group Inc</t>
  </si>
  <si>
    <t>PepsiCo Inc</t>
  </si>
  <si>
    <t>Pfizer Inc</t>
  </si>
  <si>
    <t>Principal Financial Group Inc</t>
  </si>
  <si>
    <t>Procter &amp; Gamble Co/The</t>
  </si>
  <si>
    <t>Progressive Corp/The</t>
  </si>
  <si>
    <t>Parker-Hannifin Corp</t>
  </si>
  <si>
    <t>PulteGroup Inc</t>
  </si>
  <si>
    <t>Packaging Corp of America</t>
  </si>
  <si>
    <t>PerkinElmer Inc</t>
  </si>
  <si>
    <t>Prologis Inc</t>
  </si>
  <si>
    <t>Philip Morris International Inc</t>
  </si>
  <si>
    <t>PNC Financial Services Group Inc/The</t>
  </si>
  <si>
    <t>Pentair PLC</t>
  </si>
  <si>
    <t>Pinnacle West Capital Corp</t>
  </si>
  <si>
    <t>PPG Industries Inc</t>
  </si>
  <si>
    <t>PPL Corp</t>
  </si>
  <si>
    <t>Perrigo Co PLC</t>
  </si>
  <si>
    <t>Prudential Financial Inc</t>
  </si>
  <si>
    <t>Public Storage</t>
  </si>
  <si>
    <t>Phillips 66</t>
  </si>
  <si>
    <t>PVH Corp</t>
  </si>
  <si>
    <t>Quanta Services Inc</t>
  </si>
  <si>
    <t>Pioneer Natural Resources Co</t>
  </si>
  <si>
    <t>PayPal Holdings Inc</t>
  </si>
  <si>
    <t>QUALCOMM Inc</t>
  </si>
  <si>
    <t>Qorvo Inc</t>
  </si>
  <si>
    <t>Royal Caribbean Cruises Ltd</t>
  </si>
  <si>
    <t>Everest Re Group Ltd</t>
  </si>
  <si>
    <t>Regency Centers Corp</t>
  </si>
  <si>
    <t>Regeneron Pharmaceuticals Inc</t>
  </si>
  <si>
    <t>Regions Financial Corp</t>
  </si>
  <si>
    <t>Robert Half International Inc</t>
  </si>
  <si>
    <t>Red Hat Inc</t>
  </si>
  <si>
    <t>Raymond James Financial Inc</t>
  </si>
  <si>
    <t>Ralph Lauren Corp</t>
  </si>
  <si>
    <t>ResMed Inc</t>
  </si>
  <si>
    <t>Rockwell Automation Inc</t>
  </si>
  <si>
    <t>Rollins Inc</t>
  </si>
  <si>
    <t>ROL</t>
  </si>
  <si>
    <t>Roper Technologies Inc</t>
  </si>
  <si>
    <t>Ross Stores Inc</t>
  </si>
  <si>
    <t>Republic Services Inc</t>
  </si>
  <si>
    <t>Raytheon Co</t>
  </si>
  <si>
    <t>SBA Communications Corp</t>
  </si>
  <si>
    <t>Starbucks Corp</t>
  </si>
  <si>
    <t>Charles Schwab Corp/The</t>
  </si>
  <si>
    <t>Sealed Air Corp</t>
  </si>
  <si>
    <t>Sherwin-Williams Co/The</t>
  </si>
  <si>
    <t>SVB Financial Group</t>
  </si>
  <si>
    <t>JM Smucker Co/The</t>
  </si>
  <si>
    <t>Schlumberger Ltd</t>
  </si>
  <si>
    <t>SL Green Realty Corp</t>
  </si>
  <si>
    <t>Snap-on Inc</t>
  </si>
  <si>
    <t>Synopsys Inc</t>
  </si>
  <si>
    <t>Southern Co/The</t>
  </si>
  <si>
    <t>Simon Property Group Inc</t>
  </si>
  <si>
    <t>S&amp;P Global Inc</t>
  </si>
  <si>
    <t>Sempra Energy</t>
  </si>
  <si>
    <t>SunTrust Banks Inc</t>
  </si>
  <si>
    <t>State Street Corp</t>
  </si>
  <si>
    <t>Seagate Technology PLC</t>
  </si>
  <si>
    <t>Constellation Brands Inc</t>
  </si>
  <si>
    <t>Stanley Black &amp; Decker Inc</t>
  </si>
  <si>
    <t>Skyworks Solutions Inc</t>
  </si>
  <si>
    <t>Synchrony Financial</t>
  </si>
  <si>
    <t>Stryker Corp</t>
  </si>
  <si>
    <t>Symantec Corp</t>
  </si>
  <si>
    <t>Sysco Corp</t>
  </si>
  <si>
    <t>AT&amp;T Inc</t>
  </si>
  <si>
    <t>Molson Coors Brewing Co</t>
  </si>
  <si>
    <t>TransDigm Group Inc</t>
  </si>
  <si>
    <t>TE Connectivity Ltd</t>
  </si>
  <si>
    <t>TFX</t>
  </si>
  <si>
    <t>Target Corp</t>
  </si>
  <si>
    <t>Tiffany &amp; Co</t>
  </si>
  <si>
    <t>TJX Cos Inc/The</t>
  </si>
  <si>
    <t>Torchmark Corp</t>
  </si>
  <si>
    <t>Thermo Fisher Scientific Inc</t>
  </si>
  <si>
    <t>Tapestry Inc</t>
  </si>
  <si>
    <t>TripAdvisor Inc</t>
  </si>
  <si>
    <t>T Rowe Price Group Inc</t>
  </si>
  <si>
    <t>Travelers Cos Inc/The</t>
  </si>
  <si>
    <t>Tractor Supply Co</t>
  </si>
  <si>
    <t>Tyson Foods Inc</t>
  </si>
  <si>
    <t>Total System Services Inc</t>
  </si>
  <si>
    <t>Take-Two Interactive Software Inc</t>
  </si>
  <si>
    <t>Twitter Inc</t>
  </si>
  <si>
    <t>TWTR</t>
  </si>
  <si>
    <t>Texas Instruments Inc</t>
  </si>
  <si>
    <t>Textron Inc</t>
  </si>
  <si>
    <t>Under Armour Inc</t>
  </si>
  <si>
    <t>United Continental Holdings Inc</t>
  </si>
  <si>
    <t>UDR Inc</t>
  </si>
  <si>
    <t>Universal Health Services Inc</t>
  </si>
  <si>
    <t>Ulta Beauty Inc</t>
  </si>
  <si>
    <t>UnitedHealth Group Inc</t>
  </si>
  <si>
    <t>Unum Group</t>
  </si>
  <si>
    <t>Union Pacific Corp</t>
  </si>
  <si>
    <t>United Parcel Service Inc</t>
  </si>
  <si>
    <t>United Rentals Inc</t>
  </si>
  <si>
    <t>US Bancorp</t>
  </si>
  <si>
    <t>United Technologies Corp</t>
  </si>
  <si>
    <t>Visa Inc</t>
  </si>
  <si>
    <t>Varian Medical Systems Inc</t>
  </si>
  <si>
    <t>VF Corp</t>
  </si>
  <si>
    <t>Viacom Inc</t>
  </si>
  <si>
    <t>Valero Energy Corp</t>
  </si>
  <si>
    <t>Vulcan Materials Co</t>
  </si>
  <si>
    <t>Vornado Realty Trust</t>
  </si>
  <si>
    <t>Verisk Analytics Inc</t>
  </si>
  <si>
    <t>VeriSign Inc</t>
  </si>
  <si>
    <t>Vertex Pharmaceuticals Inc</t>
  </si>
  <si>
    <t>Ventas Inc</t>
  </si>
  <si>
    <t>Verizon Communications Inc</t>
  </si>
  <si>
    <t>Waters Corp</t>
  </si>
  <si>
    <t>Walgreens Boots Alliance Inc</t>
  </si>
  <si>
    <t>WellCare Health Plans Inc</t>
  </si>
  <si>
    <t>WCG</t>
  </si>
  <si>
    <t>Western Digital Corp</t>
  </si>
  <si>
    <t>WEC Energy Group Inc</t>
  </si>
  <si>
    <t>Welltower Inc</t>
  </si>
  <si>
    <t>Wells Fargo &amp; Co</t>
  </si>
  <si>
    <t>Whirlpool Corp</t>
  </si>
  <si>
    <t>Willis Towers Watson PLC</t>
  </si>
  <si>
    <t>Waste Management Inc</t>
  </si>
  <si>
    <t>Williams Cos Inc/The</t>
  </si>
  <si>
    <t>Walmart Inc</t>
  </si>
  <si>
    <t>Westrock Co</t>
  </si>
  <si>
    <t>Western Union Co/The</t>
  </si>
  <si>
    <t>Weyerhaeuser Co</t>
  </si>
  <si>
    <t>Wynn Resorts Ltd</t>
  </si>
  <si>
    <t>Cimarex Energy Co</t>
  </si>
  <si>
    <t>Xcel Energy Inc</t>
  </si>
  <si>
    <t>Xilinx Inc</t>
  </si>
  <si>
    <t>Exxon Mobil Corp</t>
  </si>
  <si>
    <t>DENTSPLY SIRONA Inc</t>
  </si>
  <si>
    <t>Xerox Corp</t>
  </si>
  <si>
    <t>Xylem Inc/NY</t>
  </si>
  <si>
    <t>Yum! Brands Inc</t>
  </si>
  <si>
    <t>Zimmer Biomet Holdings Inc</t>
  </si>
  <si>
    <t>Zions Bancorp NA</t>
  </si>
  <si>
    <t>Zoetis Inc</t>
  </si>
  <si>
    <r>
      <rPr>
        <sz val="10"/>
        <color theme="0"/>
        <rFont val="Arial"/>
        <family val="2"/>
      </rPr>
      <t xml:space="preserve">[3] </t>
    </r>
    <r>
      <rPr>
        <sz val="10"/>
        <color theme="1"/>
        <rFont val="Arial"/>
        <family val="2"/>
        <scheme val="minor"/>
      </rPr>
      <t>Long Term Projected = Blue Chip Financial Forecasts, Vol. 37, No. 12, December 1, 2018, at 14.</t>
    </r>
  </si>
  <si>
    <t>Celanese Corp</t>
  </si>
  <si>
    <t>Capri Holdings Ltd</t>
  </si>
  <si>
    <t>First Republic Bank/CA</t>
  </si>
  <si>
    <t>Teleflex Inc</t>
  </si>
  <si>
    <t>Atmos Energy Corp</t>
  </si>
  <si>
    <t>Wabtec Corp</t>
  </si>
  <si>
    <t>WAB</t>
  </si>
  <si>
    <t xml:space="preserve"> CAPM Result</t>
  </si>
  <si>
    <t>[6] Equals Col. [1] + (Col. [2] x Col. [4])</t>
  </si>
  <si>
    <t>Projected Earnings per share 2022-2024</t>
  </si>
  <si>
    <t>Projected Dividend Declared per share 2022-24</t>
  </si>
  <si>
    <t>Projected Book Value per Share 2022-24</t>
  </si>
  <si>
    <t>Projected Common Shares Outstanding 2022-24</t>
  </si>
  <si>
    <t>2019 High Price</t>
  </si>
  <si>
    <t>2019 Low Price</t>
  </si>
  <si>
    <t>Projected Book Value per Share 2019</t>
  </si>
  <si>
    <t>[9] Equals ([8] / [7]) ^ 0.25 - 1</t>
  </si>
  <si>
    <t>[6] Equals [1] x [5]</t>
  </si>
  <si>
    <t>[4] Equals = ([3] / [2])^(1/4)-1</t>
  </si>
  <si>
    <t>[5] Equals (2 x (1 + [4])) / (2 + [4])</t>
  </si>
  <si>
    <t>[3] Source: Value Line</t>
  </si>
  <si>
    <t>Median</t>
  </si>
  <si>
    <t>ROE</t>
  </si>
  <si>
    <t>Factor</t>
  </si>
  <si>
    <t>% Increase</t>
  </si>
  <si>
    <t>2022-24</t>
  </si>
  <si>
    <t>Adjustment</t>
  </si>
  <si>
    <t>Shares Outstanding</t>
  </si>
  <si>
    <t>Expected</t>
  </si>
  <si>
    <t>Expected Earnings Analysis</t>
  </si>
  <si>
    <t>[6] Source: Ibbotson Associates, 2018 Ibbotson SBBI Market Report</t>
  </si>
  <si>
    <t>[5] Source: Bloomberg Professional Services, 30-day average</t>
  </si>
  <si>
    <t>[4] Source: Bloomberg Professional Services, 30-day average</t>
  </si>
  <si>
    <t>[3] Source: Bloomberg Professional Services</t>
  </si>
  <si>
    <t>[2] WG's MD ratebase of $1,099.443M (from Exhibit RET-1, at 1) mutiplied by the recommended equity ratio of 51.69% (from Exhibit DIB-1).</t>
  </si>
  <si>
    <t>[1] WGL Holdings, Inc. SEC Form 10-K for the fiscal year ended September 30, 2017, at 9.</t>
  </si>
  <si>
    <t>Difference from Proxy Group Median</t>
  </si>
  <si>
    <t>7th Decile Size Premium</t>
  </si>
  <si>
    <t xml:space="preserve">Size Premium </t>
  </si>
  <si>
    <t>High</t>
  </si>
  <si>
    <t>Low</t>
  </si>
  <si>
    <t>Decile</t>
  </si>
  <si>
    <t>Market Capitalization ($Mil) [6]</t>
  </si>
  <si>
    <t>MEAN</t>
  </si>
  <si>
    <t>MEDIAN</t>
  </si>
  <si>
    <t>Market to Book Ratio</t>
  </si>
  <si>
    <t>Market Cap ($Mil)</t>
  </si>
  <si>
    <t xml:space="preserve">Customers (Mil) </t>
  </si>
  <si>
    <t>Company Name</t>
  </si>
  <si>
    <t>Piedmont NC Implied Market Cap</t>
  </si>
  <si>
    <t>Median Market to Book for Comp Group</t>
  </si>
  <si>
    <t>Piedmont NC Equity</t>
  </si>
  <si>
    <t>($Mil)</t>
  </si>
  <si>
    <t>Small Size Premium</t>
  </si>
  <si>
    <t>Summary of Adjustment Clauses &amp; Alternative Regulation/Incentive Plans</t>
  </si>
  <si>
    <t xml:space="preserve">Adjustment Clauses </t>
  </si>
  <si>
    <t>Alternative Regulation / Incentive Plans</t>
  </si>
  <si>
    <t>Parent</t>
  </si>
  <si>
    <t>State</t>
  </si>
  <si>
    <t>Fuel/ Purchased Power</t>
  </si>
  <si>
    <t>Decoupling (F/P) [1]</t>
  </si>
  <si>
    <t>Capital Investment [2]</t>
  </si>
  <si>
    <t>Formula-Based Rates</t>
  </si>
  <si>
    <t>Price Freeze/ Cap</t>
  </si>
  <si>
    <t>Earnings Sharing/PBR</t>
  </si>
  <si>
    <t>Formula-Based ROE</t>
  </si>
  <si>
    <t>Service Quality/ Performance</t>
  </si>
  <si>
    <t>Atmos Energy</t>
  </si>
  <si>
    <t>Colorado</t>
  </si>
  <si>
    <t>ü</t>
  </si>
  <si>
    <t>Kansas</t>
  </si>
  <si>
    <t>P</t>
  </si>
  <si>
    <t>Kentucky</t>
  </si>
  <si>
    <t>Louisiana</t>
  </si>
  <si>
    <t>Mississippi</t>
  </si>
  <si>
    <t>Tennessee</t>
  </si>
  <si>
    <t>Texas</t>
  </si>
  <si>
    <t>Virginia</t>
  </si>
  <si>
    <t>Chesapeake Utilities</t>
  </si>
  <si>
    <t>Delaware</t>
  </si>
  <si>
    <t>Maryland</t>
  </si>
  <si>
    <t>Florida Public Utilities Company</t>
  </si>
  <si>
    <t>Florida</t>
  </si>
  <si>
    <t>New Jersey Natural Gas</t>
  </si>
  <si>
    <t>New Jersey</t>
  </si>
  <si>
    <t>Northwest Natural Gas</t>
  </si>
  <si>
    <t>Oregon</t>
  </si>
  <si>
    <t>Washington</t>
  </si>
  <si>
    <t>Kansas Gas Service</t>
  </si>
  <si>
    <t>Oklahoma Natural Gas</t>
  </si>
  <si>
    <t>Oklahoma</t>
  </si>
  <si>
    <t>Texas Gas Service</t>
  </si>
  <si>
    <t>Alabama Gas Corporation</t>
  </si>
  <si>
    <t>Alabama</t>
  </si>
  <si>
    <t>Missouri</t>
  </si>
  <si>
    <t>South Jersey Gas</t>
  </si>
  <si>
    <t>Note:  A mechanism may cover one or more cost categories; therefore, designations may not indicate separate mechanisms for each category.</t>
  </si>
  <si>
    <t>[2] Includes recovery of costs related to infrastructure replacement, system integrity/hardening, and other capital expenditures.</t>
  </si>
  <si>
    <t>Spire Gulf Inc. (Mobile Gas Corporation)</t>
  </si>
  <si>
    <t>Spire Missouri East</t>
  </si>
  <si>
    <t>Spire Missouri West</t>
  </si>
  <si>
    <t>Elizabethtown Gas</t>
  </si>
  <si>
    <t>[1] Full or partial decoupling (such as Fixed Variable rate design, weather normalization clauses, and recovery of lost revenues as a result of Energy Efficiency programs).  All full or partial decoupling mechanisms include weather normalization adjustments.</t>
  </si>
  <si>
    <t>ECAPM Result</t>
  </si>
  <si>
    <t xml:space="preserve"> ECAPM Result</t>
  </si>
  <si>
    <t>[7] Equals Col. [1] + (0.75 x Col. [2] x Col. [3]) + (0.25 x Col. [3])</t>
  </si>
  <si>
    <t>[8] Equals Col. [1] + (0.75 x Col. [2] x Col. [4]) + (0.25 x Col. [4])</t>
  </si>
  <si>
    <t>[9] Source: Bloomberg Professional</t>
  </si>
  <si>
    <t>[1] See Notes [9] and [10]</t>
  </si>
  <si>
    <t>Northwest Natural Holding Company</t>
  </si>
  <si>
    <t>Q4 2018</t>
  </si>
  <si>
    <t>Q3 2018</t>
  </si>
  <si>
    <t>Q2 2018</t>
  </si>
  <si>
    <t>Q1 2018</t>
  </si>
  <si>
    <t>Q4 2017</t>
  </si>
  <si>
    <t>Q3 2017</t>
  </si>
  <si>
    <t>Q2 2017</t>
  </si>
  <si>
    <t>Common Equity</t>
  </si>
  <si>
    <t>Long-Term Debt</t>
  </si>
  <si>
    <t>允䅁䉁䅅䅁䍁䅁䅁䅁䅁䅁䅁杄䅁䑁䅉䅍硁䑁䅣兕硁䅁䅁杄䅁䅁䄴䅁祁䑁䅁免㍁䙁䅅杍䅁䅁䅍䅁佁䅁䅁杍睁䑁䅅睎剂䑁䅍䅁䵁䅁䅁杄䅁䑁䅉䅍硁䑁䅣兕ぁ䅁䅁兄䅁䅁䄴䅁祁䑁䅁免㑁䙁䅅免䅁䅁䅧䅁佁䅁䅁杍睁䑁䅅䅏剂䑁䅉䅁䱁䅁䅁杄䅁䑁䅉䅍硁䑁䅧兕穁䅁䅁元䅁䅁䄴䅁祁䑁䅁免㑁䙁䅅䅎䅁䅁䅙䅁佁䅁䅁杍睁䑁䅅兏剂䑁䅅䅁䭁䅁䅁杍䅁䕁䅍睢瑂䝁䄰睢畂䍁䅁兒硂䡁䅕兡あ䡁䅫䅉潁䙁䅉党睂䝁䄸杣あ䝁䅕䅚灁䅁䅁兂䅁䍁䅉䅁䑂䡁䅕杣祂䝁䅕杢あ䍁䄸杕求䡁䅍䅤桂䡁䅑党歂䅁䅁䅂䅁䍁䅑䅁䩂䝁䄴督あ䝁䅫䅤ㅂ䡁䅑兡療䝁䄴䅉佂䝁䅅兢求䍁䅁䅁偁䅁䅁䅔䅁䕁䄴睢畂䍁䄰睙ㅂ䡁䅉杣求䝁䄴䅤杁䕁䅷睢畂䝁䅣兌あ䝁䅕杣瑂䍁䅁䅒求䝁䅉䅤杁䍁䅧杕求䡁䅁睢祂䡁䅑党歂䍁䅫䅁䡁䅁䅁杪䅁䕁䄸䅣あ䝁䅫睢畂䡁䅍杏䑂䡁䅕杣祂䑁䄰杕求䡁䅁睢祂䡁䅑党歂䍁䅁睙ㅂ䡁䅉杣求䝁䄴睙㕂䍁䅷兔桂䝁䅣児乂䕁䅫督あ䝁䅅杢歂䝁䅅杣歂䍁䅷睑療䝁䄴杤乂䝁䅕䅤潂䝁䄸䅚㥁䕁䄰兓祂䝁䅕睙療䝁䄰兢求䝁䄴䅚求䝁䅑䅁䉁䅁䅁杋䅁䙁䅍杔䵂䍁䅁兓畂䡁䅍䅤灂䡁䅑兤あ䝁䅫睢畂䍁䅁睓求䡁䅫䅉䅁䉁䅁䅁允䅁䅁䅖灂䝁䅍睡求䡁䅉䅉䅁䅁䅉䅁䅁䅁䅁</t>
  </si>
  <si>
    <t>Arizona</t>
  </si>
  <si>
    <t>California</t>
  </si>
  <si>
    <t>Nevada</t>
  </si>
  <si>
    <t>Energy Efficiency [3]</t>
  </si>
  <si>
    <t>Other [4]</t>
  </si>
  <si>
    <t>[3] Utility-sponsored conservation, energy efficiency, or other demand side management programs.</t>
  </si>
  <si>
    <t>Dow Inc</t>
  </si>
  <si>
    <t>DOW</t>
  </si>
  <si>
    <t>Fox Corp</t>
  </si>
  <si>
    <t>Newmont Goldcorp Corp</t>
  </si>
  <si>
    <t>[10] Source: Blue Chip Financial Forecasts, Vol. 38, No. 5, May 1, 2019, at 2.</t>
  </si>
  <si>
    <t>[2] Source: Bloomberg Professional, equals indicated number of trading day average as of May 17, 2019</t>
  </si>
  <si>
    <t>Bloomberg and Value Line Derived Market Risk Premium</t>
  </si>
  <si>
    <t>Current 30-Year Treasury [9]</t>
  </si>
  <si>
    <r>
      <rPr>
        <sz val="10"/>
        <color theme="0"/>
        <rFont val="Arial"/>
        <family val="2"/>
      </rPr>
      <t xml:space="preserve">[3] </t>
    </r>
    <r>
      <rPr>
        <sz val="10"/>
        <color theme="1"/>
        <rFont val="Arial"/>
        <family val="2"/>
        <scheme val="minor"/>
      </rPr>
      <t>Near Term Projected = Blue Chip Financial Forecasts, Vol. 38, No. 5, May 1, 2019, at 2.</t>
    </r>
  </si>
  <si>
    <t>Two most recent open market common stock issuances per company, if available</t>
  </si>
  <si>
    <t>Date</t>
  </si>
  <si>
    <t>Shares
Issued</t>
  </si>
  <si>
    <t>Offering
Price</t>
  </si>
  <si>
    <t>Underwriting 
Discount</t>
  </si>
  <si>
    <t>Offering
Expense</t>
  </si>
  <si>
    <t>Net
Proceeds Per Share</t>
  </si>
  <si>
    <t>Total Flotation Costs</t>
  </si>
  <si>
    <t>Gross Equity Issue Before Costs</t>
  </si>
  <si>
    <t>Net Proceeds</t>
  </si>
  <si>
    <t>Flotation Cost Percentage</t>
  </si>
  <si>
    <t>NA</t>
  </si>
  <si>
    <t xml:space="preserve">Southwest Gas Corporation </t>
  </si>
  <si>
    <t>WEIGHTED AVERAGE FLOTATION COSTS:</t>
  </si>
  <si>
    <t>Constant Growth Discounted Cash Flow Model Adjusted for Flotation Costs - 30 Day Average Stock Price</t>
  </si>
  <si>
    <t>Zacks</t>
  </si>
  <si>
    <t>First Call</t>
  </si>
  <si>
    <t>Flotation</t>
  </si>
  <si>
    <t>Annualized</t>
  </si>
  <si>
    <t>Stock</t>
  </si>
  <si>
    <t>Dividend</t>
  </si>
  <si>
    <t>Adjusted for</t>
  </si>
  <si>
    <t>Earnings</t>
  </si>
  <si>
    <t>Retention</t>
  </si>
  <si>
    <t>Price</t>
  </si>
  <si>
    <t>Yield</t>
  </si>
  <si>
    <t>Current</t>
  </si>
  <si>
    <t>Flot. Costs</t>
  </si>
  <si>
    <t>Growth</t>
  </si>
  <si>
    <t>DCF k(e)</t>
  </si>
  <si>
    <t>PROXY GROUP MEAN</t>
  </si>
  <si>
    <t>DCF Result Adjusted For Flotation Costs:</t>
  </si>
  <si>
    <t>The proxy group DCF result is adjusted for flotation costs by dividing each company's expected dividend yield by (1 - flotation cost).  The flotation cost adjustment is derived as the difference between the unadjusted DCF result and the DCF result adjusted for flotation costs.</t>
  </si>
  <si>
    <t>DCF Result Unadjusted For Flotation Costs:</t>
  </si>
  <si>
    <t>Difference (Flotation Cost Adjustment):</t>
  </si>
  <si>
    <t>[4] Equals [3] x (1 + 0.5 x [10])</t>
  </si>
  <si>
    <t>[6] Source: Zacks</t>
  </si>
  <si>
    <t>[7] Source: Yahoo! Finance</t>
  </si>
  <si>
    <t>[10] Equals Average([6], [7], [8], [9])</t>
  </si>
  <si>
    <t>[11] Equals [4] + [10]</t>
  </si>
  <si>
    <t>[12] Equals [5] + [10]</t>
  </si>
  <si>
    <t>[13] Equals average [12] - average [11]</t>
  </si>
  <si>
    <t>Bloomberg and Value Line Beta Coefficients</t>
  </si>
  <si>
    <t>Near Term Projected 30-Year Treasury [10]</t>
  </si>
  <si>
    <t>Near Term Projected 30-Year Treasury</t>
  </si>
  <si>
    <t>Long Term Projected 30-Year Treasury</t>
  </si>
  <si>
    <t>2019 Price Midpoint</t>
  </si>
  <si>
    <t>[2] Source: Schedule RBH-4</t>
  </si>
  <si>
    <t>[3] Source: Schedule RBH-3</t>
  </si>
  <si>
    <t>[4] Source: Schedule RBH-3</t>
  </si>
  <si>
    <t>Q1 2019</t>
  </si>
  <si>
    <t>Dominion Energy Utah</t>
  </si>
  <si>
    <t>Utah</t>
  </si>
  <si>
    <t>[8] Source: Schedule RBH-2, Value Line</t>
  </si>
  <si>
    <t>[9]  Source: Schedule RBH-2, Value Line</t>
  </si>
  <si>
    <t>Dominion Energy, Inc.</t>
  </si>
  <si>
    <t>Cost of Long-Term Debt Comparison</t>
  </si>
  <si>
    <t>Bloomberg Fair Value Curve</t>
  </si>
  <si>
    <t>Initial</t>
  </si>
  <si>
    <t xml:space="preserve">Date of </t>
  </si>
  <si>
    <t>Years to</t>
  </si>
  <si>
    <t xml:space="preserve">Issuance </t>
  </si>
  <si>
    <t>Net</t>
  </si>
  <si>
    <t>BFV</t>
  </si>
  <si>
    <t>Utility</t>
  </si>
  <si>
    <t>Weighted Value</t>
  </si>
  <si>
    <t>Issue</t>
  </si>
  <si>
    <t>Offering</t>
  </si>
  <si>
    <t>Maturity</t>
  </si>
  <si>
    <t>Coupon</t>
  </si>
  <si>
    <t>Costs</t>
  </si>
  <si>
    <t>Proceeds</t>
  </si>
  <si>
    <t>Term</t>
  </si>
  <si>
    <t>A-Rated</t>
  </si>
  <si>
    <t>BBB-Rated</t>
  </si>
  <si>
    <t>Weight</t>
  </si>
  <si>
    <t/>
  </si>
  <si>
    <t>Sum:</t>
  </si>
  <si>
    <t xml:space="preserve">TOTAL </t>
  </si>
  <si>
    <t>Weighted Averages:</t>
  </si>
  <si>
    <t>Bloomberg Fair Value Curve yields are 30-day averages.</t>
  </si>
  <si>
    <t>Series E 3/18 Notes</t>
  </si>
  <si>
    <t>Series F 4/18 Notes</t>
  </si>
  <si>
    <t>Series F 4/38 Notes</t>
  </si>
  <si>
    <t>Series F 12/24 Notes</t>
  </si>
  <si>
    <t>Series F 12/27 Notes</t>
  </si>
  <si>
    <t>Series A 12/43 Notes</t>
  </si>
  <si>
    <t>Series B 12/48 Notes</t>
  </si>
  <si>
    <t>12/46 Notes</t>
  </si>
  <si>
    <t>12/51 Notes</t>
  </si>
  <si>
    <t>Series A 11/32 Notes</t>
  </si>
  <si>
    <t>Series A 4/30 Notes</t>
  </si>
  <si>
    <t>Series B 11/47 Notes</t>
  </si>
  <si>
    <t>[4] Pension expenses, bad debt costs, storm costs, transmission/transportation costs, environmental, regulatory fee, government &amp; franchise fees and taxes, economic development, and low income assistance programs.</t>
  </si>
  <si>
    <r>
      <t xml:space="preserve">Sources: Operating company tariffs; Regulatory Research Associates, </t>
    </r>
    <r>
      <rPr>
        <i/>
        <sz val="10"/>
        <color theme="1"/>
        <rFont val="Arial"/>
        <family val="2"/>
      </rPr>
      <t>Alternative Regulation/Incentive Plans: A State-by-State Overview</t>
    </r>
    <r>
      <rPr>
        <sz val="10"/>
        <color theme="1"/>
        <rFont val="Arial"/>
        <family val="2"/>
      </rPr>
      <t xml:space="preserve">, November 19, 2013; Regulatory Research Associates, </t>
    </r>
    <r>
      <rPr>
        <i/>
        <sz val="10"/>
        <color theme="1"/>
        <rFont val="Arial"/>
        <family val="2"/>
      </rPr>
      <t xml:space="preserve">Adjustment Clauses: A State-by-State Overview, </t>
    </r>
    <r>
      <rPr>
        <sz val="10"/>
        <color theme="1"/>
        <rFont val="Arial"/>
        <family val="2"/>
      </rPr>
      <t>September 28, 2018;</t>
    </r>
    <r>
      <rPr>
        <i/>
        <sz val="10"/>
        <color theme="1"/>
        <rFont val="Arial"/>
        <family val="2"/>
      </rPr>
      <t xml:space="preserve"> </t>
    </r>
    <r>
      <rPr>
        <sz val="10"/>
        <color theme="1"/>
        <rFont val="Arial"/>
        <family val="2"/>
      </rPr>
      <t>Regulatory Research Associates</t>
    </r>
    <r>
      <rPr>
        <i/>
        <sz val="10"/>
        <color theme="1"/>
        <rFont val="Arial"/>
        <family val="2"/>
      </rPr>
      <t>, Rate Freezes: Their historical context and prevalence today,</t>
    </r>
    <r>
      <rPr>
        <sz val="10"/>
        <color theme="1"/>
        <rFont val="Arial"/>
        <family val="2"/>
      </rPr>
      <t xml:space="preserve"> October 15, 2018</t>
    </r>
    <r>
      <rPr>
        <i/>
        <sz val="10"/>
        <color theme="1"/>
        <rFont val="Arial"/>
        <family val="2"/>
      </rPr>
      <t xml:space="preserve">; </t>
    </r>
    <r>
      <rPr>
        <sz val="10"/>
        <color theme="1"/>
        <rFont val="Arial"/>
        <family val="2"/>
      </rPr>
      <t>Edison Electric Institute</t>
    </r>
    <r>
      <rPr>
        <i/>
        <sz val="10"/>
        <color theme="1"/>
        <rFont val="Arial"/>
        <family val="2"/>
      </rPr>
      <t xml:space="preserve">, Alternative Regulation for Emerging Utility Challenges: 2015 Update, </t>
    </r>
    <r>
      <rPr>
        <sz val="10"/>
        <color theme="1"/>
        <rFont val="Arial"/>
        <family val="2"/>
      </rPr>
      <t>November 11, 2015.</t>
    </r>
  </si>
  <si>
    <t xml:space="preserve">Sources: Company provided data and Bloomberg Professional.  Weighted average cost of debt does not include underwriting fees or other amortized costs. </t>
  </si>
  <si>
    <t>Future Test Year Allowed in Jurisdiction</t>
  </si>
  <si>
    <t>CWIP in Rate Base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</si>
</sst>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
    <numFmt numFmtId="166" formatCode="0.0000"/>
    <numFmt numFmtId="167" formatCode="_(&quot;$&quot;* #,##0.00000_);_(&quot;$&quot;* \(#,##0.00000\);_(&quot;$&quot;* &quot;-&quot;?????_);_(@_)"/>
    <numFmt numFmtId="168" formatCode="0.00_);\(0.00\)"/>
    <numFmt numFmtId="169" formatCode="&quot;$&quot;* #,##0_);&quot;$&quot;* \(#,##0\)"/>
    <numFmt numFmtId="170" formatCode="_(* #,##0.00000_);_(* \(#,##0.00000\);_(* &quot;-&quot;?????_);_(@_)"/>
    <numFmt numFmtId="171" formatCode="General_)"/>
    <numFmt numFmtId="172" formatCode="&quot;$&quot;#,##0.00"/>
    <numFmt numFmtId="173" formatCode="0.0000%"/>
    <numFmt numFmtId="174" formatCode="&quot;[&quot;0&quot;]&quot;"/>
    <numFmt numFmtId="175" formatCode="0.0%"/>
    <numFmt numFmtId="176" formatCode="_(&quot;$&quot;* #,##0.000_);_(&quot;$&quot;* \(#,##0.000\);_(&quot;$&quot;* &quot;-&quot;??_);_(@_)"/>
    <numFmt numFmtId="177" formatCode="&quot;$&quot;#,##0.000"/>
    <numFmt numFmtId="178" formatCode="&quot;$&quot;#,##0.0000_);\(&quot;$&quot;#,##0.0000\)"/>
    <numFmt numFmtId="179" formatCode="0.000%"/>
    <numFmt numFmtId="180" formatCode="0_)"/>
    <numFmt numFmtId="181" formatCode="[$-409]mmmm\ d\,\ yyyy;@"/>
    <numFmt numFmtId="182" formatCode="_(&quot;$&quot;* #,##0_);_(&quot;$&quot;* \(#,##0\);_(&quot;$&quot;* &quot;-&quot;??_);_(@_)"/>
  </numFmts>
  <fonts count="116">
    <font>
      <sz val="11"/>
      <color theme="1"/>
      <name val="Arial"/>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scheme val="minor"/>
    </font>
    <font>
      <sz val="10"/>
      <color theme="1"/>
      <name val="Arial"/>
      <family val="2"/>
    </font>
    <font>
      <sz val="10"/>
      <name val="Arial"/>
      <family val="2"/>
    </font>
    <font>
      <u/>
      <sz val="11"/>
      <color theme="10"/>
      <name val="Arial"/>
      <family val="2"/>
      <scheme val="minor"/>
    </font>
    <font>
      <u/>
      <sz val="10"/>
      <color theme="10"/>
      <name val="Arial"/>
      <family val="2"/>
    </font>
    <font>
      <b/>
      <sz val="10"/>
      <name val="Arial"/>
      <family val="2"/>
    </font>
    <font>
      <b/>
      <u val="singleAccounting"/>
      <sz val="8"/>
      <color indexed="8"/>
      <name val="Arial"/>
      <family val="2"/>
    </font>
    <font>
      <b/>
      <sz val="14"/>
      <color indexed="9"/>
      <name val="Arial"/>
      <family val="2"/>
    </font>
    <font>
      <b/>
      <sz val="14"/>
      <name val="Arial"/>
      <family val="2"/>
    </font>
    <font>
      <b/>
      <sz val="12"/>
      <color indexed="9"/>
      <name val="Arial"/>
      <family val="2"/>
    </font>
    <font>
      <b/>
      <sz val="12"/>
      <name val="Arial"/>
      <family val="2"/>
    </font>
    <font>
      <b/>
      <sz val="10"/>
      <color indexed="9"/>
      <name val="Arial"/>
      <family val="2"/>
    </font>
    <font>
      <b/>
      <i/>
      <sz val="8"/>
      <color indexed="9"/>
      <name val="Arial"/>
      <family val="2"/>
    </font>
    <font>
      <sz val="8"/>
      <name val="Arial"/>
      <family val="2"/>
    </font>
    <font>
      <b/>
      <sz val="8"/>
      <name val="Arial"/>
      <family val="2"/>
    </font>
    <font>
      <sz val="8"/>
      <color indexed="8"/>
      <name val="Arial"/>
      <family val="2"/>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0"/>
      <color rgb="FF0000FF"/>
      <name val="Arial"/>
      <family val="2"/>
    </font>
    <font>
      <sz val="10"/>
      <color indexed="8"/>
      <name val="Arial"/>
      <family val="2"/>
    </font>
    <font>
      <sz val="10"/>
      <color indexed="9"/>
      <name val="Arial"/>
      <family val="2"/>
    </font>
    <font>
      <sz val="10"/>
      <color rgb="FFFF6600"/>
      <name val="Arial"/>
      <family val="2"/>
    </font>
    <font>
      <sz val="10"/>
      <color indexed="20"/>
      <name val="Arial"/>
      <family val="2"/>
    </font>
    <font>
      <b/>
      <sz val="11"/>
      <color indexed="9"/>
      <name val="Calibri"/>
      <family val="2"/>
    </font>
    <font>
      <b/>
      <sz val="10"/>
      <color indexed="52"/>
      <name val="Arial"/>
      <family val="2"/>
    </font>
    <font>
      <b/>
      <sz val="8"/>
      <color indexed="8"/>
      <name val="Verdana"/>
      <family val="2"/>
    </font>
    <font>
      <sz val="11"/>
      <color indexed="8"/>
      <name val="Calibri"/>
      <family val="2"/>
    </font>
    <font>
      <sz val="12"/>
      <color theme="1"/>
      <name val="Arial"/>
      <family val="2"/>
    </font>
    <font>
      <sz val="12"/>
      <color indexed="8"/>
      <name val="Arial"/>
      <family val="2"/>
    </font>
    <font>
      <sz val="10"/>
      <color rgb="FF000000"/>
      <name val="Times New Roman"/>
      <family val="1"/>
    </font>
    <font>
      <sz val="11"/>
      <color theme="1"/>
      <name val="Calibri"/>
      <family val="2"/>
    </font>
    <font>
      <b/>
      <sz val="9"/>
      <name val="Arial"/>
      <family val="2"/>
    </font>
    <font>
      <sz val="12"/>
      <name val="Tms Rmn"/>
    </font>
    <font>
      <sz val="24"/>
      <name val="Arial"/>
      <family val="2"/>
    </font>
    <font>
      <sz val="10"/>
      <name val="Helv"/>
    </font>
    <font>
      <i/>
      <sz val="10"/>
      <color indexed="23"/>
      <name val="Arial"/>
      <family val="2"/>
    </font>
    <font>
      <sz val="10"/>
      <color indexed="17"/>
      <name val="Arial"/>
      <family val="2"/>
    </font>
    <font>
      <sz val="10"/>
      <color rgb="FF660066"/>
      <name val="Arial"/>
      <family val="2"/>
    </font>
    <font>
      <b/>
      <sz val="11"/>
      <name val="Arial"/>
      <family val="2"/>
    </font>
    <font>
      <b/>
      <sz val="15"/>
      <color indexed="56"/>
      <name val="Arial"/>
      <family val="2"/>
    </font>
    <font>
      <b/>
      <sz val="13"/>
      <color indexed="56"/>
      <name val="Arial"/>
      <family val="2"/>
    </font>
    <font>
      <b/>
      <sz val="11"/>
      <color indexed="56"/>
      <name val="Arial"/>
      <family val="2"/>
    </font>
    <font>
      <u/>
      <sz val="8.5"/>
      <color theme="10"/>
      <name val="Arial"/>
      <family val="2"/>
    </font>
    <font>
      <u/>
      <sz val="11"/>
      <color theme="10"/>
      <name val="Calibri"/>
      <family val="2"/>
    </font>
    <font>
      <sz val="10"/>
      <color indexed="62"/>
      <name val="Arial"/>
      <family val="2"/>
    </font>
    <font>
      <sz val="1"/>
      <color indexed="9"/>
      <name val="Symbol"/>
      <family val="1"/>
      <charset val="2"/>
    </font>
    <font>
      <b/>
      <sz val="12"/>
      <name val="Tms Rmn"/>
    </font>
    <font>
      <sz val="10"/>
      <color indexed="52"/>
      <name val="Arial"/>
      <family val="2"/>
    </font>
    <font>
      <sz val="10"/>
      <color indexed="60"/>
      <name val="Arial"/>
      <family val="2"/>
    </font>
    <font>
      <b/>
      <u val="singleAccounting"/>
      <sz val="8"/>
      <color indexed="8"/>
      <name val="Verdana"/>
      <family val="2"/>
    </font>
    <font>
      <b/>
      <sz val="12"/>
      <color indexed="8"/>
      <name val="Verdana"/>
      <family val="2"/>
    </font>
    <font>
      <sz val="10"/>
      <name val="Times New Roman"/>
      <family val="1"/>
    </font>
    <font>
      <sz val="10"/>
      <name val="Courier"/>
      <family val="3"/>
    </font>
    <font>
      <sz val="12"/>
      <name val="Arial"/>
      <family val="2"/>
    </font>
    <font>
      <sz val="10"/>
      <name val="MS Sans Serif"/>
      <family val="2"/>
    </font>
    <font>
      <sz val="11"/>
      <color theme="1"/>
      <name val="Arial"/>
      <family val="2"/>
    </font>
    <font>
      <sz val="10"/>
      <name val="Geneva"/>
      <family val="2"/>
    </font>
    <font>
      <sz val="12"/>
      <name val="Arial MT"/>
    </font>
    <font>
      <b/>
      <i/>
      <sz val="10"/>
      <color indexed="8"/>
      <name val="Arial"/>
      <family val="2"/>
    </font>
    <font>
      <b/>
      <sz val="11"/>
      <color indexed="21"/>
      <name val="Arial"/>
      <family val="2"/>
    </font>
    <font>
      <b/>
      <sz val="22"/>
      <color indexed="21"/>
      <name val="Times New Roman"/>
      <family val="1"/>
    </font>
    <font>
      <sz val="9.75"/>
      <name val="Arial"/>
      <family val="2"/>
    </font>
    <font>
      <b/>
      <sz val="10"/>
      <name val="MS Sans Serif"/>
      <family val="2"/>
    </font>
    <font>
      <b/>
      <sz val="8"/>
      <color indexed="9"/>
      <name val="Verdana"/>
      <family val="2"/>
    </font>
    <font>
      <vertAlign val="subscript"/>
      <sz val="8"/>
      <color indexed="8"/>
      <name val="Arial"/>
      <family val="2"/>
    </font>
    <font>
      <vertAlign val="superscript"/>
      <sz val="8"/>
      <color indexed="8"/>
      <name val="Arial"/>
      <family val="2"/>
    </font>
    <font>
      <u/>
      <sz val="10"/>
      <name val="Arial"/>
      <family val="2"/>
    </font>
    <font>
      <b/>
      <sz val="8"/>
      <color indexed="8"/>
      <name val="Arial"/>
      <family val="2"/>
    </font>
    <font>
      <i/>
      <sz val="8"/>
      <color indexed="8"/>
      <name val="Arial"/>
      <family val="2"/>
    </font>
    <font>
      <sz val="12"/>
      <color indexed="13"/>
      <name val="Tms Rmn"/>
    </font>
    <font>
      <b/>
      <sz val="18"/>
      <color indexed="56"/>
      <name val="Cambria"/>
      <family val="2"/>
    </font>
    <font>
      <b/>
      <sz val="13"/>
      <color indexed="8"/>
      <name val="Verdana"/>
      <family val="2"/>
    </font>
    <font>
      <sz val="12"/>
      <color indexed="8"/>
      <name val="Arial MT"/>
    </font>
    <font>
      <sz val="12"/>
      <color theme="1"/>
      <name val="Arial"/>
      <family val="2"/>
      <scheme val="minor"/>
    </font>
    <font>
      <sz val="10"/>
      <color theme="1"/>
      <name val="Calibri"/>
      <family val="2"/>
    </font>
    <font>
      <sz val="10"/>
      <name val="Arial"/>
      <family val="2"/>
    </font>
    <font>
      <sz val="10"/>
      <name val="Arial"/>
      <family val="2"/>
    </font>
    <font>
      <sz val="10"/>
      <color theme="1"/>
      <name val="Arial"/>
      <family val="2"/>
      <scheme val="minor"/>
    </font>
    <font>
      <sz val="10"/>
      <color rgb="FFFF0000"/>
      <name val="Arial"/>
      <family val="2"/>
    </font>
    <font>
      <sz val="10"/>
      <color rgb="FF000000"/>
      <name val="Arial"/>
      <family val="2"/>
    </font>
    <font>
      <sz val="10"/>
      <color theme="0"/>
      <name val="Arial"/>
      <family val="2"/>
    </font>
    <font>
      <b/>
      <i/>
      <sz val="10"/>
      <color theme="1"/>
      <name val="Arial"/>
      <family val="2"/>
    </font>
    <font>
      <b/>
      <i/>
      <sz val="10"/>
      <name val="Arial"/>
      <family val="2"/>
    </font>
    <font>
      <sz val="10"/>
      <name val="Arial"/>
      <family val="2"/>
      <scheme val="minor"/>
    </font>
    <font>
      <b/>
      <sz val="10"/>
      <color indexed="10"/>
      <name val="Arial"/>
      <family val="2"/>
    </font>
    <font>
      <b/>
      <sz val="10"/>
      <color theme="1"/>
      <name val="Arial"/>
      <family val="2"/>
    </font>
    <font>
      <sz val="10"/>
      <color theme="1"/>
      <name val="Wingdings"/>
      <charset val="2"/>
    </font>
    <font>
      <i/>
      <sz val="10"/>
      <color theme="1"/>
      <name val="Arial"/>
      <family val="2"/>
    </font>
    <font>
      <u/>
      <sz val="11"/>
      <color rgb="FF0563C1"/>
      <name val="Calibri"/>
      <family val="2"/>
    </font>
    <font>
      <sz val="12"/>
      <name val="Helv"/>
    </font>
  </fonts>
  <fills count="69">
    <fill>
      <patternFill patternType="none"/>
    </fill>
    <fill>
      <patternFill patternType="gray125"/>
    </fill>
    <fill>
      <patternFill patternType="solid">
        <fgColor indexed="60"/>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4F81BD"/>
        <bgColor indexed="64"/>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13"/>
      </patternFill>
    </fill>
    <fill>
      <patternFill patternType="solid">
        <fgColor indexed="22"/>
        <bgColor indexed="64"/>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21"/>
        <bgColor indexed="64"/>
      </patternFill>
    </fill>
    <fill>
      <patternFill patternType="mediumGray">
        <fgColor indexed="22"/>
      </patternFill>
    </fill>
    <fill>
      <patternFill patternType="solid">
        <fgColor indexed="56"/>
        <bgColor indexed="64"/>
      </patternFill>
    </fill>
    <fill>
      <patternFill patternType="solid">
        <fgColor indexed="12"/>
      </patternFill>
    </fill>
    <fill>
      <patternFill patternType="solid">
        <fgColor rgb="FFFFFF00"/>
        <bgColor indexed="64"/>
      </patternFill>
    </fill>
  </fills>
  <borders count="42">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right/>
      <top style="medium">
        <color indexed="8"/>
      </top>
      <bottom style="double">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8"/>
      </left>
      <right style="thin">
        <color indexed="8"/>
      </right>
      <top style="double">
        <color indexed="8"/>
      </top>
      <bottom style="thin">
        <color indexed="8"/>
      </bottom>
      <diagonal/>
    </border>
    <border>
      <left/>
      <right/>
      <top/>
      <bottom style="medium">
        <color indexed="8"/>
      </bottom>
      <diagonal/>
    </border>
    <border>
      <left/>
      <right/>
      <top/>
      <bottom style="medium">
        <color auto="1"/>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auto="1"/>
      </bottom>
      <diagonal/>
    </border>
    <border>
      <left/>
      <right/>
      <top/>
      <bottom style="thin">
        <color auto="1"/>
      </bottom>
      <diagonal/>
    </border>
    <border>
      <left/>
      <right/>
      <top style="thin">
        <color auto="1"/>
      </top>
      <bottom/>
      <diagonal/>
    </border>
    <border>
      <left style="thin">
        <color indexed="64"/>
      </left>
      <right/>
      <top style="thin">
        <color indexed="64"/>
      </top>
      <bottom/>
      <diagonal/>
    </border>
    <border>
      <left/>
      <right/>
      <top style="medium">
        <color auto="1"/>
      </top>
      <bottom style="thin">
        <color auto="1"/>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right/>
      <top/>
      <bottom style="thin">
        <color indexed="8"/>
      </bottom>
      <diagonal/>
    </border>
  </borders>
  <cellStyleXfs count="33735">
    <xf numFmtId="0" fontId="0" fillId="0" borderId="0"/>
    <xf numFmtId="0" fontId="15"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0" fontId="15" fillId="0" borderId="0"/>
    <xf numFmtId="0" fontId="19" fillId="2" borderId="0" applyAlignment="0"/>
    <xf numFmtId="43" fontId="1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5" fillId="0" borderId="0" applyNumberFormat="0" applyFill="0" applyBorder="0" applyProtection="0">
      <alignment wrapText="1"/>
    </xf>
    <xf numFmtId="0" fontId="15" fillId="0" borderId="0" applyNumberFormat="0" applyFill="0" applyBorder="0" applyProtection="0">
      <alignment wrapText="1"/>
    </xf>
    <xf numFmtId="0" fontId="15" fillId="0" borderId="0" applyNumberFormat="0" applyFill="0" applyBorder="0" applyProtection="0">
      <alignment horizontal="justify" vertical="top" wrapText="1"/>
    </xf>
    <xf numFmtId="0" fontId="15" fillId="0" borderId="0" applyNumberFormat="0" applyFill="0" applyBorder="0" applyProtection="0">
      <alignment horizontal="justify" vertical="top" wrapText="1"/>
    </xf>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5" fillId="0" borderId="0"/>
    <xf numFmtId="0" fontId="13" fillId="0" borderId="0"/>
    <xf numFmtId="0" fontId="13" fillId="0" borderId="0"/>
    <xf numFmtId="0" fontId="13" fillId="0" borderId="0"/>
    <xf numFmtId="0" fontId="13" fillId="0" borderId="0"/>
    <xf numFmtId="0" fontId="13" fillId="0" borderId="0"/>
    <xf numFmtId="0" fontId="15" fillId="0" borderId="0"/>
    <xf numFmtId="0" fontId="14" fillId="0" borderId="0"/>
    <xf numFmtId="0" fontId="14" fillId="0" borderId="0"/>
    <xf numFmtId="0" fontId="13" fillId="0" borderId="0"/>
    <xf numFmtId="0" fontId="13" fillId="0" borderId="0"/>
    <xf numFmtId="0" fontId="13"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0" fontId="20" fillId="3" borderId="0" applyNumberFormat="0" applyBorder="0" applyAlignment="0" applyProtection="0"/>
    <xf numFmtId="0" fontId="20" fillId="3"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3" borderId="0" applyNumberFormat="0" applyBorder="0" applyAlignment="0" applyProtection="0"/>
    <xf numFmtId="0" fontId="22" fillId="3"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Protection="0">
      <alignment horizontal="center"/>
    </xf>
    <xf numFmtId="0" fontId="24" fillId="4" borderId="0" applyNumberFormat="0" applyBorder="0" applyProtection="0">
      <alignment horizontal="center"/>
    </xf>
    <xf numFmtId="0" fontId="25" fillId="4" borderId="0" applyNumberFormat="0" applyBorder="0" applyAlignment="0" applyProtection="0"/>
    <xf numFmtId="0" fontId="25" fillId="4" borderId="0" applyNumberFormat="0" applyBorder="0" applyAlignment="0" applyProtection="0"/>
    <xf numFmtId="0" fontId="15" fillId="0" borderId="0" applyNumberFormat="0" applyFont="0" applyFill="0" applyBorder="0" applyProtection="0">
      <alignment horizontal="right"/>
    </xf>
    <xf numFmtId="0" fontId="15" fillId="0" borderId="0" applyNumberFormat="0" applyFont="0" applyFill="0" applyBorder="0" applyProtection="0">
      <alignment horizontal="right"/>
    </xf>
    <xf numFmtId="0" fontId="15" fillId="0" borderId="0" applyNumberFormat="0" applyFont="0" applyFill="0" applyBorder="0" applyProtection="0">
      <alignment horizontal="left"/>
    </xf>
    <xf numFmtId="0" fontId="15" fillId="0" borderId="0" applyNumberFormat="0" applyFont="0" applyFill="0" applyBorder="0" applyProtection="0">
      <alignment horizontal="left"/>
    </xf>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5" fillId="5" borderId="0" applyNumberFormat="0" applyFont="0" applyBorder="0" applyAlignment="0" applyProtection="0"/>
    <xf numFmtId="0" fontId="15" fillId="5" borderId="0" applyNumberFormat="0" applyFont="0" applyBorder="0" applyAlignment="0" applyProtection="0"/>
    <xf numFmtId="166" fontId="15" fillId="0" borderId="0" applyFont="0" applyFill="0" applyBorder="0" applyAlignment="0" applyProtection="0"/>
    <xf numFmtId="166" fontId="15"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28" fillId="0" borderId="0" applyAlignment="0"/>
    <xf numFmtId="0" fontId="14" fillId="0" borderId="0"/>
    <xf numFmtId="0" fontId="15" fillId="0" borderId="0"/>
    <xf numFmtId="9" fontId="15" fillId="0" borderId="0" applyFont="0" applyFill="0" applyBorder="0" applyAlignment="0" applyProtection="0"/>
    <xf numFmtId="0" fontId="13" fillId="0" borderId="0"/>
    <xf numFmtId="0" fontId="15" fillId="0" borderId="0"/>
    <xf numFmtId="9"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2" fontId="15" fillId="0" borderId="0" applyFill="0" applyBorder="0" applyProtection="0">
      <alignment horizontal="left"/>
    </xf>
    <xf numFmtId="42" fontId="44" fillId="0" borderId="0" applyFill="0" applyBorder="0" applyAlignment="0" applyProtection="0"/>
    <xf numFmtId="44" fontId="14" fillId="0" borderId="0">
      <alignment horizontal="left"/>
    </xf>
    <xf numFmtId="167" fontId="15" fillId="0" borderId="14" applyBorder="0">
      <alignment horizontal="center"/>
    </xf>
    <xf numFmtId="167" fontId="15" fillId="0" borderId="14" applyBorder="0">
      <alignment horizontal="center"/>
    </xf>
    <xf numFmtId="167" fontId="15" fillId="0" borderId="14" applyBorder="0">
      <alignment horizontal="center"/>
    </xf>
    <xf numFmtId="167" fontId="15" fillId="0" borderId="14" applyBorder="0">
      <alignment horizontal="center"/>
    </xf>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5" fillId="3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45" fillId="3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45" fillId="39"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45" fillId="4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45" fillId="41"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45" fillId="4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45" fillId="43"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45" fillId="44"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45" fillId="45"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45" fillId="4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45" fillId="43"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45" fillId="4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6" fillId="47"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6" fillId="4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6" fillId="45"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6" fillId="48"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6" fillId="49"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6" fillId="50"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6" fillId="51"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6" fillId="52"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6" fillId="53"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6" fillId="48"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6" fillId="49"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46" fillId="54" borderId="0" applyNumberFormat="0" applyBorder="0" applyAlignment="0" applyProtection="0"/>
    <xf numFmtId="43" fontId="14" fillId="0" borderId="0">
      <alignment horizontal="left"/>
    </xf>
    <xf numFmtId="168" fontId="14" fillId="0" borderId="0">
      <alignment horizontal="left"/>
    </xf>
    <xf numFmtId="37" fontId="15" fillId="0" borderId="0" applyNumberFormat="0" applyBorder="0" applyAlignment="0"/>
    <xf numFmtId="38" fontId="47" fillId="0" borderId="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48" fillId="38" borderId="0" applyNumberFormat="0" applyBorder="0" applyAlignment="0" applyProtection="0"/>
    <xf numFmtId="0" fontId="49" fillId="55" borderId="0"/>
    <xf numFmtId="0" fontId="37" fillId="10" borderId="8" applyNumberFormat="0" applyAlignment="0" applyProtection="0"/>
    <xf numFmtId="0" fontId="37" fillId="10" borderId="8" applyNumberFormat="0" applyAlignment="0" applyProtection="0"/>
    <xf numFmtId="0" fontId="37" fillId="10" borderId="8" applyNumberFormat="0" applyAlignment="0" applyProtection="0"/>
    <xf numFmtId="0" fontId="37" fillId="10" borderId="8" applyNumberFormat="0" applyAlignment="0" applyProtection="0"/>
    <xf numFmtId="0" fontId="50" fillId="56" borderId="15" applyNumberFormat="0" applyAlignment="0" applyProtection="0"/>
    <xf numFmtId="0" fontId="45" fillId="0" borderId="0" applyAlignment="0"/>
    <xf numFmtId="0" fontId="39" fillId="11" borderId="11" applyNumberFormat="0" applyAlignment="0" applyProtection="0"/>
    <xf numFmtId="0" fontId="39" fillId="11" borderId="11" applyNumberFormat="0" applyAlignment="0" applyProtection="0"/>
    <xf numFmtId="0" fontId="39" fillId="11" borderId="11" applyNumberFormat="0" applyAlignment="0" applyProtection="0"/>
    <xf numFmtId="0" fontId="39" fillId="11" borderId="11" applyNumberFormat="0" applyAlignment="0" applyProtection="0"/>
    <xf numFmtId="0" fontId="24" fillId="57" borderId="16" applyNumberFormat="0" applyAlignment="0" applyProtection="0"/>
    <xf numFmtId="0" fontId="51" fillId="0" borderId="0" applyAlignment="0"/>
    <xf numFmtId="37" fontId="14" fillId="0" borderId="0">
      <alignment horizontal="center"/>
    </xf>
    <xf numFmtId="37" fontId="15" fillId="0" borderId="0" applyNumberFormat="0" applyFill="0" applyBorder="0" applyProtection="0">
      <alignment horizontal="centerContinuous"/>
    </xf>
    <xf numFmtId="37" fontId="14" fillId="0" borderId="2">
      <alignment horizontal="center"/>
    </xf>
    <xf numFmtId="37" fontId="14" fillId="0" borderId="2">
      <alignment horizontal="center"/>
    </xf>
    <xf numFmtId="37" fontId="14" fillId="0" borderId="2">
      <alignment horizontal="center"/>
    </xf>
    <xf numFmtId="37" fontId="14" fillId="0" borderId="2">
      <alignment horizontal="center"/>
    </xf>
    <xf numFmtId="41"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5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4"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15"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2" fillId="0" borderId="0" applyFont="0" applyFill="0" applyBorder="0" applyAlignment="0" applyProtection="0"/>
    <xf numFmtId="43" fontId="13"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6"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3" fontId="15" fillId="0" borderId="0" applyFont="0" applyFill="0" applyBorder="0" applyAlignment="0" applyProtection="0"/>
    <xf numFmtId="37" fontId="15" fillId="0" borderId="0" applyFill="0" applyBorder="0" applyAlignment="0" applyProtection="0"/>
    <xf numFmtId="0" fontId="15" fillId="0" borderId="0" applyNumberFormat="0" applyFill="0" applyBorder="0" applyAlignment="0" applyProtection="0"/>
    <xf numFmtId="4" fontId="57" fillId="0" borderId="17" applyFill="0" applyProtection="0">
      <alignment horizontal="center" vertical="center" wrapText="1"/>
    </xf>
    <xf numFmtId="4" fontId="57" fillId="0" borderId="17" applyFill="0" applyProtection="0">
      <alignment horizontal="center" vertical="center" wrapText="1"/>
    </xf>
    <xf numFmtId="0" fontId="15" fillId="0" borderId="0" applyNumberForma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3"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0" fontId="15" fillId="0" borderId="0" applyNumberForma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applyNumberForma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0" fontId="15" fillId="0" borderId="0" applyNumberForma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0" fontId="15" fillId="0" borderId="0" applyNumberForma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0" fontId="15" fillId="0" borderId="0" applyNumberForma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0" fontId="15" fillId="0" borderId="0" applyNumberForma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0" fontId="15" fillId="0" borderId="0" applyNumberForma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0" fontId="15" fillId="0" borderId="0" applyNumberForma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0" fontId="15" fillId="0" borderId="0" applyNumberForma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15"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15"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15"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15"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15"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15"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0" fontId="15" fillId="0" borderId="0" applyNumberForma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0" fontId="15" fillId="0" borderId="0" applyNumberFormat="0" applyFill="0" applyBorder="0" applyAlignment="0" applyProtection="0"/>
    <xf numFmtId="44" fontId="1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52"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52"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52"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52"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52"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52"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52"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52"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52"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52"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52"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52"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52"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52"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14" fillId="0" borderId="0" applyFont="0" applyFill="0" applyBorder="0" applyAlignment="0" applyProtection="0"/>
    <xf numFmtId="44" fontId="45"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5" fillId="0" borderId="0" applyFont="0" applyFill="0" applyBorder="0" applyAlignment="0" applyProtection="0"/>
    <xf numFmtId="44" fontId="52" fillId="0" borderId="0" applyFont="0" applyFill="0" applyBorder="0" applyAlignment="0" applyProtection="0"/>
    <xf numFmtId="44" fontId="14"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3" fillId="0" borderId="0" applyFont="0" applyFill="0" applyBorder="0" applyAlignment="0" applyProtection="0"/>
    <xf numFmtId="44" fontId="15" fillId="0" borderId="0" applyFont="0" applyFill="0" applyBorder="0" applyAlignment="0" applyProtection="0"/>
    <xf numFmtId="41" fontId="15" fillId="0" borderId="0" applyFill="0" applyBorder="0" applyAlignment="0" applyProtection="0"/>
    <xf numFmtId="42" fontId="15" fillId="0" borderId="1"/>
    <xf numFmtId="42" fontId="15" fillId="0" borderId="1"/>
    <xf numFmtId="43" fontId="15" fillId="0" borderId="0" applyBorder="0">
      <alignment horizontal="left"/>
    </xf>
    <xf numFmtId="5" fontId="15" fillId="0" borderId="0" applyFill="0" applyBorder="0" applyAlignment="0" applyProtection="0"/>
    <xf numFmtId="0" fontId="58" fillId="0" borderId="0"/>
    <xf numFmtId="0" fontId="58" fillId="0" borderId="0"/>
    <xf numFmtId="0" fontId="58" fillId="0" borderId="18"/>
    <xf numFmtId="0" fontId="15" fillId="0" borderId="0" applyFont="0" applyFill="0" applyBorder="0" applyAlignment="0" applyProtection="0"/>
    <xf numFmtId="169" fontId="15" fillId="0" borderId="0"/>
    <xf numFmtId="7" fontId="59" fillId="0" borderId="19"/>
    <xf numFmtId="4" fontId="60" fillId="0" borderId="0" applyFont="0" applyBorder="0">
      <alignment horizontal="justify"/>
    </xf>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1" fillId="0" borderId="0" applyNumberFormat="0" applyFill="0" applyBorder="0" applyAlignment="0" applyProtection="0"/>
    <xf numFmtId="2" fontId="15" fillId="0" borderId="0" applyFont="0" applyFill="0" applyBorder="0" applyAlignment="0" applyProtection="0"/>
    <xf numFmtId="38" fontId="44" fillId="0" borderId="0"/>
    <xf numFmtId="170" fontId="15" fillId="0" borderId="0">
      <alignment horizontal="center"/>
    </xf>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62" fillId="39" borderId="0" applyNumberFormat="0" applyBorder="0" applyAlignment="0" applyProtection="0"/>
    <xf numFmtId="38" fontId="63" fillId="0" borderId="0"/>
    <xf numFmtId="49" fontId="64" fillId="0" borderId="0" applyNumberFormat="0" applyFill="0" applyBorder="0" applyProtection="0">
      <alignment horizontal="centerContinuous"/>
    </xf>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29" fillId="0" borderId="5" applyNumberFormat="0" applyFill="0" applyAlignment="0" applyProtection="0"/>
    <xf numFmtId="0" fontId="65" fillId="0" borderId="20"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66" fillId="0" borderId="21"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31" fillId="0" borderId="7" applyNumberFormat="0" applyFill="0" applyAlignment="0" applyProtection="0"/>
    <xf numFmtId="0" fontId="67" fillId="0" borderId="22"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7" fillId="0" borderId="0" applyNumberFormat="0" applyFill="0" applyBorder="0" applyAlignment="0" applyProtection="0"/>
    <xf numFmtId="0" fontId="15" fillId="0" borderId="0" applyNumberFormat="0" applyFill="0" applyBorder="0" applyProtection="0">
      <alignment wrapText="1"/>
    </xf>
    <xf numFmtId="0" fontId="15" fillId="0" borderId="0" applyNumberFormat="0" applyFill="0" applyBorder="0" applyProtection="0">
      <alignment wrapText="1"/>
    </xf>
    <xf numFmtId="0" fontId="15" fillId="0" borderId="0" applyNumberFormat="0" applyFill="0" applyBorder="0" applyProtection="0">
      <alignment wrapText="1"/>
    </xf>
    <xf numFmtId="0" fontId="15" fillId="0" borderId="0" applyNumberFormat="0" applyFill="0" applyBorder="0" applyProtection="0">
      <alignment wrapText="1"/>
    </xf>
    <xf numFmtId="0" fontId="15" fillId="0" borderId="0" applyNumberFormat="0" applyFill="0" applyBorder="0" applyProtection="0">
      <alignment wrapText="1"/>
    </xf>
    <xf numFmtId="0" fontId="15" fillId="0" borderId="0" applyNumberFormat="0" applyFill="0" applyBorder="0" applyProtection="0">
      <alignment wrapText="1"/>
    </xf>
    <xf numFmtId="0" fontId="15" fillId="0" borderId="0" applyNumberFormat="0" applyFill="0" applyBorder="0" applyProtection="0">
      <alignment wrapText="1"/>
    </xf>
    <xf numFmtId="0" fontId="15" fillId="0" borderId="0" applyNumberFormat="0" applyFill="0" applyBorder="0" applyProtection="0">
      <alignment wrapText="1"/>
    </xf>
    <xf numFmtId="0" fontId="15" fillId="0" borderId="0" applyNumberFormat="0" applyFill="0" applyBorder="0" applyProtection="0">
      <alignment wrapText="1"/>
    </xf>
    <xf numFmtId="0" fontId="15" fillId="0" borderId="0" applyNumberFormat="0" applyFill="0" applyBorder="0" applyProtection="0">
      <alignment wrapText="1"/>
    </xf>
    <xf numFmtId="0" fontId="15" fillId="0" borderId="0" applyNumberFormat="0" applyFill="0" applyBorder="0" applyProtection="0">
      <alignment wrapText="1"/>
    </xf>
    <xf numFmtId="0" fontId="15" fillId="0" borderId="0" applyNumberFormat="0" applyFill="0" applyBorder="0" applyProtection="0">
      <alignment wrapText="1"/>
    </xf>
    <xf numFmtId="0" fontId="15" fillId="0" borderId="0" applyNumberFormat="0" applyFill="0" applyBorder="0" applyProtection="0">
      <alignment wrapText="1"/>
    </xf>
    <xf numFmtId="0" fontId="15" fillId="0" borderId="0" applyNumberFormat="0" applyFill="0" applyBorder="0" applyProtection="0">
      <alignment wrapText="1"/>
    </xf>
    <xf numFmtId="0" fontId="15" fillId="0" borderId="0" applyNumberFormat="0" applyFill="0" applyBorder="0" applyProtection="0">
      <alignment horizontal="justify" vertical="top" wrapText="1"/>
    </xf>
    <xf numFmtId="0" fontId="15" fillId="0" borderId="0" applyNumberFormat="0" applyFill="0" applyBorder="0" applyProtection="0">
      <alignment horizontal="justify" vertical="top" wrapText="1"/>
    </xf>
    <xf numFmtId="0" fontId="15" fillId="0" borderId="0" applyNumberFormat="0" applyFill="0" applyBorder="0" applyProtection="0">
      <alignment horizontal="justify" vertical="top" wrapText="1"/>
    </xf>
    <xf numFmtId="0" fontId="15" fillId="0" borderId="0" applyNumberFormat="0" applyFill="0" applyBorder="0" applyProtection="0">
      <alignment horizontal="justify" vertical="top" wrapText="1"/>
    </xf>
    <xf numFmtId="0" fontId="15" fillId="0" borderId="0" applyNumberFormat="0" applyFill="0" applyBorder="0" applyProtection="0">
      <alignment horizontal="justify" vertical="top" wrapText="1"/>
    </xf>
    <xf numFmtId="0" fontId="15" fillId="0" borderId="0" applyNumberFormat="0" applyFill="0" applyBorder="0" applyProtection="0">
      <alignment horizontal="justify" vertical="top" wrapText="1"/>
    </xf>
    <xf numFmtId="0" fontId="15" fillId="0" borderId="0" applyNumberFormat="0" applyFill="0" applyBorder="0" applyProtection="0">
      <alignment horizontal="justify" vertical="top" wrapText="1"/>
    </xf>
    <xf numFmtId="0" fontId="15" fillId="0" borderId="0" applyNumberFormat="0" applyFill="0" applyBorder="0" applyProtection="0">
      <alignment horizontal="justify" vertical="top" wrapText="1"/>
    </xf>
    <xf numFmtId="0" fontId="15" fillId="0" borderId="0" applyNumberFormat="0" applyFill="0" applyBorder="0" applyProtection="0">
      <alignment horizontal="justify" vertical="top" wrapText="1"/>
    </xf>
    <xf numFmtId="0" fontId="15" fillId="0" borderId="0" applyNumberFormat="0" applyFill="0" applyBorder="0" applyProtection="0">
      <alignment horizontal="justify" vertical="top" wrapText="1"/>
    </xf>
    <xf numFmtId="0" fontId="15" fillId="0" borderId="0" applyNumberFormat="0" applyFill="0" applyBorder="0" applyProtection="0">
      <alignment horizontal="justify" vertical="top" wrapText="1"/>
    </xf>
    <xf numFmtId="0" fontId="15" fillId="0" borderId="0" applyNumberFormat="0" applyFill="0" applyBorder="0" applyProtection="0">
      <alignment horizontal="justify" vertical="top" wrapText="1"/>
    </xf>
    <xf numFmtId="0" fontId="15" fillId="0" borderId="0" applyNumberFormat="0" applyFill="0" applyBorder="0" applyProtection="0">
      <alignment horizontal="justify" vertical="top" wrapText="1"/>
    </xf>
    <xf numFmtId="0" fontId="15" fillId="0" borderId="0" applyNumberFormat="0" applyFill="0" applyBorder="0" applyProtection="0">
      <alignment horizontal="justify" vertical="top" wrapText="1"/>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4" fillId="58" borderId="0"/>
    <xf numFmtId="0" fontId="54" fillId="58" borderId="0"/>
    <xf numFmtId="0" fontId="35" fillId="9" borderId="8" applyNumberFormat="0" applyAlignment="0" applyProtection="0"/>
    <xf numFmtId="0" fontId="35" fillId="9" borderId="8" applyNumberFormat="0" applyAlignment="0" applyProtection="0"/>
    <xf numFmtId="0" fontId="35" fillId="9" borderId="8" applyNumberFormat="0" applyAlignment="0" applyProtection="0"/>
    <xf numFmtId="0" fontId="35" fillId="9" borderId="8" applyNumberFormat="0" applyAlignment="0" applyProtection="0"/>
    <xf numFmtId="0" fontId="70" fillId="42" borderId="15" applyNumberFormat="0" applyAlignment="0" applyProtection="0"/>
    <xf numFmtId="0" fontId="71" fillId="0" borderId="0" applyAlignment="0"/>
    <xf numFmtId="0" fontId="72" fillId="59" borderId="18"/>
    <xf numFmtId="37" fontId="26" fillId="0" borderId="0" applyBorder="0" applyAlignment="0" applyProtection="0"/>
    <xf numFmtId="0" fontId="26" fillId="60" borderId="0"/>
    <xf numFmtId="41" fontId="44" fillId="0" borderId="0" applyFill="0" applyBorder="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38" fillId="0" borderId="10" applyNumberFormat="0" applyFill="0" applyAlignment="0" applyProtection="0"/>
    <xf numFmtId="0" fontId="73" fillId="0" borderId="23" applyNumberFormat="0" applyFill="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74" fillId="61" borderId="0" applyNumberFormat="0" applyBorder="0" applyAlignment="0" applyProtection="0"/>
    <xf numFmtId="0" fontId="75" fillId="5" borderId="0" applyAlignment="0"/>
    <xf numFmtId="0" fontId="24" fillId="3" borderId="0" applyAlignment="0"/>
    <xf numFmtId="0" fontId="76" fillId="0" borderId="0" applyAlignment="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5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5" fillId="0" borderId="0"/>
    <xf numFmtId="0" fontId="14" fillId="0" borderId="0"/>
    <xf numFmtId="0" fontId="13"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5"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xf numFmtId="0" fontId="14" fillId="0" borderId="0"/>
    <xf numFmtId="0" fontId="14" fillId="0" borderId="0"/>
    <xf numFmtId="0" fontId="13" fillId="0" borderId="0"/>
    <xf numFmtId="0" fontId="15" fillId="0" borderId="0"/>
    <xf numFmtId="0" fontId="13" fillId="0" borderId="0"/>
    <xf numFmtId="0" fontId="13"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5" fillId="0" borderId="0"/>
    <xf numFmtId="0" fontId="15"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5" fillId="0" borderId="0"/>
    <xf numFmtId="0" fontId="14" fillId="0" borderId="0"/>
    <xf numFmtId="0" fontId="14" fillId="0" borderId="0"/>
    <xf numFmtId="0" fontId="13" fillId="0" borderId="0"/>
    <xf numFmtId="0" fontId="13" fillId="0" borderId="0"/>
    <xf numFmtId="0" fontId="13" fillId="0" borderId="0"/>
    <xf numFmtId="0" fontId="13" fillId="0" borderId="0"/>
    <xf numFmtId="0" fontId="15" fillId="0" borderId="0"/>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55" fillId="0" borderId="0"/>
    <xf numFmtId="0" fontId="55" fillId="0" borderId="0"/>
    <xf numFmtId="0" fontId="15" fillId="0" borderId="0"/>
    <xf numFmtId="0" fontId="15"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4" fillId="0" borderId="0"/>
    <xf numFmtId="0" fontId="13" fillId="0" borderId="0"/>
    <xf numFmtId="0" fontId="14"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3" fillId="0" borderId="0"/>
    <xf numFmtId="0" fontId="15" fillId="0" borderId="0"/>
    <xf numFmtId="0" fontId="13" fillId="0" borderId="0"/>
    <xf numFmtId="0" fontId="13" fillId="0" borderId="0"/>
    <xf numFmtId="0" fontId="15" fillId="0" borderId="0"/>
    <xf numFmtId="0" fontId="13"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3" fillId="0" borderId="0"/>
    <xf numFmtId="0" fontId="55" fillId="0" borderId="0"/>
    <xf numFmtId="0" fontId="15" fillId="0" borderId="0"/>
    <xf numFmtId="0" fontId="13" fillId="0" borderId="0"/>
    <xf numFmtId="0" fontId="15" fillId="0" borderId="0"/>
    <xf numFmtId="0" fontId="15" fillId="0" borderId="0"/>
    <xf numFmtId="0" fontId="13" fillId="0" borderId="0"/>
    <xf numFmtId="0" fontId="15" fillId="0" borderId="0"/>
    <xf numFmtId="0" fontId="56" fillId="0" borderId="0"/>
    <xf numFmtId="0" fontId="56" fillId="0" borderId="0"/>
    <xf numFmtId="0" fontId="5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6" fillId="0" borderId="0"/>
    <xf numFmtId="0" fontId="13" fillId="0" borderId="0"/>
    <xf numFmtId="0" fontId="13" fillId="0" borderId="0"/>
    <xf numFmtId="0" fontId="56" fillId="0" borderId="0"/>
    <xf numFmtId="0" fontId="13" fillId="0" borderId="0"/>
    <xf numFmtId="0" fontId="13" fillId="0" borderId="0"/>
    <xf numFmtId="0" fontId="13"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7" fillId="0" borderId="0"/>
    <xf numFmtId="0" fontId="56" fillId="0" borderId="0"/>
    <xf numFmtId="0" fontId="56" fillId="0" borderId="0"/>
    <xf numFmtId="0" fontId="56" fillId="0" borderId="0"/>
    <xf numFmtId="0" fontId="53" fillId="0" borderId="0"/>
    <xf numFmtId="0" fontId="53" fillId="0" borderId="0"/>
    <xf numFmtId="0" fontId="15" fillId="0" borderId="0"/>
    <xf numFmtId="0" fontId="53" fillId="0" borderId="0"/>
    <xf numFmtId="0" fontId="15" fillId="0" borderId="0"/>
    <xf numFmtId="0" fontId="15" fillId="0" borderId="0"/>
    <xf numFmtId="0" fontId="77" fillId="0" borderId="0"/>
    <xf numFmtId="0" fontId="78" fillId="0" borderId="0"/>
    <xf numFmtId="0" fontId="14" fillId="0" borderId="0"/>
    <xf numFmtId="0" fontId="15" fillId="0" borderId="0"/>
    <xf numFmtId="0" fontId="13"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3" fillId="0" borderId="0"/>
    <xf numFmtId="0" fontId="13" fillId="0" borderId="0"/>
    <xf numFmtId="0" fontId="13" fillId="0" borderId="0"/>
    <xf numFmtId="0" fontId="7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4" fillId="0" borderId="0"/>
    <xf numFmtId="0" fontId="14" fillId="0" borderId="0"/>
    <xf numFmtId="0" fontId="14"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5" fillId="0" borderId="0"/>
    <xf numFmtId="0" fontId="15"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3" fillId="0" borderId="0"/>
    <xf numFmtId="0" fontId="13" fillId="0" borderId="0"/>
    <xf numFmtId="0" fontId="13"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5" fillId="0" borderId="0"/>
    <xf numFmtId="0" fontId="13" fillId="0" borderId="0"/>
    <xf numFmtId="0" fontId="15"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3" fillId="0" borderId="0"/>
    <xf numFmtId="0" fontId="15"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5" fillId="0" borderId="0"/>
    <xf numFmtId="0" fontId="14"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5" fillId="0" borderId="0"/>
    <xf numFmtId="0" fontId="14"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3" fillId="0" borderId="0"/>
    <xf numFmtId="0" fontId="15"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5" fillId="0" borderId="0"/>
    <xf numFmtId="0" fontId="14"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5" fillId="0" borderId="0"/>
    <xf numFmtId="0" fontId="14"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5" fillId="0" borderId="0"/>
    <xf numFmtId="0" fontId="13" fillId="0" borderId="0"/>
    <xf numFmtId="0" fontId="14" fillId="0" borderId="0"/>
    <xf numFmtId="0" fontId="13" fillId="0" borderId="0"/>
    <xf numFmtId="0" fontId="14" fillId="0" borderId="0"/>
    <xf numFmtId="0" fontId="15" fillId="0" borderId="0"/>
    <xf numFmtId="0" fontId="15" fillId="0" borderId="0"/>
    <xf numFmtId="0" fontId="14" fillId="0" borderId="0"/>
    <xf numFmtId="0" fontId="14"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5" fillId="0" borderId="0"/>
    <xf numFmtId="0" fontId="15" fillId="0" borderId="0"/>
    <xf numFmtId="0" fontId="14" fillId="0" borderId="0"/>
    <xf numFmtId="0" fontId="14" fillId="0" borderId="0"/>
    <xf numFmtId="0" fontId="15" fillId="0" borderId="0"/>
    <xf numFmtId="0" fontId="15" fillId="0" borderId="0"/>
    <xf numFmtId="0" fontId="14" fillId="0" borderId="0"/>
    <xf numFmtId="0" fontId="14" fillId="0" borderId="0"/>
    <xf numFmtId="0" fontId="13" fillId="0" borderId="0"/>
    <xf numFmtId="0" fontId="15" fillId="0" borderId="0"/>
    <xf numFmtId="0" fontId="14" fillId="0" borderId="0"/>
    <xf numFmtId="0" fontId="14" fillId="0" borderId="0"/>
    <xf numFmtId="0" fontId="13"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5" fillId="0" borderId="0"/>
    <xf numFmtId="0" fontId="14" fillId="0" borderId="0"/>
    <xf numFmtId="0" fontId="15" fillId="0" borderId="0"/>
    <xf numFmtId="0" fontId="14"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5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5"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0" fillId="0" borderId="0"/>
    <xf numFmtId="0" fontId="53" fillId="0" borderId="0"/>
    <xf numFmtId="0" fontId="53" fillId="0" borderId="0"/>
    <xf numFmtId="0" fontId="53" fillId="0" borderId="0"/>
    <xf numFmtId="0" fontId="15" fillId="0" borderId="0"/>
    <xf numFmtId="0" fontId="13" fillId="0" borderId="0"/>
    <xf numFmtId="0" fontId="13" fillId="0" borderId="0"/>
    <xf numFmtId="0" fontId="14" fillId="0" borderId="0"/>
    <xf numFmtId="0" fontId="15"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5"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5"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5"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4" fillId="0" borderId="0"/>
    <xf numFmtId="0" fontId="15"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56" fillId="0" borderId="0"/>
    <xf numFmtId="0" fontId="14" fillId="0" borderId="0"/>
    <xf numFmtId="0" fontId="14" fillId="0" borderId="0"/>
    <xf numFmtId="0" fontId="15" fillId="0" borderId="0" applyNumberFormat="0" applyFill="0" applyBorder="0" applyAlignment="0" applyProtection="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81" fillId="0" borderId="0"/>
    <xf numFmtId="0" fontId="14" fillId="0" borderId="0"/>
    <xf numFmtId="0" fontId="13" fillId="0" borderId="0"/>
    <xf numFmtId="0" fontId="14" fillId="0" borderId="0"/>
    <xf numFmtId="0" fontId="13" fillId="0" borderId="0"/>
    <xf numFmtId="0" fontId="15" fillId="0" borderId="0"/>
    <xf numFmtId="0" fontId="15" fillId="0" borderId="0"/>
    <xf numFmtId="0" fontId="14" fillId="0" borderId="0"/>
    <xf numFmtId="0" fontId="15" fillId="0" borderId="0"/>
    <xf numFmtId="0" fontId="14" fillId="0" borderId="0"/>
    <xf numFmtId="0" fontId="15" fillId="0" borderId="0"/>
    <xf numFmtId="0" fontId="14"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5" fillId="0" borderId="0"/>
    <xf numFmtId="0" fontId="15" fillId="0" borderId="0"/>
    <xf numFmtId="0" fontId="14" fillId="0" borderId="0"/>
    <xf numFmtId="0" fontId="14" fillId="0" borderId="0"/>
    <xf numFmtId="0" fontId="14" fillId="0" borderId="0"/>
    <xf numFmtId="0" fontId="15" fillId="0" borderId="0"/>
    <xf numFmtId="0" fontId="15" fillId="0" borderId="0"/>
    <xf numFmtId="0" fontId="14" fillId="0" borderId="0"/>
    <xf numFmtId="0" fontId="14" fillId="0" borderId="0"/>
    <xf numFmtId="0" fontId="14" fillId="0" borderId="0"/>
    <xf numFmtId="0" fontId="15" fillId="0" borderId="0" applyNumberFormat="0" applyFill="0" applyBorder="0" applyAlignment="0" applyProtection="0"/>
    <xf numFmtId="0" fontId="15" fillId="0" borderId="0" applyNumberFormat="0" applyFill="0" applyBorder="0" applyAlignment="0" applyProtection="0"/>
    <xf numFmtId="0" fontId="14" fillId="0" borderId="0"/>
    <xf numFmtId="0" fontId="14" fillId="0" borderId="0"/>
    <xf numFmtId="0" fontId="14" fillId="0" borderId="0"/>
    <xf numFmtId="0" fontId="15" fillId="0" borderId="0"/>
    <xf numFmtId="0" fontId="15" fillId="0" borderId="0"/>
    <xf numFmtId="0" fontId="14" fillId="0" borderId="0"/>
    <xf numFmtId="0" fontId="14" fillId="0" borderId="0"/>
    <xf numFmtId="0" fontId="14" fillId="0" borderId="0"/>
    <xf numFmtId="0" fontId="15" fillId="0" borderId="0" applyNumberFormat="0" applyFill="0" applyBorder="0" applyAlignment="0" applyProtection="0"/>
    <xf numFmtId="0" fontId="15" fillId="0" borderId="0" applyNumberFormat="0" applyFill="0" applyBorder="0" applyAlignment="0" applyProtection="0"/>
    <xf numFmtId="0" fontId="14" fillId="0" borderId="0"/>
    <xf numFmtId="0" fontId="14" fillId="0" borderId="0"/>
    <xf numFmtId="0" fontId="14" fillId="0" borderId="0"/>
    <xf numFmtId="0" fontId="15" fillId="0" borderId="0" applyNumberFormat="0" applyFill="0" applyBorder="0" applyAlignment="0" applyProtection="0"/>
    <xf numFmtId="0" fontId="15" fillId="0" borderId="0" applyNumberFormat="0" applyFill="0" applyBorder="0" applyAlignment="0" applyProtection="0"/>
    <xf numFmtId="0" fontId="14" fillId="0" borderId="0"/>
    <xf numFmtId="0" fontId="14" fillId="0" borderId="0"/>
    <xf numFmtId="0" fontId="14" fillId="0" borderId="0"/>
    <xf numFmtId="0" fontId="15" fillId="0" borderId="0" applyNumberFormat="0" applyFill="0" applyBorder="0" applyAlignment="0" applyProtection="0"/>
    <xf numFmtId="0" fontId="15" fillId="0" borderId="0" applyNumberFormat="0" applyFill="0" applyBorder="0" applyAlignment="0" applyProtection="0"/>
    <xf numFmtId="0" fontId="14" fillId="0" borderId="0"/>
    <xf numFmtId="0" fontId="14" fillId="0" borderId="0"/>
    <xf numFmtId="0" fontId="14" fillId="0" borderId="0"/>
    <xf numFmtId="0" fontId="15" fillId="0" borderId="0" applyNumberFormat="0" applyFill="0" applyBorder="0" applyAlignment="0" applyProtection="0"/>
    <xf numFmtId="0" fontId="15" fillId="0" borderId="0" applyNumberFormat="0" applyFill="0" applyBorder="0" applyAlignment="0" applyProtection="0"/>
    <xf numFmtId="0" fontId="14" fillId="0" borderId="0"/>
    <xf numFmtId="0" fontId="14"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5" fillId="0" borderId="0"/>
    <xf numFmtId="0" fontId="14" fillId="0" borderId="0"/>
    <xf numFmtId="0" fontId="14" fillId="0" borderId="0"/>
    <xf numFmtId="0" fontId="13" fillId="0" borderId="0"/>
    <xf numFmtId="0" fontId="13" fillId="0" borderId="0"/>
    <xf numFmtId="0" fontId="13" fillId="0" borderId="0"/>
    <xf numFmtId="0" fontId="14" fillId="0" borderId="0"/>
    <xf numFmtId="0" fontId="13" fillId="0" borderId="0"/>
    <xf numFmtId="0" fontId="15" fillId="0" borderId="0"/>
    <xf numFmtId="0" fontId="14"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5"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5"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5" fillId="0" borderId="0"/>
    <xf numFmtId="0" fontId="15" fillId="0" borderId="0"/>
    <xf numFmtId="0" fontId="14" fillId="0" borderId="0"/>
    <xf numFmtId="0" fontId="13" fillId="0" borderId="0"/>
    <xf numFmtId="0" fontId="14" fillId="0" borderId="0"/>
    <xf numFmtId="0" fontId="13" fillId="0" borderId="0"/>
    <xf numFmtId="0" fontId="14" fillId="0" borderId="0"/>
    <xf numFmtId="0" fontId="15" fillId="0" borderId="0"/>
    <xf numFmtId="0" fontId="15" fillId="0" borderId="0"/>
    <xf numFmtId="0" fontId="14"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5" fillId="0" borderId="0"/>
    <xf numFmtId="0" fontId="15" fillId="0" borderId="0"/>
    <xf numFmtId="0" fontId="14" fillId="0" borderId="0"/>
    <xf numFmtId="0" fontId="56"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3" fillId="0" borderId="0"/>
    <xf numFmtId="0" fontId="15" fillId="0" borderId="0"/>
    <xf numFmtId="0" fontId="15" fillId="0" borderId="0"/>
    <xf numFmtId="0" fontId="14"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5" fillId="0" borderId="0"/>
    <xf numFmtId="0" fontId="14" fillId="0" borderId="0"/>
    <xf numFmtId="0" fontId="14" fillId="0" borderId="0"/>
    <xf numFmtId="0" fontId="15" fillId="0" borderId="0"/>
    <xf numFmtId="0" fontId="15" fillId="0" borderId="0"/>
    <xf numFmtId="0" fontId="14"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5" fillId="0" borderId="0"/>
    <xf numFmtId="0" fontId="15" fillId="0" borderId="0"/>
    <xf numFmtId="0" fontId="14"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4" fillId="0" borderId="0"/>
    <xf numFmtId="0" fontId="8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56" fillId="0" borderId="0"/>
    <xf numFmtId="0" fontId="56" fillId="0" borderId="0"/>
    <xf numFmtId="0" fontId="14" fillId="0" borderId="0"/>
    <xf numFmtId="0" fontId="56" fillId="0" borderId="0"/>
    <xf numFmtId="0" fontId="14" fillId="0" borderId="0"/>
    <xf numFmtId="0" fontId="56" fillId="0" borderId="0"/>
    <xf numFmtId="0" fontId="14" fillId="0" borderId="0"/>
    <xf numFmtId="0" fontId="56" fillId="0" borderId="0"/>
    <xf numFmtId="0" fontId="14" fillId="0" borderId="0"/>
    <xf numFmtId="0" fontId="56" fillId="0" borderId="0"/>
    <xf numFmtId="0" fontId="14" fillId="0" borderId="0"/>
    <xf numFmtId="0" fontId="56" fillId="0" borderId="0"/>
    <xf numFmtId="0" fontId="14" fillId="0" borderId="0"/>
    <xf numFmtId="0" fontId="56" fillId="0" borderId="0"/>
    <xf numFmtId="0" fontId="14" fillId="0" borderId="0"/>
    <xf numFmtId="0" fontId="56" fillId="0" borderId="0"/>
    <xf numFmtId="0" fontId="14" fillId="0" borderId="0"/>
    <xf numFmtId="0" fontId="14" fillId="0" borderId="0"/>
    <xf numFmtId="0" fontId="56" fillId="0" borderId="0"/>
    <xf numFmtId="0" fontId="15" fillId="0" borderId="0"/>
    <xf numFmtId="0" fontId="56" fillId="0" borderId="0"/>
    <xf numFmtId="0" fontId="56" fillId="0" borderId="0"/>
    <xf numFmtId="0" fontId="14" fillId="0" borderId="0"/>
    <xf numFmtId="0" fontId="14" fillId="0" borderId="0"/>
    <xf numFmtId="0" fontId="56" fillId="0" borderId="0"/>
    <xf numFmtId="0" fontId="14" fillId="0" borderId="0"/>
    <xf numFmtId="0" fontId="56" fillId="0" borderId="0"/>
    <xf numFmtId="0" fontId="14" fillId="0" borderId="0"/>
    <xf numFmtId="0" fontId="56" fillId="0" borderId="0"/>
    <xf numFmtId="0" fontId="14"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4" fillId="0" borderId="0"/>
    <xf numFmtId="0" fontId="56" fillId="0" borderId="0"/>
    <xf numFmtId="0" fontId="56" fillId="0" borderId="0"/>
    <xf numFmtId="0" fontId="14" fillId="0" borderId="0"/>
    <xf numFmtId="0" fontId="15" fillId="0" borderId="0"/>
    <xf numFmtId="0" fontId="14" fillId="0" borderId="0"/>
    <xf numFmtId="0" fontId="14" fillId="0" borderId="0"/>
    <xf numFmtId="0" fontId="56" fillId="0" borderId="0"/>
    <xf numFmtId="0" fontId="56" fillId="0" borderId="0"/>
    <xf numFmtId="0" fontId="14" fillId="0" borderId="0"/>
    <xf numFmtId="0" fontId="14" fillId="0" borderId="0"/>
    <xf numFmtId="0" fontId="56" fillId="0" borderId="0"/>
    <xf numFmtId="0" fontId="14" fillId="0" borderId="0"/>
    <xf numFmtId="0" fontId="56" fillId="0" borderId="0"/>
    <xf numFmtId="0" fontId="14" fillId="0" borderId="0"/>
    <xf numFmtId="0" fontId="56" fillId="0" borderId="0"/>
    <xf numFmtId="0" fontId="14" fillId="0" borderId="0"/>
    <xf numFmtId="0" fontId="56" fillId="0" borderId="0"/>
    <xf numFmtId="0" fontId="14" fillId="0" borderId="0"/>
    <xf numFmtId="0" fontId="56" fillId="0" borderId="0"/>
    <xf numFmtId="0" fontId="14" fillId="0" borderId="0"/>
    <xf numFmtId="0" fontId="15" fillId="0" borderId="0" applyNumberFormat="0" applyFill="0" applyBorder="0" applyAlignment="0" applyProtection="0"/>
    <xf numFmtId="0" fontId="14" fillId="0" borderId="0"/>
    <xf numFmtId="0" fontId="14" fillId="0" borderId="0"/>
    <xf numFmtId="0" fontId="15" fillId="0" borderId="0" applyNumberFormat="0" applyFill="0" applyBorder="0" applyAlignment="0" applyProtection="0"/>
    <xf numFmtId="0" fontId="14" fillId="0" borderId="0"/>
    <xf numFmtId="0" fontId="15" fillId="0" borderId="0" applyNumberFormat="0" applyFill="0" applyBorder="0" applyAlignment="0" applyProtection="0"/>
    <xf numFmtId="0" fontId="14" fillId="0" borderId="0"/>
    <xf numFmtId="0" fontId="15" fillId="0" borderId="0" applyNumberFormat="0" applyFill="0" applyBorder="0" applyAlignment="0" applyProtection="0"/>
    <xf numFmtId="0" fontId="14" fillId="0" borderId="0"/>
    <xf numFmtId="0" fontId="15" fillId="0" borderId="0" applyNumberFormat="0" applyFill="0" applyBorder="0" applyAlignment="0" applyProtection="0"/>
    <xf numFmtId="0" fontId="14" fillId="0" borderId="0"/>
    <xf numFmtId="0" fontId="15" fillId="0" borderId="0" applyNumberFormat="0" applyFill="0" applyBorder="0" applyAlignment="0" applyProtection="0"/>
    <xf numFmtId="0" fontId="14" fillId="0" borderId="0"/>
    <xf numFmtId="0" fontId="15" fillId="0" borderId="0" applyNumberFormat="0" applyFill="0" applyBorder="0" applyAlignment="0" applyProtection="0"/>
    <xf numFmtId="0" fontId="14" fillId="0" borderId="0"/>
    <xf numFmtId="0" fontId="14" fillId="0" borderId="0"/>
    <xf numFmtId="0" fontId="14" fillId="0" borderId="0"/>
    <xf numFmtId="0" fontId="15" fillId="0" borderId="0"/>
    <xf numFmtId="0" fontId="15" fillId="0" borderId="0"/>
    <xf numFmtId="0" fontId="14" fillId="0" borderId="0"/>
    <xf numFmtId="0" fontId="15"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5" fillId="0" borderId="0" applyNumberFormat="0" applyFill="0" applyBorder="0" applyAlignment="0" applyProtection="0"/>
    <xf numFmtId="0" fontId="14" fillId="0" borderId="0"/>
    <xf numFmtId="0" fontId="15" fillId="0" borderId="0" applyNumberFormat="0" applyFill="0" applyBorder="0" applyAlignment="0" applyProtection="0"/>
    <xf numFmtId="0" fontId="14" fillId="0" borderId="0"/>
    <xf numFmtId="0" fontId="15" fillId="0" borderId="0" applyNumberFormat="0" applyFill="0" applyBorder="0" applyAlignment="0" applyProtection="0"/>
    <xf numFmtId="0" fontId="14" fillId="0" borderId="0"/>
    <xf numFmtId="0" fontId="15"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4" fillId="0" borderId="0"/>
    <xf numFmtId="0" fontId="15"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4" fillId="0" borderId="0"/>
    <xf numFmtId="0" fontId="15"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applyNumberFormat="0" applyFill="0" applyBorder="0" applyAlignment="0" applyProtection="0"/>
    <xf numFmtId="0" fontId="14" fillId="0" borderId="0"/>
    <xf numFmtId="0" fontId="15" fillId="0" borderId="0" applyNumberFormat="0" applyFill="0" applyBorder="0" applyAlignment="0" applyProtection="0"/>
    <xf numFmtId="0" fontId="14" fillId="0" borderId="0"/>
    <xf numFmtId="0" fontId="14"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4"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4" fillId="0" borderId="0"/>
    <xf numFmtId="0" fontId="15" fillId="0" borderId="0"/>
    <xf numFmtId="0" fontId="14"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5" fillId="0" borderId="0"/>
    <xf numFmtId="0" fontId="14" fillId="0" borderId="0"/>
    <xf numFmtId="0" fontId="15" fillId="0" borderId="0"/>
    <xf numFmtId="0" fontId="14" fillId="0" borderId="0"/>
    <xf numFmtId="0" fontId="14" fillId="0" borderId="0"/>
    <xf numFmtId="0" fontId="14" fillId="0" borderId="0"/>
    <xf numFmtId="0" fontId="15" fillId="0" borderId="0" applyNumberFormat="0" applyFill="0" applyBorder="0" applyAlignment="0" applyProtection="0"/>
    <xf numFmtId="0" fontId="14" fillId="0" borderId="0"/>
    <xf numFmtId="0" fontId="15" fillId="0" borderId="0" applyNumberFormat="0" applyFill="0" applyBorder="0" applyAlignment="0" applyProtection="0"/>
    <xf numFmtId="0" fontId="14" fillId="0" borderId="0"/>
    <xf numFmtId="0" fontId="15" fillId="0" borderId="0" applyNumberFormat="0" applyFill="0" applyBorder="0" applyAlignment="0" applyProtection="0"/>
    <xf numFmtId="0" fontId="14" fillId="0" borderId="0"/>
    <xf numFmtId="0" fontId="15" fillId="0" borderId="0" applyNumberFormat="0" applyFill="0" applyBorder="0" applyAlignment="0" applyProtection="0"/>
    <xf numFmtId="0" fontId="14" fillId="0" borderId="0"/>
    <xf numFmtId="0" fontId="15" fillId="0" borderId="0" applyNumberFormat="0" applyFill="0" applyBorder="0" applyAlignment="0" applyProtection="0"/>
    <xf numFmtId="0" fontId="14" fillId="0" borderId="0"/>
    <xf numFmtId="0" fontId="15"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5"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applyNumberFormat="0" applyFill="0" applyBorder="0" applyAlignment="0" applyProtection="0"/>
    <xf numFmtId="0" fontId="14" fillId="0" borderId="0"/>
    <xf numFmtId="0" fontId="15" fillId="0" borderId="0" applyNumberFormat="0" applyFill="0" applyBorder="0" applyAlignment="0" applyProtection="0"/>
    <xf numFmtId="0" fontId="14" fillId="0" borderId="0"/>
    <xf numFmtId="0" fontId="15" fillId="0" borderId="0" applyNumberFormat="0" applyFill="0" applyBorder="0" applyAlignment="0" applyProtection="0"/>
    <xf numFmtId="0" fontId="14" fillId="0" borderId="0"/>
    <xf numFmtId="0" fontId="15"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applyNumberFormat="0" applyFill="0" applyBorder="0" applyAlignment="0" applyProtection="0"/>
    <xf numFmtId="0" fontId="14" fillId="0" borderId="0"/>
    <xf numFmtId="0" fontId="15"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5" fillId="0" borderId="0" applyNumberFormat="0" applyFill="0" applyBorder="0" applyAlignment="0" applyProtection="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3" fillId="0" borderId="0"/>
    <xf numFmtId="0" fontId="83" fillId="0" borderId="0"/>
    <xf numFmtId="0" fontId="14" fillId="0" borderId="0"/>
    <xf numFmtId="0" fontId="83" fillId="0" borderId="0"/>
    <xf numFmtId="0" fontId="14" fillId="0" borderId="0"/>
    <xf numFmtId="0" fontId="83" fillId="0" borderId="0"/>
    <xf numFmtId="0" fontId="14" fillId="0" borderId="0"/>
    <xf numFmtId="0" fontId="83" fillId="0" borderId="0"/>
    <xf numFmtId="0" fontId="14" fillId="0" borderId="0"/>
    <xf numFmtId="0" fontId="83" fillId="0" borderId="0"/>
    <xf numFmtId="0" fontId="14" fillId="0" borderId="0"/>
    <xf numFmtId="0" fontId="83" fillId="0" borderId="0"/>
    <xf numFmtId="0" fontId="14" fillId="0" borderId="0"/>
    <xf numFmtId="0" fontId="83" fillId="0" borderId="0"/>
    <xf numFmtId="0" fontId="14" fillId="0" borderId="0"/>
    <xf numFmtId="0" fontId="83" fillId="0" borderId="0"/>
    <xf numFmtId="0" fontId="14" fillId="0" borderId="0"/>
    <xf numFmtId="0" fontId="83" fillId="0" borderId="0"/>
    <xf numFmtId="0" fontId="14" fillId="0" borderId="0"/>
    <xf numFmtId="0" fontId="14" fillId="0" borderId="0"/>
    <xf numFmtId="0" fontId="15" fillId="0" borderId="0"/>
    <xf numFmtId="0" fontId="15" fillId="0" borderId="0"/>
    <xf numFmtId="0" fontId="14" fillId="0" borderId="0"/>
    <xf numFmtId="0" fontId="14" fillId="0" borderId="0"/>
    <xf numFmtId="0" fontId="83" fillId="0" borderId="0"/>
    <xf numFmtId="0" fontId="83" fillId="0" borderId="0"/>
    <xf numFmtId="0" fontId="14" fillId="0" borderId="0"/>
    <xf numFmtId="0" fontId="14" fillId="0" borderId="0"/>
    <xf numFmtId="0" fontId="83" fillId="0" borderId="0"/>
    <xf numFmtId="0" fontId="14" fillId="0" borderId="0"/>
    <xf numFmtId="0" fontId="83" fillId="0" borderId="0"/>
    <xf numFmtId="0" fontId="14" fillId="0" borderId="0"/>
    <xf numFmtId="0" fontId="83" fillId="0" borderId="0"/>
    <xf numFmtId="0" fontId="14" fillId="0" borderId="0"/>
    <xf numFmtId="0" fontId="83" fillId="0" borderId="0"/>
    <xf numFmtId="0" fontId="14" fillId="0" borderId="0"/>
    <xf numFmtId="0" fontId="83" fillId="0" borderId="0"/>
    <xf numFmtId="0" fontId="14" fillId="0" borderId="0"/>
    <xf numFmtId="0" fontId="83" fillId="0" borderId="0"/>
    <xf numFmtId="0" fontId="14" fillId="0" borderId="0"/>
    <xf numFmtId="0" fontId="83" fillId="0" borderId="0"/>
    <xf numFmtId="0" fontId="14" fillId="0" borderId="0"/>
    <xf numFmtId="0" fontId="15" fillId="0" borderId="0"/>
    <xf numFmtId="0" fontId="14" fillId="0" borderId="0"/>
    <xf numFmtId="0" fontId="83" fillId="0" borderId="0"/>
    <xf numFmtId="0" fontId="15" fillId="0" borderId="0"/>
    <xf numFmtId="0" fontId="14" fillId="0" borderId="0"/>
    <xf numFmtId="0" fontId="14" fillId="0" borderId="0"/>
    <xf numFmtId="0" fontId="83" fillId="0" borderId="0"/>
    <xf numFmtId="0" fontId="15" fillId="0" borderId="0"/>
    <xf numFmtId="0" fontId="14" fillId="0" borderId="0"/>
    <xf numFmtId="0" fontId="14" fillId="0" borderId="0"/>
    <xf numFmtId="0" fontId="83" fillId="0" borderId="0"/>
    <xf numFmtId="0" fontId="15" fillId="0" borderId="0"/>
    <xf numFmtId="0" fontId="14" fillId="0" borderId="0"/>
    <xf numFmtId="0" fontId="14" fillId="0" borderId="0"/>
    <xf numFmtId="0" fontId="83" fillId="0" borderId="0"/>
    <xf numFmtId="0" fontId="15" fillId="0" borderId="0"/>
    <xf numFmtId="0" fontId="14" fillId="0" borderId="0"/>
    <xf numFmtId="0" fontId="14" fillId="0" borderId="0"/>
    <xf numFmtId="0" fontId="83" fillId="0" borderId="0"/>
    <xf numFmtId="0" fontId="15" fillId="0" borderId="0"/>
    <xf numFmtId="0" fontId="14" fillId="0" borderId="0"/>
    <xf numFmtId="0" fontId="14" fillId="0" borderId="0"/>
    <xf numFmtId="0" fontId="83"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applyNumberFormat="0" applyFill="0" applyBorder="0" applyAlignment="0" applyProtection="0"/>
    <xf numFmtId="0" fontId="15" fillId="0" borderId="0"/>
    <xf numFmtId="0" fontId="15" fillId="0" borderId="0" applyNumberFormat="0" applyFill="0" applyBorder="0" applyAlignment="0" applyProtection="0"/>
    <xf numFmtId="0" fontId="14" fillId="0" borderId="0"/>
    <xf numFmtId="0" fontId="15" fillId="0" borderId="0" applyNumberFormat="0" applyFill="0" applyBorder="0" applyAlignment="0" applyProtection="0"/>
    <xf numFmtId="0" fontId="14" fillId="0" borderId="0"/>
    <xf numFmtId="0" fontId="15" fillId="0" borderId="0" applyNumberFormat="0" applyFill="0" applyBorder="0" applyAlignment="0" applyProtection="0"/>
    <xf numFmtId="0" fontId="14" fillId="0" borderId="0"/>
    <xf numFmtId="0" fontId="15" fillId="0" borderId="0" applyNumberFormat="0" applyFill="0" applyBorder="0" applyAlignment="0" applyProtection="0"/>
    <xf numFmtId="0" fontId="14" fillId="0" borderId="0"/>
    <xf numFmtId="0" fontId="14"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4" fillId="0" borderId="0"/>
    <xf numFmtId="0" fontId="15"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applyNumberFormat="0" applyFill="0" applyBorder="0" applyAlignment="0" applyProtection="0"/>
    <xf numFmtId="0" fontId="15" fillId="0" borderId="0"/>
    <xf numFmtId="0" fontId="14" fillId="0" borderId="0"/>
    <xf numFmtId="0" fontId="15" fillId="0" borderId="0"/>
    <xf numFmtId="0" fontId="14" fillId="0" borderId="0"/>
    <xf numFmtId="0" fontId="15"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applyNumberFormat="0" applyFill="0" applyBorder="0" applyAlignment="0" applyProtection="0"/>
    <xf numFmtId="0" fontId="15" fillId="0" borderId="0"/>
    <xf numFmtId="0" fontId="14" fillId="0" borderId="0"/>
    <xf numFmtId="0" fontId="15" fillId="0" borderId="0"/>
    <xf numFmtId="0" fontId="14" fillId="0" borderId="0"/>
    <xf numFmtId="0" fontId="15"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applyNumberFormat="0" applyFill="0" applyBorder="0" applyAlignment="0" applyProtection="0"/>
    <xf numFmtId="0" fontId="15" fillId="0" borderId="0"/>
    <xf numFmtId="0" fontId="14" fillId="0" borderId="0"/>
    <xf numFmtId="0" fontId="15" fillId="0" borderId="0"/>
    <xf numFmtId="0" fontId="14" fillId="0" borderId="0"/>
    <xf numFmtId="0" fontId="15"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applyNumberFormat="0" applyFill="0" applyBorder="0" applyAlignment="0" applyProtection="0"/>
    <xf numFmtId="0" fontId="15" fillId="0" borderId="0"/>
    <xf numFmtId="0" fontId="14" fillId="0" borderId="0"/>
    <xf numFmtId="0" fontId="15" fillId="0" borderId="0"/>
    <xf numFmtId="0" fontId="14" fillId="0" borderId="0"/>
    <xf numFmtId="0" fontId="15"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5" fillId="0" borderId="0"/>
    <xf numFmtId="0" fontId="14" fillId="0" borderId="0"/>
    <xf numFmtId="0" fontId="14" fillId="0" borderId="0"/>
    <xf numFmtId="0" fontId="14"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applyNumberFormat="0" applyFill="0" applyBorder="0" applyAlignment="0" applyProtection="0"/>
    <xf numFmtId="0" fontId="14"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4"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3" fillId="0" borderId="0"/>
    <xf numFmtId="0" fontId="53" fillId="0" borderId="0"/>
    <xf numFmtId="0" fontId="13" fillId="0" borderId="0"/>
    <xf numFmtId="0" fontId="13" fillId="0" borderId="0"/>
    <xf numFmtId="0" fontId="13" fillId="0" borderId="0"/>
    <xf numFmtId="0" fontId="5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4" fillId="0" borderId="0"/>
    <xf numFmtId="0" fontId="13" fillId="0" borderId="0"/>
    <xf numFmtId="0" fontId="13"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3" fillId="0" borderId="0"/>
    <xf numFmtId="0" fontId="15" fillId="0" borderId="0"/>
    <xf numFmtId="0" fontId="14" fillId="0" borderId="0"/>
    <xf numFmtId="0" fontId="13" fillId="0" borderId="0"/>
    <xf numFmtId="0" fontId="13" fillId="0" borderId="0"/>
    <xf numFmtId="0" fontId="13" fillId="0" borderId="0"/>
    <xf numFmtId="0" fontId="14" fillId="0" borderId="0"/>
    <xf numFmtId="0" fontId="13" fillId="0" borderId="0"/>
    <xf numFmtId="0" fontId="15" fillId="0" borderId="0"/>
    <xf numFmtId="0" fontId="14" fillId="0" borderId="0"/>
    <xf numFmtId="0" fontId="14" fillId="0" borderId="0"/>
    <xf numFmtId="0" fontId="13" fillId="0" borderId="0"/>
    <xf numFmtId="0" fontId="13" fillId="0" borderId="0"/>
    <xf numFmtId="0" fontId="13" fillId="0" borderId="0"/>
    <xf numFmtId="0" fontId="14" fillId="0" borderId="0"/>
    <xf numFmtId="0" fontId="13" fillId="0" borderId="0"/>
    <xf numFmtId="0" fontId="15" fillId="0" borderId="0"/>
    <xf numFmtId="0" fontId="14" fillId="0" borderId="0"/>
    <xf numFmtId="0" fontId="14" fillId="0" borderId="0"/>
    <xf numFmtId="0" fontId="13" fillId="0" borderId="0"/>
    <xf numFmtId="0" fontId="13" fillId="0" borderId="0"/>
    <xf numFmtId="0" fontId="13" fillId="0" borderId="0"/>
    <xf numFmtId="0" fontId="14" fillId="0" borderId="0"/>
    <xf numFmtId="0" fontId="13" fillId="0" borderId="0"/>
    <xf numFmtId="0" fontId="15" fillId="0" borderId="0"/>
    <xf numFmtId="0" fontId="14" fillId="0" borderId="0"/>
    <xf numFmtId="0" fontId="14" fillId="0" borderId="0"/>
    <xf numFmtId="0" fontId="13" fillId="0" borderId="0"/>
    <xf numFmtId="0" fontId="14" fillId="0" borderId="0"/>
    <xf numFmtId="0" fontId="15" fillId="0" borderId="0"/>
    <xf numFmtId="0" fontId="14" fillId="0" borderId="0"/>
    <xf numFmtId="0" fontId="13" fillId="0" borderId="0"/>
    <xf numFmtId="0" fontId="15" fillId="0" borderId="0"/>
    <xf numFmtId="0" fontId="14" fillId="0" borderId="0"/>
    <xf numFmtId="0" fontId="15" fillId="0" borderId="0"/>
    <xf numFmtId="0" fontId="14" fillId="0" borderId="0"/>
    <xf numFmtId="0" fontId="15" fillId="0" borderId="0"/>
    <xf numFmtId="0" fontId="14"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5"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5"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4" fillId="0" borderId="0"/>
    <xf numFmtId="0" fontId="15" fillId="0" borderId="0"/>
    <xf numFmtId="0" fontId="14" fillId="0" borderId="0"/>
    <xf numFmtId="0" fontId="13" fillId="0" borderId="0"/>
    <xf numFmtId="0" fontId="14" fillId="0" borderId="0"/>
    <xf numFmtId="0" fontId="13"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3" fillId="0" borderId="0"/>
    <xf numFmtId="0" fontId="15"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5"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5" fillId="0" borderId="0"/>
    <xf numFmtId="0" fontId="13" fillId="0" borderId="0"/>
    <xf numFmtId="0" fontId="15" fillId="0" borderId="0"/>
    <xf numFmtId="0" fontId="14" fillId="0" borderId="0"/>
    <xf numFmtId="0" fontId="14" fillId="0" borderId="0"/>
    <xf numFmtId="0" fontId="13" fillId="0" borderId="0"/>
    <xf numFmtId="0" fontId="15" fillId="0" borderId="0"/>
    <xf numFmtId="0" fontId="14"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4" fillId="0" borderId="0"/>
    <xf numFmtId="0" fontId="15" fillId="0" borderId="0"/>
    <xf numFmtId="0" fontId="14"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6" fillId="0" borderId="0"/>
    <xf numFmtId="0" fontId="15" fillId="0" borderId="0"/>
    <xf numFmtId="0" fontId="56" fillId="0" borderId="0"/>
    <xf numFmtId="0" fontId="56" fillId="0" borderId="0"/>
    <xf numFmtId="0" fontId="14" fillId="0" borderId="0"/>
    <xf numFmtId="0" fontId="14" fillId="0" borderId="0"/>
    <xf numFmtId="0" fontId="56" fillId="0" borderId="0"/>
    <xf numFmtId="0" fontId="14" fillId="0" borderId="0"/>
    <xf numFmtId="0" fontId="56" fillId="0" borderId="0"/>
    <xf numFmtId="0" fontId="14" fillId="0" borderId="0"/>
    <xf numFmtId="0" fontId="56" fillId="0" borderId="0"/>
    <xf numFmtId="0" fontId="14"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56" fillId="0" borderId="0"/>
    <xf numFmtId="0" fontId="14" fillId="0" borderId="0"/>
    <xf numFmtId="0" fontId="5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5"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6" fillId="0" borderId="0"/>
    <xf numFmtId="0" fontId="56" fillId="0" borderId="0"/>
    <xf numFmtId="0" fontId="14" fillId="0" borderId="0"/>
    <xf numFmtId="0" fontId="15"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5" fillId="0" borderId="0"/>
    <xf numFmtId="0" fontId="14"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3" fillId="0" borderId="0"/>
    <xf numFmtId="0" fontId="13" fillId="0" borderId="0"/>
    <xf numFmtId="0" fontId="15" fillId="0" borderId="0"/>
    <xf numFmtId="0" fontId="14" fillId="0" borderId="0"/>
    <xf numFmtId="0" fontId="15"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3"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3" fillId="0" borderId="0"/>
    <xf numFmtId="0" fontId="13" fillId="0" borderId="0"/>
    <xf numFmtId="0" fontId="14" fillId="0" borderId="0"/>
    <xf numFmtId="0" fontId="13"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3" fillId="0" borderId="0"/>
    <xf numFmtId="0" fontId="14"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4"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4" fillId="0" borderId="0"/>
    <xf numFmtId="0" fontId="14" fillId="0" borderId="0"/>
    <xf numFmtId="0" fontId="15" fillId="0" borderId="0"/>
    <xf numFmtId="0" fontId="15" fillId="0" borderId="0"/>
    <xf numFmtId="0" fontId="14"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5" fillId="0" borderId="0"/>
    <xf numFmtId="0" fontId="14"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0" fontId="15" fillId="0" borderId="0"/>
    <xf numFmtId="0" fontId="14" fillId="0" borderId="0"/>
    <xf numFmtId="37" fontId="15" fillId="0" borderId="0" applyFill="0" applyBorder="0" applyAlignment="0" applyProtection="0"/>
    <xf numFmtId="0" fontId="14" fillId="0" borderId="0"/>
    <xf numFmtId="37" fontId="15" fillId="0" borderId="0" applyFill="0" applyBorder="0" applyProtection="0"/>
    <xf numFmtId="0" fontId="14" fillId="0" borderId="0"/>
    <xf numFmtId="37" fontId="15" fillId="0" borderId="0" applyBorder="0" applyAlignment="0" applyProtection="0"/>
    <xf numFmtId="0" fontId="14" fillId="0" borderId="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4" fillId="0" borderId="0"/>
    <xf numFmtId="0" fontId="13" fillId="12" borderId="12" applyNumberFormat="0" applyFont="0" applyAlignment="0" applyProtection="0"/>
    <xf numFmtId="0" fontId="14" fillId="0" borderId="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4" fillId="0" borderId="0"/>
    <xf numFmtId="0" fontId="13" fillId="12" borderId="12" applyNumberFormat="0" applyFont="0" applyAlignment="0" applyProtection="0"/>
    <xf numFmtId="0" fontId="14" fillId="0" borderId="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4" fillId="0" borderId="0"/>
    <xf numFmtId="0" fontId="13" fillId="12" borderId="12" applyNumberFormat="0" applyFont="0" applyAlignment="0" applyProtection="0"/>
    <xf numFmtId="0" fontId="14" fillId="0" borderId="0"/>
    <xf numFmtId="0" fontId="13" fillId="12" borderId="12" applyNumberFormat="0" applyFont="0" applyAlignment="0" applyProtection="0"/>
    <xf numFmtId="0" fontId="13" fillId="12" borderId="12" applyNumberFormat="0" applyFont="0" applyAlignment="0" applyProtection="0"/>
    <xf numFmtId="0" fontId="14" fillId="0" borderId="0"/>
    <xf numFmtId="0" fontId="13" fillId="12" borderId="12" applyNumberFormat="0" applyFont="0" applyAlignment="0" applyProtection="0"/>
    <xf numFmtId="0" fontId="14" fillId="0" borderId="0"/>
    <xf numFmtId="0" fontId="13" fillId="12" borderId="12" applyNumberFormat="0" applyFont="0" applyAlignment="0" applyProtection="0"/>
    <xf numFmtId="0" fontId="13" fillId="12" borderId="12" applyNumberFormat="0" applyFont="0" applyAlignment="0" applyProtection="0"/>
    <xf numFmtId="0" fontId="14" fillId="0" borderId="0"/>
    <xf numFmtId="0" fontId="14" fillId="0" borderId="0"/>
    <xf numFmtId="0" fontId="14" fillId="0" borderId="0"/>
    <xf numFmtId="0" fontId="14" fillId="0" borderId="0"/>
    <xf numFmtId="0" fontId="13" fillId="12" borderId="12" applyNumberFormat="0" applyFont="0" applyAlignment="0" applyProtection="0"/>
    <xf numFmtId="0" fontId="13" fillId="12" borderId="12" applyNumberFormat="0" applyFont="0" applyAlignment="0" applyProtection="0"/>
    <xf numFmtId="0" fontId="15" fillId="62" borderId="24" applyNumberFormat="0" applyFont="0" applyAlignment="0" applyProtection="0"/>
    <xf numFmtId="0" fontId="14" fillId="0" borderId="0"/>
    <xf numFmtId="0" fontId="14" fillId="0" borderId="0"/>
    <xf numFmtId="0" fontId="13" fillId="12" borderId="12" applyNumberFormat="0" applyFont="0" applyAlignment="0" applyProtection="0"/>
    <xf numFmtId="0" fontId="36" fillId="10" borderId="9" applyNumberFormat="0" applyAlignment="0" applyProtection="0"/>
    <xf numFmtId="0" fontId="14" fillId="0" borderId="0"/>
    <xf numFmtId="0" fontId="36" fillId="10" borderId="9" applyNumberFormat="0" applyAlignment="0" applyProtection="0"/>
    <xf numFmtId="0" fontId="14" fillId="0" borderId="0"/>
    <xf numFmtId="0" fontId="36" fillId="10" borderId="9" applyNumberFormat="0" applyAlignment="0" applyProtection="0"/>
    <xf numFmtId="0" fontId="14" fillId="0" borderId="0"/>
    <xf numFmtId="0" fontId="36" fillId="10" borderId="9" applyNumberFormat="0" applyAlignment="0" applyProtection="0"/>
    <xf numFmtId="0" fontId="14" fillId="0" borderId="0"/>
    <xf numFmtId="0" fontId="14" fillId="0" borderId="0"/>
    <xf numFmtId="40" fontId="45" fillId="58" borderId="0">
      <alignment horizontal="right"/>
    </xf>
    <xf numFmtId="0" fontId="14" fillId="0" borderId="0"/>
    <xf numFmtId="0" fontId="84" fillId="63" borderId="0">
      <alignment horizontal="center"/>
    </xf>
    <xf numFmtId="0" fontId="14" fillId="0" borderId="0"/>
    <xf numFmtId="0" fontId="24" fillId="64" borderId="25"/>
    <xf numFmtId="0" fontId="14" fillId="0" borderId="0"/>
    <xf numFmtId="0" fontId="85" fillId="0" borderId="0" applyBorder="0">
      <alignment horizontal="centerContinuous"/>
    </xf>
    <xf numFmtId="0" fontId="14" fillId="0" borderId="0"/>
    <xf numFmtId="0" fontId="86" fillId="0" borderId="0" applyBorder="0">
      <alignment horizontal="centerContinuous"/>
    </xf>
    <xf numFmtId="0" fontId="14" fillId="0" borderId="0"/>
    <xf numFmtId="9" fontId="15" fillId="0" borderId="0" applyFont="0" applyFill="0" applyBorder="0" applyAlignment="0" applyProtection="0"/>
    <xf numFmtId="0" fontId="14" fillId="0" borderId="0"/>
    <xf numFmtId="0" fontId="14" fillId="0" borderId="0"/>
    <xf numFmtId="9" fontId="15" fillId="0" borderId="0" applyFont="0" applyFill="0" applyBorder="0" applyAlignment="0" applyProtection="0"/>
    <xf numFmtId="9" fontId="15" fillId="0" borderId="0" applyFont="0" applyFill="0" applyBorder="0" applyAlignment="0" applyProtection="0"/>
    <xf numFmtId="0" fontId="14" fillId="0" borderId="0"/>
    <xf numFmtId="0" fontId="14" fillId="0" borderId="0"/>
    <xf numFmtId="9" fontId="15" fillId="0" borderId="0" applyFont="0" applyFill="0" applyBorder="0" applyAlignment="0" applyProtection="0"/>
    <xf numFmtId="9" fontId="15" fillId="0" borderId="0" applyFont="0" applyFill="0" applyBorder="0" applyAlignment="0" applyProtection="0"/>
    <xf numFmtId="0" fontId="14" fillId="0" borderId="0"/>
    <xf numFmtId="0" fontId="14" fillId="0" borderId="0"/>
    <xf numFmtId="9" fontId="15" fillId="0" borderId="0" applyFont="0" applyFill="0" applyBorder="0" applyAlignment="0" applyProtection="0"/>
    <xf numFmtId="9" fontId="15" fillId="0" borderId="0" applyFont="0" applyFill="0" applyBorder="0" applyAlignment="0" applyProtection="0"/>
    <xf numFmtId="0" fontId="14" fillId="0" borderId="0"/>
    <xf numFmtId="0" fontId="14" fillId="0" borderId="0"/>
    <xf numFmtId="9" fontId="15" fillId="0" borderId="0" applyFont="0" applyFill="0" applyBorder="0" applyAlignment="0" applyProtection="0"/>
    <xf numFmtId="9" fontId="15" fillId="0" borderId="0" applyFont="0" applyFill="0" applyBorder="0" applyAlignment="0" applyProtection="0"/>
    <xf numFmtId="0" fontId="14" fillId="0" borderId="0"/>
    <xf numFmtId="0" fontId="14" fillId="0" borderId="0"/>
    <xf numFmtId="9" fontId="15" fillId="0" borderId="0" applyFont="0" applyFill="0" applyBorder="0" applyAlignment="0" applyProtection="0"/>
    <xf numFmtId="9" fontId="15" fillId="0" borderId="0" applyFont="0" applyFill="0" applyBorder="0" applyAlignment="0" applyProtection="0"/>
    <xf numFmtId="0" fontId="14" fillId="0" borderId="0"/>
    <xf numFmtId="0" fontId="14" fillId="0" borderId="0"/>
    <xf numFmtId="9" fontId="15" fillId="0" borderId="0" applyFont="0" applyFill="0" applyBorder="0" applyAlignment="0" applyProtection="0"/>
    <xf numFmtId="9" fontId="15" fillId="0" borderId="0" applyFont="0" applyFill="0" applyBorder="0" applyAlignment="0" applyProtection="0"/>
    <xf numFmtId="0" fontId="14" fillId="0" borderId="0"/>
    <xf numFmtId="0" fontId="14" fillId="0" borderId="0"/>
    <xf numFmtId="9" fontId="15" fillId="0" borderId="0" applyFont="0" applyFill="0" applyBorder="0" applyAlignment="0" applyProtection="0"/>
    <xf numFmtId="9" fontId="15" fillId="0" borderId="0" applyFont="0" applyFill="0" applyBorder="0" applyAlignment="0" applyProtection="0"/>
    <xf numFmtId="0" fontId="14" fillId="0" borderId="0"/>
    <xf numFmtId="0" fontId="14" fillId="0" borderId="0"/>
    <xf numFmtId="9" fontId="15" fillId="0" borderId="0" applyFont="0" applyFill="0" applyBorder="0" applyAlignment="0" applyProtection="0"/>
    <xf numFmtId="9" fontId="15" fillId="0" borderId="0" applyFont="0" applyFill="0" applyBorder="0" applyAlignment="0" applyProtection="0"/>
    <xf numFmtId="0" fontId="14" fillId="0" borderId="0"/>
    <xf numFmtId="0" fontId="14" fillId="0" borderId="0"/>
    <xf numFmtId="9" fontId="15" fillId="0" borderId="0" applyFont="0" applyFill="0" applyBorder="0" applyAlignment="0" applyProtection="0"/>
    <xf numFmtId="9" fontId="15" fillId="0" borderId="0" applyFont="0" applyFill="0" applyBorder="0" applyAlignment="0" applyProtection="0"/>
    <xf numFmtId="0" fontId="14" fillId="0" borderId="0"/>
    <xf numFmtId="0" fontId="14" fillId="0" borderId="0"/>
    <xf numFmtId="9" fontId="52" fillId="0" borderId="0" applyFont="0" applyFill="0" applyBorder="0" applyAlignment="0" applyProtection="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52" fillId="0" borderId="0" applyFont="0" applyFill="0" applyBorder="0" applyAlignment="0" applyProtection="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52" fillId="0" borderId="0" applyFont="0" applyFill="0" applyBorder="0" applyAlignment="0" applyProtection="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52" fillId="0" borderId="0" applyFont="0" applyFill="0" applyBorder="0" applyAlignment="0" applyProtection="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52" fillId="0" borderId="0" applyFont="0" applyFill="0" applyBorder="0" applyAlignment="0" applyProtection="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0" fontId="14" fillId="0" borderId="0"/>
    <xf numFmtId="9" fontId="15" fillId="0" borderId="0" applyFont="0" applyFill="0" applyBorder="0" applyAlignment="0" applyProtection="0"/>
    <xf numFmtId="9" fontId="15"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5" fillId="0" borderId="0" applyFont="0" applyFill="0" applyBorder="0" applyAlignment="0" applyProtection="0"/>
    <xf numFmtId="9" fontId="15"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5" fillId="0" borderId="0" applyFont="0" applyFill="0" applyBorder="0" applyAlignment="0" applyProtection="0"/>
    <xf numFmtId="9" fontId="15"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5" fillId="0" borderId="0" applyFont="0" applyFill="0" applyBorder="0" applyAlignment="0" applyProtection="0"/>
    <xf numFmtId="0" fontId="14" fillId="0" borderId="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5" fillId="0" borderId="0" applyFont="0" applyFill="0" applyBorder="0" applyAlignment="0" applyProtection="0"/>
    <xf numFmtId="0" fontId="14" fillId="0" borderId="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5" fillId="0" borderId="0" applyFont="0" applyFill="0" applyBorder="0" applyAlignment="0" applyProtection="0"/>
    <xf numFmtId="0" fontId="14" fillId="0" borderId="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5" fillId="0" borderId="0" applyFont="0" applyFill="0" applyBorder="0" applyAlignment="0" applyProtection="0"/>
    <xf numFmtId="0" fontId="14" fillId="0" borderId="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5" fillId="0" borderId="0" applyFont="0" applyFill="0" applyBorder="0" applyAlignment="0" applyProtection="0"/>
    <xf numFmtId="0" fontId="14" fillId="0" borderId="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5" fillId="0" borderId="0" applyFont="0" applyFill="0" applyBorder="0" applyAlignment="0" applyProtection="0"/>
    <xf numFmtId="0" fontId="14" fillId="0" borderId="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9" fontId="15"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5" fillId="0" borderId="0" applyFont="0" applyFill="0" applyBorder="0" applyAlignment="0" applyProtection="0"/>
    <xf numFmtId="0" fontId="14" fillId="0" borderId="0"/>
    <xf numFmtId="0" fontId="14" fillId="0" borderId="0"/>
    <xf numFmtId="9" fontId="13" fillId="0" borderId="0" applyFont="0" applyFill="0" applyBorder="0" applyAlignment="0" applyProtection="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5"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5" fillId="0" borderId="0" applyFont="0" applyFill="0" applyBorder="0" applyAlignment="0" applyProtection="0"/>
    <xf numFmtId="9" fontId="15"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9" fontId="5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5" fillId="0" borderId="0" applyFont="0" applyFill="0" applyBorder="0" applyAlignment="0" applyProtection="0"/>
    <xf numFmtId="9" fontId="15"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5" fillId="0" borderId="0" applyFont="0" applyFill="0" applyBorder="0" applyAlignment="0" applyProtection="0"/>
    <xf numFmtId="9" fontId="15"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5" fillId="0" borderId="0" applyFont="0" applyFill="0" applyBorder="0" applyAlignment="0" applyProtection="0"/>
    <xf numFmtId="9" fontId="15"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5" fillId="0" borderId="0" applyFont="0" applyFill="0" applyBorder="0" applyAlignment="0" applyProtection="0"/>
    <xf numFmtId="9" fontId="15"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5" fillId="0" borderId="0" applyFont="0" applyFill="0" applyBorder="0" applyAlignment="0" applyProtection="0"/>
    <xf numFmtId="9" fontId="52" fillId="0" borderId="0" applyFont="0" applyFill="0" applyBorder="0" applyAlignment="0" applyProtection="0"/>
    <xf numFmtId="0" fontId="14" fillId="0" borderId="0"/>
    <xf numFmtId="0" fontId="14" fillId="0" borderId="0"/>
    <xf numFmtId="9" fontId="15" fillId="0" borderId="0" applyFont="0" applyFill="0" applyBorder="0" applyAlignment="0" applyProtection="0"/>
    <xf numFmtId="9" fontId="15"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52" fillId="0" borderId="0" applyFont="0" applyFill="0" applyBorder="0" applyAlignment="0" applyProtection="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52" fillId="0" borderId="0" applyFont="0" applyFill="0" applyBorder="0" applyAlignment="0" applyProtection="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52" fillId="0" borderId="0" applyFont="0" applyFill="0" applyBorder="0" applyAlignment="0" applyProtection="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52" fillId="0" borderId="0" applyFont="0" applyFill="0" applyBorder="0" applyAlignment="0" applyProtection="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52" fillId="0" borderId="0" applyFont="0" applyFill="0" applyBorder="0" applyAlignment="0" applyProtection="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52" fillId="0" borderId="0" applyFont="0" applyFill="0" applyBorder="0" applyAlignment="0" applyProtection="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52" fillId="0" borderId="0" applyFont="0" applyFill="0" applyBorder="0" applyAlignment="0" applyProtection="0"/>
    <xf numFmtId="9" fontId="52"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52"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9" fontId="15"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9" fontId="15" fillId="0" borderId="0" applyFont="0" applyFill="0" applyBorder="0" applyAlignment="0" applyProtection="0"/>
    <xf numFmtId="0" fontId="14" fillId="0" borderId="0"/>
    <xf numFmtId="0" fontId="14" fillId="0" borderId="0"/>
    <xf numFmtId="9" fontId="15"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52"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3" fillId="0" borderId="0" applyFont="0" applyFill="0" applyBorder="0" applyAlignment="0" applyProtection="0"/>
    <xf numFmtId="9" fontId="1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14" fillId="0" borderId="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3"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52" fillId="0" borderId="0" applyFont="0" applyFill="0" applyBorder="0" applyAlignment="0" applyProtection="0"/>
    <xf numFmtId="9" fontId="52"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3"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3"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5" fillId="0" borderId="0" applyFont="0" applyFill="0" applyBorder="0" applyAlignment="0" applyProtection="0"/>
    <xf numFmtId="9" fontId="15"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52" fillId="0" borderId="0" applyFont="0" applyFill="0" applyBorder="0" applyAlignment="0" applyProtection="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52" fillId="0" borderId="0" applyFont="0" applyFill="0" applyBorder="0" applyAlignment="0" applyProtection="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15" fillId="0" borderId="0" applyFont="0" applyFill="0" applyBorder="0" applyAlignment="0" applyProtection="0"/>
    <xf numFmtId="9" fontId="15" fillId="0" borderId="0" applyFont="0" applyFill="0" applyBorder="0" applyAlignment="0" applyProtection="0"/>
    <xf numFmtId="0" fontId="14" fillId="0" borderId="0"/>
    <xf numFmtId="0" fontId="14" fillId="0" borderId="0"/>
    <xf numFmtId="9" fontId="15" fillId="0" borderId="0" applyFont="0" applyFill="0" applyBorder="0" applyAlignment="0" applyProtection="0"/>
    <xf numFmtId="9" fontId="15" fillId="0" borderId="0" applyFont="0" applyFill="0" applyBorder="0" applyAlignment="0" applyProtection="0"/>
    <xf numFmtId="0" fontId="14" fillId="0" borderId="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52" fillId="0" borderId="0" applyFont="0" applyFill="0" applyBorder="0" applyAlignment="0" applyProtection="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52" fillId="0" borderId="0" applyFont="0" applyFill="0" applyBorder="0" applyAlignment="0" applyProtection="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3"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52" fillId="0" borderId="0" applyFont="0" applyFill="0" applyBorder="0" applyAlignment="0" applyProtection="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3"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3"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14" fillId="0" borderId="0"/>
    <xf numFmtId="0" fontId="14" fillId="0" borderId="0"/>
    <xf numFmtId="9" fontId="45" fillId="0" borderId="0" applyFont="0" applyFill="0" applyBorder="0" applyAlignment="0" applyProtection="0"/>
    <xf numFmtId="9" fontId="45"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45" fillId="0" borderId="0" applyFont="0" applyFill="0" applyBorder="0" applyAlignment="0" applyProtection="0"/>
    <xf numFmtId="9" fontId="45"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45" fillId="0" borderId="0" applyFont="0" applyFill="0" applyBorder="0" applyAlignment="0" applyProtection="0"/>
    <xf numFmtId="0" fontId="14" fillId="0" borderId="0"/>
    <xf numFmtId="9" fontId="45"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45" fillId="0" borderId="0" applyFont="0" applyFill="0" applyBorder="0" applyAlignment="0" applyProtection="0"/>
    <xf numFmtId="0" fontId="14" fillId="0" borderId="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45" fillId="0" borderId="0" applyFont="0" applyFill="0" applyBorder="0" applyAlignment="0" applyProtection="0"/>
    <xf numFmtId="9" fontId="45" fillId="0" borderId="0" applyFont="0" applyFill="0" applyBorder="0" applyAlignment="0" applyProtection="0"/>
    <xf numFmtId="0" fontId="14" fillId="0" borderId="0"/>
    <xf numFmtId="0" fontId="14" fillId="0" borderId="0"/>
    <xf numFmtId="9" fontId="45" fillId="0" borderId="0" applyFont="0" applyFill="0" applyBorder="0" applyAlignment="0" applyProtection="0"/>
    <xf numFmtId="9" fontId="45" fillId="0" borderId="0" applyFont="0" applyFill="0" applyBorder="0" applyAlignment="0" applyProtection="0"/>
    <xf numFmtId="0" fontId="14" fillId="0" borderId="0"/>
    <xf numFmtId="0" fontId="14" fillId="0" borderId="0"/>
    <xf numFmtId="9" fontId="45" fillId="0" borderId="0" applyFont="0" applyFill="0" applyBorder="0" applyAlignment="0" applyProtection="0"/>
    <xf numFmtId="9" fontId="45" fillId="0" borderId="0" applyFont="0" applyFill="0" applyBorder="0" applyAlignment="0" applyProtection="0"/>
    <xf numFmtId="0" fontId="14" fillId="0" borderId="0"/>
    <xf numFmtId="0" fontId="14" fillId="0" borderId="0"/>
    <xf numFmtId="9" fontId="45" fillId="0" borderId="0" applyFont="0" applyFill="0" applyBorder="0" applyAlignment="0" applyProtection="0"/>
    <xf numFmtId="9" fontId="45" fillId="0" borderId="0" applyFont="0" applyFill="0" applyBorder="0" applyAlignment="0" applyProtection="0"/>
    <xf numFmtId="0" fontId="14" fillId="0" borderId="0"/>
    <xf numFmtId="0" fontId="14" fillId="0" borderId="0"/>
    <xf numFmtId="9" fontId="45" fillId="0" borderId="0" applyFont="0" applyFill="0" applyBorder="0" applyAlignment="0" applyProtection="0"/>
    <xf numFmtId="9" fontId="45" fillId="0" borderId="0" applyFont="0" applyFill="0" applyBorder="0" applyAlignment="0" applyProtection="0"/>
    <xf numFmtId="0" fontId="14" fillId="0" borderId="0"/>
    <xf numFmtId="0" fontId="14" fillId="0" borderId="0"/>
    <xf numFmtId="9" fontId="45" fillId="0" borderId="0" applyFont="0" applyFill="0" applyBorder="0" applyAlignment="0" applyProtection="0"/>
    <xf numFmtId="9" fontId="45" fillId="0" borderId="0" applyFont="0" applyFill="0" applyBorder="0" applyAlignment="0" applyProtection="0"/>
    <xf numFmtId="0" fontId="14" fillId="0" borderId="0"/>
    <xf numFmtId="0" fontId="14" fillId="0" borderId="0"/>
    <xf numFmtId="9" fontId="45" fillId="0" borderId="0" applyFont="0" applyFill="0" applyBorder="0" applyAlignment="0" applyProtection="0"/>
    <xf numFmtId="9" fontId="45" fillId="0" borderId="0" applyFont="0" applyFill="0" applyBorder="0" applyAlignment="0" applyProtection="0"/>
    <xf numFmtId="0" fontId="14" fillId="0" borderId="0"/>
    <xf numFmtId="0" fontId="14" fillId="0" borderId="0"/>
    <xf numFmtId="9" fontId="52"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56" fillId="0" borderId="0" applyFont="0" applyFill="0" applyBorder="0" applyAlignment="0" applyProtection="0"/>
    <xf numFmtId="9" fontId="56"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56" fillId="0" borderId="0" applyFont="0" applyFill="0" applyBorder="0" applyAlignment="0" applyProtection="0"/>
    <xf numFmtId="9" fontId="1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0" fontId="14" fillId="0" borderId="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56"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56" fillId="0" borderId="0" applyFont="0" applyFill="0" applyBorder="0" applyAlignment="0" applyProtection="0"/>
    <xf numFmtId="9" fontId="56"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56" fillId="0" borderId="0" applyFont="0" applyFill="0" applyBorder="0" applyAlignment="0" applyProtection="0"/>
    <xf numFmtId="0" fontId="14" fillId="0" borderId="0"/>
    <xf numFmtId="9" fontId="56"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52" fillId="0" borderId="0" applyFont="0" applyFill="0" applyBorder="0" applyAlignment="0" applyProtection="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52" fillId="0" borderId="0" applyFont="0" applyFill="0" applyBorder="0" applyAlignment="0" applyProtection="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52" fillId="0" borderId="0" applyFont="0" applyFill="0" applyBorder="0" applyAlignment="0" applyProtection="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52" fillId="0" borderId="0" applyFont="0" applyFill="0" applyBorder="0" applyAlignment="0" applyProtection="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52" fillId="0" borderId="0" applyFont="0" applyFill="0" applyBorder="0" applyAlignment="0" applyProtection="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45"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87" fillId="0" borderId="0" applyFont="0" applyFill="0" applyBorder="0" applyAlignment="0" applyProtection="0"/>
    <xf numFmtId="0" fontId="14" fillId="0" borderId="0"/>
    <xf numFmtId="9" fontId="87" fillId="0" borderId="0" applyFont="0" applyFill="0" applyBorder="0" applyAlignment="0" applyProtection="0"/>
    <xf numFmtId="0" fontId="14" fillId="0" borderId="0"/>
    <xf numFmtId="9" fontId="87" fillId="0" borderId="0" applyFont="0" applyFill="0" applyBorder="0" applyAlignment="0" applyProtection="0"/>
    <xf numFmtId="0" fontId="14" fillId="0" borderId="0"/>
    <xf numFmtId="9" fontId="87" fillId="0" borderId="0" applyFont="0" applyFill="0" applyBorder="0" applyAlignment="0" applyProtection="0"/>
    <xf numFmtId="0" fontId="14" fillId="0" borderId="0"/>
    <xf numFmtId="9" fontId="87"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87" fillId="0" borderId="0" applyFont="0" applyFill="0" applyBorder="0" applyAlignment="0" applyProtection="0"/>
    <xf numFmtId="0" fontId="14" fillId="0" borderId="0"/>
    <xf numFmtId="9" fontId="87" fillId="0" borderId="0" applyFont="0" applyFill="0" applyBorder="0" applyAlignment="0" applyProtection="0"/>
    <xf numFmtId="0" fontId="14" fillId="0" borderId="0"/>
    <xf numFmtId="9" fontId="87"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87"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87" fillId="0" borderId="0" applyFont="0" applyFill="0" applyBorder="0" applyAlignment="0" applyProtection="0"/>
    <xf numFmtId="0" fontId="14" fillId="0" borderId="0"/>
    <xf numFmtId="9" fontId="87"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87"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87"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87"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9" fontId="15" fillId="0" borderId="0" applyFont="0" applyFill="0" applyBorder="0" applyAlignment="0" applyProtection="0"/>
    <xf numFmtId="0" fontId="14" fillId="0" borderId="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9" fontId="15" fillId="0" borderId="0" applyFont="0" applyFill="0" applyBorder="0" applyAlignment="0" applyProtection="0"/>
    <xf numFmtId="0" fontId="14" fillId="0" borderId="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52"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52"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52"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52"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52"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3" fillId="0" borderId="0" applyFont="0" applyFill="0" applyBorder="0" applyAlignment="0" applyProtection="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52"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52"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52"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52"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52"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52"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52"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52" fillId="0" borderId="0" applyFont="0" applyFill="0" applyBorder="0" applyAlignment="0" applyProtection="0"/>
    <xf numFmtId="9" fontId="52"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9" fontId="14"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0" fontId="14" fillId="0" borderId="0"/>
    <xf numFmtId="9" fontId="15" fillId="0" borderId="0" applyFont="0" applyFill="0" applyBorder="0" applyAlignment="0" applyProtection="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3"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3"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5"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52"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5"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6" fillId="0" borderId="0" applyFont="0" applyFill="0" applyBorder="0" applyAlignment="0" applyProtection="0"/>
    <xf numFmtId="0" fontId="14" fillId="0" borderId="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56" fillId="0" borderId="0" applyFont="0" applyFill="0" applyBorder="0" applyAlignment="0" applyProtection="0"/>
    <xf numFmtId="0" fontId="14" fillId="0" borderId="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56" fillId="0" borderId="0" applyFont="0" applyFill="0" applyBorder="0" applyAlignment="0" applyProtection="0"/>
    <xf numFmtId="0" fontId="14" fillId="0" borderId="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55" fillId="0" borderId="0" applyFont="0" applyFill="0" applyBorder="0" applyAlignment="0" applyProtection="0"/>
    <xf numFmtId="0" fontId="14" fillId="0" borderId="0"/>
    <xf numFmtId="9" fontId="55" fillId="0" borderId="0" applyFont="0" applyFill="0" applyBorder="0" applyAlignment="0" applyProtection="0"/>
    <xf numFmtId="9" fontId="14"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xf numFmtId="0" fontId="15" fillId="0" borderId="0" applyNumberFormat="0" applyFill="0" applyBorder="0" applyAlignment="0" applyProtection="0"/>
    <xf numFmtId="9" fontId="5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56" fillId="0" borderId="0" applyFont="0" applyFill="0" applyBorder="0" applyAlignment="0" applyProtection="0"/>
    <xf numFmtId="9" fontId="13" fillId="0" borderId="0" applyFont="0" applyFill="0" applyBorder="0" applyAlignment="0" applyProtection="0"/>
    <xf numFmtId="9" fontId="5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52"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9" fontId="52"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3" fillId="0" borderId="0" applyFont="0" applyFill="0" applyBorder="0" applyAlignment="0" applyProtection="0"/>
    <xf numFmtId="0" fontId="14" fillId="0" borderId="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4" fillId="0" borderId="0"/>
    <xf numFmtId="0" fontId="14" fillId="0" borderId="0"/>
    <xf numFmtId="9" fontId="77" fillId="0" borderId="0" applyFont="0" applyFill="0" applyBorder="0" applyAlignment="0" applyProtection="0"/>
    <xf numFmtId="37" fontId="26" fillId="0" borderId="0" applyNumberFormat="0" applyBorder="0" applyAlignment="0"/>
    <xf numFmtId="0" fontId="14" fillId="0" borderId="0"/>
    <xf numFmtId="0" fontId="80" fillId="0" borderId="0" applyNumberFormat="0" applyFont="0" applyFill="0" applyBorder="0" applyAlignment="0" applyProtection="0">
      <alignment horizontal="left"/>
    </xf>
    <xf numFmtId="0" fontId="14" fillId="0" borderId="0"/>
    <xf numFmtId="15" fontId="80" fillId="0" borderId="0" applyFont="0" applyFill="0" applyBorder="0" applyAlignment="0" applyProtection="0"/>
    <xf numFmtId="0" fontId="14" fillId="0" borderId="0"/>
    <xf numFmtId="4" fontId="80" fillId="0" borderId="0" applyFont="0" applyFill="0" applyBorder="0" applyAlignment="0" applyProtection="0"/>
    <xf numFmtId="0" fontId="14" fillId="0" borderId="0"/>
    <xf numFmtId="0" fontId="88" fillId="0" borderId="17">
      <alignment horizontal="center"/>
    </xf>
    <xf numFmtId="0" fontId="14" fillId="0" borderId="0"/>
    <xf numFmtId="0" fontId="88" fillId="0" borderId="17">
      <alignment horizontal="center"/>
    </xf>
    <xf numFmtId="3" fontId="80" fillId="0" borderId="0" applyFont="0" applyFill="0" applyBorder="0" applyAlignment="0" applyProtection="0"/>
    <xf numFmtId="0" fontId="14" fillId="0" borderId="0"/>
    <xf numFmtId="0" fontId="80" fillId="65" borderId="0" applyNumberFormat="0" applyFont="0" applyBorder="0" applyAlignment="0" applyProtection="0"/>
    <xf numFmtId="0" fontId="14" fillId="0" borderId="0"/>
    <xf numFmtId="0" fontId="58" fillId="0" borderId="0"/>
    <xf numFmtId="0" fontId="14" fillId="0" borderId="0"/>
    <xf numFmtId="0" fontId="58" fillId="0" borderId="0"/>
    <xf numFmtId="0" fontId="14" fillId="0" borderId="0"/>
    <xf numFmtId="0" fontId="89" fillId="66" borderId="0" applyAlignment="0"/>
    <xf numFmtId="49" fontId="15" fillId="0" borderId="0">
      <alignment horizontal="left" wrapText="1"/>
    </xf>
    <xf numFmtId="0" fontId="14" fillId="0" borderId="0"/>
    <xf numFmtId="0" fontId="15" fillId="5" borderId="0" applyNumberFormat="0" applyFont="0" applyBorder="0" applyAlignment="0" applyProtection="0"/>
    <xf numFmtId="0" fontId="15" fillId="5" borderId="0" applyNumberFormat="0" applyFont="0" applyBorder="0" applyAlignment="0" applyProtection="0"/>
    <xf numFmtId="0" fontId="15" fillId="5" borderId="0" applyNumberFormat="0" applyFont="0" applyBorder="0" applyAlignment="0" applyProtection="0"/>
    <xf numFmtId="0" fontId="15" fillId="5" borderId="0" applyNumberFormat="0" applyFont="0" applyBorder="0" applyAlignment="0" applyProtection="0"/>
    <xf numFmtId="0" fontId="14" fillId="0" borderId="0"/>
    <xf numFmtId="0" fontId="20" fillId="3" borderId="0" applyNumberFormat="0" applyBorder="0" applyAlignment="0" applyProtection="0"/>
    <xf numFmtId="0" fontId="14" fillId="0" borderId="0"/>
    <xf numFmtId="0" fontId="20" fillId="3" borderId="0" applyNumberFormat="0" applyBorder="0" applyAlignment="0" applyProtection="0"/>
    <xf numFmtId="0" fontId="14" fillId="0" borderId="0"/>
    <xf numFmtId="0" fontId="20" fillId="3" borderId="0" applyNumberFormat="0" applyBorder="0" applyAlignment="0" applyProtection="0"/>
    <xf numFmtId="0" fontId="14" fillId="0" borderId="0"/>
    <xf numFmtId="0" fontId="14" fillId="0" borderId="0"/>
    <xf numFmtId="0" fontId="14" fillId="0" borderId="0"/>
    <xf numFmtId="0" fontId="21" fillId="0" borderId="0" applyNumberFormat="0" applyFill="0" applyBorder="0" applyAlignment="0" applyProtection="0"/>
    <xf numFmtId="0" fontId="14" fillId="0" borderId="0"/>
    <xf numFmtId="0" fontId="21" fillId="0" borderId="0" applyNumberFormat="0" applyFill="0" applyBorder="0" applyAlignment="0" applyProtection="0"/>
    <xf numFmtId="0" fontId="14" fillId="0" borderId="0"/>
    <xf numFmtId="0" fontId="21" fillId="0" borderId="0" applyNumberFormat="0" applyFill="0" applyBorder="0" applyAlignment="0" applyProtection="0"/>
    <xf numFmtId="0" fontId="14" fillId="0" borderId="0"/>
    <xf numFmtId="0" fontId="14" fillId="0" borderId="0"/>
    <xf numFmtId="0" fontId="14" fillId="0" borderId="0"/>
    <xf numFmtId="0" fontId="22" fillId="3" borderId="0" applyNumberFormat="0" applyBorder="0" applyAlignment="0" applyProtection="0"/>
    <xf numFmtId="0" fontId="14" fillId="0" borderId="0"/>
    <xf numFmtId="0" fontId="22" fillId="3" borderId="0" applyNumberFormat="0" applyBorder="0" applyAlignment="0" applyProtection="0"/>
    <xf numFmtId="0" fontId="14" fillId="0" borderId="0"/>
    <xf numFmtId="0" fontId="22" fillId="3" borderId="0" applyNumberFormat="0" applyBorder="0" applyAlignment="0" applyProtection="0"/>
    <xf numFmtId="0" fontId="14" fillId="0" borderId="0"/>
    <xf numFmtId="0" fontId="14" fillId="0" borderId="0"/>
    <xf numFmtId="0" fontId="14" fillId="0" borderId="0"/>
    <xf numFmtId="0" fontId="23" fillId="0" borderId="0" applyNumberFormat="0" applyFill="0" applyBorder="0" applyAlignment="0" applyProtection="0"/>
    <xf numFmtId="0" fontId="14" fillId="0" borderId="0"/>
    <xf numFmtId="0" fontId="23" fillId="0" borderId="0" applyNumberFormat="0" applyFill="0" applyBorder="0" applyAlignment="0" applyProtection="0"/>
    <xf numFmtId="0" fontId="14" fillId="0" borderId="0"/>
    <xf numFmtId="0" fontId="23" fillId="0" borderId="0" applyNumberFormat="0" applyFill="0" applyBorder="0" applyAlignment="0" applyProtection="0"/>
    <xf numFmtId="0" fontId="14" fillId="0" borderId="0"/>
    <xf numFmtId="0" fontId="14" fillId="0" borderId="0"/>
    <xf numFmtId="0" fontId="18"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applyNumberFormat="0" applyFill="0" applyBorder="0" applyAlignment="0" applyProtection="0"/>
    <xf numFmtId="0" fontId="14" fillId="0" borderId="0"/>
    <xf numFmtId="0" fontId="18" fillId="0" borderId="0" applyNumberFormat="0" applyFill="0" applyBorder="0" applyAlignment="0" applyProtection="0"/>
    <xf numFmtId="0" fontId="14" fillId="0" borderId="0"/>
    <xf numFmtId="0" fontId="24" fillId="4" borderId="0" applyNumberFormat="0" applyBorder="0" applyAlignment="0" applyProtection="0"/>
    <xf numFmtId="0" fontId="14" fillId="0" borderId="0"/>
    <xf numFmtId="0" fontId="14" fillId="0" borderId="0"/>
    <xf numFmtId="0" fontId="24" fillId="4" borderId="0" applyNumberFormat="0" applyBorder="0" applyAlignment="0" applyProtection="0"/>
    <xf numFmtId="0" fontId="24" fillId="4" borderId="0" applyNumberFormat="0" applyBorder="0" applyAlignment="0" applyProtection="0"/>
    <xf numFmtId="0" fontId="14" fillId="0" borderId="0"/>
    <xf numFmtId="0" fontId="14" fillId="0" borderId="0"/>
    <xf numFmtId="0" fontId="24" fillId="4" borderId="0" applyNumberFormat="0" applyBorder="0" applyAlignment="0" applyProtection="0"/>
    <xf numFmtId="0" fontId="14" fillId="0" borderId="0"/>
    <xf numFmtId="0" fontId="24" fillId="4" borderId="0" applyNumberFormat="0" applyBorder="0" applyAlignment="0" applyProtection="0"/>
    <xf numFmtId="0" fontId="14" fillId="0" borderId="0"/>
    <xf numFmtId="0" fontId="14" fillId="0" borderId="0"/>
    <xf numFmtId="0" fontId="24" fillId="4" borderId="0" applyNumberFormat="0" applyBorder="0" applyAlignment="0" applyProtection="0"/>
    <xf numFmtId="0" fontId="24" fillId="4" borderId="0" applyNumberFormat="0" applyBorder="0" applyAlignment="0" applyProtection="0"/>
    <xf numFmtId="0" fontId="14" fillId="0" borderId="0"/>
    <xf numFmtId="0" fontId="24" fillId="4" borderId="0" applyNumberFormat="0" applyBorder="0" applyProtection="0">
      <alignment horizontal="center"/>
    </xf>
    <xf numFmtId="0" fontId="14" fillId="0" borderId="0"/>
    <xf numFmtId="0" fontId="24" fillId="4" borderId="0" applyNumberFormat="0" applyBorder="0" applyProtection="0">
      <alignment horizontal="center"/>
    </xf>
    <xf numFmtId="0" fontId="14" fillId="0" borderId="0"/>
    <xf numFmtId="0" fontId="24" fillId="4" borderId="0" applyNumberFormat="0" applyBorder="0" applyProtection="0">
      <alignment horizontal="center"/>
    </xf>
    <xf numFmtId="0" fontId="14" fillId="0" borderId="0"/>
    <xf numFmtId="0" fontId="14" fillId="0" borderId="0"/>
    <xf numFmtId="0" fontId="14" fillId="0" borderId="0"/>
    <xf numFmtId="0" fontId="25" fillId="4" borderId="0" applyNumberFormat="0" applyBorder="0" applyAlignment="0" applyProtection="0"/>
    <xf numFmtId="0" fontId="14" fillId="0" borderId="0"/>
    <xf numFmtId="0" fontId="25" fillId="4" borderId="0" applyNumberFormat="0" applyBorder="0" applyAlignment="0" applyProtection="0"/>
    <xf numFmtId="0" fontId="14" fillId="0" borderId="0"/>
    <xf numFmtId="0" fontId="25" fillId="4" borderId="0" applyNumberFormat="0" applyBorder="0" applyAlignment="0" applyProtection="0"/>
    <xf numFmtId="0" fontId="14" fillId="0" borderId="0"/>
    <xf numFmtId="0" fontId="14" fillId="0" borderId="0"/>
    <xf numFmtId="0" fontId="15" fillId="0" borderId="0" applyNumberFormat="0" applyFont="0" applyFill="0" applyBorder="0" applyProtection="0">
      <alignment horizontal="right"/>
    </xf>
    <xf numFmtId="0" fontId="14" fillId="0" borderId="0"/>
    <xf numFmtId="0" fontId="15" fillId="0" borderId="0" applyNumberFormat="0" applyFont="0" applyFill="0" applyBorder="0" applyProtection="0">
      <alignment horizontal="right"/>
    </xf>
    <xf numFmtId="0" fontId="14" fillId="0" borderId="0"/>
    <xf numFmtId="0" fontId="15" fillId="0" borderId="0" applyNumberFormat="0" applyFont="0" applyFill="0" applyBorder="0" applyProtection="0">
      <alignment horizontal="right"/>
    </xf>
    <xf numFmtId="0" fontId="14" fillId="0" borderId="0"/>
    <xf numFmtId="0" fontId="15" fillId="0" borderId="0" applyNumberFormat="0" applyFont="0" applyFill="0" applyBorder="0" applyProtection="0">
      <alignment horizontal="right"/>
    </xf>
    <xf numFmtId="0" fontId="14" fillId="0" borderId="0"/>
    <xf numFmtId="0" fontId="15" fillId="0" borderId="0" applyNumberFormat="0" applyFont="0" applyFill="0" applyBorder="0" applyProtection="0">
      <alignment horizontal="right"/>
    </xf>
    <xf numFmtId="0" fontId="14" fillId="0" borderId="0"/>
    <xf numFmtId="0" fontId="15" fillId="0" borderId="0" applyNumberFormat="0" applyFont="0" applyFill="0" applyBorder="0" applyProtection="0">
      <alignment horizontal="right"/>
    </xf>
    <xf numFmtId="0" fontId="14" fillId="0" borderId="0"/>
    <xf numFmtId="0" fontId="15" fillId="0" borderId="0" applyNumberFormat="0" applyFont="0" applyFill="0" applyBorder="0" applyProtection="0">
      <alignment horizontal="right"/>
    </xf>
    <xf numFmtId="0" fontId="14" fillId="0" borderId="0"/>
    <xf numFmtId="0" fontId="14" fillId="0" borderId="0"/>
    <xf numFmtId="0" fontId="14" fillId="0" borderId="0"/>
    <xf numFmtId="0" fontId="15" fillId="0" borderId="0" applyNumberFormat="0" applyFont="0" applyFill="0" applyBorder="0" applyProtection="0">
      <alignment horizontal="right"/>
    </xf>
    <xf numFmtId="0" fontId="14" fillId="0" borderId="0"/>
    <xf numFmtId="0" fontId="15" fillId="0" borderId="0" applyNumberFormat="0" applyFont="0" applyFill="0" applyBorder="0" applyProtection="0">
      <alignment horizontal="right"/>
    </xf>
    <xf numFmtId="0" fontId="14" fillId="0" borderId="0"/>
    <xf numFmtId="0" fontId="15" fillId="0" borderId="0" applyNumberFormat="0" applyFont="0" applyFill="0" applyBorder="0" applyProtection="0">
      <alignment horizontal="right"/>
    </xf>
    <xf numFmtId="0" fontId="14" fillId="0" borderId="0"/>
    <xf numFmtId="0" fontId="15" fillId="0" borderId="0" applyNumberFormat="0" applyFont="0" applyFill="0" applyBorder="0" applyProtection="0">
      <alignment horizontal="right"/>
    </xf>
    <xf numFmtId="0" fontId="14" fillId="0" borderId="0"/>
    <xf numFmtId="0" fontId="15" fillId="0" borderId="0" applyNumberFormat="0" applyFont="0" applyFill="0" applyBorder="0" applyProtection="0">
      <alignment horizontal="right"/>
    </xf>
    <xf numFmtId="0" fontId="14" fillId="0" borderId="0"/>
    <xf numFmtId="0" fontId="15" fillId="0" borderId="0" applyNumberFormat="0" applyFont="0" applyFill="0" applyBorder="0" applyProtection="0">
      <alignment horizontal="right"/>
    </xf>
    <xf numFmtId="0" fontId="14" fillId="0" borderId="0"/>
    <xf numFmtId="0" fontId="15" fillId="0" borderId="0" applyNumberFormat="0" applyFont="0" applyFill="0" applyBorder="0" applyProtection="0">
      <alignment horizontal="right"/>
    </xf>
    <xf numFmtId="0" fontId="14" fillId="0" borderId="0"/>
    <xf numFmtId="0" fontId="15" fillId="0" borderId="0" applyNumberFormat="0" applyFont="0" applyFill="0" applyBorder="0" applyProtection="0">
      <alignment horizontal="left"/>
    </xf>
    <xf numFmtId="0" fontId="14" fillId="0" borderId="0"/>
    <xf numFmtId="0" fontId="15" fillId="0" borderId="0" applyNumberFormat="0" applyFont="0" applyFill="0" applyBorder="0" applyProtection="0">
      <alignment horizontal="left"/>
    </xf>
    <xf numFmtId="0" fontId="14" fillId="0" borderId="0"/>
    <xf numFmtId="0" fontId="15" fillId="0" borderId="0" applyNumberFormat="0" applyFont="0" applyFill="0" applyBorder="0" applyProtection="0">
      <alignment horizontal="left"/>
    </xf>
    <xf numFmtId="0" fontId="14" fillId="0" borderId="0"/>
    <xf numFmtId="0" fontId="15" fillId="0" borderId="0" applyNumberFormat="0" applyFont="0" applyFill="0" applyBorder="0" applyProtection="0">
      <alignment horizontal="left"/>
    </xf>
    <xf numFmtId="0" fontId="14" fillId="0" borderId="0"/>
    <xf numFmtId="0" fontId="15" fillId="0" borderId="0" applyNumberFormat="0" applyFont="0" applyFill="0" applyBorder="0" applyProtection="0">
      <alignment horizontal="left"/>
    </xf>
    <xf numFmtId="0" fontId="14" fillId="0" borderId="0"/>
    <xf numFmtId="0" fontId="15" fillId="0" borderId="0" applyNumberFormat="0" applyFont="0" applyFill="0" applyBorder="0" applyProtection="0">
      <alignment horizontal="left"/>
    </xf>
    <xf numFmtId="0" fontId="14" fillId="0" borderId="0"/>
    <xf numFmtId="0" fontId="15" fillId="0" borderId="0" applyNumberFormat="0" applyFont="0" applyFill="0" applyBorder="0" applyProtection="0">
      <alignment horizontal="left"/>
    </xf>
    <xf numFmtId="0" fontId="14" fillId="0" borderId="0"/>
    <xf numFmtId="0" fontId="14" fillId="0" borderId="0"/>
    <xf numFmtId="0" fontId="14" fillId="0" borderId="0"/>
    <xf numFmtId="0" fontId="15" fillId="0" borderId="0" applyNumberFormat="0" applyFont="0" applyFill="0" applyBorder="0" applyProtection="0">
      <alignment horizontal="left"/>
    </xf>
    <xf numFmtId="0" fontId="14" fillId="0" borderId="0"/>
    <xf numFmtId="0" fontId="15" fillId="0" borderId="0" applyNumberFormat="0" applyFont="0" applyFill="0" applyBorder="0" applyProtection="0">
      <alignment horizontal="left"/>
    </xf>
    <xf numFmtId="0" fontId="14" fillId="0" borderId="0"/>
    <xf numFmtId="0" fontId="15" fillId="0" borderId="0" applyNumberFormat="0" applyFont="0" applyFill="0" applyBorder="0" applyProtection="0">
      <alignment horizontal="left"/>
    </xf>
    <xf numFmtId="0" fontId="14" fillId="0" borderId="0"/>
    <xf numFmtId="0" fontId="15" fillId="0" borderId="0" applyNumberFormat="0" applyFont="0" applyFill="0" applyBorder="0" applyProtection="0">
      <alignment horizontal="left"/>
    </xf>
    <xf numFmtId="0" fontId="14" fillId="0" borderId="0"/>
    <xf numFmtId="0" fontId="15" fillId="0" borderId="0" applyNumberFormat="0" applyFont="0" applyFill="0" applyBorder="0" applyProtection="0">
      <alignment horizontal="left"/>
    </xf>
    <xf numFmtId="0" fontId="14" fillId="0" borderId="0"/>
    <xf numFmtId="0" fontId="15" fillId="0" borderId="0" applyNumberFormat="0" applyFont="0" applyFill="0" applyBorder="0" applyProtection="0">
      <alignment horizontal="left"/>
    </xf>
    <xf numFmtId="0" fontId="14" fillId="0" borderId="0"/>
    <xf numFmtId="0" fontId="15" fillId="0" borderId="0" applyNumberFormat="0" applyFont="0" applyFill="0" applyBorder="0" applyProtection="0">
      <alignment horizontal="left"/>
    </xf>
    <xf numFmtId="0" fontId="14" fillId="0" borderId="0"/>
    <xf numFmtId="0" fontId="14" fillId="0" borderId="0"/>
    <xf numFmtId="0" fontId="26" fillId="0" borderId="0" applyNumberFormat="0" applyFill="0" applyBorder="0" applyAlignment="0" applyProtection="0"/>
    <xf numFmtId="0" fontId="14" fillId="0" borderId="0"/>
    <xf numFmtId="0" fontId="26" fillId="0" borderId="0" applyNumberFormat="0" applyFill="0" applyBorder="0" applyAlignment="0" applyProtection="0"/>
    <xf numFmtId="0" fontId="14" fillId="0" borderId="0"/>
    <xf numFmtId="0" fontId="26"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5" borderId="0" applyNumberFormat="0" applyFont="0" applyBorder="0" applyAlignment="0" applyProtection="0"/>
    <xf numFmtId="0" fontId="14" fillId="0" borderId="0"/>
    <xf numFmtId="0" fontId="15" fillId="5" borderId="0" applyNumberFormat="0" applyFont="0" applyBorder="0" applyAlignment="0" applyProtection="0"/>
    <xf numFmtId="0" fontId="14" fillId="0" borderId="0"/>
    <xf numFmtId="0" fontId="15" fillId="5" borderId="0" applyNumberFormat="0" applyFont="0" applyBorder="0" applyAlignment="0" applyProtection="0"/>
    <xf numFmtId="0" fontId="14" fillId="0" borderId="0"/>
    <xf numFmtId="0" fontId="15" fillId="5" borderId="0" applyNumberFormat="0" applyFont="0" applyBorder="0" applyAlignment="0" applyProtection="0"/>
    <xf numFmtId="0" fontId="14" fillId="0" borderId="0"/>
    <xf numFmtId="0" fontId="15" fillId="5" borderId="0" applyNumberFormat="0" applyFont="0" applyBorder="0" applyAlignment="0" applyProtection="0"/>
    <xf numFmtId="0" fontId="14" fillId="0" borderId="0"/>
    <xf numFmtId="0" fontId="15" fillId="5" borderId="0" applyNumberFormat="0" applyFont="0" applyBorder="0" applyAlignment="0" applyProtection="0"/>
    <xf numFmtId="0" fontId="14" fillId="0" borderId="0"/>
    <xf numFmtId="0" fontId="15" fillId="5" borderId="0" applyNumberFormat="0" applyFont="0" applyBorder="0" applyAlignment="0" applyProtection="0"/>
    <xf numFmtId="0" fontId="14" fillId="0" borderId="0"/>
    <xf numFmtId="0" fontId="14" fillId="0" borderId="0"/>
    <xf numFmtId="0" fontId="14" fillId="0" borderId="0"/>
    <xf numFmtId="0" fontId="15" fillId="5" borderId="0" applyNumberFormat="0" applyFont="0" applyBorder="0" applyAlignment="0" applyProtection="0"/>
    <xf numFmtId="0" fontId="14" fillId="0" borderId="0"/>
    <xf numFmtId="0" fontId="15" fillId="5" borderId="0" applyNumberFormat="0" applyFont="0" applyBorder="0" applyAlignment="0" applyProtection="0"/>
    <xf numFmtId="0" fontId="14" fillId="0" borderId="0"/>
    <xf numFmtId="0" fontId="15" fillId="5" borderId="0" applyNumberFormat="0" applyFont="0" applyBorder="0" applyAlignment="0" applyProtection="0"/>
    <xf numFmtId="0" fontId="14" fillId="0" borderId="0"/>
    <xf numFmtId="0" fontId="15" fillId="5" borderId="0" applyNumberFormat="0" applyFont="0" applyBorder="0" applyAlignment="0" applyProtection="0"/>
    <xf numFmtId="0" fontId="14" fillId="0" borderId="0"/>
    <xf numFmtId="0" fontId="15" fillId="5" borderId="0" applyNumberFormat="0" applyFont="0" applyBorder="0" applyAlignment="0" applyProtection="0"/>
    <xf numFmtId="0" fontId="14" fillId="0" borderId="0"/>
    <xf numFmtId="0" fontId="15" fillId="5" borderId="0" applyNumberFormat="0" applyFont="0" applyBorder="0" applyAlignment="0" applyProtection="0"/>
    <xf numFmtId="0" fontId="14" fillId="0" borderId="0"/>
    <xf numFmtId="0" fontId="15" fillId="5" borderId="0" applyNumberFormat="0" applyFont="0" applyBorder="0" applyAlignment="0" applyProtection="0"/>
    <xf numFmtId="0" fontId="14" fillId="0" borderId="0"/>
    <xf numFmtId="166" fontId="15" fillId="0" borderId="0" applyFont="0" applyFill="0" applyBorder="0" applyAlignment="0" applyProtection="0"/>
    <xf numFmtId="0" fontId="14" fillId="0" borderId="0"/>
    <xf numFmtId="166" fontId="15" fillId="0" borderId="0" applyFont="0" applyFill="0" applyBorder="0" applyAlignment="0" applyProtection="0"/>
    <xf numFmtId="0" fontId="14" fillId="0" borderId="0"/>
    <xf numFmtId="166" fontId="15" fillId="0" borderId="0" applyFont="0" applyFill="0" applyBorder="0" applyAlignment="0" applyProtection="0"/>
    <xf numFmtId="0" fontId="14" fillId="0" borderId="0"/>
    <xf numFmtId="166" fontId="15" fillId="0" borderId="0" applyFont="0" applyFill="0" applyBorder="0" applyAlignment="0" applyProtection="0"/>
    <xf numFmtId="0" fontId="14" fillId="0" borderId="0"/>
    <xf numFmtId="166" fontId="15" fillId="0" borderId="0" applyFont="0" applyFill="0" applyBorder="0" applyAlignment="0" applyProtection="0"/>
    <xf numFmtId="0" fontId="14" fillId="0" borderId="0"/>
    <xf numFmtId="166" fontId="15" fillId="0" borderId="0" applyFont="0" applyFill="0" applyBorder="0" applyAlignment="0" applyProtection="0"/>
    <xf numFmtId="0" fontId="14" fillId="0" borderId="0"/>
    <xf numFmtId="166" fontId="15" fillId="0" borderId="0" applyFont="0" applyFill="0" applyBorder="0" applyAlignment="0" applyProtection="0"/>
    <xf numFmtId="0" fontId="14" fillId="0" borderId="0"/>
    <xf numFmtId="0" fontId="14" fillId="0" borderId="0"/>
    <xf numFmtId="0" fontId="14" fillId="0" borderId="0"/>
    <xf numFmtId="166" fontId="15" fillId="0" borderId="0" applyFont="0" applyFill="0" applyBorder="0" applyAlignment="0" applyProtection="0"/>
    <xf numFmtId="0" fontId="14" fillId="0" borderId="0"/>
    <xf numFmtId="166" fontId="15" fillId="0" borderId="0" applyFont="0" applyFill="0" applyBorder="0" applyAlignment="0" applyProtection="0"/>
    <xf numFmtId="0" fontId="14" fillId="0" borderId="0"/>
    <xf numFmtId="166" fontId="15" fillId="0" borderId="0" applyFont="0" applyFill="0" applyBorder="0" applyAlignment="0" applyProtection="0"/>
    <xf numFmtId="0" fontId="14" fillId="0" borderId="0"/>
    <xf numFmtId="166" fontId="15" fillId="0" borderId="0" applyFont="0" applyFill="0" applyBorder="0" applyAlignment="0" applyProtection="0"/>
    <xf numFmtId="0" fontId="14" fillId="0" borderId="0"/>
    <xf numFmtId="166" fontId="15" fillId="0" borderId="0" applyFont="0" applyFill="0" applyBorder="0" applyAlignment="0" applyProtection="0"/>
    <xf numFmtId="0" fontId="14" fillId="0" borderId="0"/>
    <xf numFmtId="166" fontId="15" fillId="0" borderId="0" applyFont="0" applyFill="0" applyBorder="0" applyAlignment="0" applyProtection="0"/>
    <xf numFmtId="0" fontId="14" fillId="0" borderId="0"/>
    <xf numFmtId="166" fontId="15" fillId="0" borderId="0" applyFont="0" applyFill="0" applyBorder="0" applyAlignment="0" applyProtection="0"/>
    <xf numFmtId="0" fontId="14" fillId="0" borderId="0"/>
    <xf numFmtId="2" fontId="15" fillId="0" borderId="0" applyFont="0" applyFill="0" applyBorder="0" applyAlignment="0" applyProtection="0"/>
    <xf numFmtId="0" fontId="14" fillId="0" borderId="0"/>
    <xf numFmtId="2" fontId="15" fillId="0" borderId="0" applyFont="0" applyFill="0" applyBorder="0" applyAlignment="0" applyProtection="0"/>
    <xf numFmtId="0" fontId="14" fillId="0" borderId="0"/>
    <xf numFmtId="2" fontId="15" fillId="0" borderId="0" applyFont="0" applyFill="0" applyBorder="0" applyAlignment="0" applyProtection="0"/>
    <xf numFmtId="0" fontId="14" fillId="0" borderId="0"/>
    <xf numFmtId="2" fontId="15" fillId="0" borderId="0" applyFont="0" applyFill="0" applyBorder="0" applyAlignment="0" applyProtection="0"/>
    <xf numFmtId="0" fontId="14" fillId="0" borderId="0"/>
    <xf numFmtId="2" fontId="15" fillId="0" borderId="0" applyFont="0" applyFill="0" applyBorder="0" applyAlignment="0" applyProtection="0"/>
    <xf numFmtId="0" fontId="14" fillId="0" borderId="0"/>
    <xf numFmtId="2" fontId="15" fillId="0" borderId="0" applyFont="0" applyFill="0" applyBorder="0" applyAlignment="0" applyProtection="0"/>
    <xf numFmtId="0" fontId="14" fillId="0" borderId="0"/>
    <xf numFmtId="2" fontId="15" fillId="0" borderId="0" applyFont="0" applyFill="0" applyBorder="0" applyAlignment="0" applyProtection="0"/>
    <xf numFmtId="0" fontId="14" fillId="0" borderId="0"/>
    <xf numFmtId="0" fontId="14" fillId="0" borderId="0"/>
    <xf numFmtId="0" fontId="14" fillId="0" borderId="0"/>
    <xf numFmtId="2" fontId="15" fillId="0" borderId="0" applyFont="0" applyFill="0" applyBorder="0" applyAlignment="0" applyProtection="0"/>
    <xf numFmtId="0" fontId="14" fillId="0" borderId="0"/>
    <xf numFmtId="2" fontId="15" fillId="0" borderId="0" applyFont="0" applyFill="0" applyBorder="0" applyAlignment="0" applyProtection="0"/>
    <xf numFmtId="0" fontId="14" fillId="0" borderId="0"/>
    <xf numFmtId="2" fontId="15" fillId="0" borderId="0" applyFont="0" applyFill="0" applyBorder="0" applyAlignment="0" applyProtection="0"/>
    <xf numFmtId="0" fontId="14" fillId="0" borderId="0"/>
    <xf numFmtId="2" fontId="15" fillId="0" borderId="0" applyFont="0" applyFill="0" applyBorder="0" applyAlignment="0" applyProtection="0"/>
    <xf numFmtId="0" fontId="14" fillId="0" borderId="0"/>
    <xf numFmtId="2" fontId="15" fillId="0" borderId="0" applyFont="0" applyFill="0" applyBorder="0" applyAlignment="0" applyProtection="0"/>
    <xf numFmtId="0" fontId="14" fillId="0" borderId="0"/>
    <xf numFmtId="2" fontId="15" fillId="0" borderId="0" applyFont="0" applyFill="0" applyBorder="0" applyAlignment="0" applyProtection="0"/>
    <xf numFmtId="0" fontId="14" fillId="0" borderId="0"/>
    <xf numFmtId="2" fontId="15" fillId="0" borderId="0" applyFont="0" applyFill="0" applyBorder="0" applyAlignment="0" applyProtection="0"/>
    <xf numFmtId="0" fontId="14" fillId="0" borderId="0"/>
    <xf numFmtId="165" fontId="15" fillId="0" borderId="0" applyFont="0" applyFill="0" applyBorder="0" applyAlignment="0" applyProtection="0"/>
    <xf numFmtId="0" fontId="14" fillId="0" borderId="0"/>
    <xf numFmtId="165" fontId="15" fillId="0" borderId="0" applyFont="0" applyFill="0" applyBorder="0" applyAlignment="0" applyProtection="0"/>
    <xf numFmtId="0" fontId="14" fillId="0" borderId="0"/>
    <xf numFmtId="165" fontId="15" fillId="0" borderId="0" applyFont="0" applyFill="0" applyBorder="0" applyAlignment="0" applyProtection="0"/>
    <xf numFmtId="0" fontId="14" fillId="0" borderId="0"/>
    <xf numFmtId="165" fontId="15" fillId="0" borderId="0" applyFont="0" applyFill="0" applyBorder="0" applyAlignment="0" applyProtection="0"/>
    <xf numFmtId="0" fontId="14" fillId="0" borderId="0"/>
    <xf numFmtId="165" fontId="15" fillId="0" borderId="0" applyFont="0" applyFill="0" applyBorder="0" applyAlignment="0" applyProtection="0"/>
    <xf numFmtId="0" fontId="14" fillId="0" borderId="0"/>
    <xf numFmtId="165" fontId="15" fillId="0" borderId="0" applyFont="0" applyFill="0" applyBorder="0" applyAlignment="0" applyProtection="0"/>
    <xf numFmtId="0" fontId="14" fillId="0" borderId="0"/>
    <xf numFmtId="165" fontId="15" fillId="0" borderId="0" applyFont="0" applyFill="0" applyBorder="0" applyAlignment="0" applyProtection="0"/>
    <xf numFmtId="0" fontId="14" fillId="0" borderId="0"/>
    <xf numFmtId="0" fontId="14" fillId="0" borderId="0"/>
    <xf numFmtId="0" fontId="14" fillId="0" borderId="0"/>
    <xf numFmtId="165" fontId="15" fillId="0" borderId="0" applyFont="0" applyFill="0" applyBorder="0" applyAlignment="0" applyProtection="0"/>
    <xf numFmtId="0" fontId="14" fillId="0" borderId="0"/>
    <xf numFmtId="165" fontId="15" fillId="0" borderId="0" applyFont="0" applyFill="0" applyBorder="0" applyAlignment="0" applyProtection="0"/>
    <xf numFmtId="0" fontId="14" fillId="0" borderId="0"/>
    <xf numFmtId="165" fontId="15" fillId="0" borderId="0" applyFont="0" applyFill="0" applyBorder="0" applyAlignment="0" applyProtection="0"/>
    <xf numFmtId="0" fontId="14" fillId="0" borderId="0"/>
    <xf numFmtId="165" fontId="15" fillId="0" borderId="0" applyFont="0" applyFill="0" applyBorder="0" applyAlignment="0" applyProtection="0"/>
    <xf numFmtId="0" fontId="14" fillId="0" borderId="0"/>
    <xf numFmtId="165" fontId="15" fillId="0" borderId="0" applyFont="0" applyFill="0" applyBorder="0" applyAlignment="0" applyProtection="0"/>
    <xf numFmtId="0" fontId="14" fillId="0" borderId="0"/>
    <xf numFmtId="165" fontId="15" fillId="0" borderId="0" applyFont="0" applyFill="0" applyBorder="0" applyAlignment="0" applyProtection="0"/>
    <xf numFmtId="0" fontId="14" fillId="0" borderId="0"/>
    <xf numFmtId="165" fontId="15" fillId="0" borderId="0" applyFont="0" applyFill="0" applyBorder="0" applyAlignment="0" applyProtection="0"/>
    <xf numFmtId="0" fontId="14" fillId="0" borderId="0"/>
    <xf numFmtId="0" fontId="15" fillId="0" borderId="17" applyNumberFormat="0" applyFont="0" applyFill="0" applyAlignment="0" applyProtection="0"/>
    <xf numFmtId="0" fontId="14" fillId="0" borderId="0"/>
    <xf numFmtId="0" fontId="15" fillId="0" borderId="17" applyNumberFormat="0" applyFont="0" applyFill="0" applyAlignment="0" applyProtection="0"/>
    <xf numFmtId="0" fontId="15" fillId="0" borderId="17" applyNumberFormat="0" applyFont="0" applyFill="0" applyAlignment="0" applyProtection="0"/>
    <xf numFmtId="0" fontId="14" fillId="0" borderId="0"/>
    <xf numFmtId="0" fontId="15" fillId="0" borderId="17" applyNumberFormat="0" applyFont="0" applyFill="0" applyAlignment="0" applyProtection="0"/>
    <xf numFmtId="0" fontId="15" fillId="0" borderId="17" applyNumberFormat="0" applyFont="0" applyFill="0" applyAlignment="0" applyProtection="0"/>
    <xf numFmtId="0" fontId="14" fillId="0" borderId="0"/>
    <xf numFmtId="0" fontId="15" fillId="0" borderId="17" applyNumberFormat="0" applyFont="0" applyFill="0" applyAlignment="0" applyProtection="0"/>
    <xf numFmtId="0" fontId="15" fillId="0" borderId="17" applyNumberFormat="0" applyFont="0" applyFill="0" applyAlignment="0" applyProtection="0"/>
    <xf numFmtId="0" fontId="14" fillId="0" borderId="0"/>
    <xf numFmtId="0" fontId="15" fillId="0" borderId="17" applyNumberFormat="0" applyFont="0" applyFill="0" applyAlignment="0" applyProtection="0"/>
    <xf numFmtId="0" fontId="15" fillId="0" borderId="17" applyNumberFormat="0" applyFont="0" applyFill="0" applyAlignment="0" applyProtection="0"/>
    <xf numFmtId="0" fontId="14" fillId="0" borderId="0"/>
    <xf numFmtId="0" fontId="15" fillId="0" borderId="17" applyNumberFormat="0" applyFont="0" applyFill="0" applyAlignment="0" applyProtection="0"/>
    <xf numFmtId="0" fontId="15" fillId="0" borderId="17" applyNumberFormat="0" applyFont="0" applyFill="0" applyAlignment="0" applyProtection="0"/>
    <xf numFmtId="0" fontId="14" fillId="0" borderId="0"/>
    <xf numFmtId="0" fontId="15" fillId="0" borderId="17" applyNumberFormat="0" applyFont="0" applyFill="0" applyAlignment="0" applyProtection="0"/>
    <xf numFmtId="0" fontId="15" fillId="0" borderId="17" applyNumberFormat="0" applyFont="0" applyFill="0" applyAlignment="0" applyProtection="0"/>
    <xf numFmtId="0" fontId="14" fillId="0" borderId="0"/>
    <xf numFmtId="0" fontId="15" fillId="0" borderId="17" applyNumberFormat="0" applyFont="0" applyFill="0" applyAlignment="0" applyProtection="0"/>
    <xf numFmtId="0" fontId="14" fillId="0" borderId="0"/>
    <xf numFmtId="0" fontId="15" fillId="0" borderId="17" applyNumberFormat="0" applyFont="0" applyFill="0" applyAlignment="0" applyProtection="0"/>
    <xf numFmtId="0" fontId="15" fillId="0" borderId="17" applyNumberFormat="0" applyFont="0" applyFill="0" applyAlignment="0" applyProtection="0"/>
    <xf numFmtId="0" fontId="14" fillId="0" borderId="0"/>
    <xf numFmtId="0" fontId="15" fillId="0" borderId="17" applyNumberFormat="0" applyFont="0" applyFill="0" applyAlignment="0" applyProtection="0"/>
    <xf numFmtId="0" fontId="15" fillId="0" borderId="17" applyNumberFormat="0" applyFont="0" applyFill="0" applyAlignment="0" applyProtection="0"/>
    <xf numFmtId="0" fontId="15" fillId="0" borderId="17" applyNumberFormat="0" applyFont="0" applyFill="0" applyAlignment="0" applyProtection="0"/>
    <xf numFmtId="0" fontId="14" fillId="0" borderId="0"/>
    <xf numFmtId="0" fontId="15" fillId="0" borderId="17" applyNumberFormat="0" applyFont="0" applyFill="0" applyAlignment="0" applyProtection="0"/>
    <xf numFmtId="0" fontId="15" fillId="0" borderId="17" applyNumberFormat="0" applyFont="0" applyFill="0" applyAlignment="0" applyProtection="0"/>
    <xf numFmtId="0" fontId="14" fillId="0" borderId="0"/>
    <xf numFmtId="0" fontId="15" fillId="0" borderId="17" applyNumberFormat="0" applyFont="0" applyFill="0" applyAlignment="0" applyProtection="0"/>
    <xf numFmtId="0" fontId="15" fillId="0" borderId="17" applyNumberFormat="0" applyFont="0" applyFill="0" applyAlignment="0" applyProtection="0"/>
    <xf numFmtId="0" fontId="14" fillId="0" borderId="0"/>
    <xf numFmtId="0" fontId="15" fillId="0" borderId="17" applyNumberFormat="0" applyFont="0" applyFill="0" applyAlignment="0" applyProtection="0"/>
    <xf numFmtId="0" fontId="15" fillId="0" borderId="17" applyNumberFormat="0" applyFont="0" applyFill="0" applyAlignment="0" applyProtection="0"/>
    <xf numFmtId="0" fontId="14" fillId="0" borderId="0"/>
    <xf numFmtId="0" fontId="15" fillId="0" borderId="17" applyNumberFormat="0" applyFont="0" applyFill="0" applyAlignment="0" applyProtection="0"/>
    <xf numFmtId="0" fontId="15" fillId="0" borderId="17" applyNumberFormat="0" applyFont="0" applyFill="0" applyAlignment="0" applyProtection="0"/>
    <xf numFmtId="0" fontId="14" fillId="0" borderId="0"/>
    <xf numFmtId="0" fontId="15" fillId="0" borderId="17" applyNumberFormat="0" applyFont="0" applyFill="0" applyAlignment="0" applyProtection="0"/>
    <xf numFmtId="0" fontId="15" fillId="0" borderId="17" applyNumberFormat="0" applyFont="0" applyFill="0" applyAlignment="0" applyProtection="0"/>
    <xf numFmtId="0" fontId="14" fillId="0" borderId="0"/>
    <xf numFmtId="0" fontId="15" fillId="0" borderId="17" applyNumberFormat="0" applyFont="0" applyFill="0" applyAlignment="0" applyProtection="0"/>
    <xf numFmtId="0" fontId="15" fillId="0" borderId="17" applyNumberFormat="0" applyFont="0" applyFill="0" applyAlignment="0" applyProtection="0"/>
    <xf numFmtId="0" fontId="14" fillId="0" borderId="0"/>
    <xf numFmtId="0" fontId="15" fillId="0" borderId="17" applyNumberFormat="0" applyFont="0" applyFill="0" applyAlignment="0" applyProtection="0"/>
    <xf numFmtId="0" fontId="15" fillId="5" borderId="0" applyNumberFormat="0" applyFon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0" fillId="0" borderId="0" applyAlignment="0"/>
    <xf numFmtId="0" fontId="91" fillId="0" borderId="0" applyAlignment="0"/>
    <xf numFmtId="0" fontId="58" fillId="0" borderId="18"/>
    <xf numFmtId="0" fontId="14" fillId="0" borderId="0"/>
    <xf numFmtId="0" fontId="58" fillId="0" borderId="18"/>
    <xf numFmtId="0" fontId="14" fillId="0" borderId="0"/>
    <xf numFmtId="37" fontId="92" fillId="0" borderId="0">
      <alignment horizontal="left"/>
    </xf>
    <xf numFmtId="0" fontId="14" fillId="0" borderId="0"/>
    <xf numFmtId="37" fontId="15" fillId="0" borderId="0">
      <alignment horizontal="left" indent="1"/>
    </xf>
    <xf numFmtId="0" fontId="14" fillId="0" borderId="0"/>
    <xf numFmtId="37" fontId="15" fillId="0" borderId="0">
      <alignment horizontal="left" indent="2"/>
    </xf>
    <xf numFmtId="0" fontId="14" fillId="0" borderId="0"/>
    <xf numFmtId="37" fontId="15" fillId="0" borderId="0">
      <alignment horizontal="left" indent="3"/>
    </xf>
    <xf numFmtId="0" fontId="14" fillId="0" borderId="0"/>
    <xf numFmtId="37" fontId="92" fillId="0" borderId="0">
      <alignment horizontal="left"/>
    </xf>
    <xf numFmtId="0" fontId="14" fillId="0" borderId="0"/>
    <xf numFmtId="37" fontId="92" fillId="0" borderId="0">
      <alignment horizontal="left" indent="1"/>
    </xf>
    <xf numFmtId="0" fontId="14" fillId="0" borderId="0"/>
    <xf numFmtId="49" fontId="14" fillId="0" borderId="0">
      <alignment horizontal="left" vertical="center" wrapText="1" indent="1"/>
    </xf>
    <xf numFmtId="0" fontId="14" fillId="0" borderId="0"/>
    <xf numFmtId="0" fontId="93" fillId="0" borderId="0" applyAlignment="0"/>
    <xf numFmtId="0" fontId="94" fillId="0" borderId="0" applyAlignment="0"/>
    <xf numFmtId="0" fontId="95" fillId="67" borderId="0"/>
    <xf numFmtId="0" fontId="14" fillId="0" borderId="0"/>
    <xf numFmtId="0" fontId="95" fillId="67" borderId="0"/>
    <xf numFmtId="0" fontId="14" fillId="0" borderId="0"/>
    <xf numFmtId="0" fontId="96" fillId="0" borderId="0" applyNumberFormat="0" applyFill="0" applyBorder="0" applyAlignment="0" applyProtection="0"/>
    <xf numFmtId="0" fontId="14" fillId="0" borderId="0"/>
    <xf numFmtId="0" fontId="96" fillId="0" borderId="0" applyNumberFormat="0" applyFill="0" applyBorder="0" applyAlignment="0" applyProtection="0"/>
    <xf numFmtId="0" fontId="14" fillId="0" borderId="0"/>
    <xf numFmtId="0" fontId="96" fillId="0" borderId="0" applyNumberFormat="0" applyFill="0" applyBorder="0" applyAlignment="0" applyProtection="0"/>
    <xf numFmtId="0" fontId="14" fillId="0" borderId="0"/>
    <xf numFmtId="0" fontId="97" fillId="0" borderId="0" applyAlignment="0"/>
    <xf numFmtId="0" fontId="42" fillId="0" borderId="13" applyNumberFormat="0" applyFill="0" applyAlignment="0" applyProtection="0"/>
    <xf numFmtId="0" fontId="14" fillId="0" borderId="0"/>
    <xf numFmtId="0" fontId="42" fillId="0" borderId="13" applyNumberFormat="0" applyFill="0" applyAlignment="0" applyProtection="0"/>
    <xf numFmtId="0" fontId="14" fillId="0" borderId="0"/>
    <xf numFmtId="0" fontId="42" fillId="0" borderId="13" applyNumberFormat="0" applyFill="0" applyAlignment="0" applyProtection="0"/>
    <xf numFmtId="0" fontId="14" fillId="0" borderId="0"/>
    <xf numFmtId="0" fontId="42" fillId="0" borderId="13" applyNumberFormat="0" applyFill="0" applyAlignment="0" applyProtection="0"/>
    <xf numFmtId="0" fontId="14" fillId="0" borderId="0"/>
    <xf numFmtId="0" fontId="14" fillId="0" borderId="0"/>
    <xf numFmtId="0" fontId="72" fillId="0" borderId="26"/>
    <xf numFmtId="0" fontId="14" fillId="0" borderId="0"/>
    <xf numFmtId="0" fontId="72" fillId="0" borderId="26"/>
    <xf numFmtId="0" fontId="14" fillId="0" borderId="0"/>
    <xf numFmtId="0" fontId="72" fillId="0" borderId="18"/>
    <xf numFmtId="0" fontId="14" fillId="0" borderId="0"/>
    <xf numFmtId="0" fontId="72" fillId="0" borderId="18"/>
    <xf numFmtId="0" fontId="14" fillId="0" borderId="0"/>
    <xf numFmtId="171" fontId="98" fillId="0" borderId="0"/>
    <xf numFmtId="0" fontId="14" fillId="0" borderId="0"/>
    <xf numFmtId="39" fontId="59" fillId="0" borderId="27"/>
    <xf numFmtId="0" fontId="40" fillId="0" borderId="0" applyNumberFormat="0" applyFill="0" applyBorder="0" applyAlignment="0" applyProtection="0"/>
    <xf numFmtId="0" fontId="14" fillId="0" borderId="0"/>
    <xf numFmtId="0" fontId="40" fillId="0" borderId="0" applyNumberFormat="0" applyFill="0" applyBorder="0" applyAlignment="0" applyProtection="0"/>
    <xf numFmtId="0" fontId="14" fillId="0" borderId="0"/>
    <xf numFmtId="0" fontId="40" fillId="0" borderId="0" applyNumberFormat="0" applyFill="0" applyBorder="0" applyAlignment="0" applyProtection="0"/>
    <xf numFmtId="0" fontId="14" fillId="0" borderId="0"/>
    <xf numFmtId="0" fontId="40" fillId="0" borderId="0" applyNumberFormat="0" applyFill="0" applyBorder="0" applyAlignment="0" applyProtection="0"/>
    <xf numFmtId="0" fontId="14" fillId="0" borderId="0"/>
    <xf numFmtId="0" fontId="14" fillId="0" borderId="0"/>
    <xf numFmtId="0" fontId="13" fillId="0" borderId="0"/>
    <xf numFmtId="0" fontId="12" fillId="0" borderId="0"/>
    <xf numFmtId="0" fontId="13" fillId="0" borderId="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5"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9" fillId="0" borderId="0" applyFont="0" applyFill="0" applyBorder="0" applyAlignment="0" applyProtection="0"/>
    <xf numFmtId="4" fontId="57" fillId="0" borderId="4" applyFill="0" applyProtection="0">
      <alignment horizontal="center" vertical="center" wrapText="1"/>
    </xf>
    <xf numFmtId="4" fontId="57" fillId="0" borderId="4" applyFill="0" applyProtection="0">
      <alignment horizontal="center" vertical="center" wrapText="1"/>
    </xf>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7" fontId="59" fillId="0" borderId="19"/>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2" fillId="0" borderId="0"/>
    <xf numFmtId="0" fontId="12"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3" fillId="0" borderId="0"/>
    <xf numFmtId="0" fontId="9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0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88" fillId="0" borderId="4">
      <alignment horizontal="center"/>
    </xf>
    <xf numFmtId="0" fontId="88" fillId="0" borderId="4">
      <alignment horizontal="center"/>
    </xf>
    <xf numFmtId="0" fontId="24" fillId="4" borderId="0" applyNumberFormat="0" applyBorder="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37" fontId="12" fillId="0" borderId="2">
      <alignment horizontal="center"/>
    </xf>
    <xf numFmtId="37" fontId="12" fillId="0" borderId="2">
      <alignment horizontal="center"/>
    </xf>
    <xf numFmtId="37" fontId="12" fillId="0" borderId="2">
      <alignment horizontal="center"/>
    </xf>
    <xf numFmtId="37" fontId="12" fillId="0" borderId="2">
      <alignment horizont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 fontId="57" fillId="0" borderId="4" applyFill="0" applyProtection="0">
      <alignment horizontal="center" vertical="center" wrapText="1"/>
    </xf>
    <xf numFmtId="4" fontId="57" fillId="0" borderId="4" applyFill="0" applyProtection="0">
      <alignment horizontal="center" vertical="center" wrapText="1"/>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0" fontId="13" fillId="12" borderId="12"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5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88" fillId="0" borderId="4">
      <alignment horizontal="center"/>
    </xf>
    <xf numFmtId="0" fontId="88" fillId="0" borderId="4">
      <alignment horizontal="center"/>
    </xf>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5" fillId="0" borderId="4" applyNumberFormat="0" applyFont="0" applyFill="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2" fillId="0" borderId="0" applyFont="0" applyFill="0" applyBorder="0" applyAlignment="0" applyProtection="0"/>
    <xf numFmtId="0" fontId="11" fillId="0" borderId="0"/>
    <xf numFmtId="9" fontId="11" fillId="0" borderId="0" applyFont="0" applyFill="0" applyBorder="0" applyAlignment="0" applyProtection="0"/>
    <xf numFmtId="0" fontId="15" fillId="0" borderId="0"/>
    <xf numFmtId="0" fontId="10" fillId="0" borderId="0"/>
    <xf numFmtId="0" fontId="101" fillId="0" borderId="0"/>
    <xf numFmtId="0" fontId="102" fillId="0" borderId="0"/>
    <xf numFmtId="9" fontId="9" fillId="0" borderId="0" applyFont="0" applyFill="0" applyBorder="0" applyAlignment="0" applyProtection="0"/>
    <xf numFmtId="0" fontId="100" fillId="0" borderId="0"/>
    <xf numFmtId="43" fontId="100"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44" fontId="9" fillId="0" borderId="0" applyFont="0" applyFill="0" applyBorder="0" applyAlignment="0" applyProtection="0"/>
    <xf numFmtId="0" fontId="15" fillId="0" borderId="0"/>
    <xf numFmtId="0" fontId="15" fillId="0" borderId="0"/>
    <xf numFmtId="0" fontId="15" fillId="0" borderId="0"/>
    <xf numFmtId="0" fontId="15" fillId="0" borderId="28" applyNumberFormat="0" applyFont="0" applyFill="0" applyAlignment="0" applyProtection="0"/>
    <xf numFmtId="0" fontId="53" fillId="0" borderId="0"/>
    <xf numFmtId="43" fontId="53"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44" fontId="53" fillId="0" borderId="0" applyFont="0" applyFill="0" applyBorder="0" applyAlignment="0" applyProtection="0"/>
    <xf numFmtId="9" fontId="9" fillId="0" borderId="0" applyFont="0" applyFill="0" applyBorder="0" applyAlignment="0" applyProtection="0"/>
    <xf numFmtId="0" fontId="15" fillId="0" borderId="0"/>
    <xf numFmtId="0" fontId="15" fillId="0" borderId="0"/>
    <xf numFmtId="0" fontId="15" fillId="0" borderId="0"/>
    <xf numFmtId="0" fontId="15" fillId="0" borderId="0"/>
    <xf numFmtId="0" fontId="53" fillId="0" borderId="0"/>
    <xf numFmtId="9" fontId="9"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13" fillId="0" borderId="0"/>
    <xf numFmtId="43" fontId="13" fillId="0" borderId="0" applyFont="0" applyFill="0" applyBorder="0" applyAlignment="0" applyProtection="0"/>
    <xf numFmtId="0" fontId="9" fillId="0" borderId="0"/>
    <xf numFmtId="0" fontId="8" fillId="0" borderId="0"/>
    <xf numFmtId="0" fontId="8" fillId="0" borderId="0"/>
    <xf numFmtId="0" fontId="7" fillId="0" borderId="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15" fillId="0" borderId="0"/>
    <xf numFmtId="0" fontId="15" fillId="0" borderId="0"/>
    <xf numFmtId="0" fontId="15"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1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15" fillId="0" borderId="0"/>
    <xf numFmtId="0" fontId="15"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0" fontId="114" fillId="0" borderId="0" applyNumberFormat="0" applyFill="0" applyBorder="0" applyAlignment="0" applyProtection="0">
      <alignment vertical="top"/>
      <protection locked="0"/>
    </xf>
    <xf numFmtId="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80" fontId="115" fillId="0" borderId="0"/>
    <xf numFmtId="171" fontId="78" fillId="0" borderId="0"/>
    <xf numFmtId="44" fontId="13" fillId="0" borderId="0" applyFont="0" applyFill="0" applyBorder="0" applyAlignment="0" applyProtection="0"/>
  </cellStyleXfs>
  <cellXfs count="454">
    <xf numFmtId="0" fontId="0" fillId="0" borderId="0" xfId="0"/>
    <xf numFmtId="0" fontId="3" fillId="0" borderId="0" xfId="33714" applyAlignment="1">
      <alignment horizontal="centerContinuous"/>
    </xf>
    <xf numFmtId="0" fontId="3" fillId="0" borderId="0" xfId="33714"/>
    <xf numFmtId="0" fontId="15" fillId="0" borderId="0" xfId="33714" applyFont="1" applyAlignment="1">
      <alignment horizontal="center"/>
    </xf>
    <xf numFmtId="0" fontId="3" fillId="0" borderId="0" xfId="33714" applyAlignment="1">
      <alignment horizontal="center"/>
    </xf>
    <xf numFmtId="0" fontId="3" fillId="0" borderId="0" xfId="33714" applyAlignment="1">
      <alignment horizontal="center" wrapText="1"/>
    </xf>
    <xf numFmtId="0" fontId="15" fillId="0" borderId="0" xfId="33714" applyFont="1"/>
    <xf numFmtId="10" fontId="3" fillId="0" borderId="0" xfId="33714" applyNumberFormat="1" applyAlignment="1">
      <alignment horizontal="center"/>
    </xf>
    <xf numFmtId="172" fontId="3" fillId="0" borderId="0" xfId="33714" applyNumberFormat="1" applyAlignment="1">
      <alignment horizontal="center"/>
    </xf>
    <xf numFmtId="0" fontId="3" fillId="0" borderId="1" xfId="33714" applyBorder="1"/>
    <xf numFmtId="0" fontId="3" fillId="0" borderId="2" xfId="33714" applyBorder="1"/>
    <xf numFmtId="0" fontId="3" fillId="0" borderId="0" xfId="33714" applyAlignment="1">
      <alignment horizontal="right"/>
    </xf>
    <xf numFmtId="0" fontId="45" fillId="0" borderId="0" xfId="33714" applyFont="1"/>
    <xf numFmtId="10" fontId="45" fillId="0" borderId="0" xfId="33714" applyNumberFormat="1" applyFont="1" applyAlignment="1">
      <alignment horizontal="center"/>
    </xf>
    <xf numFmtId="0" fontId="107" fillId="0" borderId="0" xfId="33714" applyFont="1"/>
    <xf numFmtId="164" fontId="3" fillId="0" borderId="0" xfId="33714" applyNumberFormat="1" applyAlignment="1">
      <alignment horizontal="center"/>
    </xf>
    <xf numFmtId="2" fontId="3" fillId="0" borderId="0" xfId="33714" applyNumberFormat="1" applyAlignment="1">
      <alignment horizontal="center"/>
    </xf>
    <xf numFmtId="0" fontId="3" fillId="0" borderId="3" xfId="33714" applyBorder="1" applyAlignment="1">
      <alignment horizontal="center"/>
    </xf>
    <xf numFmtId="10" fontId="3" fillId="0" borderId="3" xfId="33714" applyNumberFormat="1" applyBorder="1" applyAlignment="1">
      <alignment horizontal="center"/>
    </xf>
    <xf numFmtId="164" fontId="3" fillId="0" borderId="3" xfId="33714" applyNumberFormat="1" applyBorder="1" applyAlignment="1">
      <alignment horizontal="center"/>
    </xf>
    <xf numFmtId="2" fontId="3" fillId="0" borderId="3" xfId="33714" applyNumberFormat="1" applyBorder="1" applyAlignment="1">
      <alignment horizontal="center"/>
    </xf>
    <xf numFmtId="0" fontId="3" fillId="0" borderId="3" xfId="33714" applyBorder="1"/>
    <xf numFmtId="0" fontId="15" fillId="0" borderId="0" xfId="33714" applyFont="1" applyAlignment="1">
      <alignment horizontal="centerContinuous"/>
    </xf>
    <xf numFmtId="174" fontId="15" fillId="0" borderId="0" xfId="33714" applyNumberFormat="1" applyFont="1" applyAlignment="1">
      <alignment horizontal="center"/>
    </xf>
    <xf numFmtId="0" fontId="15" fillId="0" borderId="1" xfId="33714" applyFont="1" applyBorder="1"/>
    <xf numFmtId="0" fontId="15" fillId="0" borderId="2" xfId="33714" applyFont="1" applyBorder="1"/>
    <xf numFmtId="0" fontId="15" fillId="0" borderId="2" xfId="33714" applyFont="1" applyBorder="1" applyAlignment="1">
      <alignment horizontal="center" wrapText="1"/>
    </xf>
    <xf numFmtId="0" fontId="108" fillId="0" borderId="0" xfId="33714" applyFont="1"/>
    <xf numFmtId="164" fontId="15" fillId="0" borderId="0" xfId="33714" applyNumberFormat="1" applyFont="1" applyAlignment="1">
      <alignment horizontal="center"/>
    </xf>
    <xf numFmtId="10" fontId="15" fillId="0" borderId="0" xfId="33714" applyNumberFormat="1" applyFont="1" applyAlignment="1">
      <alignment horizontal="center"/>
    </xf>
    <xf numFmtId="0" fontId="15" fillId="0" borderId="35" xfId="33714" applyFont="1" applyBorder="1"/>
    <xf numFmtId="0" fontId="15" fillId="0" borderId="35" xfId="33714" applyFont="1" applyBorder="1" applyAlignment="1">
      <alignment horizontal="center" wrapText="1"/>
    </xf>
    <xf numFmtId="0" fontId="45" fillId="0" borderId="35" xfId="33714" applyFont="1" applyBorder="1"/>
    <xf numFmtId="0" fontId="15" fillId="0" borderId="0" xfId="33631" applyAlignment="1">
      <alignment horizontal="center"/>
    </xf>
    <xf numFmtId="0" fontId="15" fillId="0" borderId="35" xfId="33631" applyBorder="1" applyAlignment="1">
      <alignment horizontal="center" wrapText="1"/>
    </xf>
    <xf numFmtId="0" fontId="15" fillId="0" borderId="0" xfId="33714" applyFont="1" applyAlignment="1">
      <alignment horizontal="right"/>
    </xf>
    <xf numFmtId="10" fontId="3" fillId="0" borderId="0" xfId="11697" applyNumberFormat="1" applyFont="1"/>
    <xf numFmtId="14" fontId="15" fillId="0" borderId="0" xfId="33631" applyNumberFormat="1"/>
    <xf numFmtId="14" fontId="15" fillId="0" borderId="0" xfId="33703" applyNumberFormat="1" applyFont="1"/>
    <xf numFmtId="14" fontId="3" fillId="0" borderId="0" xfId="33703" applyNumberFormat="1"/>
    <xf numFmtId="14" fontId="104" fillId="0" borderId="0" xfId="33631" applyNumberFormat="1" applyFont="1"/>
    <xf numFmtId="14" fontId="15" fillId="0" borderId="35" xfId="33631" applyNumberFormat="1" applyBorder="1" applyAlignment="1">
      <alignment horizontal="center" wrapText="1"/>
    </xf>
    <xf numFmtId="0" fontId="3" fillId="0" borderId="35" xfId="33714" applyBorder="1" applyAlignment="1">
      <alignment horizontal="center"/>
    </xf>
    <xf numFmtId="0" fontId="15" fillId="0" borderId="0" xfId="33714" applyFont="1" applyAlignment="1">
      <alignment horizontal="center" wrapText="1"/>
    </xf>
    <xf numFmtId="0" fontId="3" fillId="0" borderId="35" xfId="33714" applyBorder="1"/>
    <xf numFmtId="0" fontId="15" fillId="0" borderId="0" xfId="33631"/>
    <xf numFmtId="0" fontId="15" fillId="0" borderId="0" xfId="33631" applyAlignment="1">
      <alignment horizontal="centerContinuous"/>
    </xf>
    <xf numFmtId="10" fontId="103" fillId="0" borderId="0" xfId="11697" applyNumberFormat="1" applyFont="1" applyAlignment="1">
      <alignment horizontal="centerContinuous"/>
    </xf>
    <xf numFmtId="10" fontId="103" fillId="0" borderId="0" xfId="11697" applyNumberFormat="1" applyFont="1" applyAlignment="1">
      <alignment horizontal="center"/>
    </xf>
    <xf numFmtId="10" fontId="103" fillId="0" borderId="30" xfId="120" applyNumberFormat="1" applyFont="1" applyBorder="1" applyAlignment="1">
      <alignment horizontal="center"/>
    </xf>
    <xf numFmtId="10" fontId="103" fillId="0" borderId="31" xfId="120" applyNumberFormat="1" applyFont="1" applyBorder="1" applyAlignment="1">
      <alignment horizontal="center"/>
    </xf>
    <xf numFmtId="0" fontId="15" fillId="0" borderId="30" xfId="33631" applyBorder="1"/>
    <xf numFmtId="0" fontId="15" fillId="0" borderId="3" xfId="33631" applyBorder="1"/>
    <xf numFmtId="1" fontId="103" fillId="0" borderId="0" xfId="11697" applyNumberFormat="1" applyFont="1" applyAlignment="1">
      <alignment horizontal="right"/>
    </xf>
    <xf numFmtId="10" fontId="15" fillId="0" borderId="0" xfId="33631" applyNumberFormat="1" applyAlignment="1">
      <alignment horizontal="center"/>
    </xf>
    <xf numFmtId="10" fontId="15" fillId="0" borderId="0" xfId="33631" applyNumberFormat="1"/>
    <xf numFmtId="10" fontId="103" fillId="0" borderId="35" xfId="11697" applyNumberFormat="1" applyFont="1" applyBorder="1" applyAlignment="1">
      <alignment horizontal="center"/>
    </xf>
    <xf numFmtId="1" fontId="103" fillId="0" borderId="35" xfId="11697" applyNumberFormat="1" applyFont="1" applyBorder="1" applyAlignment="1">
      <alignment horizontal="right"/>
    </xf>
    <xf numFmtId="10" fontId="103" fillId="0" borderId="35" xfId="11697" applyNumberFormat="1" applyFont="1" applyBorder="1" applyAlignment="1">
      <alignment horizontal="left"/>
    </xf>
    <xf numFmtId="10" fontId="103" fillId="0" borderId="0" xfId="11697" applyNumberFormat="1" applyFont="1"/>
    <xf numFmtId="10" fontId="103" fillId="0" borderId="0" xfId="11667" applyNumberFormat="1" applyFont="1" applyAlignment="1">
      <alignment horizontal="center"/>
    </xf>
    <xf numFmtId="0" fontId="103" fillId="0" borderId="0" xfId="33703" applyFont="1" applyAlignment="1">
      <alignment horizontal="center"/>
    </xf>
    <xf numFmtId="0" fontId="15" fillId="0" borderId="0" xfId="33631" applyAlignment="1">
      <alignment wrapText="1"/>
    </xf>
    <xf numFmtId="14" fontId="15" fillId="0" borderId="0" xfId="33631" applyNumberFormat="1" applyAlignment="1">
      <alignment horizontal="right"/>
    </xf>
    <xf numFmtId="9" fontId="103" fillId="0" borderId="0" xfId="11697" applyFont="1"/>
    <xf numFmtId="3" fontId="103" fillId="0" borderId="0" xfId="11697" applyNumberFormat="1" applyFont="1" applyAlignment="1">
      <alignment horizontal="center"/>
    </xf>
    <xf numFmtId="10" fontId="103" fillId="0" borderId="0" xfId="117" applyNumberFormat="1" applyFont="1"/>
    <xf numFmtId="0" fontId="15" fillId="0" borderId="0" xfId="0" applyFont="1" applyAlignment="1">
      <alignment horizontal="center"/>
    </xf>
    <xf numFmtId="0" fontId="15" fillId="0" borderId="35" xfId="0" applyFont="1" applyBorder="1" applyAlignment="1">
      <alignment horizontal="center" wrapText="1"/>
    </xf>
    <xf numFmtId="0" fontId="15" fillId="0" borderId="33" xfId="0" applyFont="1" applyBorder="1"/>
    <xf numFmtId="0" fontId="15" fillId="0" borderId="25" xfId="0" applyFont="1" applyBorder="1"/>
    <xf numFmtId="0" fontId="15" fillId="0" borderId="0" xfId="0" applyFont="1"/>
    <xf numFmtId="10" fontId="15" fillId="0" borderId="33" xfId="0" applyNumberFormat="1" applyFont="1" applyBorder="1" applyAlignment="1">
      <alignment horizontal="center"/>
    </xf>
    <xf numFmtId="10" fontId="15" fillId="0" borderId="25" xfId="0" applyNumberFormat="1" applyFont="1" applyBorder="1" applyAlignment="1">
      <alignment horizontal="center"/>
    </xf>
    <xf numFmtId="10" fontId="15" fillId="0" borderId="0" xfId="0" applyNumberFormat="1" applyFont="1" applyAlignment="1">
      <alignment horizontal="center"/>
    </xf>
    <xf numFmtId="10" fontId="15" fillId="0" borderId="30" xfId="0" applyNumberFormat="1" applyFont="1" applyBorder="1" applyAlignment="1">
      <alignment horizontal="center"/>
    </xf>
    <xf numFmtId="0" fontId="15" fillId="0" borderId="33" xfId="0" applyFont="1" applyBorder="1" applyAlignment="1">
      <alignment horizontal="center" wrapText="1"/>
    </xf>
    <xf numFmtId="0" fontId="15" fillId="0" borderId="29" xfId="0" applyFont="1" applyBorder="1" applyAlignment="1">
      <alignment horizontal="center" wrapText="1"/>
    </xf>
    <xf numFmtId="10" fontId="15" fillId="0" borderId="35" xfId="33631" applyNumberFormat="1" applyBorder="1" applyAlignment="1">
      <alignment horizontal="center"/>
    </xf>
    <xf numFmtId="0" fontId="45" fillId="0" borderId="32" xfId="0" applyFont="1" applyBorder="1" applyAlignment="1">
      <alignment horizontal="center" wrapText="1"/>
    </xf>
    <xf numFmtId="0" fontId="45" fillId="0" borderId="34" xfId="0" applyFont="1" applyBorder="1" applyAlignment="1">
      <alignment horizontal="center" wrapText="1"/>
    </xf>
    <xf numFmtId="0" fontId="45" fillId="0" borderId="31" xfId="0" applyFont="1" applyBorder="1" applyAlignment="1">
      <alignment horizontal="center" wrapText="1"/>
    </xf>
    <xf numFmtId="0" fontId="15" fillId="0" borderId="29" xfId="0" applyFont="1" applyBorder="1"/>
    <xf numFmtId="0" fontId="45" fillId="0" borderId="0" xfId="33714" applyFont="1" applyAlignment="1">
      <alignment horizontal="center"/>
    </xf>
    <xf numFmtId="0" fontId="45" fillId="0" borderId="0" xfId="33697" applyFont="1" applyAlignment="1">
      <alignment horizontal="center"/>
    </xf>
    <xf numFmtId="0" fontId="45" fillId="0" borderId="3" xfId="33697" applyFont="1" applyBorder="1" applyAlignment="1">
      <alignment horizontal="center" wrapText="1"/>
    </xf>
    <xf numFmtId="10" fontId="45" fillId="0" borderId="2" xfId="33697" applyNumberFormat="1" applyFont="1" applyBorder="1" applyAlignment="1">
      <alignment horizontal="center"/>
    </xf>
    <xf numFmtId="10" fontId="45" fillId="0" borderId="0" xfId="33714" applyNumberFormat="1" applyFont="1"/>
    <xf numFmtId="0" fontId="45" fillId="0" borderId="1" xfId="33714" applyFont="1" applyBorder="1"/>
    <xf numFmtId="10" fontId="45" fillId="0" borderId="1" xfId="33714" applyNumberFormat="1" applyFont="1" applyBorder="1"/>
    <xf numFmtId="0" fontId="103" fillId="0" borderId="0" xfId="33697" applyFont="1" applyAlignment="1">
      <alignment horizontal="center"/>
    </xf>
    <xf numFmtId="0" fontId="45" fillId="0" borderId="3" xfId="33714" applyFont="1" applyBorder="1" applyAlignment="1">
      <alignment horizontal="center" wrapText="1"/>
    </xf>
    <xf numFmtId="10" fontId="109" fillId="0" borderId="0" xfId="21092" applyNumberFormat="1" applyFont="1" applyAlignment="1">
      <alignment horizontal="center"/>
    </xf>
    <xf numFmtId="173" fontId="109" fillId="0" borderId="0" xfId="21092" applyNumberFormat="1" applyFont="1" applyAlignment="1">
      <alignment horizontal="center"/>
    </xf>
    <xf numFmtId="0" fontId="45" fillId="0" borderId="0" xfId="33714" applyFont="1" applyAlignment="1">
      <alignment horizontal="right"/>
    </xf>
    <xf numFmtId="43" fontId="45" fillId="0" borderId="0" xfId="33701" applyFont="1" applyAlignment="1">
      <alignment horizontal="right"/>
    </xf>
    <xf numFmtId="10" fontId="45" fillId="0" borderId="1" xfId="33714" applyNumberFormat="1" applyFont="1" applyBorder="1" applyAlignment="1">
      <alignment horizontal="center"/>
    </xf>
    <xf numFmtId="10" fontId="15" fillId="0" borderId="1" xfId="33714" applyNumberFormat="1" applyFont="1" applyBorder="1" applyAlignment="1">
      <alignment horizontal="center"/>
    </xf>
    <xf numFmtId="0" fontId="105" fillId="0" borderId="2" xfId="33697" applyFont="1" applyBorder="1"/>
    <xf numFmtId="0" fontId="105" fillId="0" borderId="0" xfId="33697" applyFont="1" applyAlignment="1">
      <alignment horizontal="center"/>
    </xf>
    <xf numFmtId="0" fontId="105" fillId="0" borderId="0" xfId="33714" applyFont="1"/>
    <xf numFmtId="0" fontId="105" fillId="0" borderId="0" xfId="33697" applyFont="1"/>
    <xf numFmtId="0" fontId="3" fillId="0" borderId="0" xfId="33696" applyAlignment="1">
      <alignment horizontal="centerContinuous"/>
    </xf>
    <xf numFmtId="0" fontId="3" fillId="0" borderId="0" xfId="33696"/>
    <xf numFmtId="0" fontId="45" fillId="0" borderId="0" xfId="33696" applyFont="1"/>
    <xf numFmtId="0" fontId="45" fillId="0" borderId="0" xfId="33696" applyFont="1" applyAlignment="1">
      <alignment horizontal="center"/>
    </xf>
    <xf numFmtId="0" fontId="45" fillId="0" borderId="3" xfId="33696" applyFont="1" applyBorder="1" applyAlignment="1">
      <alignment horizontal="center" wrapText="1"/>
    </xf>
    <xf numFmtId="10" fontId="45" fillId="0" borderId="2" xfId="33696" applyNumberFormat="1" applyFont="1" applyBorder="1" applyAlignment="1">
      <alignment horizontal="center"/>
    </xf>
    <xf numFmtId="10" fontId="45" fillId="0" borderId="0" xfId="33696" applyNumberFormat="1" applyFont="1"/>
    <xf numFmtId="10" fontId="45" fillId="0" borderId="1" xfId="33696" applyNumberFormat="1" applyFont="1" applyBorder="1"/>
    <xf numFmtId="0" fontId="45" fillId="0" borderId="1" xfId="33696" applyFont="1" applyBorder="1"/>
    <xf numFmtId="0" fontId="3" fillId="0" borderId="0" xfId="33696" applyAlignment="1">
      <alignment horizontal="center"/>
    </xf>
    <xf numFmtId="43" fontId="3" fillId="0" borderId="0" xfId="649" applyFont="1" applyAlignment="1">
      <alignment horizontal="right"/>
    </xf>
    <xf numFmtId="10" fontId="45" fillId="0" borderId="0" xfId="33715" applyNumberFormat="1" applyFont="1" applyAlignment="1">
      <alignment horizontal="center"/>
    </xf>
    <xf numFmtId="10" fontId="45" fillId="0" borderId="0" xfId="33696" applyNumberFormat="1" applyFont="1" applyAlignment="1">
      <alignment horizontal="center"/>
    </xf>
    <xf numFmtId="173" fontId="45" fillId="0" borderId="0" xfId="33696" applyNumberFormat="1" applyFont="1" applyAlignment="1">
      <alignment horizontal="center"/>
    </xf>
    <xf numFmtId="0" fontId="45" fillId="0" borderId="1" xfId="33696" applyFont="1" applyBorder="1" applyAlignment="1">
      <alignment horizontal="right"/>
    </xf>
    <xf numFmtId="43" fontId="45" fillId="0" borderId="1" xfId="33696" applyNumberFormat="1" applyFont="1" applyBorder="1" applyAlignment="1">
      <alignment horizontal="center"/>
    </xf>
    <xf numFmtId="10" fontId="45" fillId="0" borderId="1" xfId="33696" applyNumberFormat="1" applyFont="1" applyBorder="1" applyAlignment="1">
      <alignment horizontal="center"/>
    </xf>
    <xf numFmtId="173" fontId="45" fillId="0" borderId="1" xfId="33696" applyNumberFormat="1" applyFont="1" applyBorder="1" applyAlignment="1">
      <alignment horizontal="center"/>
    </xf>
    <xf numFmtId="10" fontId="3" fillId="0" borderId="1" xfId="33715" applyNumberFormat="1" applyBorder="1" applyAlignment="1">
      <alignment horizontal="center"/>
    </xf>
    <xf numFmtId="0" fontId="45" fillId="0" borderId="2" xfId="33696" applyFont="1" applyBorder="1"/>
    <xf numFmtId="43" fontId="45" fillId="0" borderId="0" xfId="33696" applyNumberFormat="1" applyFont="1"/>
    <xf numFmtId="10" fontId="45" fillId="0" borderId="0" xfId="33715" applyNumberFormat="1" applyFont="1"/>
    <xf numFmtId="10" fontId="3" fillId="0" borderId="0" xfId="33715" applyNumberFormat="1" applyAlignment="1">
      <alignment horizontal="center"/>
    </xf>
    <xf numFmtId="0" fontId="3" fillId="0" borderId="0" xfId="33703" applyAlignment="1">
      <alignment horizontal="center"/>
    </xf>
    <xf numFmtId="0" fontId="15" fillId="0" borderId="3" xfId="33714" applyFont="1" applyBorder="1" applyAlignment="1">
      <alignment horizontal="center" wrapText="1"/>
    </xf>
    <xf numFmtId="0" fontId="3" fillId="0" borderId="3" xfId="33714" applyBorder="1" applyAlignment="1">
      <alignment horizontal="center" wrapText="1"/>
    </xf>
    <xf numFmtId="0" fontId="103" fillId="0" borderId="3" xfId="33703" applyFont="1" applyBorder="1" applyAlignment="1">
      <alignment horizontal="center" wrapText="1"/>
    </xf>
    <xf numFmtId="0" fontId="105" fillId="0" borderId="0" xfId="33706" applyFont="1"/>
    <xf numFmtId="0" fontId="105" fillId="0" borderId="0" xfId="33706" applyFont="1" applyAlignment="1">
      <alignment horizontal="center"/>
    </xf>
    <xf numFmtId="0" fontId="3" fillId="0" borderId="0" xfId="33703"/>
    <xf numFmtId="0" fontId="3" fillId="0" borderId="0" xfId="33717" applyAlignment="1">
      <alignment horizontal="centerContinuous"/>
    </xf>
    <xf numFmtId="0" fontId="3" fillId="0" borderId="0" xfId="33717"/>
    <xf numFmtId="0" fontId="3" fillId="0" borderId="2" xfId="33717" applyBorder="1"/>
    <xf numFmtId="0" fontId="3" fillId="0" borderId="2" xfId="33717" applyBorder="1" applyAlignment="1">
      <alignment horizontal="center"/>
    </xf>
    <xf numFmtId="10" fontId="15" fillId="0" borderId="2" xfId="33715" applyNumberFormat="1" applyFont="1" applyBorder="1" applyAlignment="1">
      <alignment horizontal="center" wrapText="1"/>
    </xf>
    <xf numFmtId="0" fontId="15" fillId="0" borderId="2" xfId="33717" applyFont="1" applyBorder="1" applyAlignment="1">
      <alignment horizontal="center" wrapText="1"/>
    </xf>
    <xf numFmtId="0" fontId="3" fillId="0" borderId="0" xfId="33717" applyAlignment="1">
      <alignment horizontal="center"/>
    </xf>
    <xf numFmtId="0" fontId="26" fillId="0" borderId="0" xfId="33717" applyFont="1" applyAlignment="1">
      <alignment horizontal="center" wrapText="1"/>
    </xf>
    <xf numFmtId="0" fontId="15" fillId="0" borderId="0" xfId="33717" applyFont="1" applyAlignment="1">
      <alignment horizontal="center" wrapText="1"/>
    </xf>
    <xf numFmtId="10" fontId="26" fillId="0" borderId="0" xfId="33715" applyNumberFormat="1" applyFont="1" applyAlignment="1">
      <alignment horizontal="center" wrapText="1"/>
    </xf>
    <xf numFmtId="10" fontId="15" fillId="0" borderId="0" xfId="33715" applyNumberFormat="1" applyFont="1" applyAlignment="1">
      <alignment horizontal="center" wrapText="1"/>
    </xf>
    <xf numFmtId="0" fontId="15" fillId="0" borderId="0" xfId="33717" applyFont="1"/>
    <xf numFmtId="0" fontId="15" fillId="0" borderId="0" xfId="19061" applyFont="1"/>
    <xf numFmtId="10" fontId="15" fillId="0" borderId="0" xfId="33721" applyNumberFormat="1" applyFont="1" applyAlignment="1">
      <alignment horizontal="center"/>
    </xf>
    <xf numFmtId="2" fontId="15" fillId="0" borderId="0" xfId="33721" applyNumberFormat="1" applyFont="1"/>
    <xf numFmtId="10" fontId="15" fillId="0" borderId="0" xfId="33721" applyNumberFormat="1" applyFont="1"/>
    <xf numFmtId="0" fontId="15" fillId="0" borderId="35" xfId="19061" applyFont="1" applyBorder="1"/>
    <xf numFmtId="10" fontId="15" fillId="0" borderId="0" xfId="19061" applyNumberFormat="1" applyFont="1" applyAlignment="1">
      <alignment horizontal="center"/>
    </xf>
    <xf numFmtId="0" fontId="3" fillId="0" borderId="0" xfId="19061" applyFont="1" applyAlignment="1">
      <alignment horizontal="center"/>
    </xf>
    <xf numFmtId="10" fontId="15" fillId="0" borderId="36" xfId="19061" applyNumberFormat="1" applyFont="1" applyBorder="1" applyAlignment="1">
      <alignment horizontal="center"/>
    </xf>
    <xf numFmtId="0" fontId="15" fillId="0" borderId="36" xfId="19061" applyFont="1" applyBorder="1"/>
    <xf numFmtId="10" fontId="15" fillId="0" borderId="36" xfId="33721" applyNumberFormat="1" applyFont="1" applyBorder="1" applyAlignment="1">
      <alignment horizontal="center"/>
    </xf>
    <xf numFmtId="2" fontId="15" fillId="0" borderId="36" xfId="19061" applyNumberFormat="1" applyFont="1" applyBorder="1" applyAlignment="1">
      <alignment horizontal="center"/>
    </xf>
    <xf numFmtId="175" fontId="15" fillId="0" borderId="36" xfId="19061" applyNumberFormat="1" applyFont="1" applyBorder="1" applyAlignment="1">
      <alignment horizontal="center"/>
    </xf>
    <xf numFmtId="0" fontId="15" fillId="0" borderId="36" xfId="19061" applyFont="1" applyBorder="1" applyAlignment="1">
      <alignment horizontal="center"/>
    </xf>
    <xf numFmtId="164" fontId="15" fillId="0" borderId="0" xfId="19061" applyNumberFormat="1" applyFont="1" applyAlignment="1">
      <alignment horizontal="center"/>
    </xf>
    <xf numFmtId="2" fontId="15" fillId="0" borderId="0" xfId="19061" applyNumberFormat="1" applyFont="1" applyAlignment="1">
      <alignment horizontal="center"/>
    </xf>
    <xf numFmtId="175" fontId="15" fillId="0" borderId="0" xfId="19061" applyNumberFormat="1" applyFont="1" applyAlignment="1">
      <alignment horizontal="center"/>
    </xf>
    <xf numFmtId="0" fontId="15" fillId="0" borderId="0" xfId="19061" applyFont="1" applyAlignment="1">
      <alignment horizontal="center"/>
    </xf>
    <xf numFmtId="0" fontId="15" fillId="0" borderId="0" xfId="4964" applyFont="1"/>
    <xf numFmtId="0" fontId="15" fillId="0" borderId="0" xfId="19061" applyFont="1" applyAlignment="1">
      <alignment horizontal="center" wrapText="1"/>
    </xf>
    <xf numFmtId="0" fontId="15" fillId="0" borderId="35" xfId="19061" applyFont="1" applyBorder="1" applyAlignment="1">
      <alignment horizontal="center" wrapText="1"/>
    </xf>
    <xf numFmtId="0" fontId="15" fillId="0" borderId="35" xfId="19061" applyFont="1" applyBorder="1" applyAlignment="1">
      <alignment horizontal="center"/>
    </xf>
    <xf numFmtId="0" fontId="15" fillId="0" borderId="35" xfId="4964" applyFont="1" applyBorder="1"/>
    <xf numFmtId="0" fontId="3" fillId="0" borderId="0" xfId="9870" applyFont="1"/>
    <xf numFmtId="176" fontId="15" fillId="0" borderId="0" xfId="2630" applyNumberFormat="1"/>
    <xf numFmtId="44" fontId="15" fillId="0" borderId="0" xfId="2630"/>
    <xf numFmtId="0" fontId="15" fillId="0" borderId="0" xfId="6143" applyFont="1"/>
    <xf numFmtId="0" fontId="3" fillId="0" borderId="0" xfId="6143" applyFont="1"/>
    <xf numFmtId="0" fontId="15" fillId="0" borderId="0" xfId="6187" applyFont="1"/>
    <xf numFmtId="0" fontId="15" fillId="0" borderId="0" xfId="6304" applyFont="1"/>
    <xf numFmtId="0" fontId="15" fillId="0" borderId="0" xfId="6143" applyFont="1" applyAlignment="1">
      <alignment horizontal="left"/>
    </xf>
    <xf numFmtId="0" fontId="15" fillId="68" borderId="0" xfId="6143" applyFont="1" applyFill="1"/>
    <xf numFmtId="0" fontId="15" fillId="68" borderId="0" xfId="26688" applyFont="1" applyFill="1"/>
    <xf numFmtId="0" fontId="15" fillId="0" borderId="35" xfId="6143" applyFont="1" applyBorder="1"/>
    <xf numFmtId="10" fontId="15" fillId="0" borderId="0" xfId="117" applyNumberFormat="1" applyAlignment="1">
      <alignment horizontal="center"/>
    </xf>
    <xf numFmtId="176" fontId="15" fillId="0" borderId="0" xfId="2468" applyNumberFormat="1"/>
    <xf numFmtId="0" fontId="15" fillId="0" borderId="0" xfId="4437"/>
    <xf numFmtId="0" fontId="15" fillId="0" borderId="0" xfId="6183"/>
    <xf numFmtId="0" fontId="15" fillId="0" borderId="0" xfId="4437" applyAlignment="1">
      <alignment horizontal="left"/>
    </xf>
    <xf numFmtId="0" fontId="3" fillId="0" borderId="0" xfId="33719" applyAlignment="1">
      <alignment horizontal="center"/>
    </xf>
    <xf numFmtId="10" fontId="15" fillId="0" borderId="35" xfId="11697" applyNumberFormat="1" applyBorder="1" applyAlignment="1">
      <alignment horizontal="center"/>
    </xf>
    <xf numFmtId="176" fontId="15" fillId="0" borderId="35" xfId="2630" applyNumberFormat="1" applyBorder="1"/>
    <xf numFmtId="0" fontId="3" fillId="0" borderId="35" xfId="33719" applyBorder="1" applyAlignment="1">
      <alignment horizontal="center"/>
    </xf>
    <xf numFmtId="10" fontId="15" fillId="0" borderId="0" xfId="11697" applyNumberFormat="1" applyAlignment="1">
      <alignment horizontal="center"/>
    </xf>
    <xf numFmtId="0" fontId="15" fillId="0" borderId="0" xfId="33719" applyFont="1" applyAlignment="1">
      <alignment horizontal="center"/>
    </xf>
    <xf numFmtId="10" fontId="3" fillId="0" borderId="0" xfId="9870" applyNumberFormat="1" applyFont="1"/>
    <xf numFmtId="0" fontId="15" fillId="0" borderId="0" xfId="6143" applyFont="1" applyAlignment="1">
      <alignment wrapText="1"/>
    </xf>
    <xf numFmtId="0" fontId="15" fillId="0" borderId="35" xfId="6143" applyFont="1" applyBorder="1" applyAlignment="1">
      <alignment horizontal="center" wrapText="1"/>
    </xf>
    <xf numFmtId="0" fontId="15" fillId="0" borderId="35" xfId="6143" applyFont="1" applyBorder="1" applyAlignment="1">
      <alignment horizontal="center"/>
    </xf>
    <xf numFmtId="0" fontId="15" fillId="0" borderId="35" xfId="6143" applyFont="1" applyBorder="1" applyAlignment="1">
      <alignment horizontal="centerContinuous"/>
    </xf>
    <xf numFmtId="44" fontId="15" fillId="0" borderId="35" xfId="2630" applyBorder="1"/>
    <xf numFmtId="10" fontId="15" fillId="0" borderId="0" xfId="11697" applyNumberFormat="1"/>
    <xf numFmtId="2" fontId="15" fillId="0" borderId="35" xfId="2630" applyNumberFormat="1" applyBorder="1" applyAlignment="1">
      <alignment horizontal="center"/>
    </xf>
    <xf numFmtId="172" fontId="15" fillId="0" borderId="35" xfId="2630" applyNumberFormat="1" applyBorder="1" applyAlignment="1">
      <alignment horizontal="center" vertical="top" wrapText="1"/>
    </xf>
    <xf numFmtId="165" fontId="15" fillId="0" borderId="35" xfId="22910" applyNumberFormat="1" applyFont="1" applyBorder="1" applyAlignment="1">
      <alignment horizontal="center"/>
    </xf>
    <xf numFmtId="177" fontId="3" fillId="0" borderId="0" xfId="9870" applyNumberFormat="1" applyFont="1"/>
    <xf numFmtId="10" fontId="15" fillId="0" borderId="0" xfId="6143" applyNumberFormat="1" applyFont="1"/>
    <xf numFmtId="2" fontId="15" fillId="0" borderId="0" xfId="2630" applyNumberFormat="1" applyAlignment="1">
      <alignment horizontal="center"/>
    </xf>
    <xf numFmtId="172" fontId="15" fillId="0" borderId="0" xfId="2630" applyNumberFormat="1" applyAlignment="1">
      <alignment horizontal="center" vertical="top" wrapText="1"/>
    </xf>
    <xf numFmtId="165" fontId="15" fillId="0" borderId="0" xfId="22910" applyNumberFormat="1" applyFont="1" applyAlignment="1">
      <alignment horizontal="center"/>
    </xf>
    <xf numFmtId="0" fontId="3" fillId="0" borderId="0" xfId="9870" applyFont="1" applyAlignment="1">
      <alignment horizontal="right"/>
    </xf>
    <xf numFmtId="10" fontId="15" fillId="0" borderId="0" xfId="6143" applyNumberFormat="1" applyFont="1" applyAlignment="1">
      <alignment horizontal="right" wrapText="1"/>
    </xf>
    <xf numFmtId="164" fontId="3" fillId="0" borderId="35" xfId="6143" applyNumberFormat="1" applyFont="1" applyBorder="1" applyAlignment="1">
      <alignment horizontal="center"/>
    </xf>
    <xf numFmtId="0" fontId="3" fillId="0" borderId="35" xfId="6143" applyFont="1" applyBorder="1" applyAlignment="1">
      <alignment horizontal="center"/>
    </xf>
    <xf numFmtId="0" fontId="3" fillId="0" borderId="35" xfId="6143" applyFont="1" applyBorder="1"/>
    <xf numFmtId="164" fontId="3" fillId="0" borderId="0" xfId="6143" applyNumberFormat="1" applyFont="1" applyAlignment="1">
      <alignment horizontal="center"/>
    </xf>
    <xf numFmtId="0" fontId="3" fillId="0" borderId="0" xfId="6143" applyFont="1" applyAlignment="1">
      <alignment horizontal="center" wrapText="1"/>
    </xf>
    <xf numFmtId="176" fontId="15" fillId="0" borderId="3" xfId="2630" applyNumberFormat="1" applyBorder="1" applyAlignment="1">
      <alignment horizontal="center" wrapText="1"/>
    </xf>
    <xf numFmtId="0" fontId="15" fillId="0" borderId="35" xfId="6143" applyFont="1" applyBorder="1" applyAlignment="1">
      <alignment wrapText="1"/>
    </xf>
    <xf numFmtId="0" fontId="15" fillId="0" borderId="0" xfId="6143" applyFont="1" applyAlignment="1">
      <alignment horizontal="center"/>
    </xf>
    <xf numFmtId="0" fontId="108" fillId="0" borderId="35" xfId="6143" applyFont="1" applyBorder="1" applyAlignment="1">
      <alignment horizontal="left"/>
    </xf>
    <xf numFmtId="0" fontId="15" fillId="0" borderId="0" xfId="6143" applyFont="1" applyAlignment="1">
      <alignment horizontal="centerContinuous"/>
    </xf>
    <xf numFmtId="10" fontId="3" fillId="0" borderId="0" xfId="21092" applyNumberFormat="1" applyFont="1"/>
    <xf numFmtId="164" fontId="15" fillId="0" borderId="0" xfId="6143" applyNumberFormat="1" applyFont="1"/>
    <xf numFmtId="10" fontId="15" fillId="0" borderId="0" xfId="33718" applyNumberFormat="1" applyFont="1" applyAlignment="1">
      <alignment horizontal="right" vertical="top" wrapText="1"/>
    </xf>
    <xf numFmtId="165" fontId="15" fillId="0" borderId="35" xfId="6143" applyNumberFormat="1" applyFont="1" applyBorder="1" applyAlignment="1">
      <alignment horizontal="center"/>
    </xf>
    <xf numFmtId="176" fontId="15" fillId="0" borderId="0" xfId="2630" applyNumberFormat="1" applyAlignment="1">
      <alignment horizontal="right" vertical="top"/>
    </xf>
    <xf numFmtId="2" fontId="15" fillId="0" borderId="0" xfId="1717" applyNumberFormat="1" applyAlignment="1">
      <alignment horizontal="center" vertical="center"/>
    </xf>
    <xf numFmtId="165" fontId="15" fillId="0" borderId="0" xfId="6143" applyNumberFormat="1" applyFont="1" applyAlignment="1">
      <alignment horizontal="center"/>
    </xf>
    <xf numFmtId="9" fontId="15" fillId="0" borderId="0" xfId="11526" applyFont="1"/>
    <xf numFmtId="176" fontId="110" fillId="0" borderId="0" xfId="2630" applyNumberFormat="1" applyFont="1" applyAlignment="1">
      <alignment horizontal="left" vertical="top"/>
    </xf>
    <xf numFmtId="172" fontId="15" fillId="68" borderId="0" xfId="2630" quotePrefix="1" applyNumberFormat="1" applyFill="1" applyAlignment="1">
      <alignment horizontal="center" vertical="top" wrapText="1"/>
    </xf>
    <xf numFmtId="165" fontId="3" fillId="0" borderId="0" xfId="6304" applyNumberFormat="1" applyFont="1" applyAlignment="1">
      <alignment horizontal="center"/>
    </xf>
    <xf numFmtId="176" fontId="15" fillId="0" borderId="0" xfId="2630" applyNumberFormat="1" applyAlignment="1">
      <alignment horizontal="centerContinuous"/>
    </xf>
    <xf numFmtId="10" fontId="15" fillId="0" borderId="0" xfId="33705" applyNumberFormat="1" applyFont="1" applyAlignment="1">
      <alignment horizontal="centerContinuous"/>
    </xf>
    <xf numFmtId="0" fontId="17" fillId="0" borderId="0" xfId="4111" applyFont="1" applyAlignment="1" applyProtection="1"/>
    <xf numFmtId="176" fontId="15" fillId="68" borderId="3" xfId="2630" applyNumberFormat="1" applyFill="1" applyBorder="1" applyAlignment="1">
      <alignment horizontal="center" wrapText="1"/>
    </xf>
    <xf numFmtId="0" fontId="111" fillId="0" borderId="0" xfId="33720" applyFont="1"/>
    <xf numFmtId="0" fontId="111" fillId="0" borderId="0" xfId="33720" applyFont="1" applyAlignment="1">
      <alignment horizontal="centerContinuous"/>
    </xf>
    <xf numFmtId="0" fontId="112" fillId="0" borderId="33" xfId="33720" applyFont="1" applyBorder="1" applyAlignment="1">
      <alignment horizontal="center"/>
    </xf>
    <xf numFmtId="0" fontId="112" fillId="0" borderId="0" xfId="33720" applyFont="1" applyAlignment="1">
      <alignment horizontal="center"/>
    </xf>
    <xf numFmtId="0" fontId="112" fillId="0" borderId="25" xfId="33720" applyFont="1" applyBorder="1" applyAlignment="1">
      <alignment horizontal="center"/>
    </xf>
    <xf numFmtId="0" fontId="112" fillId="0" borderId="33" xfId="33720" applyFont="1" applyBorder="1"/>
    <xf numFmtId="0" fontId="112" fillId="0" borderId="0" xfId="33720" applyFont="1"/>
    <xf numFmtId="0" fontId="112" fillId="0" borderId="0" xfId="33669" applyFont="1" applyAlignment="1">
      <alignment horizontal="center"/>
    </xf>
    <xf numFmtId="0" fontId="112" fillId="0" borderId="25" xfId="33669" applyFont="1" applyBorder="1" applyAlignment="1">
      <alignment horizontal="center"/>
    </xf>
    <xf numFmtId="0" fontId="112" fillId="0" borderId="33" xfId="33669" applyFont="1" applyBorder="1" applyAlignment="1">
      <alignment horizontal="center"/>
    </xf>
    <xf numFmtId="0" fontId="112" fillId="0" borderId="0" xfId="33669" applyFont="1"/>
    <xf numFmtId="0" fontId="112" fillId="0" borderId="33" xfId="33669" applyFont="1" applyBorder="1"/>
    <xf numFmtId="0" fontId="3" fillId="0" borderId="36" xfId="33714" applyBorder="1"/>
    <xf numFmtId="164" fontId="3" fillId="0" borderId="0" xfId="33714" applyNumberFormat="1"/>
    <xf numFmtId="0" fontId="3" fillId="0" borderId="3" xfId="33714" applyFill="1" applyBorder="1" applyAlignment="1">
      <alignment horizontal="center" wrapText="1"/>
    </xf>
    <xf numFmtId="0" fontId="103" fillId="0" borderId="3" xfId="33703" applyFont="1" applyFill="1" applyBorder="1" applyAlignment="1">
      <alignment horizontal="center" wrapText="1"/>
    </xf>
    <xf numFmtId="0" fontId="3" fillId="0" borderId="0" xfId="33714" applyFill="1" applyAlignment="1">
      <alignment horizontal="center" wrapText="1"/>
    </xf>
    <xf numFmtId="0" fontId="15" fillId="0" borderId="0" xfId="33714" applyFont="1" applyFill="1"/>
    <xf numFmtId="0" fontId="3" fillId="0" borderId="0" xfId="33714" applyFill="1"/>
    <xf numFmtId="10" fontId="3" fillId="0" borderId="0" xfId="33714" applyNumberFormat="1" applyFill="1" applyAlignment="1">
      <alignment horizontal="center"/>
    </xf>
    <xf numFmtId="10" fontId="3" fillId="0" borderId="1" xfId="33714" applyNumberFormat="1" applyFill="1" applyBorder="1" applyAlignment="1">
      <alignment horizontal="center"/>
    </xf>
    <xf numFmtId="10" fontId="3" fillId="0" borderId="2" xfId="33714" applyNumberFormat="1" applyFill="1" applyBorder="1" applyAlignment="1">
      <alignment horizontal="center"/>
    </xf>
    <xf numFmtId="0" fontId="3" fillId="0" borderId="0" xfId="33714" applyFill="1" applyAlignment="1">
      <alignment horizontal="right"/>
    </xf>
    <xf numFmtId="0" fontId="3" fillId="0" borderId="0" xfId="33714" applyFill="1" applyAlignment="1">
      <alignment horizontal="center"/>
    </xf>
    <xf numFmtId="175" fontId="15" fillId="0" borderId="0" xfId="19061" applyNumberFormat="1" applyFont="1" applyFill="1" applyAlignment="1">
      <alignment horizontal="center"/>
    </xf>
    <xf numFmtId="2" fontId="15" fillId="0" borderId="0" xfId="19061" applyNumberFormat="1" applyFont="1" applyFill="1" applyAlignment="1">
      <alignment horizontal="center"/>
    </xf>
    <xf numFmtId="0" fontId="2" fillId="0" borderId="0" xfId="33720" applyFont="1" applyAlignment="1">
      <alignment horizontal="centerContinuous"/>
    </xf>
    <xf numFmtId="0" fontId="2" fillId="0" borderId="0" xfId="33720" applyFont="1"/>
    <xf numFmtId="0" fontId="2" fillId="0" borderId="30" xfId="33720" applyFont="1" applyBorder="1" applyAlignment="1">
      <alignment horizontal="centerContinuous"/>
    </xf>
    <xf numFmtId="0" fontId="2" fillId="0" borderId="3" xfId="33720" applyFont="1" applyBorder="1" applyAlignment="1">
      <alignment horizontal="centerContinuous"/>
    </xf>
    <xf numFmtId="0" fontId="2" fillId="0" borderId="31" xfId="33720" applyFont="1" applyBorder="1" applyAlignment="1">
      <alignment horizontal="centerContinuous"/>
    </xf>
    <xf numFmtId="0" fontId="2" fillId="0" borderId="30" xfId="33720" applyFont="1" applyBorder="1" applyAlignment="1">
      <alignment wrapText="1"/>
    </xf>
    <xf numFmtId="0" fontId="2" fillId="0" borderId="3" xfId="33720" applyFont="1" applyBorder="1" applyAlignment="1">
      <alignment horizontal="center" wrapText="1"/>
    </xf>
    <xf numFmtId="0" fontId="2" fillId="0" borderId="31" xfId="33720" applyFont="1" applyBorder="1" applyAlignment="1">
      <alignment horizontal="center" wrapText="1"/>
    </xf>
    <xf numFmtId="0" fontId="2" fillId="0" borderId="30" xfId="33720" applyFont="1" applyBorder="1" applyAlignment="1">
      <alignment horizontal="center" wrapText="1"/>
    </xf>
    <xf numFmtId="0" fontId="2" fillId="0" borderId="33" xfId="33720" applyFont="1" applyBorder="1"/>
    <xf numFmtId="0" fontId="2" fillId="0" borderId="0" xfId="33720" applyFont="1" applyAlignment="1">
      <alignment horizontal="center"/>
    </xf>
    <xf numFmtId="0" fontId="2" fillId="0" borderId="25" xfId="33720" applyFont="1" applyBorder="1"/>
    <xf numFmtId="0" fontId="2" fillId="0" borderId="25" xfId="33669" applyFont="1" applyBorder="1"/>
    <xf numFmtId="0" fontId="2" fillId="0" borderId="0" xfId="33669" applyFont="1" applyAlignment="1">
      <alignment horizontal="center"/>
    </xf>
    <xf numFmtId="0" fontId="2" fillId="0" borderId="33" xfId="33669" applyFont="1" applyBorder="1"/>
    <xf numFmtId="0" fontId="2" fillId="0" borderId="0" xfId="33669" applyFont="1"/>
    <xf numFmtId="0" fontId="2" fillId="0" borderId="35" xfId="33720" applyFont="1" applyBorder="1"/>
    <xf numFmtId="0" fontId="2" fillId="0" borderId="36" xfId="33720" applyFont="1" applyBorder="1"/>
    <xf numFmtId="0" fontId="2" fillId="0" borderId="36" xfId="33720" applyFont="1" applyBorder="1" applyAlignment="1">
      <alignment horizontal="center"/>
    </xf>
    <xf numFmtId="0" fontId="2" fillId="0" borderId="0" xfId="33720" applyFont="1" applyAlignment="1">
      <alignment vertical="center" wrapText="1"/>
    </xf>
    <xf numFmtId="10" fontId="103" fillId="0" borderId="0" xfId="0" applyNumberFormat="1" applyFont="1" applyAlignment="1">
      <alignment horizontal="center"/>
    </xf>
    <xf numFmtId="0" fontId="3" fillId="0" borderId="0" xfId="33714" applyAlignment="1">
      <alignment horizontal="center"/>
    </xf>
    <xf numFmtId="0" fontId="15" fillId="0" borderId="0" xfId="19061" applyFont="1" applyAlignment="1">
      <alignment horizontal="center"/>
    </xf>
    <xf numFmtId="10" fontId="3" fillId="0" borderId="0" xfId="33717" applyNumberFormat="1" applyBorder="1"/>
    <xf numFmtId="0" fontId="15" fillId="0" borderId="0" xfId="33717" applyFont="1" applyBorder="1" applyAlignment="1">
      <alignment horizontal="right"/>
    </xf>
    <xf numFmtId="0" fontId="3" fillId="0" borderId="35" xfId="33717" applyBorder="1"/>
    <xf numFmtId="0" fontId="15" fillId="0" borderId="35" xfId="33717" applyFont="1" applyBorder="1"/>
    <xf numFmtId="0" fontId="15" fillId="0" borderId="35" xfId="33717" applyFont="1" applyBorder="1" applyAlignment="1">
      <alignment horizontal="right"/>
    </xf>
    <xf numFmtId="10" fontId="3" fillId="0" borderId="35" xfId="33717" applyNumberFormat="1" applyBorder="1"/>
    <xf numFmtId="0" fontId="15" fillId="0" borderId="0" xfId="0" applyFont="1" applyBorder="1"/>
    <xf numFmtId="0" fontId="15" fillId="0" borderId="37" xfId="0" applyFont="1" applyBorder="1"/>
    <xf numFmtId="10" fontId="15" fillId="0" borderId="31" xfId="0" applyNumberFormat="1" applyFont="1" applyBorder="1" applyAlignment="1">
      <alignment horizontal="center"/>
    </xf>
    <xf numFmtId="0" fontId="2" fillId="0" borderId="0" xfId="33714" applyFont="1"/>
    <xf numFmtId="0" fontId="103" fillId="0" borderId="0" xfId="0" applyFont="1"/>
    <xf numFmtId="0" fontId="103" fillId="0" borderId="0" xfId="0" applyNumberFormat="1" applyFont="1" applyAlignment="1">
      <alignment horizontal="left" wrapText="1"/>
    </xf>
    <xf numFmtId="0" fontId="103" fillId="0" borderId="0" xfId="0" applyFont="1" applyAlignment="1">
      <alignment wrapText="1"/>
    </xf>
    <xf numFmtId="1" fontId="103" fillId="0" borderId="0" xfId="0" applyNumberFormat="1" applyFont="1" applyAlignment="1">
      <alignment horizontal="right"/>
    </xf>
    <xf numFmtId="0" fontId="103" fillId="0" borderId="0" xfId="0" applyNumberFormat="1" applyFont="1" applyAlignment="1">
      <alignment horizontal="right"/>
    </xf>
    <xf numFmtId="1" fontId="103" fillId="0" borderId="0" xfId="0" applyNumberFormat="1" applyFont="1" applyAlignment="1">
      <alignment horizontal="left"/>
    </xf>
    <xf numFmtId="0" fontId="103" fillId="0" borderId="0" xfId="0" applyNumberFormat="1" applyFont="1" applyAlignment="1">
      <alignment horizontal="left"/>
    </xf>
    <xf numFmtId="3" fontId="103" fillId="0" borderId="0" xfId="0" applyNumberFormat="1" applyFont="1" applyAlignment="1">
      <alignment horizontal="right"/>
    </xf>
    <xf numFmtId="0" fontId="103" fillId="0" borderId="0" xfId="0" applyFont="1" applyAlignment="1">
      <alignment horizontal="center"/>
    </xf>
    <xf numFmtId="10" fontId="103" fillId="0" borderId="0" xfId="33722" applyNumberFormat="1" applyFont="1" applyAlignment="1">
      <alignment horizontal="center"/>
    </xf>
    <xf numFmtId="10" fontId="103" fillId="0" borderId="0" xfId="0" applyNumberFormat="1" applyFont="1" applyAlignment="1">
      <alignment horizontal="left"/>
    </xf>
    <xf numFmtId="10" fontId="103" fillId="0" borderId="35" xfId="0" applyNumberFormat="1" applyFont="1" applyBorder="1" applyAlignment="1">
      <alignment horizontal="left"/>
    </xf>
    <xf numFmtId="10" fontId="103" fillId="0" borderId="35" xfId="0" applyNumberFormat="1" applyFont="1" applyBorder="1" applyAlignment="1">
      <alignment horizontal="center"/>
    </xf>
    <xf numFmtId="10" fontId="103" fillId="0" borderId="35" xfId="33722" applyNumberFormat="1" applyFont="1" applyBorder="1" applyAlignment="1">
      <alignment horizontal="center"/>
    </xf>
    <xf numFmtId="0" fontId="103" fillId="0" borderId="35" xfId="0" applyFont="1" applyBorder="1" applyAlignment="1">
      <alignment horizontal="left"/>
    </xf>
    <xf numFmtId="0" fontId="103" fillId="0" borderId="35" xfId="0" applyFont="1" applyBorder="1" applyAlignment="1">
      <alignment horizontal="center"/>
    </xf>
    <xf numFmtId="0" fontId="103" fillId="0" borderId="35" xfId="0" applyFont="1" applyBorder="1"/>
    <xf numFmtId="0" fontId="103" fillId="0" borderId="0" xfId="0" applyFont="1" applyAlignment="1">
      <alignment horizontal="centerContinuous"/>
    </xf>
    <xf numFmtId="0" fontId="2" fillId="0" borderId="0" xfId="33669" applyFont="1" applyBorder="1"/>
    <xf numFmtId="0" fontId="112" fillId="0" borderId="0" xfId="33669" applyFont="1" applyBorder="1" applyAlignment="1">
      <alignment horizontal="center"/>
    </xf>
    <xf numFmtId="0" fontId="2" fillId="0" borderId="34" xfId="33669" applyFont="1" applyBorder="1"/>
    <xf numFmtId="0" fontId="112" fillId="0" borderId="34" xfId="33669" applyFont="1" applyBorder="1" applyAlignment="1">
      <alignment horizontal="center"/>
    </xf>
    <xf numFmtId="0" fontId="2" fillId="0" borderId="35" xfId="33669" applyFont="1" applyBorder="1"/>
    <xf numFmtId="0" fontId="2" fillId="0" borderId="35" xfId="33669" applyFont="1" applyBorder="1" applyAlignment="1">
      <alignment horizontal="center"/>
    </xf>
    <xf numFmtId="0" fontId="112" fillId="0" borderId="35" xfId="33669" applyFont="1" applyBorder="1" applyAlignment="1">
      <alignment horizontal="center"/>
    </xf>
    <xf numFmtId="0" fontId="2" fillId="0" borderId="0" xfId="33720" applyFont="1" applyBorder="1"/>
    <xf numFmtId="0" fontId="112" fillId="0" borderId="32" xfId="33669" applyFont="1" applyBorder="1" applyAlignment="1">
      <alignment horizontal="center"/>
    </xf>
    <xf numFmtId="0" fontId="1" fillId="0" borderId="0" xfId="33714" applyFont="1"/>
    <xf numFmtId="172" fontId="3" fillId="0" borderId="0" xfId="33714" applyNumberFormat="1" applyFill="1" applyAlignment="1">
      <alignment horizontal="center"/>
    </xf>
    <xf numFmtId="10" fontId="3" fillId="0" borderId="0" xfId="33722" applyNumberFormat="1" applyFont="1" applyFill="1"/>
    <xf numFmtId="10" fontId="3" fillId="0" borderId="0" xfId="33722" applyNumberFormat="1" applyFont="1" applyAlignment="1">
      <alignment horizontal="center"/>
    </xf>
    <xf numFmtId="0" fontId="3" fillId="0" borderId="0" xfId="33717" applyFill="1"/>
    <xf numFmtId="0" fontId="3" fillId="0" borderId="0" xfId="33717" applyFill="1" applyAlignment="1">
      <alignment horizontal="center"/>
    </xf>
    <xf numFmtId="2" fontId="15" fillId="0" borderId="0" xfId="33715" quotePrefix="1" applyNumberFormat="1" applyFont="1" applyFill="1" applyAlignment="1">
      <alignment horizontal="right"/>
    </xf>
    <xf numFmtId="10" fontId="15" fillId="0" borderId="0" xfId="33715" applyNumberFormat="1" applyFont="1" applyFill="1"/>
    <xf numFmtId="44" fontId="15" fillId="0" borderId="0" xfId="33711" applyFont="1" applyFill="1"/>
    <xf numFmtId="43" fontId="15" fillId="0" borderId="0" xfId="33716" applyFont="1" applyFill="1"/>
    <xf numFmtId="0" fontId="15" fillId="0" borderId="0" xfId="33717" applyFont="1" applyFill="1" applyBorder="1"/>
    <xf numFmtId="2" fontId="3" fillId="0" borderId="0" xfId="33717" applyNumberFormat="1" applyFill="1" applyBorder="1"/>
    <xf numFmtId="10" fontId="3" fillId="0" borderId="0" xfId="33717" applyNumberFormat="1" applyFill="1" applyBorder="1"/>
    <xf numFmtId="2" fontId="15" fillId="0" borderId="0" xfId="33717" applyNumberFormat="1" applyFont="1" applyFill="1" applyBorder="1"/>
    <xf numFmtId="10" fontId="3" fillId="0" borderId="0" xfId="33722" applyNumberFormat="1" applyFont="1" applyFill="1" applyBorder="1"/>
    <xf numFmtId="0" fontId="3" fillId="0" borderId="0" xfId="33717" applyFill="1" applyBorder="1"/>
    <xf numFmtId="10" fontId="45" fillId="0" borderId="35" xfId="33714" applyNumberFormat="1" applyFont="1" applyFill="1" applyBorder="1" applyAlignment="1">
      <alignment horizontal="center"/>
    </xf>
    <xf numFmtId="164" fontId="15" fillId="0" borderId="35" xfId="33714" applyNumberFormat="1" applyFont="1" applyFill="1" applyBorder="1" applyAlignment="1">
      <alignment horizontal="center"/>
    </xf>
    <xf numFmtId="10" fontId="15" fillId="0" borderId="35" xfId="33714" applyNumberFormat="1" applyFont="1" applyFill="1" applyBorder="1" applyAlignment="1">
      <alignment horizontal="center"/>
    </xf>
    <xf numFmtId="10" fontId="15" fillId="0" borderId="33" xfId="0" applyNumberFormat="1" applyFont="1" applyFill="1" applyBorder="1" applyAlignment="1">
      <alignment horizontal="center"/>
    </xf>
    <xf numFmtId="10" fontId="15" fillId="0" borderId="25" xfId="0" applyNumberFormat="1" applyFont="1" applyFill="1" applyBorder="1" applyAlignment="1">
      <alignment horizontal="center"/>
    </xf>
    <xf numFmtId="0" fontId="1" fillId="0" borderId="0" xfId="33714" applyFont="1" applyFill="1"/>
    <xf numFmtId="10" fontId="15" fillId="0" borderId="34" xfId="33714" applyNumberFormat="1" applyFont="1" applyFill="1" applyBorder="1" applyAlignment="1">
      <alignment horizontal="center"/>
    </xf>
    <xf numFmtId="10" fontId="15" fillId="0" borderId="0" xfId="19061" applyNumberFormat="1" applyFont="1"/>
    <xf numFmtId="10" fontId="103" fillId="0" borderId="0" xfId="0" applyNumberFormat="1" applyFont="1"/>
    <xf numFmtId="10" fontId="103" fillId="0" borderId="0" xfId="0" applyNumberFormat="1" applyFont="1" applyAlignment="1">
      <alignment horizontal="right"/>
    </xf>
    <xf numFmtId="0" fontId="15" fillId="0" borderId="35" xfId="33714" applyFont="1" applyFill="1" applyBorder="1"/>
    <xf numFmtId="10" fontId="15" fillId="0" borderId="0" xfId="33714" applyNumberFormat="1" applyFont="1" applyFill="1" applyAlignment="1">
      <alignment horizontal="center"/>
    </xf>
    <xf numFmtId="0" fontId="1" fillId="0" borderId="0" xfId="33729" applyAlignment="1">
      <alignment horizontal="centerContinuous"/>
    </xf>
    <xf numFmtId="0" fontId="1" fillId="0" borderId="0" xfId="33729"/>
    <xf numFmtId="0" fontId="1" fillId="0" borderId="38" xfId="33729" applyBorder="1" applyAlignment="1">
      <alignment horizontal="center"/>
    </xf>
    <xf numFmtId="0" fontId="1" fillId="0" borderId="38" xfId="33729" applyBorder="1" applyAlignment="1">
      <alignment horizontal="center" wrapText="1"/>
    </xf>
    <xf numFmtId="7" fontId="103" fillId="0" borderId="0" xfId="33727" applyNumberFormat="1" applyFont="1" applyAlignment="1">
      <alignment horizontal="right"/>
    </xf>
    <xf numFmtId="5" fontId="103" fillId="0" borderId="0" xfId="33727" applyNumberFormat="1" applyFont="1" applyAlignment="1">
      <alignment horizontal="right"/>
    </xf>
    <xf numFmtId="179" fontId="103" fillId="0" borderId="0" xfId="33730" applyNumberFormat="1" applyFont="1" applyAlignment="1">
      <alignment horizontal="center"/>
    </xf>
    <xf numFmtId="41" fontId="103" fillId="0" borderId="0" xfId="33727" applyNumberFormat="1" applyFont="1" applyAlignment="1">
      <alignment horizontal="right"/>
    </xf>
    <xf numFmtId="178" fontId="103" fillId="0" borderId="0" xfId="33727" applyNumberFormat="1" applyFont="1" applyAlignment="1">
      <alignment horizontal="right"/>
    </xf>
    <xf numFmtId="0" fontId="1" fillId="0" borderId="0" xfId="33729" applyAlignment="1">
      <alignment horizontal="right"/>
    </xf>
    <xf numFmtId="0" fontId="1" fillId="0" borderId="0" xfId="33729" applyAlignment="1">
      <alignment horizontal="center"/>
    </xf>
    <xf numFmtId="179" fontId="103" fillId="0" borderId="0" xfId="33730" applyNumberFormat="1" applyFont="1"/>
    <xf numFmtId="0" fontId="1" fillId="0" borderId="39" xfId="33729" applyBorder="1"/>
    <xf numFmtId="41" fontId="103" fillId="0" borderId="39" xfId="33727" applyNumberFormat="1" applyFont="1" applyBorder="1" applyAlignment="1">
      <alignment horizontal="right"/>
    </xf>
    <xf numFmtId="7" fontId="103" fillId="0" borderId="39" xfId="33727" applyNumberFormat="1" applyFont="1" applyBorder="1" applyAlignment="1">
      <alignment horizontal="right"/>
    </xf>
    <xf numFmtId="178" fontId="103" fillId="0" borderId="39" xfId="33727" applyNumberFormat="1" applyFont="1" applyBorder="1" applyAlignment="1">
      <alignment horizontal="right"/>
    </xf>
    <xf numFmtId="5" fontId="103" fillId="0" borderId="39" xfId="33727" applyNumberFormat="1" applyFont="1" applyBorder="1" applyAlignment="1">
      <alignment horizontal="right"/>
    </xf>
    <xf numFmtId="179" fontId="103" fillId="0" borderId="39" xfId="33730" applyNumberFormat="1" applyFont="1" applyBorder="1" applyAlignment="1">
      <alignment horizontal="center"/>
    </xf>
    <xf numFmtId="179" fontId="1" fillId="0" borderId="0" xfId="33729" applyNumberFormat="1"/>
    <xf numFmtId="0" fontId="15" fillId="0" borderId="35" xfId="33729" applyFont="1" applyBorder="1" applyAlignment="1">
      <alignment horizontal="center"/>
    </xf>
    <xf numFmtId="0" fontId="1" fillId="0" borderId="35" xfId="33729" applyBorder="1" applyAlignment="1">
      <alignment horizontal="center"/>
    </xf>
    <xf numFmtId="0" fontId="15" fillId="0" borderId="0" xfId="33729" applyFont="1" applyAlignment="1">
      <alignment horizontal="center" wrapText="1"/>
    </xf>
    <xf numFmtId="0" fontId="1" fillId="0" borderId="0" xfId="33729" applyAlignment="1">
      <alignment horizontal="center" wrapText="1"/>
    </xf>
    <xf numFmtId="0" fontId="1" fillId="0" borderId="3" xfId="33729" applyBorder="1" applyAlignment="1">
      <alignment horizontal="centerContinuous" wrapText="1"/>
    </xf>
    <xf numFmtId="0" fontId="1" fillId="0" borderId="36" xfId="33729" applyBorder="1" applyAlignment="1">
      <alignment horizontal="center" wrapText="1"/>
    </xf>
    <xf numFmtId="0" fontId="15" fillId="0" borderId="35" xfId="33729" applyFont="1" applyBorder="1" applyAlignment="1">
      <alignment horizontal="center" wrapText="1"/>
    </xf>
    <xf numFmtId="0" fontId="1" fillId="0" borderId="35" xfId="33729" applyBorder="1" applyAlignment="1">
      <alignment horizontal="center" wrapText="1"/>
    </xf>
    <xf numFmtId="0" fontId="15" fillId="0" borderId="0" xfId="33729" applyFont="1"/>
    <xf numFmtId="172" fontId="1" fillId="0" borderId="0" xfId="33729" applyNumberFormat="1" applyAlignment="1">
      <alignment horizontal="center"/>
    </xf>
    <xf numFmtId="10" fontId="1" fillId="0" borderId="0" xfId="33729" applyNumberFormat="1" applyAlignment="1">
      <alignment horizontal="center"/>
    </xf>
    <xf numFmtId="0" fontId="1" fillId="0" borderId="36" xfId="33729" applyBorder="1"/>
    <xf numFmtId="10" fontId="1" fillId="0" borderId="36" xfId="33729" applyNumberFormat="1" applyBorder="1" applyAlignment="1">
      <alignment horizontal="center"/>
    </xf>
    <xf numFmtId="10" fontId="1" fillId="0" borderId="0" xfId="33729" applyNumberFormat="1"/>
    <xf numFmtId="0" fontId="1" fillId="0" borderId="35" xfId="33729" applyBorder="1"/>
    <xf numFmtId="10" fontId="1" fillId="0" borderId="35" xfId="33729" applyNumberFormat="1" applyBorder="1"/>
    <xf numFmtId="10" fontId="1" fillId="0" borderId="40" xfId="33729" applyNumberFormat="1" applyBorder="1"/>
    <xf numFmtId="0" fontId="1" fillId="0" borderId="0" xfId="33729" applyAlignment="1">
      <alignment vertical="top" wrapText="1"/>
    </xf>
    <xf numFmtId="10" fontId="103" fillId="0" borderId="0" xfId="33730" applyNumberFormat="1" applyFont="1"/>
    <xf numFmtId="0" fontId="1" fillId="0" borderId="0" xfId="33669" applyFont="1" applyFill="1" applyBorder="1"/>
    <xf numFmtId="0" fontId="1" fillId="0" borderId="0" xfId="33669" applyFont="1" applyFill="1" applyAlignment="1">
      <alignment horizontal="center"/>
    </xf>
    <xf numFmtId="0" fontId="1" fillId="0" borderId="34" xfId="33669" applyFont="1" applyFill="1" applyBorder="1"/>
    <xf numFmtId="0" fontId="2" fillId="0" borderId="0" xfId="33720" applyFont="1" applyFill="1" applyBorder="1"/>
    <xf numFmtId="0" fontId="2" fillId="0" borderId="0" xfId="33720" applyFont="1" applyFill="1"/>
    <xf numFmtId="43" fontId="3" fillId="0" borderId="35" xfId="649" applyFont="1" applyBorder="1" applyAlignment="1">
      <alignment horizontal="right"/>
    </xf>
    <xf numFmtId="0" fontId="15" fillId="0" borderId="35" xfId="4964" applyFont="1" applyBorder="1" applyAlignment="1">
      <alignment horizontal="center"/>
    </xf>
    <xf numFmtId="0" fontId="1" fillId="0" borderId="0" xfId="33729" applyAlignment="1">
      <alignment horizontal="center"/>
    </xf>
    <xf numFmtId="0" fontId="1" fillId="0" borderId="0" xfId="33703" applyFont="1"/>
    <xf numFmtId="14" fontId="1" fillId="0" borderId="0" xfId="33729" applyNumberFormat="1" applyFill="1"/>
    <xf numFmtId="41" fontId="103" fillId="0" borderId="0" xfId="33727" applyNumberFormat="1" applyFont="1" applyFill="1" applyAlignment="1">
      <alignment horizontal="right"/>
    </xf>
    <xf numFmtId="8" fontId="1" fillId="0" borderId="0" xfId="33729" applyNumberFormat="1" applyFill="1"/>
    <xf numFmtId="178" fontId="103" fillId="0" borderId="0" xfId="33727" applyNumberFormat="1" applyFont="1" applyFill="1" applyAlignment="1">
      <alignment horizontal="right"/>
    </xf>
    <xf numFmtId="5" fontId="103" fillId="0" borderId="0" xfId="33727" applyNumberFormat="1" applyFont="1" applyFill="1" applyAlignment="1">
      <alignment horizontal="right"/>
    </xf>
    <xf numFmtId="7" fontId="103" fillId="0" borderId="0" xfId="33727" applyNumberFormat="1" applyFont="1" applyFill="1" applyAlignment="1">
      <alignment horizontal="right"/>
    </xf>
    <xf numFmtId="5" fontId="1" fillId="0" borderId="0" xfId="33729" applyNumberFormat="1" applyAlignment="1">
      <alignment horizontal="right"/>
    </xf>
    <xf numFmtId="180" fontId="18" fillId="0" borderId="0" xfId="33732" applyFont="1"/>
    <xf numFmtId="180" fontId="15" fillId="0" borderId="0" xfId="33732" applyFont="1" applyAlignment="1">
      <alignment horizontal="centerContinuous"/>
    </xf>
    <xf numFmtId="180" fontId="15" fillId="0" borderId="0" xfId="33732" applyFont="1" applyAlignment="1">
      <alignment horizontal="center"/>
    </xf>
    <xf numFmtId="180" fontId="15" fillId="0" borderId="0" xfId="33732" applyFont="1"/>
    <xf numFmtId="0" fontId="1" fillId="0" borderId="0" xfId="33731"/>
    <xf numFmtId="180" fontId="15" fillId="0" borderId="0" xfId="33732" applyFont="1" applyAlignment="1">
      <alignment horizontal="center"/>
    </xf>
    <xf numFmtId="181" fontId="18" fillId="0" borderId="0" xfId="33732" applyNumberFormat="1" applyFont="1" applyProtection="1">
      <protection locked="0"/>
    </xf>
    <xf numFmtId="180" fontId="15" fillId="0" borderId="41" xfId="33732" applyFont="1" applyBorder="1" applyAlignment="1">
      <alignment horizontal="center"/>
    </xf>
    <xf numFmtId="180" fontId="15" fillId="0" borderId="41" xfId="33732" applyFont="1" applyBorder="1" applyAlignment="1">
      <alignment horizontal="center" wrapText="1"/>
    </xf>
    <xf numFmtId="180" fontId="15" fillId="0" borderId="0" xfId="33732" quotePrefix="1" applyFont="1" applyAlignment="1">
      <alignment horizontal="center"/>
    </xf>
    <xf numFmtId="180" fontId="18" fillId="0" borderId="41" xfId="33732" applyFont="1" applyBorder="1"/>
    <xf numFmtId="5" fontId="15" fillId="0" borderId="0" xfId="33732" applyNumberFormat="1" applyFont="1"/>
    <xf numFmtId="14" fontId="15" fillId="0" borderId="0" xfId="33732" applyNumberFormat="1" applyFont="1" applyAlignment="1">
      <alignment horizontal="center"/>
    </xf>
    <xf numFmtId="10" fontId="15" fillId="0" borderId="0" xfId="33732" applyNumberFormat="1" applyFont="1" applyAlignment="1">
      <alignment horizontal="center"/>
    </xf>
    <xf numFmtId="1" fontId="15" fillId="0" borderId="0" xfId="33732" applyNumberFormat="1" applyFont="1" applyAlignment="1">
      <alignment horizontal="center"/>
    </xf>
    <xf numFmtId="5" fontId="15" fillId="0" borderId="0" xfId="33732" applyNumberFormat="1" applyFont="1" applyAlignment="1">
      <alignment horizontal="center"/>
    </xf>
    <xf numFmtId="10" fontId="15" fillId="0" borderId="0" xfId="12486" applyNumberFormat="1" applyFont="1" applyAlignment="1">
      <alignment horizontal="center"/>
    </xf>
    <xf numFmtId="171" fontId="15" fillId="0" borderId="0" xfId="33733" applyFont="1"/>
    <xf numFmtId="10" fontId="15" fillId="0" borderId="0" xfId="33722" applyNumberFormat="1" applyFont="1" applyAlignment="1">
      <alignment horizontal="center"/>
    </xf>
    <xf numFmtId="10" fontId="1" fillId="0" borderId="0" xfId="33722" applyNumberFormat="1" applyFont="1" applyAlignment="1">
      <alignment horizontal="center"/>
    </xf>
    <xf numFmtId="180" fontId="15" fillId="0" borderId="0" xfId="33732" applyFont="1" applyAlignment="1">
      <alignment horizontal="center" wrapText="1"/>
    </xf>
    <xf numFmtId="180" fontId="18" fillId="0" borderId="0" xfId="33732" applyFont="1" applyAlignment="1">
      <alignment horizontal="left"/>
    </xf>
    <xf numFmtId="180" fontId="15" fillId="0" borderId="0" xfId="33732" applyFont="1" applyAlignment="1">
      <alignment horizontal="right"/>
    </xf>
    <xf numFmtId="10" fontId="15" fillId="0" borderId="0" xfId="117" applyNumberFormat="1"/>
    <xf numFmtId="180" fontId="15" fillId="0" borderId="35" xfId="33732" applyFont="1" applyBorder="1"/>
    <xf numFmtId="180" fontId="15" fillId="0" borderId="0" xfId="33732" applyFont="1" applyBorder="1"/>
    <xf numFmtId="182" fontId="15" fillId="0" borderId="0" xfId="33734" applyNumberFormat="1" applyFont="1" applyAlignment="1">
      <alignment horizontal="center"/>
    </xf>
    <xf numFmtId="182" fontId="15" fillId="0" borderId="0" xfId="33734" applyNumberFormat="1" applyFont="1"/>
    <xf numFmtId="182" fontId="15" fillId="0" borderId="0" xfId="33732" applyNumberFormat="1" applyFont="1" applyAlignment="1">
      <alignment horizontal="center"/>
    </xf>
    <xf numFmtId="182" fontId="15" fillId="0" borderId="0" xfId="33732" applyNumberFormat="1" applyFont="1"/>
    <xf numFmtId="0" fontId="112" fillId="0" borderId="0" xfId="33669" applyFont="1" applyFill="1" applyBorder="1" applyAlignment="1">
      <alignment horizontal="center"/>
    </xf>
    <xf numFmtId="0" fontId="112" fillId="0" borderId="35" xfId="33669" applyFont="1" applyFill="1" applyBorder="1" applyAlignment="1">
      <alignment horizontal="center"/>
    </xf>
    <xf numFmtId="0" fontId="112" fillId="0" borderId="0" xfId="33669" applyFont="1" applyFill="1" applyAlignment="1">
      <alignment horizontal="center"/>
    </xf>
    <xf numFmtId="180" fontId="15" fillId="0" borderId="0" xfId="33732" applyFont="1" applyFill="1"/>
    <xf numFmtId="0" fontId="103" fillId="0" borderId="0" xfId="33669" applyFont="1" applyAlignment="1">
      <alignment horizontal="center"/>
    </xf>
    <xf numFmtId="0" fontId="112" fillId="0" borderId="3" xfId="33669" applyFont="1" applyFill="1" applyBorder="1" applyAlignment="1">
      <alignment horizontal="center"/>
    </xf>
    <xf numFmtId="0" fontId="2" fillId="0" borderId="32" xfId="33720" applyFont="1" applyBorder="1" applyAlignment="1">
      <alignment horizontal="center" wrapText="1"/>
    </xf>
    <xf numFmtId="0" fontId="2" fillId="0" borderId="35" xfId="33720" applyFont="1" applyBorder="1" applyAlignment="1">
      <alignment horizontal="center" wrapText="1"/>
    </xf>
    <xf numFmtId="0" fontId="1" fillId="0" borderId="35" xfId="33720" applyFont="1" applyBorder="1" applyAlignment="1">
      <alignment horizontal="center" wrapText="1"/>
    </xf>
    <xf numFmtId="10" fontId="103" fillId="0" borderId="0" xfId="0" applyNumberFormat="1" applyFont="1" applyAlignment="1">
      <alignment horizontal="left" wrapText="1"/>
    </xf>
    <xf numFmtId="0" fontId="3" fillId="0" borderId="0" xfId="33714" applyAlignment="1">
      <alignment horizontal="center"/>
    </xf>
    <xf numFmtId="0" fontId="1" fillId="0" borderId="0" xfId="33714" applyFont="1" applyAlignment="1">
      <alignment horizontal="center"/>
    </xf>
    <xf numFmtId="0" fontId="15" fillId="0" borderId="1" xfId="0" applyFont="1" applyBorder="1" applyAlignment="1">
      <alignment horizontal="center"/>
    </xf>
    <xf numFmtId="0" fontId="15" fillId="0" borderId="29" xfId="0" applyFont="1" applyBorder="1" applyAlignment="1">
      <alignment horizontal="center"/>
    </xf>
    <xf numFmtId="0" fontId="45" fillId="0" borderId="30" xfId="0" applyFont="1" applyBorder="1" applyAlignment="1">
      <alignment horizontal="center"/>
    </xf>
    <xf numFmtId="0" fontId="45" fillId="0" borderId="31" xfId="0" applyFont="1" applyBorder="1" applyAlignment="1">
      <alignment horizontal="center"/>
    </xf>
    <xf numFmtId="0" fontId="15" fillId="0" borderId="0" xfId="19061" applyFont="1" applyAlignment="1">
      <alignment horizontal="center"/>
    </xf>
    <xf numFmtId="0" fontId="15" fillId="0" borderId="35" xfId="19061" applyFont="1" applyBorder="1" applyAlignment="1">
      <alignment horizontal="center"/>
    </xf>
    <xf numFmtId="0" fontId="2" fillId="0" borderId="0" xfId="33720" applyFont="1" applyAlignment="1">
      <alignment horizontal="left" vertical="center" wrapText="1"/>
    </xf>
    <xf numFmtId="0" fontId="113" fillId="0" borderId="36" xfId="33720" applyFont="1" applyBorder="1" applyAlignment="1">
      <alignment horizontal="left" vertical="center" wrapText="1"/>
    </xf>
    <xf numFmtId="0" fontId="1" fillId="0" borderId="0" xfId="33720" applyFont="1" applyAlignment="1">
      <alignment horizontal="left" vertical="center" wrapText="1"/>
    </xf>
    <xf numFmtId="0" fontId="1" fillId="0" borderId="0" xfId="33729" applyAlignment="1">
      <alignment horizontal="center"/>
    </xf>
    <xf numFmtId="0" fontId="1" fillId="0" borderId="0" xfId="33729" applyAlignment="1">
      <alignment vertical="top" wrapText="1"/>
    </xf>
    <xf numFmtId="180" fontId="15" fillId="0" borderId="0" xfId="33732" applyFont="1" applyAlignment="1">
      <alignment horizontal="center"/>
    </xf>
    <xf numFmtId="180" fontId="15" fillId="0" borderId="35" xfId="33732" applyFont="1" applyBorder="1" applyAlignment="1">
      <alignment horizontal="center"/>
    </xf>
    <xf numFmtId="0" fontId="15" fillId="68" borderId="0" xfId="6304" applyFont="1" applyFill="1" applyAlignment="1">
      <alignment horizontal="left" wrapText="1"/>
    </xf>
  </cellXfs>
  <cellStyles count="33735">
    <cellStyle name="_x000a_bidires=100_x000d_" xfId="123"/>
    <cellStyle name="$ Currency" xfId="124"/>
    <cellStyle name="$ Linked Amount" xfId="125"/>
    <cellStyle name="$Currency x2" xfId="126"/>
    <cellStyle name="$Gas Cost x5" xfId="127"/>
    <cellStyle name="$Gas Cost x5 2" xfId="128"/>
    <cellStyle name="$Gas Cost x5 3" xfId="129"/>
    <cellStyle name="$Gas Cost x5 4" xfId="130"/>
    <cellStyle name="20% - Accent1 2" xfId="131"/>
    <cellStyle name="20% - Accent1 2 2" xfId="132"/>
    <cellStyle name="20% - Accent1 2 2 2" xfId="133"/>
    <cellStyle name="20% - Accent1 2 2 2 2" xfId="134"/>
    <cellStyle name="20% - Accent1 2 2 2 2 2" xfId="14450"/>
    <cellStyle name="20% - Accent1 2 2 2 2 2 2" xfId="22083"/>
    <cellStyle name="20% - Accent1 2 2 2 2 3" xfId="22084"/>
    <cellStyle name="20% - Accent1 2 2 2 3" xfId="14451"/>
    <cellStyle name="20% - Accent1 2 2 2 3 2" xfId="22085"/>
    <cellStyle name="20% - Accent1 2 2 2 4" xfId="22086"/>
    <cellStyle name="20% - Accent1 2 2 3" xfId="135"/>
    <cellStyle name="20% - Accent1 2 2 3 2" xfId="14452"/>
    <cellStyle name="20% - Accent1 2 2 3 2 2" xfId="22087"/>
    <cellStyle name="20% - Accent1 2 2 3 3" xfId="22088"/>
    <cellStyle name="20% - Accent1 2 2 4" xfId="14453"/>
    <cellStyle name="20% - Accent1 2 2 4 2" xfId="22089"/>
    <cellStyle name="20% - Accent1 2 2 5" xfId="22090"/>
    <cellStyle name="20% - Accent1 2 3" xfId="136"/>
    <cellStyle name="20% - Accent1 2 3 2" xfId="137"/>
    <cellStyle name="20% - Accent1 2 3 2 2" xfId="14454"/>
    <cellStyle name="20% - Accent1 2 3 2 2 2" xfId="22091"/>
    <cellStyle name="20% - Accent1 2 3 2 3" xfId="22092"/>
    <cellStyle name="20% - Accent1 2 3 3" xfId="14455"/>
    <cellStyle name="20% - Accent1 2 3 3 2" xfId="22093"/>
    <cellStyle name="20% - Accent1 2 3 4" xfId="22094"/>
    <cellStyle name="20% - Accent1 2 4" xfId="138"/>
    <cellStyle name="20% - Accent1 2 4 2" xfId="139"/>
    <cellStyle name="20% - Accent1 2 4 2 2" xfId="14456"/>
    <cellStyle name="20% - Accent1 2 4 2 2 2" xfId="22095"/>
    <cellStyle name="20% - Accent1 2 4 2 3" xfId="22096"/>
    <cellStyle name="20% - Accent1 2 4 3" xfId="14457"/>
    <cellStyle name="20% - Accent1 2 4 3 2" xfId="22097"/>
    <cellStyle name="20% - Accent1 2 4 4" xfId="22098"/>
    <cellStyle name="20% - Accent1 2 5" xfId="140"/>
    <cellStyle name="20% - Accent1 2 5 2" xfId="14458"/>
    <cellStyle name="20% - Accent1 2 5 2 2" xfId="22099"/>
    <cellStyle name="20% - Accent1 2 5 3" xfId="22100"/>
    <cellStyle name="20% - Accent1 2 6" xfId="14459"/>
    <cellStyle name="20% - Accent1 2 6 2" xfId="22101"/>
    <cellStyle name="20% - Accent1 2 7" xfId="22102"/>
    <cellStyle name="20% - Accent1 3" xfId="141"/>
    <cellStyle name="20% - Accent1 3 2" xfId="142"/>
    <cellStyle name="20% - Accent1 3 2 2" xfId="143"/>
    <cellStyle name="20% - Accent1 3 2 2 2" xfId="144"/>
    <cellStyle name="20% - Accent1 3 2 2 2 2" xfId="14460"/>
    <cellStyle name="20% - Accent1 3 2 2 2 2 2" xfId="22103"/>
    <cellStyle name="20% - Accent1 3 2 2 2 3" xfId="22104"/>
    <cellStyle name="20% - Accent1 3 2 2 3" xfId="14461"/>
    <cellStyle name="20% - Accent1 3 2 2 3 2" xfId="22105"/>
    <cellStyle name="20% - Accent1 3 2 2 4" xfId="22106"/>
    <cellStyle name="20% - Accent1 3 2 3" xfId="145"/>
    <cellStyle name="20% - Accent1 3 2 3 2" xfId="14462"/>
    <cellStyle name="20% - Accent1 3 2 3 2 2" xfId="22107"/>
    <cellStyle name="20% - Accent1 3 2 3 3" xfId="22108"/>
    <cellStyle name="20% - Accent1 3 2 4" xfId="14463"/>
    <cellStyle name="20% - Accent1 3 2 4 2" xfId="22109"/>
    <cellStyle name="20% - Accent1 3 2 5" xfId="22110"/>
    <cellStyle name="20% - Accent1 3 3" xfId="146"/>
    <cellStyle name="20% - Accent1 3 3 2" xfId="147"/>
    <cellStyle name="20% - Accent1 3 3 2 2" xfId="14464"/>
    <cellStyle name="20% - Accent1 3 3 2 2 2" xfId="22111"/>
    <cellStyle name="20% - Accent1 3 3 2 3" xfId="22112"/>
    <cellStyle name="20% - Accent1 3 3 3" xfId="14465"/>
    <cellStyle name="20% - Accent1 3 3 3 2" xfId="22113"/>
    <cellStyle name="20% - Accent1 3 3 4" xfId="22114"/>
    <cellStyle name="20% - Accent1 3 4" xfId="148"/>
    <cellStyle name="20% - Accent1 3 4 2" xfId="14466"/>
    <cellStyle name="20% - Accent1 3 4 2 2" xfId="22115"/>
    <cellStyle name="20% - Accent1 3 4 3" xfId="22116"/>
    <cellStyle name="20% - Accent1 3 5" xfId="14467"/>
    <cellStyle name="20% - Accent1 3 5 2" xfId="22117"/>
    <cellStyle name="20% - Accent1 3 6" xfId="22118"/>
    <cellStyle name="20% - Accent1 4" xfId="149"/>
    <cellStyle name="20% - Accent1 4 2" xfId="150"/>
    <cellStyle name="20% - Accent1 4 2 2" xfId="151"/>
    <cellStyle name="20% - Accent1 4 2 2 2" xfId="152"/>
    <cellStyle name="20% - Accent1 4 2 2 2 2" xfId="14468"/>
    <cellStyle name="20% - Accent1 4 2 2 2 2 2" xfId="22119"/>
    <cellStyle name="20% - Accent1 4 2 2 2 3" xfId="22120"/>
    <cellStyle name="20% - Accent1 4 2 2 3" xfId="14469"/>
    <cellStyle name="20% - Accent1 4 2 2 3 2" xfId="22121"/>
    <cellStyle name="20% - Accent1 4 2 2 4" xfId="22122"/>
    <cellStyle name="20% - Accent1 4 2 3" xfId="153"/>
    <cellStyle name="20% - Accent1 4 2 3 2" xfId="14470"/>
    <cellStyle name="20% - Accent1 4 2 3 2 2" xfId="22123"/>
    <cellStyle name="20% - Accent1 4 2 3 3" xfId="22124"/>
    <cellStyle name="20% - Accent1 4 2 4" xfId="14471"/>
    <cellStyle name="20% - Accent1 4 2 4 2" xfId="22125"/>
    <cellStyle name="20% - Accent1 4 2 5" xfId="22126"/>
    <cellStyle name="20% - Accent1 4 3" xfId="154"/>
    <cellStyle name="20% - Accent1 4 3 2" xfId="155"/>
    <cellStyle name="20% - Accent1 4 3 2 2" xfId="14472"/>
    <cellStyle name="20% - Accent1 4 3 2 2 2" xfId="22127"/>
    <cellStyle name="20% - Accent1 4 3 2 3" xfId="22128"/>
    <cellStyle name="20% - Accent1 4 3 3" xfId="14473"/>
    <cellStyle name="20% - Accent1 4 3 3 2" xfId="22129"/>
    <cellStyle name="20% - Accent1 4 3 4" xfId="22130"/>
    <cellStyle name="20% - Accent1 4 4" xfId="156"/>
    <cellStyle name="20% - Accent1 4 4 2" xfId="14474"/>
    <cellStyle name="20% - Accent1 4 4 2 2" xfId="22131"/>
    <cellStyle name="20% - Accent1 4 4 3" xfId="22132"/>
    <cellStyle name="20% - Accent1 4 5" xfId="14475"/>
    <cellStyle name="20% - Accent1 4 5 2" xfId="22133"/>
    <cellStyle name="20% - Accent1 4 6" xfId="22134"/>
    <cellStyle name="20% - Accent1 5" xfId="157"/>
    <cellStyle name="20% - Accent1 5 2" xfId="158"/>
    <cellStyle name="20% - Accent1 5 2 2" xfId="159"/>
    <cellStyle name="20% - Accent1 5 2 2 2" xfId="160"/>
    <cellStyle name="20% - Accent1 5 2 2 2 2" xfId="14476"/>
    <cellStyle name="20% - Accent1 5 2 2 2 2 2" xfId="22135"/>
    <cellStyle name="20% - Accent1 5 2 2 2 3" xfId="22136"/>
    <cellStyle name="20% - Accent1 5 2 2 3" xfId="14477"/>
    <cellStyle name="20% - Accent1 5 2 2 3 2" xfId="22137"/>
    <cellStyle name="20% - Accent1 5 2 2 4" xfId="22138"/>
    <cellStyle name="20% - Accent1 5 2 3" xfId="161"/>
    <cellStyle name="20% - Accent1 5 2 3 2" xfId="14478"/>
    <cellStyle name="20% - Accent1 5 2 3 2 2" xfId="22139"/>
    <cellStyle name="20% - Accent1 5 2 3 3" xfId="22140"/>
    <cellStyle name="20% - Accent1 5 2 4" xfId="14479"/>
    <cellStyle name="20% - Accent1 5 2 4 2" xfId="22141"/>
    <cellStyle name="20% - Accent1 5 2 5" xfId="22142"/>
    <cellStyle name="20% - Accent1 5 3" xfId="162"/>
    <cellStyle name="20% - Accent1 5 3 2" xfId="163"/>
    <cellStyle name="20% - Accent1 5 3 2 2" xfId="14480"/>
    <cellStyle name="20% - Accent1 5 3 2 2 2" xfId="22143"/>
    <cellStyle name="20% - Accent1 5 3 2 3" xfId="22144"/>
    <cellStyle name="20% - Accent1 5 3 3" xfId="14481"/>
    <cellStyle name="20% - Accent1 5 3 3 2" xfId="22145"/>
    <cellStyle name="20% - Accent1 5 3 4" xfId="22146"/>
    <cellStyle name="20% - Accent1 5 4" xfId="164"/>
    <cellStyle name="20% - Accent1 5 4 2" xfId="14482"/>
    <cellStyle name="20% - Accent1 5 4 2 2" xfId="22147"/>
    <cellStyle name="20% - Accent1 5 4 3" xfId="22148"/>
    <cellStyle name="20% - Accent1 5 5" xfId="14483"/>
    <cellStyle name="20% - Accent1 5 5 2" xfId="22149"/>
    <cellStyle name="20% - Accent1 5 6" xfId="22150"/>
    <cellStyle name="20% - Accent1 6" xfId="165"/>
    <cellStyle name="20% - Accent2 2" xfId="166"/>
    <cellStyle name="20% - Accent2 2 2" xfId="167"/>
    <cellStyle name="20% - Accent2 2 2 2" xfId="168"/>
    <cellStyle name="20% - Accent2 2 2 2 2" xfId="169"/>
    <cellStyle name="20% - Accent2 2 2 2 2 2" xfId="14484"/>
    <cellStyle name="20% - Accent2 2 2 2 2 2 2" xfId="22151"/>
    <cellStyle name="20% - Accent2 2 2 2 2 3" xfId="22152"/>
    <cellStyle name="20% - Accent2 2 2 2 3" xfId="14485"/>
    <cellStyle name="20% - Accent2 2 2 2 3 2" xfId="22153"/>
    <cellStyle name="20% - Accent2 2 2 2 4" xfId="22154"/>
    <cellStyle name="20% - Accent2 2 2 3" xfId="170"/>
    <cellStyle name="20% - Accent2 2 2 3 2" xfId="14486"/>
    <cellStyle name="20% - Accent2 2 2 3 2 2" xfId="22155"/>
    <cellStyle name="20% - Accent2 2 2 3 3" xfId="22156"/>
    <cellStyle name="20% - Accent2 2 2 4" xfId="14487"/>
    <cellStyle name="20% - Accent2 2 2 4 2" xfId="22157"/>
    <cellStyle name="20% - Accent2 2 2 5" xfId="22158"/>
    <cellStyle name="20% - Accent2 2 3" xfId="171"/>
    <cellStyle name="20% - Accent2 2 3 2" xfId="172"/>
    <cellStyle name="20% - Accent2 2 3 2 2" xfId="14488"/>
    <cellStyle name="20% - Accent2 2 3 2 2 2" xfId="22159"/>
    <cellStyle name="20% - Accent2 2 3 2 3" xfId="22160"/>
    <cellStyle name="20% - Accent2 2 3 3" xfId="14489"/>
    <cellStyle name="20% - Accent2 2 3 3 2" xfId="22161"/>
    <cellStyle name="20% - Accent2 2 3 4" xfId="22162"/>
    <cellStyle name="20% - Accent2 2 4" xfId="173"/>
    <cellStyle name="20% - Accent2 2 4 2" xfId="174"/>
    <cellStyle name="20% - Accent2 2 4 2 2" xfId="14490"/>
    <cellStyle name="20% - Accent2 2 4 2 2 2" xfId="22163"/>
    <cellStyle name="20% - Accent2 2 4 2 3" xfId="22164"/>
    <cellStyle name="20% - Accent2 2 4 3" xfId="14491"/>
    <cellStyle name="20% - Accent2 2 4 3 2" xfId="22165"/>
    <cellStyle name="20% - Accent2 2 4 4" xfId="22166"/>
    <cellStyle name="20% - Accent2 2 5" xfId="175"/>
    <cellStyle name="20% - Accent2 2 5 2" xfId="14492"/>
    <cellStyle name="20% - Accent2 2 5 2 2" xfId="22167"/>
    <cellStyle name="20% - Accent2 2 5 3" xfId="22168"/>
    <cellStyle name="20% - Accent2 2 6" xfId="14493"/>
    <cellStyle name="20% - Accent2 2 6 2" xfId="22169"/>
    <cellStyle name="20% - Accent2 2 7" xfId="22170"/>
    <cellStyle name="20% - Accent2 3" xfId="176"/>
    <cellStyle name="20% - Accent2 3 2" xfId="177"/>
    <cellStyle name="20% - Accent2 3 2 2" xfId="178"/>
    <cellStyle name="20% - Accent2 3 2 2 2" xfId="179"/>
    <cellStyle name="20% - Accent2 3 2 2 2 2" xfId="14494"/>
    <cellStyle name="20% - Accent2 3 2 2 2 2 2" xfId="22171"/>
    <cellStyle name="20% - Accent2 3 2 2 2 3" xfId="22172"/>
    <cellStyle name="20% - Accent2 3 2 2 3" xfId="14495"/>
    <cellStyle name="20% - Accent2 3 2 2 3 2" xfId="22173"/>
    <cellStyle name="20% - Accent2 3 2 2 4" xfId="22174"/>
    <cellStyle name="20% - Accent2 3 2 3" xfId="180"/>
    <cellStyle name="20% - Accent2 3 2 3 2" xfId="14496"/>
    <cellStyle name="20% - Accent2 3 2 3 2 2" xfId="22175"/>
    <cellStyle name="20% - Accent2 3 2 3 3" xfId="22176"/>
    <cellStyle name="20% - Accent2 3 2 4" xfId="14497"/>
    <cellStyle name="20% - Accent2 3 2 4 2" xfId="22177"/>
    <cellStyle name="20% - Accent2 3 2 5" xfId="22178"/>
    <cellStyle name="20% - Accent2 3 3" xfId="181"/>
    <cellStyle name="20% - Accent2 3 3 2" xfId="182"/>
    <cellStyle name="20% - Accent2 3 3 2 2" xfId="14498"/>
    <cellStyle name="20% - Accent2 3 3 2 2 2" xfId="22179"/>
    <cellStyle name="20% - Accent2 3 3 2 3" xfId="22180"/>
    <cellStyle name="20% - Accent2 3 3 3" xfId="14499"/>
    <cellStyle name="20% - Accent2 3 3 3 2" xfId="22181"/>
    <cellStyle name="20% - Accent2 3 3 4" xfId="22182"/>
    <cellStyle name="20% - Accent2 3 4" xfId="183"/>
    <cellStyle name="20% - Accent2 3 4 2" xfId="14500"/>
    <cellStyle name="20% - Accent2 3 4 2 2" xfId="22183"/>
    <cellStyle name="20% - Accent2 3 4 3" xfId="22184"/>
    <cellStyle name="20% - Accent2 3 5" xfId="14501"/>
    <cellStyle name="20% - Accent2 3 5 2" xfId="22185"/>
    <cellStyle name="20% - Accent2 3 6" xfId="22186"/>
    <cellStyle name="20% - Accent2 4" xfId="184"/>
    <cellStyle name="20% - Accent2 4 2" xfId="185"/>
    <cellStyle name="20% - Accent2 4 2 2" xfId="186"/>
    <cellStyle name="20% - Accent2 4 2 2 2" xfId="187"/>
    <cellStyle name="20% - Accent2 4 2 2 2 2" xfId="14502"/>
    <cellStyle name="20% - Accent2 4 2 2 2 2 2" xfId="22187"/>
    <cellStyle name="20% - Accent2 4 2 2 2 3" xfId="22188"/>
    <cellStyle name="20% - Accent2 4 2 2 3" xfId="14503"/>
    <cellStyle name="20% - Accent2 4 2 2 3 2" xfId="22189"/>
    <cellStyle name="20% - Accent2 4 2 2 4" xfId="22190"/>
    <cellStyle name="20% - Accent2 4 2 3" xfId="188"/>
    <cellStyle name="20% - Accent2 4 2 3 2" xfId="14504"/>
    <cellStyle name="20% - Accent2 4 2 3 2 2" xfId="22191"/>
    <cellStyle name="20% - Accent2 4 2 3 3" xfId="22192"/>
    <cellStyle name="20% - Accent2 4 2 4" xfId="14505"/>
    <cellStyle name="20% - Accent2 4 2 4 2" xfId="22193"/>
    <cellStyle name="20% - Accent2 4 2 5" xfId="22194"/>
    <cellStyle name="20% - Accent2 4 3" xfId="189"/>
    <cellStyle name="20% - Accent2 4 3 2" xfId="190"/>
    <cellStyle name="20% - Accent2 4 3 2 2" xfId="14506"/>
    <cellStyle name="20% - Accent2 4 3 2 2 2" xfId="22195"/>
    <cellStyle name="20% - Accent2 4 3 2 3" xfId="22196"/>
    <cellStyle name="20% - Accent2 4 3 3" xfId="14507"/>
    <cellStyle name="20% - Accent2 4 3 3 2" xfId="22197"/>
    <cellStyle name="20% - Accent2 4 3 4" xfId="22198"/>
    <cellStyle name="20% - Accent2 4 4" xfId="191"/>
    <cellStyle name="20% - Accent2 4 4 2" xfId="14508"/>
    <cellStyle name="20% - Accent2 4 4 2 2" xfId="22199"/>
    <cellStyle name="20% - Accent2 4 4 3" xfId="22200"/>
    <cellStyle name="20% - Accent2 4 5" xfId="14509"/>
    <cellStyle name="20% - Accent2 4 5 2" xfId="22201"/>
    <cellStyle name="20% - Accent2 4 6" xfId="22202"/>
    <cellStyle name="20% - Accent2 5" xfId="192"/>
    <cellStyle name="20% - Accent2 5 2" xfId="193"/>
    <cellStyle name="20% - Accent2 5 2 2" xfId="194"/>
    <cellStyle name="20% - Accent2 5 2 2 2" xfId="195"/>
    <cellStyle name="20% - Accent2 5 2 2 2 2" xfId="14510"/>
    <cellStyle name="20% - Accent2 5 2 2 2 2 2" xfId="22203"/>
    <cellStyle name="20% - Accent2 5 2 2 2 3" xfId="22204"/>
    <cellStyle name="20% - Accent2 5 2 2 3" xfId="14511"/>
    <cellStyle name="20% - Accent2 5 2 2 3 2" xfId="22205"/>
    <cellStyle name="20% - Accent2 5 2 2 4" xfId="22206"/>
    <cellStyle name="20% - Accent2 5 2 3" xfId="196"/>
    <cellStyle name="20% - Accent2 5 2 3 2" xfId="14512"/>
    <cellStyle name="20% - Accent2 5 2 3 2 2" xfId="22207"/>
    <cellStyle name="20% - Accent2 5 2 3 3" xfId="22208"/>
    <cellStyle name="20% - Accent2 5 2 4" xfId="14513"/>
    <cellStyle name="20% - Accent2 5 2 4 2" xfId="22209"/>
    <cellStyle name="20% - Accent2 5 2 5" xfId="22210"/>
    <cellStyle name="20% - Accent2 5 3" xfId="197"/>
    <cellStyle name="20% - Accent2 5 3 2" xfId="198"/>
    <cellStyle name="20% - Accent2 5 3 2 2" xfId="14514"/>
    <cellStyle name="20% - Accent2 5 3 2 2 2" xfId="22211"/>
    <cellStyle name="20% - Accent2 5 3 2 3" xfId="22212"/>
    <cellStyle name="20% - Accent2 5 3 3" xfId="14515"/>
    <cellStyle name="20% - Accent2 5 3 3 2" xfId="22213"/>
    <cellStyle name="20% - Accent2 5 3 4" xfId="22214"/>
    <cellStyle name="20% - Accent2 5 4" xfId="199"/>
    <cellStyle name="20% - Accent2 5 4 2" xfId="14516"/>
    <cellStyle name="20% - Accent2 5 4 2 2" xfId="22215"/>
    <cellStyle name="20% - Accent2 5 4 3" xfId="22216"/>
    <cellStyle name="20% - Accent2 5 5" xfId="14517"/>
    <cellStyle name="20% - Accent2 5 5 2" xfId="22217"/>
    <cellStyle name="20% - Accent2 5 6" xfId="22218"/>
    <cellStyle name="20% - Accent2 6" xfId="200"/>
    <cellStyle name="20% - Accent3 2" xfId="201"/>
    <cellStyle name="20% - Accent3 2 2" xfId="202"/>
    <cellStyle name="20% - Accent3 2 2 2" xfId="203"/>
    <cellStyle name="20% - Accent3 2 2 2 2" xfId="204"/>
    <cellStyle name="20% - Accent3 2 2 2 2 2" xfId="14518"/>
    <cellStyle name="20% - Accent3 2 2 2 2 2 2" xfId="22219"/>
    <cellStyle name="20% - Accent3 2 2 2 2 3" xfId="22220"/>
    <cellStyle name="20% - Accent3 2 2 2 3" xfId="14519"/>
    <cellStyle name="20% - Accent3 2 2 2 3 2" xfId="22221"/>
    <cellStyle name="20% - Accent3 2 2 2 4" xfId="22222"/>
    <cellStyle name="20% - Accent3 2 2 3" xfId="205"/>
    <cellStyle name="20% - Accent3 2 2 3 2" xfId="14520"/>
    <cellStyle name="20% - Accent3 2 2 3 2 2" xfId="22223"/>
    <cellStyle name="20% - Accent3 2 2 3 3" xfId="22224"/>
    <cellStyle name="20% - Accent3 2 2 4" xfId="14521"/>
    <cellStyle name="20% - Accent3 2 2 4 2" xfId="22225"/>
    <cellStyle name="20% - Accent3 2 2 5" xfId="22226"/>
    <cellStyle name="20% - Accent3 2 3" xfId="206"/>
    <cellStyle name="20% - Accent3 2 3 2" xfId="207"/>
    <cellStyle name="20% - Accent3 2 3 2 2" xfId="14522"/>
    <cellStyle name="20% - Accent3 2 3 2 2 2" xfId="22227"/>
    <cellStyle name="20% - Accent3 2 3 2 3" xfId="22228"/>
    <cellStyle name="20% - Accent3 2 3 3" xfId="14523"/>
    <cellStyle name="20% - Accent3 2 3 3 2" xfId="22229"/>
    <cellStyle name="20% - Accent3 2 3 4" xfId="22230"/>
    <cellStyle name="20% - Accent3 2 4" xfId="208"/>
    <cellStyle name="20% - Accent3 2 4 2" xfId="209"/>
    <cellStyle name="20% - Accent3 2 4 2 2" xfId="14524"/>
    <cellStyle name="20% - Accent3 2 4 2 2 2" xfId="22231"/>
    <cellStyle name="20% - Accent3 2 4 2 3" xfId="22232"/>
    <cellStyle name="20% - Accent3 2 4 3" xfId="14525"/>
    <cellStyle name="20% - Accent3 2 4 3 2" xfId="22233"/>
    <cellStyle name="20% - Accent3 2 4 4" xfId="22234"/>
    <cellStyle name="20% - Accent3 2 5" xfId="210"/>
    <cellStyle name="20% - Accent3 2 5 2" xfId="14526"/>
    <cellStyle name="20% - Accent3 2 5 2 2" xfId="22235"/>
    <cellStyle name="20% - Accent3 2 5 3" xfId="22236"/>
    <cellStyle name="20% - Accent3 2 6" xfId="14527"/>
    <cellStyle name="20% - Accent3 2 6 2" xfId="22237"/>
    <cellStyle name="20% - Accent3 2 7" xfId="22238"/>
    <cellStyle name="20% - Accent3 3" xfId="211"/>
    <cellStyle name="20% - Accent3 3 2" xfId="212"/>
    <cellStyle name="20% - Accent3 3 2 2" xfId="213"/>
    <cellStyle name="20% - Accent3 3 2 2 2" xfId="214"/>
    <cellStyle name="20% - Accent3 3 2 2 2 2" xfId="14528"/>
    <cellStyle name="20% - Accent3 3 2 2 2 2 2" xfId="22239"/>
    <cellStyle name="20% - Accent3 3 2 2 2 3" xfId="22240"/>
    <cellStyle name="20% - Accent3 3 2 2 3" xfId="14529"/>
    <cellStyle name="20% - Accent3 3 2 2 3 2" xfId="22241"/>
    <cellStyle name="20% - Accent3 3 2 2 4" xfId="22242"/>
    <cellStyle name="20% - Accent3 3 2 3" xfId="215"/>
    <cellStyle name="20% - Accent3 3 2 3 2" xfId="14530"/>
    <cellStyle name="20% - Accent3 3 2 3 2 2" xfId="22243"/>
    <cellStyle name="20% - Accent3 3 2 3 3" xfId="22244"/>
    <cellStyle name="20% - Accent3 3 2 4" xfId="14531"/>
    <cellStyle name="20% - Accent3 3 2 4 2" xfId="22245"/>
    <cellStyle name="20% - Accent3 3 2 5" xfId="22246"/>
    <cellStyle name="20% - Accent3 3 3" xfId="216"/>
    <cellStyle name="20% - Accent3 3 3 2" xfId="217"/>
    <cellStyle name="20% - Accent3 3 3 2 2" xfId="14532"/>
    <cellStyle name="20% - Accent3 3 3 2 2 2" xfId="22247"/>
    <cellStyle name="20% - Accent3 3 3 2 3" xfId="22248"/>
    <cellStyle name="20% - Accent3 3 3 3" xfId="14533"/>
    <cellStyle name="20% - Accent3 3 3 3 2" xfId="22249"/>
    <cellStyle name="20% - Accent3 3 3 4" xfId="22250"/>
    <cellStyle name="20% - Accent3 3 4" xfId="218"/>
    <cellStyle name="20% - Accent3 3 4 2" xfId="14534"/>
    <cellStyle name="20% - Accent3 3 4 2 2" xfId="22251"/>
    <cellStyle name="20% - Accent3 3 4 3" xfId="22252"/>
    <cellStyle name="20% - Accent3 3 5" xfId="14535"/>
    <cellStyle name="20% - Accent3 3 5 2" xfId="22253"/>
    <cellStyle name="20% - Accent3 3 6" xfId="22254"/>
    <cellStyle name="20% - Accent3 4" xfId="219"/>
    <cellStyle name="20% - Accent3 4 2" xfId="220"/>
    <cellStyle name="20% - Accent3 4 2 2" xfId="221"/>
    <cellStyle name="20% - Accent3 4 2 2 2" xfId="222"/>
    <cellStyle name="20% - Accent3 4 2 2 2 2" xfId="14536"/>
    <cellStyle name="20% - Accent3 4 2 2 2 2 2" xfId="22255"/>
    <cellStyle name="20% - Accent3 4 2 2 2 3" xfId="22256"/>
    <cellStyle name="20% - Accent3 4 2 2 3" xfId="14537"/>
    <cellStyle name="20% - Accent3 4 2 2 3 2" xfId="22257"/>
    <cellStyle name="20% - Accent3 4 2 2 4" xfId="22258"/>
    <cellStyle name="20% - Accent3 4 2 3" xfId="223"/>
    <cellStyle name="20% - Accent3 4 2 3 2" xfId="14538"/>
    <cellStyle name="20% - Accent3 4 2 3 2 2" xfId="22259"/>
    <cellStyle name="20% - Accent3 4 2 3 3" xfId="22260"/>
    <cellStyle name="20% - Accent3 4 2 4" xfId="14539"/>
    <cellStyle name="20% - Accent3 4 2 4 2" xfId="22261"/>
    <cellStyle name="20% - Accent3 4 2 5" xfId="22262"/>
    <cellStyle name="20% - Accent3 4 3" xfId="224"/>
    <cellStyle name="20% - Accent3 4 3 2" xfId="225"/>
    <cellStyle name="20% - Accent3 4 3 2 2" xfId="14540"/>
    <cellStyle name="20% - Accent3 4 3 2 2 2" xfId="22263"/>
    <cellStyle name="20% - Accent3 4 3 2 3" xfId="22264"/>
    <cellStyle name="20% - Accent3 4 3 3" xfId="14541"/>
    <cellStyle name="20% - Accent3 4 3 3 2" xfId="22265"/>
    <cellStyle name="20% - Accent3 4 3 4" xfId="22266"/>
    <cellStyle name="20% - Accent3 4 4" xfId="226"/>
    <cellStyle name="20% - Accent3 4 4 2" xfId="14542"/>
    <cellStyle name="20% - Accent3 4 4 2 2" xfId="22267"/>
    <cellStyle name="20% - Accent3 4 4 3" xfId="22268"/>
    <cellStyle name="20% - Accent3 4 5" xfId="14543"/>
    <cellStyle name="20% - Accent3 4 5 2" xfId="22269"/>
    <cellStyle name="20% - Accent3 4 6" xfId="22270"/>
    <cellStyle name="20% - Accent3 5" xfId="227"/>
    <cellStyle name="20% - Accent3 5 2" xfId="228"/>
    <cellStyle name="20% - Accent3 5 2 2" xfId="229"/>
    <cellStyle name="20% - Accent3 5 2 2 2" xfId="230"/>
    <cellStyle name="20% - Accent3 5 2 2 2 2" xfId="14544"/>
    <cellStyle name="20% - Accent3 5 2 2 2 2 2" xfId="22271"/>
    <cellStyle name="20% - Accent3 5 2 2 2 3" xfId="22272"/>
    <cellStyle name="20% - Accent3 5 2 2 3" xfId="14545"/>
    <cellStyle name="20% - Accent3 5 2 2 3 2" xfId="22273"/>
    <cellStyle name="20% - Accent3 5 2 2 4" xfId="22274"/>
    <cellStyle name="20% - Accent3 5 2 3" xfId="231"/>
    <cellStyle name="20% - Accent3 5 2 3 2" xfId="14546"/>
    <cellStyle name="20% - Accent3 5 2 3 2 2" xfId="22275"/>
    <cellStyle name="20% - Accent3 5 2 3 3" xfId="22276"/>
    <cellStyle name="20% - Accent3 5 2 4" xfId="14547"/>
    <cellStyle name="20% - Accent3 5 2 4 2" xfId="22277"/>
    <cellStyle name="20% - Accent3 5 2 5" xfId="22278"/>
    <cellStyle name="20% - Accent3 5 3" xfId="232"/>
    <cellStyle name="20% - Accent3 5 3 2" xfId="233"/>
    <cellStyle name="20% - Accent3 5 3 2 2" xfId="14548"/>
    <cellStyle name="20% - Accent3 5 3 2 2 2" xfId="22279"/>
    <cellStyle name="20% - Accent3 5 3 2 3" xfId="22280"/>
    <cellStyle name="20% - Accent3 5 3 3" xfId="14549"/>
    <cellStyle name="20% - Accent3 5 3 3 2" xfId="22281"/>
    <cellStyle name="20% - Accent3 5 3 4" xfId="22282"/>
    <cellStyle name="20% - Accent3 5 4" xfId="234"/>
    <cellStyle name="20% - Accent3 5 4 2" xfId="14550"/>
    <cellStyle name="20% - Accent3 5 4 2 2" xfId="22283"/>
    <cellStyle name="20% - Accent3 5 4 3" xfId="22284"/>
    <cellStyle name="20% - Accent3 5 5" xfId="14551"/>
    <cellStyle name="20% - Accent3 5 5 2" xfId="22285"/>
    <cellStyle name="20% - Accent3 5 6" xfId="22286"/>
    <cellStyle name="20% - Accent3 6" xfId="235"/>
    <cellStyle name="20% - Accent4 2" xfId="236"/>
    <cellStyle name="20% - Accent4 2 2" xfId="237"/>
    <cellStyle name="20% - Accent4 2 2 2" xfId="238"/>
    <cellStyle name="20% - Accent4 2 2 2 2" xfId="239"/>
    <cellStyle name="20% - Accent4 2 2 2 2 2" xfId="14552"/>
    <cellStyle name="20% - Accent4 2 2 2 2 2 2" xfId="22287"/>
    <cellStyle name="20% - Accent4 2 2 2 2 3" xfId="22288"/>
    <cellStyle name="20% - Accent4 2 2 2 3" xfId="14553"/>
    <cellStyle name="20% - Accent4 2 2 2 3 2" xfId="22289"/>
    <cellStyle name="20% - Accent4 2 2 2 4" xfId="22290"/>
    <cellStyle name="20% - Accent4 2 2 3" xfId="240"/>
    <cellStyle name="20% - Accent4 2 2 3 2" xfId="14554"/>
    <cellStyle name="20% - Accent4 2 2 3 2 2" xfId="22291"/>
    <cellStyle name="20% - Accent4 2 2 3 3" xfId="22292"/>
    <cellStyle name="20% - Accent4 2 2 4" xfId="14555"/>
    <cellStyle name="20% - Accent4 2 2 4 2" xfId="22293"/>
    <cellStyle name="20% - Accent4 2 2 5" xfId="22294"/>
    <cellStyle name="20% - Accent4 2 3" xfId="241"/>
    <cellStyle name="20% - Accent4 2 3 2" xfId="242"/>
    <cellStyle name="20% - Accent4 2 3 2 2" xfId="14556"/>
    <cellStyle name="20% - Accent4 2 3 2 2 2" xfId="22295"/>
    <cellStyle name="20% - Accent4 2 3 2 3" xfId="22296"/>
    <cellStyle name="20% - Accent4 2 3 3" xfId="14557"/>
    <cellStyle name="20% - Accent4 2 3 3 2" xfId="22297"/>
    <cellStyle name="20% - Accent4 2 3 4" xfId="22298"/>
    <cellStyle name="20% - Accent4 2 4" xfId="243"/>
    <cellStyle name="20% - Accent4 2 4 2" xfId="244"/>
    <cellStyle name="20% - Accent4 2 4 2 2" xfId="14558"/>
    <cellStyle name="20% - Accent4 2 4 2 2 2" xfId="22299"/>
    <cellStyle name="20% - Accent4 2 4 2 3" xfId="22300"/>
    <cellStyle name="20% - Accent4 2 4 3" xfId="14559"/>
    <cellStyle name="20% - Accent4 2 4 3 2" xfId="22301"/>
    <cellStyle name="20% - Accent4 2 4 4" xfId="22302"/>
    <cellStyle name="20% - Accent4 2 5" xfId="245"/>
    <cellStyle name="20% - Accent4 2 5 2" xfId="14560"/>
    <cellStyle name="20% - Accent4 2 5 2 2" xfId="22303"/>
    <cellStyle name="20% - Accent4 2 5 3" xfId="22304"/>
    <cellStyle name="20% - Accent4 2 6" xfId="14561"/>
    <cellStyle name="20% - Accent4 2 6 2" xfId="22305"/>
    <cellStyle name="20% - Accent4 2 7" xfId="22306"/>
    <cellStyle name="20% - Accent4 3" xfId="246"/>
    <cellStyle name="20% - Accent4 3 2" xfId="247"/>
    <cellStyle name="20% - Accent4 3 2 2" xfId="248"/>
    <cellStyle name="20% - Accent4 3 2 2 2" xfId="249"/>
    <cellStyle name="20% - Accent4 3 2 2 2 2" xfId="14562"/>
    <cellStyle name="20% - Accent4 3 2 2 2 2 2" xfId="22307"/>
    <cellStyle name="20% - Accent4 3 2 2 2 3" xfId="22308"/>
    <cellStyle name="20% - Accent4 3 2 2 3" xfId="14563"/>
    <cellStyle name="20% - Accent4 3 2 2 3 2" xfId="22309"/>
    <cellStyle name="20% - Accent4 3 2 2 4" xfId="22310"/>
    <cellStyle name="20% - Accent4 3 2 3" xfId="250"/>
    <cellStyle name="20% - Accent4 3 2 3 2" xfId="14564"/>
    <cellStyle name="20% - Accent4 3 2 3 2 2" xfId="22311"/>
    <cellStyle name="20% - Accent4 3 2 3 3" xfId="22312"/>
    <cellStyle name="20% - Accent4 3 2 4" xfId="14565"/>
    <cellStyle name="20% - Accent4 3 2 4 2" xfId="22313"/>
    <cellStyle name="20% - Accent4 3 2 5" xfId="22314"/>
    <cellStyle name="20% - Accent4 3 3" xfId="251"/>
    <cellStyle name="20% - Accent4 3 3 2" xfId="252"/>
    <cellStyle name="20% - Accent4 3 3 2 2" xfId="14566"/>
    <cellStyle name="20% - Accent4 3 3 2 2 2" xfId="22315"/>
    <cellStyle name="20% - Accent4 3 3 2 3" xfId="22316"/>
    <cellStyle name="20% - Accent4 3 3 3" xfId="14567"/>
    <cellStyle name="20% - Accent4 3 3 3 2" xfId="22317"/>
    <cellStyle name="20% - Accent4 3 3 4" xfId="22318"/>
    <cellStyle name="20% - Accent4 3 4" xfId="253"/>
    <cellStyle name="20% - Accent4 3 4 2" xfId="14568"/>
    <cellStyle name="20% - Accent4 3 4 2 2" xfId="22319"/>
    <cellStyle name="20% - Accent4 3 4 3" xfId="22320"/>
    <cellStyle name="20% - Accent4 3 5" xfId="14569"/>
    <cellStyle name="20% - Accent4 3 5 2" xfId="22321"/>
    <cellStyle name="20% - Accent4 3 6" xfId="22322"/>
    <cellStyle name="20% - Accent4 4" xfId="254"/>
    <cellStyle name="20% - Accent4 4 2" xfId="255"/>
    <cellStyle name="20% - Accent4 4 2 2" xfId="256"/>
    <cellStyle name="20% - Accent4 4 2 2 2" xfId="257"/>
    <cellStyle name="20% - Accent4 4 2 2 2 2" xfId="14570"/>
    <cellStyle name="20% - Accent4 4 2 2 2 2 2" xfId="22323"/>
    <cellStyle name="20% - Accent4 4 2 2 2 3" xfId="22324"/>
    <cellStyle name="20% - Accent4 4 2 2 3" xfId="14571"/>
    <cellStyle name="20% - Accent4 4 2 2 3 2" xfId="22325"/>
    <cellStyle name="20% - Accent4 4 2 2 4" xfId="22326"/>
    <cellStyle name="20% - Accent4 4 2 3" xfId="258"/>
    <cellStyle name="20% - Accent4 4 2 3 2" xfId="14572"/>
    <cellStyle name="20% - Accent4 4 2 3 2 2" xfId="22327"/>
    <cellStyle name="20% - Accent4 4 2 3 3" xfId="22328"/>
    <cellStyle name="20% - Accent4 4 2 4" xfId="14573"/>
    <cellStyle name="20% - Accent4 4 2 4 2" xfId="22329"/>
    <cellStyle name="20% - Accent4 4 2 5" xfId="22330"/>
    <cellStyle name="20% - Accent4 4 3" xfId="259"/>
    <cellStyle name="20% - Accent4 4 3 2" xfId="260"/>
    <cellStyle name="20% - Accent4 4 3 2 2" xfId="14574"/>
    <cellStyle name="20% - Accent4 4 3 2 2 2" xfId="22331"/>
    <cellStyle name="20% - Accent4 4 3 2 3" xfId="22332"/>
    <cellStyle name="20% - Accent4 4 3 3" xfId="14575"/>
    <cellStyle name="20% - Accent4 4 3 3 2" xfId="22333"/>
    <cellStyle name="20% - Accent4 4 3 4" xfId="22334"/>
    <cellStyle name="20% - Accent4 4 4" xfId="261"/>
    <cellStyle name="20% - Accent4 4 4 2" xfId="14576"/>
    <cellStyle name="20% - Accent4 4 4 2 2" xfId="22335"/>
    <cellStyle name="20% - Accent4 4 4 3" xfId="22336"/>
    <cellStyle name="20% - Accent4 4 5" xfId="14577"/>
    <cellStyle name="20% - Accent4 4 5 2" xfId="22337"/>
    <cellStyle name="20% - Accent4 4 6" xfId="22338"/>
    <cellStyle name="20% - Accent4 5" xfId="262"/>
    <cellStyle name="20% - Accent4 5 2" xfId="263"/>
    <cellStyle name="20% - Accent4 5 2 2" xfId="264"/>
    <cellStyle name="20% - Accent4 5 2 2 2" xfId="265"/>
    <cellStyle name="20% - Accent4 5 2 2 2 2" xfId="14578"/>
    <cellStyle name="20% - Accent4 5 2 2 2 2 2" xfId="22339"/>
    <cellStyle name="20% - Accent4 5 2 2 2 3" xfId="22340"/>
    <cellStyle name="20% - Accent4 5 2 2 3" xfId="14579"/>
    <cellStyle name="20% - Accent4 5 2 2 3 2" xfId="22341"/>
    <cellStyle name="20% - Accent4 5 2 2 4" xfId="22342"/>
    <cellStyle name="20% - Accent4 5 2 3" xfId="266"/>
    <cellStyle name="20% - Accent4 5 2 3 2" xfId="14580"/>
    <cellStyle name="20% - Accent4 5 2 3 2 2" xfId="22343"/>
    <cellStyle name="20% - Accent4 5 2 3 3" xfId="22344"/>
    <cellStyle name="20% - Accent4 5 2 4" xfId="14581"/>
    <cellStyle name="20% - Accent4 5 2 4 2" xfId="22345"/>
    <cellStyle name="20% - Accent4 5 2 5" xfId="22346"/>
    <cellStyle name="20% - Accent4 5 3" xfId="267"/>
    <cellStyle name="20% - Accent4 5 3 2" xfId="268"/>
    <cellStyle name="20% - Accent4 5 3 2 2" xfId="14582"/>
    <cellStyle name="20% - Accent4 5 3 2 2 2" xfId="22347"/>
    <cellStyle name="20% - Accent4 5 3 2 3" xfId="22348"/>
    <cellStyle name="20% - Accent4 5 3 3" xfId="14583"/>
    <cellStyle name="20% - Accent4 5 3 3 2" xfId="22349"/>
    <cellStyle name="20% - Accent4 5 3 4" xfId="22350"/>
    <cellStyle name="20% - Accent4 5 4" xfId="269"/>
    <cellStyle name="20% - Accent4 5 4 2" xfId="14584"/>
    <cellStyle name="20% - Accent4 5 4 2 2" xfId="22351"/>
    <cellStyle name="20% - Accent4 5 4 3" xfId="22352"/>
    <cellStyle name="20% - Accent4 5 5" xfId="14585"/>
    <cellStyle name="20% - Accent4 5 5 2" xfId="22353"/>
    <cellStyle name="20% - Accent4 5 6" xfId="22354"/>
    <cellStyle name="20% - Accent4 6" xfId="270"/>
    <cellStyle name="20% - Accent5 2" xfId="271"/>
    <cellStyle name="20% - Accent5 2 2" xfId="272"/>
    <cellStyle name="20% - Accent5 2 2 2" xfId="273"/>
    <cellStyle name="20% - Accent5 2 2 2 2" xfId="274"/>
    <cellStyle name="20% - Accent5 2 2 2 2 2" xfId="14586"/>
    <cellStyle name="20% - Accent5 2 2 2 2 2 2" xfId="22355"/>
    <cellStyle name="20% - Accent5 2 2 2 2 3" xfId="22356"/>
    <cellStyle name="20% - Accent5 2 2 2 3" xfId="14587"/>
    <cellStyle name="20% - Accent5 2 2 2 3 2" xfId="22357"/>
    <cellStyle name="20% - Accent5 2 2 2 4" xfId="22358"/>
    <cellStyle name="20% - Accent5 2 2 3" xfId="275"/>
    <cellStyle name="20% - Accent5 2 2 3 2" xfId="14588"/>
    <cellStyle name="20% - Accent5 2 2 3 2 2" xfId="22359"/>
    <cellStyle name="20% - Accent5 2 2 3 3" xfId="22360"/>
    <cellStyle name="20% - Accent5 2 2 4" xfId="14589"/>
    <cellStyle name="20% - Accent5 2 2 4 2" xfId="22361"/>
    <cellStyle name="20% - Accent5 2 2 5" xfId="22362"/>
    <cellStyle name="20% - Accent5 2 3" xfId="276"/>
    <cellStyle name="20% - Accent5 2 3 2" xfId="277"/>
    <cellStyle name="20% - Accent5 2 3 2 2" xfId="14590"/>
    <cellStyle name="20% - Accent5 2 3 2 2 2" xfId="22363"/>
    <cellStyle name="20% - Accent5 2 3 2 3" xfId="22364"/>
    <cellStyle name="20% - Accent5 2 3 3" xfId="14591"/>
    <cellStyle name="20% - Accent5 2 3 3 2" xfId="22365"/>
    <cellStyle name="20% - Accent5 2 3 4" xfId="22366"/>
    <cellStyle name="20% - Accent5 2 4" xfId="278"/>
    <cellStyle name="20% - Accent5 2 4 2" xfId="279"/>
    <cellStyle name="20% - Accent5 2 4 2 2" xfId="14592"/>
    <cellStyle name="20% - Accent5 2 4 2 2 2" xfId="22367"/>
    <cellStyle name="20% - Accent5 2 4 2 3" xfId="22368"/>
    <cellStyle name="20% - Accent5 2 4 3" xfId="14593"/>
    <cellStyle name="20% - Accent5 2 4 3 2" xfId="22369"/>
    <cellStyle name="20% - Accent5 2 4 4" xfId="22370"/>
    <cellStyle name="20% - Accent5 2 5" xfId="280"/>
    <cellStyle name="20% - Accent5 2 5 2" xfId="14594"/>
    <cellStyle name="20% - Accent5 2 5 2 2" xfId="22371"/>
    <cellStyle name="20% - Accent5 2 5 3" xfId="22372"/>
    <cellStyle name="20% - Accent5 2 6" xfId="14595"/>
    <cellStyle name="20% - Accent5 2 6 2" xfId="22373"/>
    <cellStyle name="20% - Accent5 2 7" xfId="22374"/>
    <cellStyle name="20% - Accent5 3" xfId="281"/>
    <cellStyle name="20% - Accent5 3 2" xfId="282"/>
    <cellStyle name="20% - Accent5 3 2 2" xfId="283"/>
    <cellStyle name="20% - Accent5 3 2 2 2" xfId="284"/>
    <cellStyle name="20% - Accent5 3 2 2 2 2" xfId="14596"/>
    <cellStyle name="20% - Accent5 3 2 2 2 2 2" xfId="22375"/>
    <cellStyle name="20% - Accent5 3 2 2 2 3" xfId="22376"/>
    <cellStyle name="20% - Accent5 3 2 2 3" xfId="14597"/>
    <cellStyle name="20% - Accent5 3 2 2 3 2" xfId="22377"/>
    <cellStyle name="20% - Accent5 3 2 2 4" xfId="22378"/>
    <cellStyle name="20% - Accent5 3 2 3" xfId="285"/>
    <cellStyle name="20% - Accent5 3 2 3 2" xfId="14598"/>
    <cellStyle name="20% - Accent5 3 2 3 2 2" xfId="22379"/>
    <cellStyle name="20% - Accent5 3 2 3 3" xfId="22380"/>
    <cellStyle name="20% - Accent5 3 2 4" xfId="14599"/>
    <cellStyle name="20% - Accent5 3 2 4 2" xfId="22381"/>
    <cellStyle name="20% - Accent5 3 2 5" xfId="22382"/>
    <cellStyle name="20% - Accent5 3 3" xfId="286"/>
    <cellStyle name="20% - Accent5 3 3 2" xfId="287"/>
    <cellStyle name="20% - Accent5 3 3 2 2" xfId="14600"/>
    <cellStyle name="20% - Accent5 3 3 2 2 2" xfId="22383"/>
    <cellStyle name="20% - Accent5 3 3 2 3" xfId="22384"/>
    <cellStyle name="20% - Accent5 3 3 3" xfId="14601"/>
    <cellStyle name="20% - Accent5 3 3 3 2" xfId="22385"/>
    <cellStyle name="20% - Accent5 3 3 4" xfId="22386"/>
    <cellStyle name="20% - Accent5 3 4" xfId="288"/>
    <cellStyle name="20% - Accent5 3 4 2" xfId="14602"/>
    <cellStyle name="20% - Accent5 3 4 2 2" xfId="22387"/>
    <cellStyle name="20% - Accent5 3 4 3" xfId="22388"/>
    <cellStyle name="20% - Accent5 3 5" xfId="14603"/>
    <cellStyle name="20% - Accent5 3 5 2" xfId="22389"/>
    <cellStyle name="20% - Accent5 3 6" xfId="22390"/>
    <cellStyle name="20% - Accent5 4" xfId="289"/>
    <cellStyle name="20% - Accent5 4 2" xfId="290"/>
    <cellStyle name="20% - Accent5 4 2 2" xfId="291"/>
    <cellStyle name="20% - Accent5 4 2 2 2" xfId="292"/>
    <cellStyle name="20% - Accent5 4 2 2 2 2" xfId="14604"/>
    <cellStyle name="20% - Accent5 4 2 2 2 2 2" xfId="22391"/>
    <cellStyle name="20% - Accent5 4 2 2 2 3" xfId="22392"/>
    <cellStyle name="20% - Accent5 4 2 2 3" xfId="14605"/>
    <cellStyle name="20% - Accent5 4 2 2 3 2" xfId="22393"/>
    <cellStyle name="20% - Accent5 4 2 2 4" xfId="22394"/>
    <cellStyle name="20% - Accent5 4 2 3" xfId="293"/>
    <cellStyle name="20% - Accent5 4 2 3 2" xfId="14606"/>
    <cellStyle name="20% - Accent5 4 2 3 2 2" xfId="22395"/>
    <cellStyle name="20% - Accent5 4 2 3 3" xfId="22396"/>
    <cellStyle name="20% - Accent5 4 2 4" xfId="14607"/>
    <cellStyle name="20% - Accent5 4 2 4 2" xfId="22397"/>
    <cellStyle name="20% - Accent5 4 2 5" xfId="22398"/>
    <cellStyle name="20% - Accent5 4 3" xfId="294"/>
    <cellStyle name="20% - Accent5 4 3 2" xfId="295"/>
    <cellStyle name="20% - Accent5 4 3 2 2" xfId="14608"/>
    <cellStyle name="20% - Accent5 4 3 2 2 2" xfId="22399"/>
    <cellStyle name="20% - Accent5 4 3 2 3" xfId="22400"/>
    <cellStyle name="20% - Accent5 4 3 3" xfId="14609"/>
    <cellStyle name="20% - Accent5 4 3 3 2" xfId="22401"/>
    <cellStyle name="20% - Accent5 4 3 4" xfId="22402"/>
    <cellStyle name="20% - Accent5 4 4" xfId="296"/>
    <cellStyle name="20% - Accent5 4 4 2" xfId="14610"/>
    <cellStyle name="20% - Accent5 4 4 2 2" xfId="22403"/>
    <cellStyle name="20% - Accent5 4 4 3" xfId="22404"/>
    <cellStyle name="20% - Accent5 4 5" xfId="14611"/>
    <cellStyle name="20% - Accent5 4 5 2" xfId="22405"/>
    <cellStyle name="20% - Accent5 4 6" xfId="22406"/>
    <cellStyle name="20% - Accent5 5" xfId="297"/>
    <cellStyle name="20% - Accent5 5 2" xfId="298"/>
    <cellStyle name="20% - Accent5 5 2 2" xfId="299"/>
    <cellStyle name="20% - Accent5 5 2 2 2" xfId="300"/>
    <cellStyle name="20% - Accent5 5 2 2 2 2" xfId="14612"/>
    <cellStyle name="20% - Accent5 5 2 2 2 2 2" xfId="22407"/>
    <cellStyle name="20% - Accent5 5 2 2 2 3" xfId="22408"/>
    <cellStyle name="20% - Accent5 5 2 2 3" xfId="14613"/>
    <cellStyle name="20% - Accent5 5 2 2 3 2" xfId="22409"/>
    <cellStyle name="20% - Accent5 5 2 2 4" xfId="22410"/>
    <cellStyle name="20% - Accent5 5 2 3" xfId="301"/>
    <cellStyle name="20% - Accent5 5 2 3 2" xfId="14614"/>
    <cellStyle name="20% - Accent5 5 2 3 2 2" xfId="22411"/>
    <cellStyle name="20% - Accent5 5 2 3 3" xfId="22412"/>
    <cellStyle name="20% - Accent5 5 2 4" xfId="14615"/>
    <cellStyle name="20% - Accent5 5 2 4 2" xfId="22413"/>
    <cellStyle name="20% - Accent5 5 2 5" xfId="22414"/>
    <cellStyle name="20% - Accent5 5 3" xfId="302"/>
    <cellStyle name="20% - Accent5 5 3 2" xfId="303"/>
    <cellStyle name="20% - Accent5 5 3 2 2" xfId="14616"/>
    <cellStyle name="20% - Accent5 5 3 2 2 2" xfId="22415"/>
    <cellStyle name="20% - Accent5 5 3 2 3" xfId="22416"/>
    <cellStyle name="20% - Accent5 5 3 3" xfId="14617"/>
    <cellStyle name="20% - Accent5 5 3 3 2" xfId="22417"/>
    <cellStyle name="20% - Accent5 5 3 4" xfId="22418"/>
    <cellStyle name="20% - Accent5 5 4" xfId="304"/>
    <cellStyle name="20% - Accent5 5 4 2" xfId="14618"/>
    <cellStyle name="20% - Accent5 5 4 2 2" xfId="22419"/>
    <cellStyle name="20% - Accent5 5 4 3" xfId="22420"/>
    <cellStyle name="20% - Accent5 5 5" xfId="14619"/>
    <cellStyle name="20% - Accent5 5 5 2" xfId="22421"/>
    <cellStyle name="20% - Accent5 5 6" xfId="22422"/>
    <cellStyle name="20% - Accent5 6" xfId="305"/>
    <cellStyle name="20% - Accent6 2" xfId="306"/>
    <cellStyle name="20% - Accent6 2 2" xfId="307"/>
    <cellStyle name="20% - Accent6 2 2 2" xfId="308"/>
    <cellStyle name="20% - Accent6 2 2 2 2" xfId="309"/>
    <cellStyle name="20% - Accent6 2 2 2 2 2" xfId="14620"/>
    <cellStyle name="20% - Accent6 2 2 2 2 2 2" xfId="22423"/>
    <cellStyle name="20% - Accent6 2 2 2 2 3" xfId="22424"/>
    <cellStyle name="20% - Accent6 2 2 2 3" xfId="14621"/>
    <cellStyle name="20% - Accent6 2 2 2 3 2" xfId="22425"/>
    <cellStyle name="20% - Accent6 2 2 2 4" xfId="22426"/>
    <cellStyle name="20% - Accent6 2 2 3" xfId="310"/>
    <cellStyle name="20% - Accent6 2 2 3 2" xfId="14622"/>
    <cellStyle name="20% - Accent6 2 2 3 2 2" xfId="22427"/>
    <cellStyle name="20% - Accent6 2 2 3 3" xfId="22428"/>
    <cellStyle name="20% - Accent6 2 2 4" xfId="14623"/>
    <cellStyle name="20% - Accent6 2 2 4 2" xfId="22429"/>
    <cellStyle name="20% - Accent6 2 2 5" xfId="22430"/>
    <cellStyle name="20% - Accent6 2 3" xfId="311"/>
    <cellStyle name="20% - Accent6 2 3 2" xfId="312"/>
    <cellStyle name="20% - Accent6 2 3 2 2" xfId="14624"/>
    <cellStyle name="20% - Accent6 2 3 2 2 2" xfId="22431"/>
    <cellStyle name="20% - Accent6 2 3 2 3" xfId="22432"/>
    <cellStyle name="20% - Accent6 2 3 3" xfId="14625"/>
    <cellStyle name="20% - Accent6 2 3 3 2" xfId="22433"/>
    <cellStyle name="20% - Accent6 2 3 4" xfId="22434"/>
    <cellStyle name="20% - Accent6 2 4" xfId="313"/>
    <cellStyle name="20% - Accent6 2 4 2" xfId="314"/>
    <cellStyle name="20% - Accent6 2 4 2 2" xfId="14626"/>
    <cellStyle name="20% - Accent6 2 4 2 2 2" xfId="22435"/>
    <cellStyle name="20% - Accent6 2 4 2 3" xfId="22436"/>
    <cellStyle name="20% - Accent6 2 4 3" xfId="14627"/>
    <cellStyle name="20% - Accent6 2 4 3 2" xfId="22437"/>
    <cellStyle name="20% - Accent6 2 4 4" xfId="22438"/>
    <cellStyle name="20% - Accent6 2 5" xfId="315"/>
    <cellStyle name="20% - Accent6 2 5 2" xfId="14628"/>
    <cellStyle name="20% - Accent6 2 5 2 2" xfId="22439"/>
    <cellStyle name="20% - Accent6 2 5 3" xfId="22440"/>
    <cellStyle name="20% - Accent6 2 6" xfId="14629"/>
    <cellStyle name="20% - Accent6 2 6 2" xfId="22441"/>
    <cellStyle name="20% - Accent6 2 7" xfId="22442"/>
    <cellStyle name="20% - Accent6 3" xfId="316"/>
    <cellStyle name="20% - Accent6 3 2" xfId="317"/>
    <cellStyle name="20% - Accent6 3 2 2" xfId="318"/>
    <cellStyle name="20% - Accent6 3 2 2 2" xfId="319"/>
    <cellStyle name="20% - Accent6 3 2 2 2 2" xfId="14630"/>
    <cellStyle name="20% - Accent6 3 2 2 2 2 2" xfId="22443"/>
    <cellStyle name="20% - Accent6 3 2 2 2 3" xfId="22444"/>
    <cellStyle name="20% - Accent6 3 2 2 3" xfId="14631"/>
    <cellStyle name="20% - Accent6 3 2 2 3 2" xfId="22445"/>
    <cellStyle name="20% - Accent6 3 2 2 4" xfId="22446"/>
    <cellStyle name="20% - Accent6 3 2 3" xfId="320"/>
    <cellStyle name="20% - Accent6 3 2 3 2" xfId="14632"/>
    <cellStyle name="20% - Accent6 3 2 3 2 2" xfId="22447"/>
    <cellStyle name="20% - Accent6 3 2 3 3" xfId="22448"/>
    <cellStyle name="20% - Accent6 3 2 4" xfId="14633"/>
    <cellStyle name="20% - Accent6 3 2 4 2" xfId="22449"/>
    <cellStyle name="20% - Accent6 3 2 5" xfId="22450"/>
    <cellStyle name="20% - Accent6 3 3" xfId="321"/>
    <cellStyle name="20% - Accent6 3 3 2" xfId="322"/>
    <cellStyle name="20% - Accent6 3 3 2 2" xfId="14634"/>
    <cellStyle name="20% - Accent6 3 3 2 2 2" xfId="22451"/>
    <cellStyle name="20% - Accent6 3 3 2 3" xfId="22452"/>
    <cellStyle name="20% - Accent6 3 3 3" xfId="14635"/>
    <cellStyle name="20% - Accent6 3 3 3 2" xfId="22453"/>
    <cellStyle name="20% - Accent6 3 3 4" xfId="22454"/>
    <cellStyle name="20% - Accent6 3 4" xfId="323"/>
    <cellStyle name="20% - Accent6 3 4 2" xfId="14636"/>
    <cellStyle name="20% - Accent6 3 4 2 2" xfId="22455"/>
    <cellStyle name="20% - Accent6 3 4 3" xfId="22456"/>
    <cellStyle name="20% - Accent6 3 5" xfId="14637"/>
    <cellStyle name="20% - Accent6 3 5 2" xfId="22457"/>
    <cellStyle name="20% - Accent6 3 6" xfId="22458"/>
    <cellStyle name="20% - Accent6 4" xfId="324"/>
    <cellStyle name="20% - Accent6 4 2" xfId="325"/>
    <cellStyle name="20% - Accent6 4 2 2" xfId="326"/>
    <cellStyle name="20% - Accent6 4 2 2 2" xfId="327"/>
    <cellStyle name="20% - Accent6 4 2 2 2 2" xfId="14638"/>
    <cellStyle name="20% - Accent6 4 2 2 2 2 2" xfId="22459"/>
    <cellStyle name="20% - Accent6 4 2 2 2 3" xfId="22460"/>
    <cellStyle name="20% - Accent6 4 2 2 3" xfId="14639"/>
    <cellStyle name="20% - Accent6 4 2 2 3 2" xfId="22461"/>
    <cellStyle name="20% - Accent6 4 2 2 4" xfId="22462"/>
    <cellStyle name="20% - Accent6 4 2 3" xfId="328"/>
    <cellStyle name="20% - Accent6 4 2 3 2" xfId="14640"/>
    <cellStyle name="20% - Accent6 4 2 3 2 2" xfId="22463"/>
    <cellStyle name="20% - Accent6 4 2 3 3" xfId="22464"/>
    <cellStyle name="20% - Accent6 4 2 4" xfId="14641"/>
    <cellStyle name="20% - Accent6 4 2 4 2" xfId="22465"/>
    <cellStyle name="20% - Accent6 4 2 5" xfId="22466"/>
    <cellStyle name="20% - Accent6 4 3" xfId="329"/>
    <cellStyle name="20% - Accent6 4 3 2" xfId="330"/>
    <cellStyle name="20% - Accent6 4 3 2 2" xfId="14642"/>
    <cellStyle name="20% - Accent6 4 3 2 2 2" xfId="22467"/>
    <cellStyle name="20% - Accent6 4 3 2 3" xfId="22468"/>
    <cellStyle name="20% - Accent6 4 3 3" xfId="14643"/>
    <cellStyle name="20% - Accent6 4 3 3 2" xfId="22469"/>
    <cellStyle name="20% - Accent6 4 3 4" xfId="22470"/>
    <cellStyle name="20% - Accent6 4 4" xfId="331"/>
    <cellStyle name="20% - Accent6 4 4 2" xfId="14644"/>
    <cellStyle name="20% - Accent6 4 4 2 2" xfId="22471"/>
    <cellStyle name="20% - Accent6 4 4 3" xfId="22472"/>
    <cellStyle name="20% - Accent6 4 5" xfId="14645"/>
    <cellStyle name="20% - Accent6 4 5 2" xfId="22473"/>
    <cellStyle name="20% - Accent6 4 6" xfId="22474"/>
    <cellStyle name="20% - Accent6 5" xfId="332"/>
    <cellStyle name="20% - Accent6 5 2" xfId="333"/>
    <cellStyle name="20% - Accent6 5 2 2" xfId="334"/>
    <cellStyle name="20% - Accent6 5 2 2 2" xfId="335"/>
    <cellStyle name="20% - Accent6 5 2 2 2 2" xfId="14646"/>
    <cellStyle name="20% - Accent6 5 2 2 2 2 2" xfId="22475"/>
    <cellStyle name="20% - Accent6 5 2 2 2 3" xfId="22476"/>
    <cellStyle name="20% - Accent6 5 2 2 3" xfId="14647"/>
    <cellStyle name="20% - Accent6 5 2 2 3 2" xfId="22477"/>
    <cellStyle name="20% - Accent6 5 2 2 4" xfId="22478"/>
    <cellStyle name="20% - Accent6 5 2 3" xfId="336"/>
    <cellStyle name="20% - Accent6 5 2 3 2" xfId="14648"/>
    <cellStyle name="20% - Accent6 5 2 3 2 2" xfId="22479"/>
    <cellStyle name="20% - Accent6 5 2 3 3" xfId="22480"/>
    <cellStyle name="20% - Accent6 5 2 4" xfId="14649"/>
    <cellStyle name="20% - Accent6 5 2 4 2" xfId="22481"/>
    <cellStyle name="20% - Accent6 5 2 5" xfId="22482"/>
    <cellStyle name="20% - Accent6 5 3" xfId="337"/>
    <cellStyle name="20% - Accent6 5 3 2" xfId="338"/>
    <cellStyle name="20% - Accent6 5 3 2 2" xfId="14650"/>
    <cellStyle name="20% - Accent6 5 3 2 2 2" xfId="22483"/>
    <cellStyle name="20% - Accent6 5 3 2 3" xfId="22484"/>
    <cellStyle name="20% - Accent6 5 3 3" xfId="14651"/>
    <cellStyle name="20% - Accent6 5 3 3 2" xfId="22485"/>
    <cellStyle name="20% - Accent6 5 3 4" xfId="22486"/>
    <cellStyle name="20% - Accent6 5 4" xfId="339"/>
    <cellStyle name="20% - Accent6 5 4 2" xfId="14652"/>
    <cellStyle name="20% - Accent6 5 4 2 2" xfId="22487"/>
    <cellStyle name="20% - Accent6 5 4 3" xfId="22488"/>
    <cellStyle name="20% - Accent6 5 5" xfId="14653"/>
    <cellStyle name="20% - Accent6 5 5 2" xfId="22489"/>
    <cellStyle name="20% - Accent6 5 6" xfId="22490"/>
    <cellStyle name="20% - Accent6 6" xfId="340"/>
    <cellStyle name="40% - Accent1 2" xfId="341"/>
    <cellStyle name="40% - Accent1 2 2" xfId="342"/>
    <cellStyle name="40% - Accent1 2 2 2" xfId="343"/>
    <cellStyle name="40% - Accent1 2 2 2 2" xfId="344"/>
    <cellStyle name="40% - Accent1 2 2 2 2 2" xfId="14654"/>
    <cellStyle name="40% - Accent1 2 2 2 2 2 2" xfId="22491"/>
    <cellStyle name="40% - Accent1 2 2 2 2 3" xfId="22492"/>
    <cellStyle name="40% - Accent1 2 2 2 3" xfId="14655"/>
    <cellStyle name="40% - Accent1 2 2 2 3 2" xfId="22493"/>
    <cellStyle name="40% - Accent1 2 2 2 4" xfId="22494"/>
    <cellStyle name="40% - Accent1 2 2 3" xfId="345"/>
    <cellStyle name="40% - Accent1 2 2 3 2" xfId="14656"/>
    <cellStyle name="40% - Accent1 2 2 3 2 2" xfId="22495"/>
    <cellStyle name="40% - Accent1 2 2 3 3" xfId="22496"/>
    <cellStyle name="40% - Accent1 2 2 4" xfId="14657"/>
    <cellStyle name="40% - Accent1 2 2 4 2" xfId="22497"/>
    <cellStyle name="40% - Accent1 2 2 5" xfId="22498"/>
    <cellStyle name="40% - Accent1 2 3" xfId="346"/>
    <cellStyle name="40% - Accent1 2 3 2" xfId="347"/>
    <cellStyle name="40% - Accent1 2 3 2 2" xfId="14658"/>
    <cellStyle name="40% - Accent1 2 3 2 2 2" xfId="22499"/>
    <cellStyle name="40% - Accent1 2 3 2 3" xfId="22500"/>
    <cellStyle name="40% - Accent1 2 3 3" xfId="14659"/>
    <cellStyle name="40% - Accent1 2 3 3 2" xfId="22501"/>
    <cellStyle name="40% - Accent1 2 3 4" xfId="22502"/>
    <cellStyle name="40% - Accent1 2 4" xfId="348"/>
    <cellStyle name="40% - Accent1 2 4 2" xfId="349"/>
    <cellStyle name="40% - Accent1 2 4 2 2" xfId="14660"/>
    <cellStyle name="40% - Accent1 2 4 2 2 2" xfId="22503"/>
    <cellStyle name="40% - Accent1 2 4 2 3" xfId="22504"/>
    <cellStyle name="40% - Accent1 2 4 3" xfId="14661"/>
    <cellStyle name="40% - Accent1 2 4 3 2" xfId="22505"/>
    <cellStyle name="40% - Accent1 2 4 4" xfId="22506"/>
    <cellStyle name="40% - Accent1 2 5" xfId="350"/>
    <cellStyle name="40% - Accent1 2 5 2" xfId="14662"/>
    <cellStyle name="40% - Accent1 2 5 2 2" xfId="22507"/>
    <cellStyle name="40% - Accent1 2 5 3" xfId="22508"/>
    <cellStyle name="40% - Accent1 2 6" xfId="14663"/>
    <cellStyle name="40% - Accent1 2 6 2" xfId="22509"/>
    <cellStyle name="40% - Accent1 2 7" xfId="22510"/>
    <cellStyle name="40% - Accent1 3" xfId="351"/>
    <cellStyle name="40% - Accent1 3 2" xfId="352"/>
    <cellStyle name="40% - Accent1 3 2 2" xfId="353"/>
    <cellStyle name="40% - Accent1 3 2 2 2" xfId="354"/>
    <cellStyle name="40% - Accent1 3 2 2 2 2" xfId="14664"/>
    <cellStyle name="40% - Accent1 3 2 2 2 2 2" xfId="22511"/>
    <cellStyle name="40% - Accent1 3 2 2 2 3" xfId="22512"/>
    <cellStyle name="40% - Accent1 3 2 2 3" xfId="14665"/>
    <cellStyle name="40% - Accent1 3 2 2 3 2" xfId="22513"/>
    <cellStyle name="40% - Accent1 3 2 2 4" xfId="22514"/>
    <cellStyle name="40% - Accent1 3 2 3" xfId="355"/>
    <cellStyle name="40% - Accent1 3 2 3 2" xfId="14666"/>
    <cellStyle name="40% - Accent1 3 2 3 2 2" xfId="22515"/>
    <cellStyle name="40% - Accent1 3 2 3 3" xfId="22516"/>
    <cellStyle name="40% - Accent1 3 2 4" xfId="14667"/>
    <cellStyle name="40% - Accent1 3 2 4 2" xfId="22517"/>
    <cellStyle name="40% - Accent1 3 2 5" xfId="22518"/>
    <cellStyle name="40% - Accent1 3 3" xfId="356"/>
    <cellStyle name="40% - Accent1 3 3 2" xfId="357"/>
    <cellStyle name="40% - Accent1 3 3 2 2" xfId="14668"/>
    <cellStyle name="40% - Accent1 3 3 2 2 2" xfId="22519"/>
    <cellStyle name="40% - Accent1 3 3 2 3" xfId="22520"/>
    <cellStyle name="40% - Accent1 3 3 3" xfId="14669"/>
    <cellStyle name="40% - Accent1 3 3 3 2" xfId="22521"/>
    <cellStyle name="40% - Accent1 3 3 4" xfId="22522"/>
    <cellStyle name="40% - Accent1 3 4" xfId="358"/>
    <cellStyle name="40% - Accent1 3 4 2" xfId="14670"/>
    <cellStyle name="40% - Accent1 3 4 2 2" xfId="22523"/>
    <cellStyle name="40% - Accent1 3 4 3" xfId="22524"/>
    <cellStyle name="40% - Accent1 3 5" xfId="14671"/>
    <cellStyle name="40% - Accent1 3 5 2" xfId="22525"/>
    <cellStyle name="40% - Accent1 3 6" xfId="22526"/>
    <cellStyle name="40% - Accent1 4" xfId="359"/>
    <cellStyle name="40% - Accent1 4 2" xfId="360"/>
    <cellStyle name="40% - Accent1 4 2 2" xfId="361"/>
    <cellStyle name="40% - Accent1 4 2 2 2" xfId="362"/>
    <cellStyle name="40% - Accent1 4 2 2 2 2" xfId="14672"/>
    <cellStyle name="40% - Accent1 4 2 2 2 2 2" xfId="22527"/>
    <cellStyle name="40% - Accent1 4 2 2 2 3" xfId="22528"/>
    <cellStyle name="40% - Accent1 4 2 2 3" xfId="14673"/>
    <cellStyle name="40% - Accent1 4 2 2 3 2" xfId="22529"/>
    <cellStyle name="40% - Accent1 4 2 2 4" xfId="22530"/>
    <cellStyle name="40% - Accent1 4 2 3" xfId="363"/>
    <cellStyle name="40% - Accent1 4 2 3 2" xfId="14674"/>
    <cellStyle name="40% - Accent1 4 2 3 2 2" xfId="22531"/>
    <cellStyle name="40% - Accent1 4 2 3 3" xfId="22532"/>
    <cellStyle name="40% - Accent1 4 2 4" xfId="14675"/>
    <cellStyle name="40% - Accent1 4 2 4 2" xfId="22533"/>
    <cellStyle name="40% - Accent1 4 2 5" xfId="22534"/>
    <cellStyle name="40% - Accent1 4 3" xfId="364"/>
    <cellStyle name="40% - Accent1 4 3 2" xfId="365"/>
    <cellStyle name="40% - Accent1 4 3 2 2" xfId="14676"/>
    <cellStyle name="40% - Accent1 4 3 2 2 2" xfId="22535"/>
    <cellStyle name="40% - Accent1 4 3 2 3" xfId="22536"/>
    <cellStyle name="40% - Accent1 4 3 3" xfId="14677"/>
    <cellStyle name="40% - Accent1 4 3 3 2" xfId="22537"/>
    <cellStyle name="40% - Accent1 4 3 4" xfId="22538"/>
    <cellStyle name="40% - Accent1 4 4" xfId="366"/>
    <cellStyle name="40% - Accent1 4 4 2" xfId="14678"/>
    <cellStyle name="40% - Accent1 4 4 2 2" xfId="22539"/>
    <cellStyle name="40% - Accent1 4 4 3" xfId="22540"/>
    <cellStyle name="40% - Accent1 4 5" xfId="14679"/>
    <cellStyle name="40% - Accent1 4 5 2" xfId="22541"/>
    <cellStyle name="40% - Accent1 4 6" xfId="22542"/>
    <cellStyle name="40% - Accent1 5" xfId="367"/>
    <cellStyle name="40% - Accent1 5 2" xfId="368"/>
    <cellStyle name="40% - Accent1 5 2 2" xfId="369"/>
    <cellStyle name="40% - Accent1 5 2 2 2" xfId="370"/>
    <cellStyle name="40% - Accent1 5 2 2 2 2" xfId="14680"/>
    <cellStyle name="40% - Accent1 5 2 2 2 2 2" xfId="22543"/>
    <cellStyle name="40% - Accent1 5 2 2 2 3" xfId="22544"/>
    <cellStyle name="40% - Accent1 5 2 2 3" xfId="14681"/>
    <cellStyle name="40% - Accent1 5 2 2 3 2" xfId="22545"/>
    <cellStyle name="40% - Accent1 5 2 2 4" xfId="22546"/>
    <cellStyle name="40% - Accent1 5 2 3" xfId="371"/>
    <cellStyle name="40% - Accent1 5 2 3 2" xfId="14682"/>
    <cellStyle name="40% - Accent1 5 2 3 2 2" xfId="22547"/>
    <cellStyle name="40% - Accent1 5 2 3 3" xfId="22548"/>
    <cellStyle name="40% - Accent1 5 2 4" xfId="14683"/>
    <cellStyle name="40% - Accent1 5 2 4 2" xfId="22549"/>
    <cellStyle name="40% - Accent1 5 2 5" xfId="22550"/>
    <cellStyle name="40% - Accent1 5 3" xfId="372"/>
    <cellStyle name="40% - Accent1 5 3 2" xfId="373"/>
    <cellStyle name="40% - Accent1 5 3 2 2" xfId="14684"/>
    <cellStyle name="40% - Accent1 5 3 2 2 2" xfId="22551"/>
    <cellStyle name="40% - Accent1 5 3 2 3" xfId="22552"/>
    <cellStyle name="40% - Accent1 5 3 3" xfId="14685"/>
    <cellStyle name="40% - Accent1 5 3 3 2" xfId="22553"/>
    <cellStyle name="40% - Accent1 5 3 4" xfId="22554"/>
    <cellStyle name="40% - Accent1 5 4" xfId="374"/>
    <cellStyle name="40% - Accent1 5 4 2" xfId="14686"/>
    <cellStyle name="40% - Accent1 5 4 2 2" xfId="22555"/>
    <cellStyle name="40% - Accent1 5 4 3" xfId="22556"/>
    <cellStyle name="40% - Accent1 5 5" xfId="14687"/>
    <cellStyle name="40% - Accent1 5 5 2" xfId="22557"/>
    <cellStyle name="40% - Accent1 5 6" xfId="22558"/>
    <cellStyle name="40% - Accent1 6" xfId="375"/>
    <cellStyle name="40% - Accent2 2" xfId="376"/>
    <cellStyle name="40% - Accent2 2 2" xfId="377"/>
    <cellStyle name="40% - Accent2 2 2 2" xfId="378"/>
    <cellStyle name="40% - Accent2 2 2 2 2" xfId="379"/>
    <cellStyle name="40% - Accent2 2 2 2 2 2" xfId="14688"/>
    <cellStyle name="40% - Accent2 2 2 2 2 2 2" xfId="22559"/>
    <cellStyle name="40% - Accent2 2 2 2 2 3" xfId="22560"/>
    <cellStyle name="40% - Accent2 2 2 2 3" xfId="14689"/>
    <cellStyle name="40% - Accent2 2 2 2 3 2" xfId="22561"/>
    <cellStyle name="40% - Accent2 2 2 2 4" xfId="22562"/>
    <cellStyle name="40% - Accent2 2 2 3" xfId="380"/>
    <cellStyle name="40% - Accent2 2 2 3 2" xfId="14690"/>
    <cellStyle name="40% - Accent2 2 2 3 2 2" xfId="22563"/>
    <cellStyle name="40% - Accent2 2 2 3 3" xfId="22564"/>
    <cellStyle name="40% - Accent2 2 2 4" xfId="14691"/>
    <cellStyle name="40% - Accent2 2 2 4 2" xfId="22565"/>
    <cellStyle name="40% - Accent2 2 2 5" xfId="22566"/>
    <cellStyle name="40% - Accent2 2 3" xfId="381"/>
    <cellStyle name="40% - Accent2 2 3 2" xfId="382"/>
    <cellStyle name="40% - Accent2 2 3 2 2" xfId="14692"/>
    <cellStyle name="40% - Accent2 2 3 2 2 2" xfId="22567"/>
    <cellStyle name="40% - Accent2 2 3 2 3" xfId="22568"/>
    <cellStyle name="40% - Accent2 2 3 3" xfId="14693"/>
    <cellStyle name="40% - Accent2 2 3 3 2" xfId="22569"/>
    <cellStyle name="40% - Accent2 2 3 4" xfId="22570"/>
    <cellStyle name="40% - Accent2 2 4" xfId="383"/>
    <cellStyle name="40% - Accent2 2 4 2" xfId="384"/>
    <cellStyle name="40% - Accent2 2 4 2 2" xfId="14694"/>
    <cellStyle name="40% - Accent2 2 4 2 2 2" xfId="22571"/>
    <cellStyle name="40% - Accent2 2 4 2 3" xfId="22572"/>
    <cellStyle name="40% - Accent2 2 4 3" xfId="14695"/>
    <cellStyle name="40% - Accent2 2 4 3 2" xfId="22573"/>
    <cellStyle name="40% - Accent2 2 4 4" xfId="22574"/>
    <cellStyle name="40% - Accent2 2 5" xfId="385"/>
    <cellStyle name="40% - Accent2 2 5 2" xfId="14696"/>
    <cellStyle name="40% - Accent2 2 5 2 2" xfId="22575"/>
    <cellStyle name="40% - Accent2 2 5 3" xfId="22576"/>
    <cellStyle name="40% - Accent2 2 6" xfId="14697"/>
    <cellStyle name="40% - Accent2 2 6 2" xfId="22577"/>
    <cellStyle name="40% - Accent2 2 7" xfId="22578"/>
    <cellStyle name="40% - Accent2 3" xfId="386"/>
    <cellStyle name="40% - Accent2 3 2" xfId="387"/>
    <cellStyle name="40% - Accent2 3 2 2" xfId="388"/>
    <cellStyle name="40% - Accent2 3 2 2 2" xfId="389"/>
    <cellStyle name="40% - Accent2 3 2 2 2 2" xfId="14698"/>
    <cellStyle name="40% - Accent2 3 2 2 2 2 2" xfId="22579"/>
    <cellStyle name="40% - Accent2 3 2 2 2 3" xfId="22580"/>
    <cellStyle name="40% - Accent2 3 2 2 3" xfId="14699"/>
    <cellStyle name="40% - Accent2 3 2 2 3 2" xfId="22581"/>
    <cellStyle name="40% - Accent2 3 2 2 4" xfId="22582"/>
    <cellStyle name="40% - Accent2 3 2 3" xfId="390"/>
    <cellStyle name="40% - Accent2 3 2 3 2" xfId="14700"/>
    <cellStyle name="40% - Accent2 3 2 3 2 2" xfId="22583"/>
    <cellStyle name="40% - Accent2 3 2 3 3" xfId="22584"/>
    <cellStyle name="40% - Accent2 3 2 4" xfId="14701"/>
    <cellStyle name="40% - Accent2 3 2 4 2" xfId="22585"/>
    <cellStyle name="40% - Accent2 3 2 5" xfId="22586"/>
    <cellStyle name="40% - Accent2 3 3" xfId="391"/>
    <cellStyle name="40% - Accent2 3 3 2" xfId="392"/>
    <cellStyle name="40% - Accent2 3 3 2 2" xfId="14702"/>
    <cellStyle name="40% - Accent2 3 3 2 2 2" xfId="22587"/>
    <cellStyle name="40% - Accent2 3 3 2 3" xfId="22588"/>
    <cellStyle name="40% - Accent2 3 3 3" xfId="14703"/>
    <cellStyle name="40% - Accent2 3 3 3 2" xfId="22589"/>
    <cellStyle name="40% - Accent2 3 3 4" xfId="22590"/>
    <cellStyle name="40% - Accent2 3 4" xfId="393"/>
    <cellStyle name="40% - Accent2 3 4 2" xfId="14704"/>
    <cellStyle name="40% - Accent2 3 4 2 2" xfId="22591"/>
    <cellStyle name="40% - Accent2 3 4 3" xfId="22592"/>
    <cellStyle name="40% - Accent2 3 5" xfId="14705"/>
    <cellStyle name="40% - Accent2 3 5 2" xfId="22593"/>
    <cellStyle name="40% - Accent2 3 6" xfId="22594"/>
    <cellStyle name="40% - Accent2 4" xfId="394"/>
    <cellStyle name="40% - Accent2 4 2" xfId="395"/>
    <cellStyle name="40% - Accent2 4 2 2" xfId="396"/>
    <cellStyle name="40% - Accent2 4 2 2 2" xfId="397"/>
    <cellStyle name="40% - Accent2 4 2 2 2 2" xfId="14706"/>
    <cellStyle name="40% - Accent2 4 2 2 2 2 2" xfId="22595"/>
    <cellStyle name="40% - Accent2 4 2 2 2 3" xfId="22596"/>
    <cellStyle name="40% - Accent2 4 2 2 3" xfId="14707"/>
    <cellStyle name="40% - Accent2 4 2 2 3 2" xfId="22597"/>
    <cellStyle name="40% - Accent2 4 2 2 4" xfId="22598"/>
    <cellStyle name="40% - Accent2 4 2 3" xfId="398"/>
    <cellStyle name="40% - Accent2 4 2 3 2" xfId="14708"/>
    <cellStyle name="40% - Accent2 4 2 3 2 2" xfId="22599"/>
    <cellStyle name="40% - Accent2 4 2 3 3" xfId="22600"/>
    <cellStyle name="40% - Accent2 4 2 4" xfId="14709"/>
    <cellStyle name="40% - Accent2 4 2 4 2" xfId="22601"/>
    <cellStyle name="40% - Accent2 4 2 5" xfId="22602"/>
    <cellStyle name="40% - Accent2 4 3" xfId="399"/>
    <cellStyle name="40% - Accent2 4 3 2" xfId="400"/>
    <cellStyle name="40% - Accent2 4 3 2 2" xfId="14710"/>
    <cellStyle name="40% - Accent2 4 3 2 2 2" xfId="22603"/>
    <cellStyle name="40% - Accent2 4 3 2 3" xfId="22604"/>
    <cellStyle name="40% - Accent2 4 3 3" xfId="14711"/>
    <cellStyle name="40% - Accent2 4 3 3 2" xfId="22605"/>
    <cellStyle name="40% - Accent2 4 3 4" xfId="22606"/>
    <cellStyle name="40% - Accent2 4 4" xfId="401"/>
    <cellStyle name="40% - Accent2 4 4 2" xfId="14712"/>
    <cellStyle name="40% - Accent2 4 4 2 2" xfId="22607"/>
    <cellStyle name="40% - Accent2 4 4 3" xfId="22608"/>
    <cellStyle name="40% - Accent2 4 5" xfId="14713"/>
    <cellStyle name="40% - Accent2 4 5 2" xfId="22609"/>
    <cellStyle name="40% - Accent2 4 6" xfId="22610"/>
    <cellStyle name="40% - Accent2 5" xfId="402"/>
    <cellStyle name="40% - Accent2 5 2" xfId="403"/>
    <cellStyle name="40% - Accent2 5 2 2" xfId="404"/>
    <cellStyle name="40% - Accent2 5 2 2 2" xfId="405"/>
    <cellStyle name="40% - Accent2 5 2 2 2 2" xfId="14714"/>
    <cellStyle name="40% - Accent2 5 2 2 2 2 2" xfId="22611"/>
    <cellStyle name="40% - Accent2 5 2 2 2 3" xfId="22612"/>
    <cellStyle name="40% - Accent2 5 2 2 3" xfId="14715"/>
    <cellStyle name="40% - Accent2 5 2 2 3 2" xfId="22613"/>
    <cellStyle name="40% - Accent2 5 2 2 4" xfId="22614"/>
    <cellStyle name="40% - Accent2 5 2 3" xfId="406"/>
    <cellStyle name="40% - Accent2 5 2 3 2" xfId="14716"/>
    <cellStyle name="40% - Accent2 5 2 3 2 2" xfId="22615"/>
    <cellStyle name="40% - Accent2 5 2 3 3" xfId="22616"/>
    <cellStyle name="40% - Accent2 5 2 4" xfId="14717"/>
    <cellStyle name="40% - Accent2 5 2 4 2" xfId="22617"/>
    <cellStyle name="40% - Accent2 5 2 5" xfId="22618"/>
    <cellStyle name="40% - Accent2 5 3" xfId="407"/>
    <cellStyle name="40% - Accent2 5 3 2" xfId="408"/>
    <cellStyle name="40% - Accent2 5 3 2 2" xfId="14718"/>
    <cellStyle name="40% - Accent2 5 3 2 2 2" xfId="22619"/>
    <cellStyle name="40% - Accent2 5 3 2 3" xfId="22620"/>
    <cellStyle name="40% - Accent2 5 3 3" xfId="14719"/>
    <cellStyle name="40% - Accent2 5 3 3 2" xfId="22621"/>
    <cellStyle name="40% - Accent2 5 3 4" xfId="22622"/>
    <cellStyle name="40% - Accent2 5 4" xfId="409"/>
    <cellStyle name="40% - Accent2 5 4 2" xfId="14720"/>
    <cellStyle name="40% - Accent2 5 4 2 2" xfId="22623"/>
    <cellStyle name="40% - Accent2 5 4 3" xfId="22624"/>
    <cellStyle name="40% - Accent2 5 5" xfId="14721"/>
    <cellStyle name="40% - Accent2 5 5 2" xfId="22625"/>
    <cellStyle name="40% - Accent2 5 6" xfId="22626"/>
    <cellStyle name="40% - Accent2 6" xfId="410"/>
    <cellStyle name="40% - Accent3 2" xfId="411"/>
    <cellStyle name="40% - Accent3 2 2" xfId="412"/>
    <cellStyle name="40% - Accent3 2 2 2" xfId="413"/>
    <cellStyle name="40% - Accent3 2 2 2 2" xfId="414"/>
    <cellStyle name="40% - Accent3 2 2 2 2 2" xfId="14722"/>
    <cellStyle name="40% - Accent3 2 2 2 2 2 2" xfId="22627"/>
    <cellStyle name="40% - Accent3 2 2 2 2 3" xfId="22628"/>
    <cellStyle name="40% - Accent3 2 2 2 3" xfId="14723"/>
    <cellStyle name="40% - Accent3 2 2 2 3 2" xfId="22629"/>
    <cellStyle name="40% - Accent3 2 2 2 4" xfId="22630"/>
    <cellStyle name="40% - Accent3 2 2 3" xfId="415"/>
    <cellStyle name="40% - Accent3 2 2 3 2" xfId="14724"/>
    <cellStyle name="40% - Accent3 2 2 3 2 2" xfId="22631"/>
    <cellStyle name="40% - Accent3 2 2 3 3" xfId="22632"/>
    <cellStyle name="40% - Accent3 2 2 4" xfId="14725"/>
    <cellStyle name="40% - Accent3 2 2 4 2" xfId="22633"/>
    <cellStyle name="40% - Accent3 2 2 5" xfId="22634"/>
    <cellStyle name="40% - Accent3 2 3" xfId="416"/>
    <cellStyle name="40% - Accent3 2 3 2" xfId="417"/>
    <cellStyle name="40% - Accent3 2 3 2 2" xfId="14726"/>
    <cellStyle name="40% - Accent3 2 3 2 2 2" xfId="22635"/>
    <cellStyle name="40% - Accent3 2 3 2 3" xfId="22636"/>
    <cellStyle name="40% - Accent3 2 3 3" xfId="14727"/>
    <cellStyle name="40% - Accent3 2 3 3 2" xfId="22637"/>
    <cellStyle name="40% - Accent3 2 3 4" xfId="22638"/>
    <cellStyle name="40% - Accent3 2 4" xfId="418"/>
    <cellStyle name="40% - Accent3 2 4 2" xfId="419"/>
    <cellStyle name="40% - Accent3 2 4 2 2" xfId="14728"/>
    <cellStyle name="40% - Accent3 2 4 2 2 2" xfId="22639"/>
    <cellStyle name="40% - Accent3 2 4 2 3" xfId="22640"/>
    <cellStyle name="40% - Accent3 2 4 3" xfId="14729"/>
    <cellStyle name="40% - Accent3 2 4 3 2" xfId="22641"/>
    <cellStyle name="40% - Accent3 2 4 4" xfId="22642"/>
    <cellStyle name="40% - Accent3 2 5" xfId="420"/>
    <cellStyle name="40% - Accent3 2 5 2" xfId="14730"/>
    <cellStyle name="40% - Accent3 2 5 2 2" xfId="22643"/>
    <cellStyle name="40% - Accent3 2 5 3" xfId="22644"/>
    <cellStyle name="40% - Accent3 2 6" xfId="14731"/>
    <cellStyle name="40% - Accent3 2 6 2" xfId="22645"/>
    <cellStyle name="40% - Accent3 2 7" xfId="22646"/>
    <cellStyle name="40% - Accent3 3" xfId="421"/>
    <cellStyle name="40% - Accent3 3 2" xfId="422"/>
    <cellStyle name="40% - Accent3 3 2 2" xfId="423"/>
    <cellStyle name="40% - Accent3 3 2 2 2" xfId="424"/>
    <cellStyle name="40% - Accent3 3 2 2 2 2" xfId="14732"/>
    <cellStyle name="40% - Accent3 3 2 2 2 2 2" xfId="22647"/>
    <cellStyle name="40% - Accent3 3 2 2 2 3" xfId="22648"/>
    <cellStyle name="40% - Accent3 3 2 2 3" xfId="14733"/>
    <cellStyle name="40% - Accent3 3 2 2 3 2" xfId="22649"/>
    <cellStyle name="40% - Accent3 3 2 2 4" xfId="22650"/>
    <cellStyle name="40% - Accent3 3 2 3" xfId="425"/>
    <cellStyle name="40% - Accent3 3 2 3 2" xfId="14734"/>
    <cellStyle name="40% - Accent3 3 2 3 2 2" xfId="22651"/>
    <cellStyle name="40% - Accent3 3 2 3 3" xfId="22652"/>
    <cellStyle name="40% - Accent3 3 2 4" xfId="14735"/>
    <cellStyle name="40% - Accent3 3 2 4 2" xfId="22653"/>
    <cellStyle name="40% - Accent3 3 2 5" xfId="22654"/>
    <cellStyle name="40% - Accent3 3 3" xfId="426"/>
    <cellStyle name="40% - Accent3 3 3 2" xfId="427"/>
    <cellStyle name="40% - Accent3 3 3 2 2" xfId="14736"/>
    <cellStyle name="40% - Accent3 3 3 2 2 2" xfId="22655"/>
    <cellStyle name="40% - Accent3 3 3 2 3" xfId="22656"/>
    <cellStyle name="40% - Accent3 3 3 3" xfId="14737"/>
    <cellStyle name="40% - Accent3 3 3 3 2" xfId="22657"/>
    <cellStyle name="40% - Accent3 3 3 4" xfId="22658"/>
    <cellStyle name="40% - Accent3 3 4" xfId="428"/>
    <cellStyle name="40% - Accent3 3 4 2" xfId="14738"/>
    <cellStyle name="40% - Accent3 3 4 2 2" xfId="22659"/>
    <cellStyle name="40% - Accent3 3 4 3" xfId="22660"/>
    <cellStyle name="40% - Accent3 3 5" xfId="14739"/>
    <cellStyle name="40% - Accent3 3 5 2" xfId="22661"/>
    <cellStyle name="40% - Accent3 3 6" xfId="22662"/>
    <cellStyle name="40% - Accent3 4" xfId="429"/>
    <cellStyle name="40% - Accent3 4 2" xfId="430"/>
    <cellStyle name="40% - Accent3 4 2 2" xfId="431"/>
    <cellStyle name="40% - Accent3 4 2 2 2" xfId="432"/>
    <cellStyle name="40% - Accent3 4 2 2 2 2" xfId="14740"/>
    <cellStyle name="40% - Accent3 4 2 2 2 2 2" xfId="22663"/>
    <cellStyle name="40% - Accent3 4 2 2 2 3" xfId="22664"/>
    <cellStyle name="40% - Accent3 4 2 2 3" xfId="14741"/>
    <cellStyle name="40% - Accent3 4 2 2 3 2" xfId="22665"/>
    <cellStyle name="40% - Accent3 4 2 2 4" xfId="22666"/>
    <cellStyle name="40% - Accent3 4 2 3" xfId="433"/>
    <cellStyle name="40% - Accent3 4 2 3 2" xfId="14742"/>
    <cellStyle name="40% - Accent3 4 2 3 2 2" xfId="22667"/>
    <cellStyle name="40% - Accent3 4 2 3 3" xfId="22668"/>
    <cellStyle name="40% - Accent3 4 2 4" xfId="14743"/>
    <cellStyle name="40% - Accent3 4 2 4 2" xfId="22669"/>
    <cellStyle name="40% - Accent3 4 2 5" xfId="22670"/>
    <cellStyle name="40% - Accent3 4 3" xfId="434"/>
    <cellStyle name="40% - Accent3 4 3 2" xfId="435"/>
    <cellStyle name="40% - Accent3 4 3 2 2" xfId="14744"/>
    <cellStyle name="40% - Accent3 4 3 2 2 2" xfId="22671"/>
    <cellStyle name="40% - Accent3 4 3 2 3" xfId="22672"/>
    <cellStyle name="40% - Accent3 4 3 3" xfId="14745"/>
    <cellStyle name="40% - Accent3 4 3 3 2" xfId="22673"/>
    <cellStyle name="40% - Accent3 4 3 4" xfId="22674"/>
    <cellStyle name="40% - Accent3 4 4" xfId="436"/>
    <cellStyle name="40% - Accent3 4 4 2" xfId="14746"/>
    <cellStyle name="40% - Accent3 4 4 2 2" xfId="22675"/>
    <cellStyle name="40% - Accent3 4 4 3" xfId="22676"/>
    <cellStyle name="40% - Accent3 4 5" xfId="14747"/>
    <cellStyle name="40% - Accent3 4 5 2" xfId="22677"/>
    <cellStyle name="40% - Accent3 4 6" xfId="22678"/>
    <cellStyle name="40% - Accent3 5" xfId="437"/>
    <cellStyle name="40% - Accent3 5 2" xfId="438"/>
    <cellStyle name="40% - Accent3 5 2 2" xfId="439"/>
    <cellStyle name="40% - Accent3 5 2 2 2" xfId="440"/>
    <cellStyle name="40% - Accent3 5 2 2 2 2" xfId="14748"/>
    <cellStyle name="40% - Accent3 5 2 2 2 2 2" xfId="22679"/>
    <cellStyle name="40% - Accent3 5 2 2 2 3" xfId="22680"/>
    <cellStyle name="40% - Accent3 5 2 2 3" xfId="14749"/>
    <cellStyle name="40% - Accent3 5 2 2 3 2" xfId="22681"/>
    <cellStyle name="40% - Accent3 5 2 2 4" xfId="22682"/>
    <cellStyle name="40% - Accent3 5 2 3" xfId="441"/>
    <cellStyle name="40% - Accent3 5 2 3 2" xfId="14750"/>
    <cellStyle name="40% - Accent3 5 2 3 2 2" xfId="22683"/>
    <cellStyle name="40% - Accent3 5 2 3 3" xfId="22684"/>
    <cellStyle name="40% - Accent3 5 2 4" xfId="14751"/>
    <cellStyle name="40% - Accent3 5 2 4 2" xfId="22685"/>
    <cellStyle name="40% - Accent3 5 2 5" xfId="22686"/>
    <cellStyle name="40% - Accent3 5 3" xfId="442"/>
    <cellStyle name="40% - Accent3 5 3 2" xfId="443"/>
    <cellStyle name="40% - Accent3 5 3 2 2" xfId="14752"/>
    <cellStyle name="40% - Accent3 5 3 2 2 2" xfId="22687"/>
    <cellStyle name="40% - Accent3 5 3 2 3" xfId="22688"/>
    <cellStyle name="40% - Accent3 5 3 3" xfId="14753"/>
    <cellStyle name="40% - Accent3 5 3 3 2" xfId="22689"/>
    <cellStyle name="40% - Accent3 5 3 4" xfId="22690"/>
    <cellStyle name="40% - Accent3 5 4" xfId="444"/>
    <cellStyle name="40% - Accent3 5 4 2" xfId="14754"/>
    <cellStyle name="40% - Accent3 5 4 2 2" xfId="22691"/>
    <cellStyle name="40% - Accent3 5 4 3" xfId="22692"/>
    <cellStyle name="40% - Accent3 5 5" xfId="14755"/>
    <cellStyle name="40% - Accent3 5 5 2" xfId="22693"/>
    <cellStyle name="40% - Accent3 5 6" xfId="22694"/>
    <cellStyle name="40% - Accent3 6" xfId="445"/>
    <cellStyle name="40% - Accent4 2" xfId="446"/>
    <cellStyle name="40% - Accent4 2 2" xfId="447"/>
    <cellStyle name="40% - Accent4 2 2 2" xfId="448"/>
    <cellStyle name="40% - Accent4 2 2 2 2" xfId="449"/>
    <cellStyle name="40% - Accent4 2 2 2 2 2" xfId="14756"/>
    <cellStyle name="40% - Accent4 2 2 2 2 2 2" xfId="22695"/>
    <cellStyle name="40% - Accent4 2 2 2 2 3" xfId="22696"/>
    <cellStyle name="40% - Accent4 2 2 2 3" xfId="14757"/>
    <cellStyle name="40% - Accent4 2 2 2 3 2" xfId="22697"/>
    <cellStyle name="40% - Accent4 2 2 2 4" xfId="22698"/>
    <cellStyle name="40% - Accent4 2 2 3" xfId="450"/>
    <cellStyle name="40% - Accent4 2 2 3 2" xfId="14758"/>
    <cellStyle name="40% - Accent4 2 2 3 2 2" xfId="22699"/>
    <cellStyle name="40% - Accent4 2 2 3 3" xfId="22700"/>
    <cellStyle name="40% - Accent4 2 2 4" xfId="14759"/>
    <cellStyle name="40% - Accent4 2 2 4 2" xfId="22701"/>
    <cellStyle name="40% - Accent4 2 2 5" xfId="22702"/>
    <cellStyle name="40% - Accent4 2 3" xfId="451"/>
    <cellStyle name="40% - Accent4 2 3 2" xfId="452"/>
    <cellStyle name="40% - Accent4 2 3 2 2" xfId="14760"/>
    <cellStyle name="40% - Accent4 2 3 2 2 2" xfId="22703"/>
    <cellStyle name="40% - Accent4 2 3 2 3" xfId="22704"/>
    <cellStyle name="40% - Accent4 2 3 3" xfId="14761"/>
    <cellStyle name="40% - Accent4 2 3 3 2" xfId="22705"/>
    <cellStyle name="40% - Accent4 2 3 4" xfId="22706"/>
    <cellStyle name="40% - Accent4 2 4" xfId="453"/>
    <cellStyle name="40% - Accent4 2 4 2" xfId="454"/>
    <cellStyle name="40% - Accent4 2 4 2 2" xfId="14762"/>
    <cellStyle name="40% - Accent4 2 4 2 2 2" xfId="22707"/>
    <cellStyle name="40% - Accent4 2 4 2 3" xfId="22708"/>
    <cellStyle name="40% - Accent4 2 4 3" xfId="14763"/>
    <cellStyle name="40% - Accent4 2 4 3 2" xfId="22709"/>
    <cellStyle name="40% - Accent4 2 4 4" xfId="22710"/>
    <cellStyle name="40% - Accent4 2 5" xfId="455"/>
    <cellStyle name="40% - Accent4 2 5 2" xfId="14764"/>
    <cellStyle name="40% - Accent4 2 5 2 2" xfId="22711"/>
    <cellStyle name="40% - Accent4 2 5 3" xfId="22712"/>
    <cellStyle name="40% - Accent4 2 6" xfId="14765"/>
    <cellStyle name="40% - Accent4 2 6 2" xfId="22713"/>
    <cellStyle name="40% - Accent4 2 7" xfId="22714"/>
    <cellStyle name="40% - Accent4 3" xfId="456"/>
    <cellStyle name="40% - Accent4 3 2" xfId="457"/>
    <cellStyle name="40% - Accent4 3 2 2" xfId="458"/>
    <cellStyle name="40% - Accent4 3 2 2 2" xfId="459"/>
    <cellStyle name="40% - Accent4 3 2 2 2 2" xfId="14766"/>
    <cellStyle name="40% - Accent4 3 2 2 2 2 2" xfId="22715"/>
    <cellStyle name="40% - Accent4 3 2 2 2 3" xfId="22716"/>
    <cellStyle name="40% - Accent4 3 2 2 3" xfId="14767"/>
    <cellStyle name="40% - Accent4 3 2 2 3 2" xfId="22717"/>
    <cellStyle name="40% - Accent4 3 2 2 4" xfId="22718"/>
    <cellStyle name="40% - Accent4 3 2 3" xfId="460"/>
    <cellStyle name="40% - Accent4 3 2 3 2" xfId="14768"/>
    <cellStyle name="40% - Accent4 3 2 3 2 2" xfId="22719"/>
    <cellStyle name="40% - Accent4 3 2 3 3" xfId="22720"/>
    <cellStyle name="40% - Accent4 3 2 4" xfId="14769"/>
    <cellStyle name="40% - Accent4 3 2 4 2" xfId="22721"/>
    <cellStyle name="40% - Accent4 3 2 5" xfId="22722"/>
    <cellStyle name="40% - Accent4 3 3" xfId="461"/>
    <cellStyle name="40% - Accent4 3 3 2" xfId="462"/>
    <cellStyle name="40% - Accent4 3 3 2 2" xfId="14770"/>
    <cellStyle name="40% - Accent4 3 3 2 2 2" xfId="22723"/>
    <cellStyle name="40% - Accent4 3 3 2 3" xfId="22724"/>
    <cellStyle name="40% - Accent4 3 3 3" xfId="14771"/>
    <cellStyle name="40% - Accent4 3 3 3 2" xfId="22725"/>
    <cellStyle name="40% - Accent4 3 3 4" xfId="22726"/>
    <cellStyle name="40% - Accent4 3 4" xfId="463"/>
    <cellStyle name="40% - Accent4 3 4 2" xfId="14772"/>
    <cellStyle name="40% - Accent4 3 4 2 2" xfId="22727"/>
    <cellStyle name="40% - Accent4 3 4 3" xfId="22728"/>
    <cellStyle name="40% - Accent4 3 5" xfId="14773"/>
    <cellStyle name="40% - Accent4 3 5 2" xfId="22729"/>
    <cellStyle name="40% - Accent4 3 6" xfId="22730"/>
    <cellStyle name="40% - Accent4 4" xfId="464"/>
    <cellStyle name="40% - Accent4 4 2" xfId="465"/>
    <cellStyle name="40% - Accent4 4 2 2" xfId="466"/>
    <cellStyle name="40% - Accent4 4 2 2 2" xfId="467"/>
    <cellStyle name="40% - Accent4 4 2 2 2 2" xfId="14774"/>
    <cellStyle name="40% - Accent4 4 2 2 2 2 2" xfId="22731"/>
    <cellStyle name="40% - Accent4 4 2 2 2 3" xfId="22732"/>
    <cellStyle name="40% - Accent4 4 2 2 3" xfId="14775"/>
    <cellStyle name="40% - Accent4 4 2 2 3 2" xfId="22733"/>
    <cellStyle name="40% - Accent4 4 2 2 4" xfId="22734"/>
    <cellStyle name="40% - Accent4 4 2 3" xfId="468"/>
    <cellStyle name="40% - Accent4 4 2 3 2" xfId="14776"/>
    <cellStyle name="40% - Accent4 4 2 3 2 2" xfId="22735"/>
    <cellStyle name="40% - Accent4 4 2 3 3" xfId="22736"/>
    <cellStyle name="40% - Accent4 4 2 4" xfId="14777"/>
    <cellStyle name="40% - Accent4 4 2 4 2" xfId="22737"/>
    <cellStyle name="40% - Accent4 4 2 5" xfId="22738"/>
    <cellStyle name="40% - Accent4 4 3" xfId="469"/>
    <cellStyle name="40% - Accent4 4 3 2" xfId="470"/>
    <cellStyle name="40% - Accent4 4 3 2 2" xfId="14778"/>
    <cellStyle name="40% - Accent4 4 3 2 2 2" xfId="22739"/>
    <cellStyle name="40% - Accent4 4 3 2 3" xfId="22740"/>
    <cellStyle name="40% - Accent4 4 3 3" xfId="14779"/>
    <cellStyle name="40% - Accent4 4 3 3 2" xfId="22741"/>
    <cellStyle name="40% - Accent4 4 3 4" xfId="22742"/>
    <cellStyle name="40% - Accent4 4 4" xfId="471"/>
    <cellStyle name="40% - Accent4 4 4 2" xfId="14780"/>
    <cellStyle name="40% - Accent4 4 4 2 2" xfId="22743"/>
    <cellStyle name="40% - Accent4 4 4 3" xfId="22744"/>
    <cellStyle name="40% - Accent4 4 5" xfId="14781"/>
    <cellStyle name="40% - Accent4 4 5 2" xfId="22745"/>
    <cellStyle name="40% - Accent4 4 6" xfId="22746"/>
    <cellStyle name="40% - Accent4 5" xfId="472"/>
    <cellStyle name="40% - Accent4 5 2" xfId="473"/>
    <cellStyle name="40% - Accent4 5 2 2" xfId="474"/>
    <cellStyle name="40% - Accent4 5 2 2 2" xfId="475"/>
    <cellStyle name="40% - Accent4 5 2 2 2 2" xfId="14782"/>
    <cellStyle name="40% - Accent4 5 2 2 2 2 2" xfId="22747"/>
    <cellStyle name="40% - Accent4 5 2 2 2 3" xfId="22748"/>
    <cellStyle name="40% - Accent4 5 2 2 3" xfId="14783"/>
    <cellStyle name="40% - Accent4 5 2 2 3 2" xfId="22749"/>
    <cellStyle name="40% - Accent4 5 2 2 4" xfId="22750"/>
    <cellStyle name="40% - Accent4 5 2 3" xfId="476"/>
    <cellStyle name="40% - Accent4 5 2 3 2" xfId="14784"/>
    <cellStyle name="40% - Accent4 5 2 3 2 2" xfId="22751"/>
    <cellStyle name="40% - Accent4 5 2 3 3" xfId="22752"/>
    <cellStyle name="40% - Accent4 5 2 4" xfId="14785"/>
    <cellStyle name="40% - Accent4 5 2 4 2" xfId="22753"/>
    <cellStyle name="40% - Accent4 5 2 5" xfId="22754"/>
    <cellStyle name="40% - Accent4 5 3" xfId="477"/>
    <cellStyle name="40% - Accent4 5 3 2" xfId="478"/>
    <cellStyle name="40% - Accent4 5 3 2 2" xfId="14786"/>
    <cellStyle name="40% - Accent4 5 3 2 2 2" xfId="22755"/>
    <cellStyle name="40% - Accent4 5 3 2 3" xfId="22756"/>
    <cellStyle name="40% - Accent4 5 3 3" xfId="14787"/>
    <cellStyle name="40% - Accent4 5 3 3 2" xfId="22757"/>
    <cellStyle name="40% - Accent4 5 3 4" xfId="22758"/>
    <cellStyle name="40% - Accent4 5 4" xfId="479"/>
    <cellStyle name="40% - Accent4 5 4 2" xfId="14788"/>
    <cellStyle name="40% - Accent4 5 4 2 2" xfId="22759"/>
    <cellStyle name="40% - Accent4 5 4 3" xfId="22760"/>
    <cellStyle name="40% - Accent4 5 5" xfId="14789"/>
    <cellStyle name="40% - Accent4 5 5 2" xfId="22761"/>
    <cellStyle name="40% - Accent4 5 6" xfId="22762"/>
    <cellStyle name="40% - Accent4 6" xfId="480"/>
    <cellStyle name="40% - Accent5 2" xfId="481"/>
    <cellStyle name="40% - Accent5 2 2" xfId="482"/>
    <cellStyle name="40% - Accent5 2 2 2" xfId="483"/>
    <cellStyle name="40% - Accent5 2 2 2 2" xfId="484"/>
    <cellStyle name="40% - Accent5 2 2 2 2 2" xfId="14790"/>
    <cellStyle name="40% - Accent5 2 2 2 2 2 2" xfId="22763"/>
    <cellStyle name="40% - Accent5 2 2 2 2 3" xfId="22764"/>
    <cellStyle name="40% - Accent5 2 2 2 3" xfId="14791"/>
    <cellStyle name="40% - Accent5 2 2 2 3 2" xfId="22765"/>
    <cellStyle name="40% - Accent5 2 2 2 4" xfId="22766"/>
    <cellStyle name="40% - Accent5 2 2 3" xfId="485"/>
    <cellStyle name="40% - Accent5 2 2 3 2" xfId="14792"/>
    <cellStyle name="40% - Accent5 2 2 3 2 2" xfId="22767"/>
    <cellStyle name="40% - Accent5 2 2 3 3" xfId="22768"/>
    <cellStyle name="40% - Accent5 2 2 4" xfId="14793"/>
    <cellStyle name="40% - Accent5 2 2 4 2" xfId="22769"/>
    <cellStyle name="40% - Accent5 2 2 5" xfId="22770"/>
    <cellStyle name="40% - Accent5 2 3" xfId="486"/>
    <cellStyle name="40% - Accent5 2 3 2" xfId="487"/>
    <cellStyle name="40% - Accent5 2 3 2 2" xfId="14794"/>
    <cellStyle name="40% - Accent5 2 3 2 2 2" xfId="22771"/>
    <cellStyle name="40% - Accent5 2 3 2 3" xfId="22772"/>
    <cellStyle name="40% - Accent5 2 3 3" xfId="14795"/>
    <cellStyle name="40% - Accent5 2 3 3 2" xfId="22773"/>
    <cellStyle name="40% - Accent5 2 3 4" xfId="22774"/>
    <cellStyle name="40% - Accent5 2 4" xfId="488"/>
    <cellStyle name="40% - Accent5 2 4 2" xfId="489"/>
    <cellStyle name="40% - Accent5 2 4 2 2" xfId="14796"/>
    <cellStyle name="40% - Accent5 2 4 2 2 2" xfId="22775"/>
    <cellStyle name="40% - Accent5 2 4 2 3" xfId="22776"/>
    <cellStyle name="40% - Accent5 2 4 3" xfId="14797"/>
    <cellStyle name="40% - Accent5 2 4 3 2" xfId="22777"/>
    <cellStyle name="40% - Accent5 2 4 4" xfId="22778"/>
    <cellStyle name="40% - Accent5 2 5" xfId="490"/>
    <cellStyle name="40% - Accent5 2 5 2" xfId="14798"/>
    <cellStyle name="40% - Accent5 2 5 2 2" xfId="22779"/>
    <cellStyle name="40% - Accent5 2 5 3" xfId="22780"/>
    <cellStyle name="40% - Accent5 2 6" xfId="14799"/>
    <cellStyle name="40% - Accent5 2 6 2" xfId="22781"/>
    <cellStyle name="40% - Accent5 2 7" xfId="22782"/>
    <cellStyle name="40% - Accent5 3" xfId="491"/>
    <cellStyle name="40% - Accent5 3 2" xfId="492"/>
    <cellStyle name="40% - Accent5 3 2 2" xfId="493"/>
    <cellStyle name="40% - Accent5 3 2 2 2" xfId="494"/>
    <cellStyle name="40% - Accent5 3 2 2 2 2" xfId="14800"/>
    <cellStyle name="40% - Accent5 3 2 2 2 2 2" xfId="22783"/>
    <cellStyle name="40% - Accent5 3 2 2 2 3" xfId="22784"/>
    <cellStyle name="40% - Accent5 3 2 2 3" xfId="14801"/>
    <cellStyle name="40% - Accent5 3 2 2 3 2" xfId="22785"/>
    <cellStyle name="40% - Accent5 3 2 2 4" xfId="22786"/>
    <cellStyle name="40% - Accent5 3 2 3" xfId="495"/>
    <cellStyle name="40% - Accent5 3 2 3 2" xfId="14802"/>
    <cellStyle name="40% - Accent5 3 2 3 2 2" xfId="22787"/>
    <cellStyle name="40% - Accent5 3 2 3 3" xfId="22788"/>
    <cellStyle name="40% - Accent5 3 2 4" xfId="14803"/>
    <cellStyle name="40% - Accent5 3 2 4 2" xfId="22789"/>
    <cellStyle name="40% - Accent5 3 2 5" xfId="22790"/>
    <cellStyle name="40% - Accent5 3 3" xfId="496"/>
    <cellStyle name="40% - Accent5 3 3 2" xfId="497"/>
    <cellStyle name="40% - Accent5 3 3 2 2" xfId="14804"/>
    <cellStyle name="40% - Accent5 3 3 2 2 2" xfId="22791"/>
    <cellStyle name="40% - Accent5 3 3 2 3" xfId="22792"/>
    <cellStyle name="40% - Accent5 3 3 3" xfId="14805"/>
    <cellStyle name="40% - Accent5 3 3 3 2" xfId="22793"/>
    <cellStyle name="40% - Accent5 3 3 4" xfId="22794"/>
    <cellStyle name="40% - Accent5 3 4" xfId="498"/>
    <cellStyle name="40% - Accent5 3 4 2" xfId="14806"/>
    <cellStyle name="40% - Accent5 3 4 2 2" xfId="22795"/>
    <cellStyle name="40% - Accent5 3 4 3" xfId="22796"/>
    <cellStyle name="40% - Accent5 3 5" xfId="14807"/>
    <cellStyle name="40% - Accent5 3 5 2" xfId="22797"/>
    <cellStyle name="40% - Accent5 3 6" xfId="22798"/>
    <cellStyle name="40% - Accent5 4" xfId="499"/>
    <cellStyle name="40% - Accent5 4 2" xfId="500"/>
    <cellStyle name="40% - Accent5 4 2 2" xfId="501"/>
    <cellStyle name="40% - Accent5 4 2 2 2" xfId="502"/>
    <cellStyle name="40% - Accent5 4 2 2 2 2" xfId="14808"/>
    <cellStyle name="40% - Accent5 4 2 2 2 2 2" xfId="22799"/>
    <cellStyle name="40% - Accent5 4 2 2 2 3" xfId="22800"/>
    <cellStyle name="40% - Accent5 4 2 2 3" xfId="14809"/>
    <cellStyle name="40% - Accent5 4 2 2 3 2" xfId="22801"/>
    <cellStyle name="40% - Accent5 4 2 2 4" xfId="22802"/>
    <cellStyle name="40% - Accent5 4 2 3" xfId="503"/>
    <cellStyle name="40% - Accent5 4 2 3 2" xfId="14810"/>
    <cellStyle name="40% - Accent5 4 2 3 2 2" xfId="22803"/>
    <cellStyle name="40% - Accent5 4 2 3 3" xfId="22804"/>
    <cellStyle name="40% - Accent5 4 2 4" xfId="14811"/>
    <cellStyle name="40% - Accent5 4 2 4 2" xfId="22805"/>
    <cellStyle name="40% - Accent5 4 2 5" xfId="22806"/>
    <cellStyle name="40% - Accent5 4 3" xfId="504"/>
    <cellStyle name="40% - Accent5 4 3 2" xfId="505"/>
    <cellStyle name="40% - Accent5 4 3 2 2" xfId="14812"/>
    <cellStyle name="40% - Accent5 4 3 2 2 2" xfId="22807"/>
    <cellStyle name="40% - Accent5 4 3 2 3" xfId="22808"/>
    <cellStyle name="40% - Accent5 4 3 3" xfId="14813"/>
    <cellStyle name="40% - Accent5 4 3 3 2" xfId="22809"/>
    <cellStyle name="40% - Accent5 4 3 4" xfId="22810"/>
    <cellStyle name="40% - Accent5 4 4" xfId="506"/>
    <cellStyle name="40% - Accent5 4 4 2" xfId="14814"/>
    <cellStyle name="40% - Accent5 4 4 2 2" xfId="22811"/>
    <cellStyle name="40% - Accent5 4 4 3" xfId="22812"/>
    <cellStyle name="40% - Accent5 4 5" xfId="14815"/>
    <cellStyle name="40% - Accent5 4 5 2" xfId="22813"/>
    <cellStyle name="40% - Accent5 4 6" xfId="22814"/>
    <cellStyle name="40% - Accent5 5" xfId="507"/>
    <cellStyle name="40% - Accent5 5 2" xfId="508"/>
    <cellStyle name="40% - Accent5 5 2 2" xfId="509"/>
    <cellStyle name="40% - Accent5 5 2 2 2" xfId="510"/>
    <cellStyle name="40% - Accent5 5 2 2 2 2" xfId="14816"/>
    <cellStyle name="40% - Accent5 5 2 2 2 2 2" xfId="22815"/>
    <cellStyle name="40% - Accent5 5 2 2 2 3" xfId="22816"/>
    <cellStyle name="40% - Accent5 5 2 2 3" xfId="14817"/>
    <cellStyle name="40% - Accent5 5 2 2 3 2" xfId="22817"/>
    <cellStyle name="40% - Accent5 5 2 2 4" xfId="22818"/>
    <cellStyle name="40% - Accent5 5 2 3" xfId="511"/>
    <cellStyle name="40% - Accent5 5 2 3 2" xfId="14818"/>
    <cellStyle name="40% - Accent5 5 2 3 2 2" xfId="22819"/>
    <cellStyle name="40% - Accent5 5 2 3 3" xfId="22820"/>
    <cellStyle name="40% - Accent5 5 2 4" xfId="14819"/>
    <cellStyle name="40% - Accent5 5 2 4 2" xfId="22821"/>
    <cellStyle name="40% - Accent5 5 2 5" xfId="22822"/>
    <cellStyle name="40% - Accent5 5 3" xfId="512"/>
    <cellStyle name="40% - Accent5 5 3 2" xfId="513"/>
    <cellStyle name="40% - Accent5 5 3 2 2" xfId="14820"/>
    <cellStyle name="40% - Accent5 5 3 2 2 2" xfId="22823"/>
    <cellStyle name="40% - Accent5 5 3 2 3" xfId="22824"/>
    <cellStyle name="40% - Accent5 5 3 3" xfId="14821"/>
    <cellStyle name="40% - Accent5 5 3 3 2" xfId="22825"/>
    <cellStyle name="40% - Accent5 5 3 4" xfId="22826"/>
    <cellStyle name="40% - Accent5 5 4" xfId="514"/>
    <cellStyle name="40% - Accent5 5 4 2" xfId="14822"/>
    <cellStyle name="40% - Accent5 5 4 2 2" xfId="22827"/>
    <cellStyle name="40% - Accent5 5 4 3" xfId="22828"/>
    <cellStyle name="40% - Accent5 5 5" xfId="14823"/>
    <cellStyle name="40% - Accent5 5 5 2" xfId="22829"/>
    <cellStyle name="40% - Accent5 5 6" xfId="22830"/>
    <cellStyle name="40% - Accent5 6" xfId="515"/>
    <cellStyle name="40% - Accent6 2" xfId="516"/>
    <cellStyle name="40% - Accent6 2 2" xfId="517"/>
    <cellStyle name="40% - Accent6 2 2 2" xfId="518"/>
    <cellStyle name="40% - Accent6 2 2 2 2" xfId="519"/>
    <cellStyle name="40% - Accent6 2 2 2 2 2" xfId="14824"/>
    <cellStyle name="40% - Accent6 2 2 2 2 2 2" xfId="22831"/>
    <cellStyle name="40% - Accent6 2 2 2 2 3" xfId="22832"/>
    <cellStyle name="40% - Accent6 2 2 2 3" xfId="14825"/>
    <cellStyle name="40% - Accent6 2 2 2 3 2" xfId="22833"/>
    <cellStyle name="40% - Accent6 2 2 2 4" xfId="22834"/>
    <cellStyle name="40% - Accent6 2 2 3" xfId="520"/>
    <cellStyle name="40% - Accent6 2 2 3 2" xfId="14826"/>
    <cellStyle name="40% - Accent6 2 2 3 2 2" xfId="22835"/>
    <cellStyle name="40% - Accent6 2 2 3 3" xfId="22836"/>
    <cellStyle name="40% - Accent6 2 2 4" xfId="14827"/>
    <cellStyle name="40% - Accent6 2 2 4 2" xfId="22837"/>
    <cellStyle name="40% - Accent6 2 2 5" xfId="22838"/>
    <cellStyle name="40% - Accent6 2 3" xfId="521"/>
    <cellStyle name="40% - Accent6 2 3 2" xfId="522"/>
    <cellStyle name="40% - Accent6 2 3 2 2" xfId="14828"/>
    <cellStyle name="40% - Accent6 2 3 2 2 2" xfId="22839"/>
    <cellStyle name="40% - Accent6 2 3 2 3" xfId="22840"/>
    <cellStyle name="40% - Accent6 2 3 3" xfId="14829"/>
    <cellStyle name="40% - Accent6 2 3 3 2" xfId="22841"/>
    <cellStyle name="40% - Accent6 2 3 4" xfId="22842"/>
    <cellStyle name="40% - Accent6 2 4" xfId="523"/>
    <cellStyle name="40% - Accent6 2 4 2" xfId="524"/>
    <cellStyle name="40% - Accent6 2 4 2 2" xfId="14830"/>
    <cellStyle name="40% - Accent6 2 4 2 2 2" xfId="22843"/>
    <cellStyle name="40% - Accent6 2 4 2 3" xfId="22844"/>
    <cellStyle name="40% - Accent6 2 4 3" xfId="14831"/>
    <cellStyle name="40% - Accent6 2 4 3 2" xfId="22845"/>
    <cellStyle name="40% - Accent6 2 4 4" xfId="22846"/>
    <cellStyle name="40% - Accent6 2 5" xfId="525"/>
    <cellStyle name="40% - Accent6 2 5 2" xfId="14832"/>
    <cellStyle name="40% - Accent6 2 5 2 2" xfId="22847"/>
    <cellStyle name="40% - Accent6 2 5 3" xfId="22848"/>
    <cellStyle name="40% - Accent6 2 6" xfId="14833"/>
    <cellStyle name="40% - Accent6 2 6 2" xfId="22849"/>
    <cellStyle name="40% - Accent6 2 7" xfId="22850"/>
    <cellStyle name="40% - Accent6 3" xfId="526"/>
    <cellStyle name="40% - Accent6 3 2" xfId="527"/>
    <cellStyle name="40% - Accent6 3 2 2" xfId="528"/>
    <cellStyle name="40% - Accent6 3 2 2 2" xfId="529"/>
    <cellStyle name="40% - Accent6 3 2 2 2 2" xfId="14834"/>
    <cellStyle name="40% - Accent6 3 2 2 2 2 2" xfId="22851"/>
    <cellStyle name="40% - Accent6 3 2 2 2 3" xfId="22852"/>
    <cellStyle name="40% - Accent6 3 2 2 3" xfId="14835"/>
    <cellStyle name="40% - Accent6 3 2 2 3 2" xfId="22853"/>
    <cellStyle name="40% - Accent6 3 2 2 4" xfId="22854"/>
    <cellStyle name="40% - Accent6 3 2 3" xfId="530"/>
    <cellStyle name="40% - Accent6 3 2 3 2" xfId="14836"/>
    <cellStyle name="40% - Accent6 3 2 3 2 2" xfId="22855"/>
    <cellStyle name="40% - Accent6 3 2 3 3" xfId="22856"/>
    <cellStyle name="40% - Accent6 3 2 4" xfId="14837"/>
    <cellStyle name="40% - Accent6 3 2 4 2" xfId="22857"/>
    <cellStyle name="40% - Accent6 3 2 5" xfId="22858"/>
    <cellStyle name="40% - Accent6 3 3" xfId="531"/>
    <cellStyle name="40% - Accent6 3 3 2" xfId="532"/>
    <cellStyle name="40% - Accent6 3 3 2 2" xfId="14838"/>
    <cellStyle name="40% - Accent6 3 3 2 2 2" xfId="22859"/>
    <cellStyle name="40% - Accent6 3 3 2 3" xfId="22860"/>
    <cellStyle name="40% - Accent6 3 3 3" xfId="14839"/>
    <cellStyle name="40% - Accent6 3 3 3 2" xfId="22861"/>
    <cellStyle name="40% - Accent6 3 3 4" xfId="22862"/>
    <cellStyle name="40% - Accent6 3 4" xfId="533"/>
    <cellStyle name="40% - Accent6 3 4 2" xfId="14840"/>
    <cellStyle name="40% - Accent6 3 4 2 2" xfId="22863"/>
    <cellStyle name="40% - Accent6 3 4 3" xfId="22864"/>
    <cellStyle name="40% - Accent6 3 5" xfId="14841"/>
    <cellStyle name="40% - Accent6 3 5 2" xfId="22865"/>
    <cellStyle name="40% - Accent6 3 6" xfId="22866"/>
    <cellStyle name="40% - Accent6 4" xfId="534"/>
    <cellStyle name="40% - Accent6 4 2" xfId="535"/>
    <cellStyle name="40% - Accent6 4 2 2" xfId="536"/>
    <cellStyle name="40% - Accent6 4 2 2 2" xfId="537"/>
    <cellStyle name="40% - Accent6 4 2 2 2 2" xfId="14842"/>
    <cellStyle name="40% - Accent6 4 2 2 2 2 2" xfId="22867"/>
    <cellStyle name="40% - Accent6 4 2 2 2 3" xfId="22868"/>
    <cellStyle name="40% - Accent6 4 2 2 3" xfId="14843"/>
    <cellStyle name="40% - Accent6 4 2 2 3 2" xfId="22869"/>
    <cellStyle name="40% - Accent6 4 2 2 4" xfId="22870"/>
    <cellStyle name="40% - Accent6 4 2 3" xfId="538"/>
    <cellStyle name="40% - Accent6 4 2 3 2" xfId="14844"/>
    <cellStyle name="40% - Accent6 4 2 3 2 2" xfId="22871"/>
    <cellStyle name="40% - Accent6 4 2 3 3" xfId="22872"/>
    <cellStyle name="40% - Accent6 4 2 4" xfId="14845"/>
    <cellStyle name="40% - Accent6 4 2 4 2" xfId="22873"/>
    <cellStyle name="40% - Accent6 4 2 5" xfId="22874"/>
    <cellStyle name="40% - Accent6 4 3" xfId="539"/>
    <cellStyle name="40% - Accent6 4 3 2" xfId="540"/>
    <cellStyle name="40% - Accent6 4 3 2 2" xfId="14846"/>
    <cellStyle name="40% - Accent6 4 3 2 2 2" xfId="22875"/>
    <cellStyle name="40% - Accent6 4 3 2 3" xfId="22876"/>
    <cellStyle name="40% - Accent6 4 3 3" xfId="14847"/>
    <cellStyle name="40% - Accent6 4 3 3 2" xfId="22877"/>
    <cellStyle name="40% - Accent6 4 3 4" xfId="22878"/>
    <cellStyle name="40% - Accent6 4 4" xfId="541"/>
    <cellStyle name="40% - Accent6 4 4 2" xfId="14848"/>
    <cellStyle name="40% - Accent6 4 4 2 2" xfId="22879"/>
    <cellStyle name="40% - Accent6 4 4 3" xfId="22880"/>
    <cellStyle name="40% - Accent6 4 5" xfId="14849"/>
    <cellStyle name="40% - Accent6 4 5 2" xfId="22881"/>
    <cellStyle name="40% - Accent6 4 6" xfId="22882"/>
    <cellStyle name="40% - Accent6 5" xfId="542"/>
    <cellStyle name="40% - Accent6 5 2" xfId="543"/>
    <cellStyle name="40% - Accent6 5 2 2" xfId="544"/>
    <cellStyle name="40% - Accent6 5 2 2 2" xfId="545"/>
    <cellStyle name="40% - Accent6 5 2 2 2 2" xfId="14850"/>
    <cellStyle name="40% - Accent6 5 2 2 2 2 2" xfId="22883"/>
    <cellStyle name="40% - Accent6 5 2 2 2 3" xfId="22884"/>
    <cellStyle name="40% - Accent6 5 2 2 3" xfId="14851"/>
    <cellStyle name="40% - Accent6 5 2 2 3 2" xfId="22885"/>
    <cellStyle name="40% - Accent6 5 2 2 4" xfId="22886"/>
    <cellStyle name="40% - Accent6 5 2 3" xfId="546"/>
    <cellStyle name="40% - Accent6 5 2 3 2" xfId="14852"/>
    <cellStyle name="40% - Accent6 5 2 3 2 2" xfId="22887"/>
    <cellStyle name="40% - Accent6 5 2 3 3" xfId="22888"/>
    <cellStyle name="40% - Accent6 5 2 4" xfId="14853"/>
    <cellStyle name="40% - Accent6 5 2 4 2" xfId="22889"/>
    <cellStyle name="40% - Accent6 5 2 5" xfId="22890"/>
    <cellStyle name="40% - Accent6 5 3" xfId="547"/>
    <cellStyle name="40% - Accent6 5 3 2" xfId="548"/>
    <cellStyle name="40% - Accent6 5 3 2 2" xfId="14854"/>
    <cellStyle name="40% - Accent6 5 3 2 2 2" xfId="22891"/>
    <cellStyle name="40% - Accent6 5 3 2 3" xfId="22892"/>
    <cellStyle name="40% - Accent6 5 3 3" xfId="14855"/>
    <cellStyle name="40% - Accent6 5 3 3 2" xfId="22893"/>
    <cellStyle name="40% - Accent6 5 3 4" xfId="22894"/>
    <cellStyle name="40% - Accent6 5 4" xfId="549"/>
    <cellStyle name="40% - Accent6 5 4 2" xfId="14856"/>
    <cellStyle name="40% - Accent6 5 4 2 2" xfId="22895"/>
    <cellStyle name="40% - Accent6 5 4 3" xfId="22896"/>
    <cellStyle name="40% - Accent6 5 5" xfId="14857"/>
    <cellStyle name="40% - Accent6 5 5 2" xfId="22897"/>
    <cellStyle name="40% - Accent6 5 6" xfId="22898"/>
    <cellStyle name="40% - Accent6 6" xfId="550"/>
    <cellStyle name="60% - Accent1 2" xfId="551"/>
    <cellStyle name="60% - Accent1 3" xfId="552"/>
    <cellStyle name="60% - Accent1 4" xfId="553"/>
    <cellStyle name="60% - Accent1 5" xfId="554"/>
    <cellStyle name="60% - Accent1 6" xfId="555"/>
    <cellStyle name="60% - Accent2 2" xfId="556"/>
    <cellStyle name="60% - Accent2 3" xfId="557"/>
    <cellStyle name="60% - Accent2 4" xfId="558"/>
    <cellStyle name="60% - Accent2 5" xfId="559"/>
    <cellStyle name="60% - Accent2 6" xfId="560"/>
    <cellStyle name="60% - Accent3 2" xfId="561"/>
    <cellStyle name="60% - Accent3 3" xfId="562"/>
    <cellStyle name="60% - Accent3 4" xfId="563"/>
    <cellStyle name="60% - Accent3 5" xfId="564"/>
    <cellStyle name="60% - Accent3 6" xfId="565"/>
    <cellStyle name="60% - Accent4 2" xfId="566"/>
    <cellStyle name="60% - Accent4 3" xfId="567"/>
    <cellStyle name="60% - Accent4 4" xfId="568"/>
    <cellStyle name="60% - Accent4 5" xfId="569"/>
    <cellStyle name="60% - Accent4 6" xfId="570"/>
    <cellStyle name="60% - Accent5 2" xfId="571"/>
    <cellStyle name="60% - Accent5 3" xfId="572"/>
    <cellStyle name="60% - Accent5 4" xfId="573"/>
    <cellStyle name="60% - Accent5 5" xfId="574"/>
    <cellStyle name="60% - Accent5 6" xfId="575"/>
    <cellStyle name="60% - Accent6 2" xfId="576"/>
    <cellStyle name="60% - Accent6 3" xfId="577"/>
    <cellStyle name="60% - Accent6 4" xfId="578"/>
    <cellStyle name="60% - Accent6 5" xfId="579"/>
    <cellStyle name="60% - Accent6 6" xfId="580"/>
    <cellStyle name="Accent1 2" xfId="581"/>
    <cellStyle name="Accent1 3" xfId="582"/>
    <cellStyle name="Accent1 4" xfId="583"/>
    <cellStyle name="Accent1 5" xfId="584"/>
    <cellStyle name="Accent1 6" xfId="585"/>
    <cellStyle name="Accent2 2" xfId="586"/>
    <cellStyle name="Accent2 3" xfId="587"/>
    <cellStyle name="Accent2 4" xfId="588"/>
    <cellStyle name="Accent2 5" xfId="589"/>
    <cellStyle name="Accent2 6" xfId="590"/>
    <cellStyle name="Accent3 2" xfId="591"/>
    <cellStyle name="Accent3 3" xfId="592"/>
    <cellStyle name="Accent3 4" xfId="593"/>
    <cellStyle name="Accent3 5" xfId="594"/>
    <cellStyle name="Accent3 6" xfId="595"/>
    <cellStyle name="Accent4 2" xfId="596"/>
    <cellStyle name="Accent4 3" xfId="597"/>
    <cellStyle name="Accent4 4" xfId="598"/>
    <cellStyle name="Accent4 5" xfId="599"/>
    <cellStyle name="Accent4 6" xfId="600"/>
    <cellStyle name="Accent5 2" xfId="601"/>
    <cellStyle name="Accent5 3" xfId="602"/>
    <cellStyle name="Accent5 4" xfId="603"/>
    <cellStyle name="Accent5 5" xfId="604"/>
    <cellStyle name="Accent5 6" xfId="605"/>
    <cellStyle name="Accent6 2" xfId="606"/>
    <cellStyle name="Accent6 3" xfId="607"/>
    <cellStyle name="Accent6 4" xfId="608"/>
    <cellStyle name="Accent6 5" xfId="609"/>
    <cellStyle name="Accent6 6" xfId="610"/>
    <cellStyle name="Account No." xfId="611"/>
    <cellStyle name="Account No. 2" xfId="612"/>
    <cellStyle name="adj detail" xfId="613"/>
    <cellStyle name="Allocated" xfId="614"/>
    <cellStyle name="Bad 2" xfId="615"/>
    <cellStyle name="Bad 3" xfId="616"/>
    <cellStyle name="Bad 4" xfId="617"/>
    <cellStyle name="Bad 5" xfId="618"/>
    <cellStyle name="Bad 6" xfId="619"/>
    <cellStyle name="blp_column_header" xfId="620"/>
    <cellStyle name="Calculation 2" xfId="621"/>
    <cellStyle name="Calculation 3" xfId="622"/>
    <cellStyle name="Calculation 4" xfId="623"/>
    <cellStyle name="Calculation 5" xfId="624"/>
    <cellStyle name="Calculation 6" xfId="625"/>
    <cellStyle name="ChartingText" xfId="626"/>
    <cellStyle name="Check Cell 2" xfId="627"/>
    <cellStyle name="Check Cell 3" xfId="628"/>
    <cellStyle name="Check Cell 4" xfId="629"/>
    <cellStyle name="Check Cell 5" xfId="630"/>
    <cellStyle name="Check Cell 6" xfId="631"/>
    <cellStyle name="CHPTop" xfId="632"/>
    <cellStyle name="Col Cent" xfId="633"/>
    <cellStyle name="Col Cent Across" xfId="634"/>
    <cellStyle name="Col Head Cent" xfId="635"/>
    <cellStyle name="Col Head Cent 2" xfId="636"/>
    <cellStyle name="Col Head Cent 2 2" xfId="22899"/>
    <cellStyle name="Col Head Cent 3" xfId="637"/>
    <cellStyle name="Col Head Cent 3 2" xfId="22900"/>
    <cellStyle name="Col Head Cent 4" xfId="638"/>
    <cellStyle name="Col Head Cent 4 2" xfId="22901"/>
    <cellStyle name="Col Head Cent 5" xfId="22902"/>
    <cellStyle name="ColumnHeaderNormal" xfId="6"/>
    <cellStyle name="Comma [0] 2" xfId="639"/>
    <cellStyle name="Comma 10" xfId="640"/>
    <cellStyle name="Comma 11" xfId="641"/>
    <cellStyle name="Comma 12" xfId="642"/>
    <cellStyle name="Comma 13" xfId="643"/>
    <cellStyle name="Comma 14" xfId="644"/>
    <cellStyle name="Comma 15" xfId="645"/>
    <cellStyle name="Comma 16" xfId="646"/>
    <cellStyle name="Comma 17" xfId="647"/>
    <cellStyle name="Comma 18" xfId="648"/>
    <cellStyle name="Comma 18 2" xfId="649"/>
    <cellStyle name="Comma 18 2 2" xfId="650"/>
    <cellStyle name="Comma 18 2 3" xfId="651"/>
    <cellStyle name="Comma 18 2 3 2" xfId="14858"/>
    <cellStyle name="Comma 18 2 3 2 2" xfId="22903"/>
    <cellStyle name="Comma 18 2 3 3" xfId="22904"/>
    <cellStyle name="Comma 18 2 4" xfId="14859"/>
    <cellStyle name="Comma 18 2 4 2" xfId="14860"/>
    <cellStyle name="Comma 18 2 4 2 2" xfId="22905"/>
    <cellStyle name="Comma 18 2 4 3" xfId="22906"/>
    <cellStyle name="Comma 18 2 5" xfId="14861"/>
    <cellStyle name="Comma 18 2 5 2" xfId="22907"/>
    <cellStyle name="Comma 18 2 6" xfId="22908"/>
    <cellStyle name="Comma 18 3" xfId="652"/>
    <cellStyle name="Comma 18 4" xfId="14862"/>
    <cellStyle name="Comma 18 4 2" xfId="22909"/>
    <cellStyle name="Comma 19" xfId="653"/>
    <cellStyle name="Comma 2" xfId="7"/>
    <cellStyle name="Comma 2 10" xfId="122"/>
    <cellStyle name="Comma 2 10 2" xfId="654"/>
    <cellStyle name="Comma 2 10 2 2" xfId="655"/>
    <cellStyle name="Comma 2 10 3" xfId="656"/>
    <cellStyle name="Comma 2 10 3 2" xfId="657"/>
    <cellStyle name="Comma 2 10 4" xfId="14863"/>
    <cellStyle name="Comma 2 100" xfId="658"/>
    <cellStyle name="Comma 2 101" xfId="659"/>
    <cellStyle name="Comma 2 102" xfId="660"/>
    <cellStyle name="Comma 2 103" xfId="661"/>
    <cellStyle name="Comma 2 104" xfId="662"/>
    <cellStyle name="Comma 2 105" xfId="663"/>
    <cellStyle name="Comma 2 106" xfId="664"/>
    <cellStyle name="Comma 2 106 2" xfId="665"/>
    <cellStyle name="Comma 2 106 3" xfId="33622"/>
    <cellStyle name="Comma 2 106 3 2" xfId="33678"/>
    <cellStyle name="Comma 2 106 3 2 2" xfId="33716"/>
    <cellStyle name="Comma 2 106 3 4" xfId="33698"/>
    <cellStyle name="Comma 2 106 4" xfId="33686"/>
    <cellStyle name="Comma 2 106 4 2" xfId="33712"/>
    <cellStyle name="Comma 2 107" xfId="666"/>
    <cellStyle name="Comma 2 107 2" xfId="667"/>
    <cellStyle name="Comma 2 108" xfId="668"/>
    <cellStyle name="Comma 2 108 2" xfId="669"/>
    <cellStyle name="Comma 2 109" xfId="670"/>
    <cellStyle name="Comma 2 109 2" xfId="671"/>
    <cellStyle name="Comma 2 11" xfId="672"/>
    <cellStyle name="Comma 2 11 2" xfId="673"/>
    <cellStyle name="Comma 2 11 2 2" xfId="674"/>
    <cellStyle name="Comma 2 11 3" xfId="675"/>
    <cellStyle name="Comma 2 11 3 2" xfId="676"/>
    <cellStyle name="Comma 2 11 4" xfId="14864"/>
    <cellStyle name="Comma 2 110" xfId="677"/>
    <cellStyle name="Comma 2 110 2" xfId="678"/>
    <cellStyle name="Comma 2 111" xfId="679"/>
    <cellStyle name="Comma 2 111 2" xfId="680"/>
    <cellStyle name="Comma 2 112" xfId="681"/>
    <cellStyle name="Comma 2 112 2" xfId="682"/>
    <cellStyle name="Comma 2 113" xfId="683"/>
    <cellStyle name="Comma 2 113 2" xfId="684"/>
    <cellStyle name="Comma 2 114" xfId="685"/>
    <cellStyle name="Comma 2 114 2" xfId="686"/>
    <cellStyle name="Comma 2 115" xfId="687"/>
    <cellStyle name="Comma 2 115 2" xfId="688"/>
    <cellStyle name="Comma 2 116" xfId="689"/>
    <cellStyle name="Comma 2 116 2" xfId="690"/>
    <cellStyle name="Comma 2 117" xfId="691"/>
    <cellStyle name="Comma 2 117 2" xfId="692"/>
    <cellStyle name="Comma 2 118" xfId="693"/>
    <cellStyle name="Comma 2 119" xfId="694"/>
    <cellStyle name="Comma 2 12" xfId="695"/>
    <cellStyle name="Comma 2 12 2" xfId="696"/>
    <cellStyle name="Comma 2 12 2 2" xfId="697"/>
    <cellStyle name="Comma 2 12 3" xfId="698"/>
    <cellStyle name="Comma 2 12 3 2" xfId="699"/>
    <cellStyle name="Comma 2 12 4" xfId="14865"/>
    <cellStyle name="Comma 2 120" xfId="700"/>
    <cellStyle name="Comma 2 121" xfId="701"/>
    <cellStyle name="Comma 2 122" xfId="702"/>
    <cellStyle name="Comma 2 122 2" xfId="703"/>
    <cellStyle name="Comma 2 123" xfId="704"/>
    <cellStyle name="Comma 2 123 2" xfId="705"/>
    <cellStyle name="Comma 2 124" xfId="706"/>
    <cellStyle name="Comma 2 124 2" xfId="707"/>
    <cellStyle name="Comma 2 125" xfId="708"/>
    <cellStyle name="Comma 2 125 2" xfId="709"/>
    <cellStyle name="Comma 2 126" xfId="710"/>
    <cellStyle name="Comma 2 126 2" xfId="711"/>
    <cellStyle name="Comma 2 127" xfId="712"/>
    <cellStyle name="Comma 2 127 2" xfId="713"/>
    <cellStyle name="Comma 2 128" xfId="714"/>
    <cellStyle name="Comma 2 128 2" xfId="715"/>
    <cellStyle name="Comma 2 129" xfId="716"/>
    <cellStyle name="Comma 2 129 2" xfId="717"/>
    <cellStyle name="Comma 2 13" xfId="718"/>
    <cellStyle name="Comma 2 13 2" xfId="719"/>
    <cellStyle name="Comma 2 13 2 2" xfId="720"/>
    <cellStyle name="Comma 2 13 3" xfId="721"/>
    <cellStyle name="Comma 2 13 3 2" xfId="722"/>
    <cellStyle name="Comma 2 13 4" xfId="14866"/>
    <cellStyle name="Comma 2 130" xfId="723"/>
    <cellStyle name="Comma 2 130 2" xfId="724"/>
    <cellStyle name="Comma 2 131" xfId="725"/>
    <cellStyle name="Comma 2 131 2" xfId="726"/>
    <cellStyle name="Comma 2 132" xfId="727"/>
    <cellStyle name="Comma 2 132 2" xfId="728"/>
    <cellStyle name="Comma 2 133" xfId="729"/>
    <cellStyle name="Comma 2 133 2" xfId="730"/>
    <cellStyle name="Comma 2 134" xfId="731"/>
    <cellStyle name="Comma 2 134 2" xfId="732"/>
    <cellStyle name="Comma 2 135" xfId="733"/>
    <cellStyle name="Comma 2 135 2" xfId="734"/>
    <cellStyle name="Comma 2 136" xfId="735"/>
    <cellStyle name="Comma 2 136 2" xfId="736"/>
    <cellStyle name="Comma 2 137" xfId="737"/>
    <cellStyle name="Comma 2 137 2" xfId="738"/>
    <cellStyle name="Comma 2 138" xfId="739"/>
    <cellStyle name="Comma 2 138 2" xfId="740"/>
    <cellStyle name="Comma 2 139" xfId="741"/>
    <cellStyle name="Comma 2 139 2" xfId="742"/>
    <cellStyle name="Comma 2 14" xfId="743"/>
    <cellStyle name="Comma 2 14 2" xfId="744"/>
    <cellStyle name="Comma 2 14 2 2" xfId="745"/>
    <cellStyle name="Comma 2 14 3" xfId="746"/>
    <cellStyle name="Comma 2 14 3 2" xfId="747"/>
    <cellStyle name="Comma 2 14 4" xfId="14867"/>
    <cellStyle name="Comma 2 140" xfId="748"/>
    <cellStyle name="Comma 2 140 2" xfId="749"/>
    <cellStyle name="Comma 2 141" xfId="750"/>
    <cellStyle name="Comma 2 141 2" xfId="751"/>
    <cellStyle name="Comma 2 142" xfId="752"/>
    <cellStyle name="Comma 2 142 2" xfId="753"/>
    <cellStyle name="Comma 2 143" xfId="754"/>
    <cellStyle name="Comma 2 143 2" xfId="755"/>
    <cellStyle name="Comma 2 144" xfId="756"/>
    <cellStyle name="Comma 2 145" xfId="757"/>
    <cellStyle name="Comma 2 146" xfId="758"/>
    <cellStyle name="Comma 2 146 2" xfId="759"/>
    <cellStyle name="Comma 2 147" xfId="760"/>
    <cellStyle name="Comma 2 147 2" xfId="761"/>
    <cellStyle name="Comma 2 148" xfId="762"/>
    <cellStyle name="Comma 2 148 2" xfId="763"/>
    <cellStyle name="Comma 2 149" xfId="764"/>
    <cellStyle name="Comma 2 149 2" xfId="765"/>
    <cellStyle name="Comma 2 15" xfId="766"/>
    <cellStyle name="Comma 2 15 2" xfId="767"/>
    <cellStyle name="Comma 2 15 2 2" xfId="768"/>
    <cellStyle name="Comma 2 15 3" xfId="769"/>
    <cellStyle name="Comma 2 15 3 2" xfId="770"/>
    <cellStyle name="Comma 2 15 4" xfId="14868"/>
    <cellStyle name="Comma 2 150" xfId="771"/>
    <cellStyle name="Comma 2 150 2" xfId="772"/>
    <cellStyle name="Comma 2 151" xfId="773"/>
    <cellStyle name="Comma 2 152" xfId="774"/>
    <cellStyle name="Comma 2 152 2" xfId="775"/>
    <cellStyle name="Comma 2 153" xfId="776"/>
    <cellStyle name="Comma 2 154" xfId="777"/>
    <cellStyle name="Comma 2 155" xfId="14869"/>
    <cellStyle name="Comma 2 16" xfId="778"/>
    <cellStyle name="Comma 2 16 2" xfId="779"/>
    <cellStyle name="Comma 2 16 2 2" xfId="780"/>
    <cellStyle name="Comma 2 16 3" xfId="781"/>
    <cellStyle name="Comma 2 16 3 2" xfId="782"/>
    <cellStyle name="Comma 2 16 4" xfId="14870"/>
    <cellStyle name="Comma 2 17" xfId="783"/>
    <cellStyle name="Comma 2 17 2" xfId="784"/>
    <cellStyle name="Comma 2 17 2 2" xfId="785"/>
    <cellStyle name="Comma 2 17 3" xfId="14871"/>
    <cellStyle name="Comma 2 18" xfId="786"/>
    <cellStyle name="Comma 2 18 2" xfId="787"/>
    <cellStyle name="Comma 2 18 3" xfId="14872"/>
    <cellStyle name="Comma 2 19" xfId="788"/>
    <cellStyle name="Comma 2 19 2" xfId="789"/>
    <cellStyle name="Comma 2 19 3" xfId="14873"/>
    <cellStyle name="Comma 2 2" xfId="790"/>
    <cellStyle name="Comma 2 2 10" xfId="791"/>
    <cellStyle name="Comma 2 2 10 2" xfId="792"/>
    <cellStyle name="Comma 2 2 11" xfId="793"/>
    <cellStyle name="Comma 2 2 11 2" xfId="794"/>
    <cellStyle name="Comma 2 2 12" xfId="795"/>
    <cellStyle name="Comma 2 2 12 2" xfId="796"/>
    <cellStyle name="Comma 2 2 12 2 2" xfId="797"/>
    <cellStyle name="Comma 2 2 12 3" xfId="798"/>
    <cellStyle name="Comma 2 2 12 4" xfId="14874"/>
    <cellStyle name="Comma 2 2 12 5" xfId="14875"/>
    <cellStyle name="Comma 2 2 13" xfId="799"/>
    <cellStyle name="Comma 2 2 13 2" xfId="800"/>
    <cellStyle name="Comma 2 2 14" xfId="801"/>
    <cellStyle name="Comma 2 2 14 2" xfId="802"/>
    <cellStyle name="Comma 2 2 14 2 2" xfId="803"/>
    <cellStyle name="Comma 2 2 14 3" xfId="804"/>
    <cellStyle name="Comma 2 2 14 4" xfId="14876"/>
    <cellStyle name="Comma 2 2 14 5" xfId="14877"/>
    <cellStyle name="Comma 2 2 15" xfId="805"/>
    <cellStyle name="Comma 2 2 15 2" xfId="806"/>
    <cellStyle name="Comma 2 2 15 2 2" xfId="807"/>
    <cellStyle name="Comma 2 2 15 3" xfId="808"/>
    <cellStyle name="Comma 2 2 15 4" xfId="14878"/>
    <cellStyle name="Comma 2 2 15 5" xfId="14879"/>
    <cellStyle name="Comma 2 2 16" xfId="809"/>
    <cellStyle name="Comma 2 2 16 2" xfId="810"/>
    <cellStyle name="Comma 2 2 16 2 2" xfId="811"/>
    <cellStyle name="Comma 2 2 16 3" xfId="812"/>
    <cellStyle name="Comma 2 2 16 4" xfId="14880"/>
    <cellStyle name="Comma 2 2 16 5" xfId="14881"/>
    <cellStyle name="Comma 2 2 17" xfId="813"/>
    <cellStyle name="Comma 2 2 17 2" xfId="814"/>
    <cellStyle name="Comma 2 2 17 2 2" xfId="815"/>
    <cellStyle name="Comma 2 2 17 3" xfId="816"/>
    <cellStyle name="Comma 2 2 17 4" xfId="14882"/>
    <cellStyle name="Comma 2 2 17 5" xfId="14883"/>
    <cellStyle name="Comma 2 2 18" xfId="817"/>
    <cellStyle name="Comma 2 2 18 2" xfId="818"/>
    <cellStyle name="Comma 2 2 19" xfId="819"/>
    <cellStyle name="Comma 2 2 2" xfId="820"/>
    <cellStyle name="Comma 2 2 2 10" xfId="821"/>
    <cellStyle name="Comma 2 2 2 11" xfId="822"/>
    <cellStyle name="Comma 2 2 2 12" xfId="823"/>
    <cellStyle name="Comma 2 2 2 13" xfId="824"/>
    <cellStyle name="Comma 2 2 2 14" xfId="825"/>
    <cellStyle name="Comma 2 2 2 15" xfId="826"/>
    <cellStyle name="Comma 2 2 2 16" xfId="827"/>
    <cellStyle name="Comma 2 2 2 17" xfId="828"/>
    <cellStyle name="Comma 2 2 2 18" xfId="829"/>
    <cellStyle name="Comma 2 2 2 18 2" xfId="830"/>
    <cellStyle name="Comma 2 2 2 19" xfId="831"/>
    <cellStyle name="Comma 2 2 2 19 2" xfId="832"/>
    <cellStyle name="Comma 2 2 2 2" xfId="833"/>
    <cellStyle name="Comma 2 2 2 2 10" xfId="834"/>
    <cellStyle name="Comma 2 2 2 2 10 2" xfId="835"/>
    <cellStyle name="Comma 2 2 2 2 10 2 2" xfId="836"/>
    <cellStyle name="Comma 2 2 2 2 10 3" xfId="837"/>
    <cellStyle name="Comma 2 2 2 2 10 4" xfId="14884"/>
    <cellStyle name="Comma 2 2 2 2 10 5" xfId="14885"/>
    <cellStyle name="Comma 2 2 2 2 11" xfId="838"/>
    <cellStyle name="Comma 2 2 2 2 11 2" xfId="839"/>
    <cellStyle name="Comma 2 2 2 2 11 2 2" xfId="840"/>
    <cellStyle name="Comma 2 2 2 2 11 3" xfId="841"/>
    <cellStyle name="Comma 2 2 2 2 11 4" xfId="14886"/>
    <cellStyle name="Comma 2 2 2 2 11 5" xfId="14887"/>
    <cellStyle name="Comma 2 2 2 2 12" xfId="842"/>
    <cellStyle name="Comma 2 2 2 2 12 2" xfId="843"/>
    <cellStyle name="Comma 2 2 2 2 12 2 2" xfId="844"/>
    <cellStyle name="Comma 2 2 2 2 12 3" xfId="845"/>
    <cellStyle name="Comma 2 2 2 2 12 4" xfId="14888"/>
    <cellStyle name="Comma 2 2 2 2 12 5" xfId="14889"/>
    <cellStyle name="Comma 2 2 2 2 13" xfId="846"/>
    <cellStyle name="Comma 2 2 2 2 13 2" xfId="847"/>
    <cellStyle name="Comma 2 2 2 2 13 2 2" xfId="848"/>
    <cellStyle name="Comma 2 2 2 2 13 3" xfId="849"/>
    <cellStyle name="Comma 2 2 2 2 13 4" xfId="14890"/>
    <cellStyle name="Comma 2 2 2 2 13 5" xfId="14891"/>
    <cellStyle name="Comma 2 2 2 2 14" xfId="850"/>
    <cellStyle name="Comma 2 2 2 2 14 2" xfId="851"/>
    <cellStyle name="Comma 2 2 2 2 14 2 2" xfId="852"/>
    <cellStyle name="Comma 2 2 2 2 14 3" xfId="853"/>
    <cellStyle name="Comma 2 2 2 2 14 4" xfId="14892"/>
    <cellStyle name="Comma 2 2 2 2 14 5" xfId="14893"/>
    <cellStyle name="Comma 2 2 2 2 15" xfId="854"/>
    <cellStyle name="Comma 2 2 2 2 15 2" xfId="855"/>
    <cellStyle name="Comma 2 2 2 2 15 2 2" xfId="856"/>
    <cellStyle name="Comma 2 2 2 2 15 3" xfId="857"/>
    <cellStyle name="Comma 2 2 2 2 15 4" xfId="14894"/>
    <cellStyle name="Comma 2 2 2 2 15 5" xfId="14895"/>
    <cellStyle name="Comma 2 2 2 2 16" xfId="858"/>
    <cellStyle name="Comma 2 2 2 2 16 2" xfId="859"/>
    <cellStyle name="Comma 2 2 2 2 16 2 2" xfId="860"/>
    <cellStyle name="Comma 2 2 2 2 16 3" xfId="861"/>
    <cellStyle name="Comma 2 2 2 2 16 4" xfId="14896"/>
    <cellStyle name="Comma 2 2 2 2 17" xfId="862"/>
    <cellStyle name="Comma 2 2 2 2 17 2" xfId="863"/>
    <cellStyle name="Comma 2 2 2 2 17 2 2" xfId="864"/>
    <cellStyle name="Comma 2 2 2 2 17 3" xfId="865"/>
    <cellStyle name="Comma 2 2 2 2 17 4" xfId="14897"/>
    <cellStyle name="Comma 2 2 2 2 2" xfId="866"/>
    <cellStyle name="Comma 2 2 2 2 2 2" xfId="867"/>
    <cellStyle name="Comma 2 2 2 2 2 2 2" xfId="868"/>
    <cellStyle name="Comma 2 2 2 2 2 2 2 2" xfId="869"/>
    <cellStyle name="Comma 2 2 2 2 2 2 2 2 2" xfId="870"/>
    <cellStyle name="Comma 2 2 2 2 2 2 2 3" xfId="871"/>
    <cellStyle name="Comma 2 2 2 2 2 2 2 4" xfId="14898"/>
    <cellStyle name="Comma 2 2 2 2 2 2 2 5" xfId="14899"/>
    <cellStyle name="Comma 2 2 2 2 2 2 3" xfId="872"/>
    <cellStyle name="Comma 2 2 2 2 2 2 3 2" xfId="873"/>
    <cellStyle name="Comma 2 2 2 2 2 2 3 2 2" xfId="874"/>
    <cellStyle name="Comma 2 2 2 2 2 2 3 3" xfId="875"/>
    <cellStyle name="Comma 2 2 2 2 2 2 3 4" xfId="14900"/>
    <cellStyle name="Comma 2 2 2 2 2 2 3 5" xfId="14901"/>
    <cellStyle name="Comma 2 2 2 2 2 2 4" xfId="876"/>
    <cellStyle name="Comma 2 2 2 2 2 2 4 2" xfId="877"/>
    <cellStyle name="Comma 2 2 2 2 2 2 4 2 2" xfId="878"/>
    <cellStyle name="Comma 2 2 2 2 2 2 4 3" xfId="879"/>
    <cellStyle name="Comma 2 2 2 2 2 2 4 4" xfId="14902"/>
    <cellStyle name="Comma 2 2 2 2 2 2 4 5" xfId="14903"/>
    <cellStyle name="Comma 2 2 2 2 2 2 5" xfId="880"/>
    <cellStyle name="Comma 2 2 2 2 2 2 5 2" xfId="881"/>
    <cellStyle name="Comma 2 2 2 2 2 2 5 2 2" xfId="882"/>
    <cellStyle name="Comma 2 2 2 2 2 2 5 3" xfId="883"/>
    <cellStyle name="Comma 2 2 2 2 2 2 5 4" xfId="14904"/>
    <cellStyle name="Comma 2 2 2 2 2 2 5 5" xfId="14905"/>
    <cellStyle name="Comma 2 2 2 2 2 3" xfId="884"/>
    <cellStyle name="Comma 2 2 2 2 2 4" xfId="885"/>
    <cellStyle name="Comma 2 2 2 2 2 5" xfId="886"/>
    <cellStyle name="Comma 2 2 2 2 2 6" xfId="887"/>
    <cellStyle name="Comma 2 2 2 2 2 6 2" xfId="888"/>
    <cellStyle name="Comma 2 2 2 2 2 7" xfId="889"/>
    <cellStyle name="Comma 2 2 2 2 2 8" xfId="14906"/>
    <cellStyle name="Comma 2 2 2 2 2 9" xfId="14907"/>
    <cellStyle name="Comma 2 2 2 2 3" xfId="890"/>
    <cellStyle name="Comma 2 2 2 2 3 2" xfId="891"/>
    <cellStyle name="Comma 2 2 2 2 3 2 2" xfId="892"/>
    <cellStyle name="Comma 2 2 2 2 3 3" xfId="893"/>
    <cellStyle name="Comma 2 2 2 2 3 4" xfId="14908"/>
    <cellStyle name="Comma 2 2 2 2 3 5" xfId="14909"/>
    <cellStyle name="Comma 2 2 2 2 4" xfId="894"/>
    <cellStyle name="Comma 2 2 2 2 4 2" xfId="895"/>
    <cellStyle name="Comma 2 2 2 2 4 2 2" xfId="896"/>
    <cellStyle name="Comma 2 2 2 2 4 3" xfId="897"/>
    <cellStyle name="Comma 2 2 2 2 4 4" xfId="14910"/>
    <cellStyle name="Comma 2 2 2 2 4 5" xfId="14911"/>
    <cellStyle name="Comma 2 2 2 2 5" xfId="898"/>
    <cellStyle name="Comma 2 2 2 2 5 2" xfId="899"/>
    <cellStyle name="Comma 2 2 2 2 5 2 2" xfId="900"/>
    <cellStyle name="Comma 2 2 2 2 5 3" xfId="901"/>
    <cellStyle name="Comma 2 2 2 2 5 4" xfId="14912"/>
    <cellStyle name="Comma 2 2 2 2 5 5" xfId="14913"/>
    <cellStyle name="Comma 2 2 2 2 6" xfId="902"/>
    <cellStyle name="Comma 2 2 2 2 6 2" xfId="903"/>
    <cellStyle name="Comma 2 2 2 2 6 2 2" xfId="904"/>
    <cellStyle name="Comma 2 2 2 2 6 3" xfId="905"/>
    <cellStyle name="Comma 2 2 2 2 6 4" xfId="14914"/>
    <cellStyle name="Comma 2 2 2 2 6 5" xfId="14915"/>
    <cellStyle name="Comma 2 2 2 2 7" xfId="906"/>
    <cellStyle name="Comma 2 2 2 2 7 2" xfId="907"/>
    <cellStyle name="Comma 2 2 2 2 7 2 2" xfId="908"/>
    <cellStyle name="Comma 2 2 2 2 7 3" xfId="909"/>
    <cellStyle name="Comma 2 2 2 2 7 4" xfId="14916"/>
    <cellStyle name="Comma 2 2 2 2 7 5" xfId="14917"/>
    <cellStyle name="Comma 2 2 2 2 8" xfId="910"/>
    <cellStyle name="Comma 2 2 2 2 8 2" xfId="911"/>
    <cellStyle name="Comma 2 2 2 2 8 2 2" xfId="912"/>
    <cellStyle name="Comma 2 2 2 2 8 3" xfId="913"/>
    <cellStyle name="Comma 2 2 2 2 8 4" xfId="14918"/>
    <cellStyle name="Comma 2 2 2 2 8 5" xfId="14919"/>
    <cellStyle name="Comma 2 2 2 2 9" xfId="914"/>
    <cellStyle name="Comma 2 2 2 2 9 2" xfId="915"/>
    <cellStyle name="Comma 2 2 2 2 9 2 2" xfId="916"/>
    <cellStyle name="Comma 2 2 2 2 9 3" xfId="917"/>
    <cellStyle name="Comma 2 2 2 2 9 4" xfId="14920"/>
    <cellStyle name="Comma 2 2 2 2 9 5" xfId="14921"/>
    <cellStyle name="Comma 2 2 2 20" xfId="918"/>
    <cellStyle name="Comma 2 2 2 21" xfId="14922"/>
    <cellStyle name="Comma 2 2 2 3" xfId="919"/>
    <cellStyle name="Comma 2 2 2 3 2" xfId="920"/>
    <cellStyle name="Comma 2 2 2 3 2 2" xfId="921"/>
    <cellStyle name="Comma 2 2 2 4" xfId="922"/>
    <cellStyle name="Comma 2 2 2 4 2" xfId="923"/>
    <cellStyle name="Comma 2 2 2 4 2 2" xfId="924"/>
    <cellStyle name="Comma 2 2 2 5" xfId="925"/>
    <cellStyle name="Comma 2 2 2 5 2" xfId="926"/>
    <cellStyle name="Comma 2 2 2 5 2 2" xfId="927"/>
    <cellStyle name="Comma 2 2 2 6" xfId="928"/>
    <cellStyle name="Comma 2 2 2 6 2" xfId="929"/>
    <cellStyle name="Comma 2 2 2 6 2 2" xfId="930"/>
    <cellStyle name="Comma 2 2 2 7" xfId="931"/>
    <cellStyle name="Comma 2 2 2 7 2" xfId="932"/>
    <cellStyle name="Comma 2 2 2 7 2 2" xfId="933"/>
    <cellStyle name="Comma 2 2 2 8" xfId="934"/>
    <cellStyle name="Comma 2 2 2 8 2" xfId="935"/>
    <cellStyle name="Comma 2 2 2 8 2 2" xfId="936"/>
    <cellStyle name="Comma 2 2 2 9" xfId="937"/>
    <cellStyle name="Comma 2 2 2 9 2" xfId="938"/>
    <cellStyle name="Comma 2 2 2 9 2 2" xfId="939"/>
    <cellStyle name="Comma 2 2 20" xfId="940"/>
    <cellStyle name="Comma 2 2 20 2" xfId="941"/>
    <cellStyle name="Comma 2 2 20 3" xfId="22910"/>
    <cellStyle name="Comma 2 2 21" xfId="942"/>
    <cellStyle name="Comma 2 2 22" xfId="943"/>
    <cellStyle name="Comma 2 2 3" xfId="944"/>
    <cellStyle name="Comma 2 2 3 2" xfId="945"/>
    <cellStyle name="Comma 2 2 3 2 2" xfId="946"/>
    <cellStyle name="Comma 2 2 3 3" xfId="947"/>
    <cellStyle name="Comma 2 2 3 3 2" xfId="948"/>
    <cellStyle name="Comma 2 2 3 4" xfId="14923"/>
    <cellStyle name="Comma 2 2 4" xfId="949"/>
    <cellStyle name="Comma 2 2 4 2" xfId="950"/>
    <cellStyle name="Comma 2 2 4 2 2" xfId="951"/>
    <cellStyle name="Comma 2 2 4 3" xfId="952"/>
    <cellStyle name="Comma 2 2 4 3 2" xfId="953"/>
    <cellStyle name="Comma 2 2 4 4" xfId="14924"/>
    <cellStyle name="Comma 2 2 5" xfId="954"/>
    <cellStyle name="Comma 2 2 5 2" xfId="955"/>
    <cellStyle name="Comma 2 2 5 2 2" xfId="956"/>
    <cellStyle name="Comma 2 2 5 3" xfId="957"/>
    <cellStyle name="Comma 2 2 5 3 2" xfId="958"/>
    <cellStyle name="Comma 2 2 5 4" xfId="14925"/>
    <cellStyle name="Comma 2 2 6" xfId="959"/>
    <cellStyle name="Comma 2 2 6 2" xfId="960"/>
    <cellStyle name="Comma 2 2 6 2 2" xfId="961"/>
    <cellStyle name="Comma 2 2 6 3" xfId="962"/>
    <cellStyle name="Comma 2 2 6 3 2" xfId="963"/>
    <cellStyle name="Comma 2 2 6 4" xfId="14926"/>
    <cellStyle name="Comma 2 2 7" xfId="964"/>
    <cellStyle name="Comma 2 2 7 2" xfId="965"/>
    <cellStyle name="Comma 2 2 7 2 2" xfId="966"/>
    <cellStyle name="Comma 2 2 7 3" xfId="967"/>
    <cellStyle name="Comma 2 2 7 3 2" xfId="968"/>
    <cellStyle name="Comma 2 2 7 4" xfId="14927"/>
    <cellStyle name="Comma 2 2 8" xfId="969"/>
    <cellStyle name="Comma 2 2 8 2" xfId="970"/>
    <cellStyle name="Comma 2 2 8 2 2" xfId="971"/>
    <cellStyle name="Comma 2 2 8 3" xfId="972"/>
    <cellStyle name="Comma 2 2 8 3 2" xfId="973"/>
    <cellStyle name="Comma 2 2 8 4" xfId="14928"/>
    <cellStyle name="Comma 2 2 9" xfId="974"/>
    <cellStyle name="Comma 2 2 9 2" xfId="975"/>
    <cellStyle name="Comma 2 2 9 3" xfId="976"/>
    <cellStyle name="Comma 2 20" xfId="977"/>
    <cellStyle name="Comma 2 20 2" xfId="978"/>
    <cellStyle name="Comma 2 20 3" xfId="14929"/>
    <cellStyle name="Comma 2 21" xfId="979"/>
    <cellStyle name="Comma 2 21 2" xfId="980"/>
    <cellStyle name="Comma 2 21 3" xfId="14930"/>
    <cellStyle name="Comma 2 22" xfId="981"/>
    <cellStyle name="Comma 2 22 2" xfId="982"/>
    <cellStyle name="Comma 2 22 3" xfId="14931"/>
    <cellStyle name="Comma 2 23" xfId="983"/>
    <cellStyle name="Comma 2 23 2" xfId="984"/>
    <cellStyle name="Comma 2 23 3" xfId="14932"/>
    <cellStyle name="Comma 2 24" xfId="985"/>
    <cellStyle name="Comma 2 24 2" xfId="986"/>
    <cellStyle name="Comma 2 24 3" xfId="14933"/>
    <cellStyle name="Comma 2 25" xfId="987"/>
    <cellStyle name="Comma 2 25 2" xfId="988"/>
    <cellStyle name="Comma 2 25 3" xfId="14934"/>
    <cellStyle name="Comma 2 26" xfId="989"/>
    <cellStyle name="Comma 2 26 2" xfId="990"/>
    <cellStyle name="Comma 2 26 3" xfId="14935"/>
    <cellStyle name="Comma 2 27" xfId="991"/>
    <cellStyle name="Comma 2 27 2" xfId="992"/>
    <cellStyle name="Comma 2 27 3" xfId="14936"/>
    <cellStyle name="Comma 2 28" xfId="993"/>
    <cellStyle name="Comma 2 28 2" xfId="994"/>
    <cellStyle name="Comma 2 28 3" xfId="14937"/>
    <cellStyle name="Comma 2 29" xfId="995"/>
    <cellStyle name="Comma 2 29 2" xfId="996"/>
    <cellStyle name="Comma 2 29 3" xfId="14938"/>
    <cellStyle name="Comma 2 3" xfId="997"/>
    <cellStyle name="Comma 2 3 2" xfId="998"/>
    <cellStyle name="Comma 2 3 2 2" xfId="999"/>
    <cellStyle name="Comma 2 3 2 2 2" xfId="1000"/>
    <cellStyle name="Comma 2 3 3" xfId="1001"/>
    <cellStyle name="Comma 2 3 3 2" xfId="1002"/>
    <cellStyle name="Comma 2 3 4" xfId="14939"/>
    <cellStyle name="Comma 2 30" xfId="1003"/>
    <cellStyle name="Comma 2 30 2" xfId="1004"/>
    <cellStyle name="Comma 2 30 3" xfId="14940"/>
    <cellStyle name="Comma 2 31" xfId="1005"/>
    <cellStyle name="Comma 2 31 2" xfId="1006"/>
    <cellStyle name="Comma 2 31 3" xfId="14941"/>
    <cellStyle name="Comma 2 32" xfId="1007"/>
    <cellStyle name="Comma 2 32 2" xfId="1008"/>
    <cellStyle name="Comma 2 32 3" xfId="14942"/>
    <cellStyle name="Comma 2 33" xfId="1009"/>
    <cellStyle name="Comma 2 33 2" xfId="1010"/>
    <cellStyle name="Comma 2 33 3" xfId="14943"/>
    <cellStyle name="Comma 2 34" xfId="1011"/>
    <cellStyle name="Comma 2 34 2" xfId="1012"/>
    <cellStyle name="Comma 2 34 3" xfId="14944"/>
    <cellStyle name="Comma 2 35" xfId="1013"/>
    <cellStyle name="Comma 2 35 2" xfId="1014"/>
    <cellStyle name="Comma 2 35 3" xfId="14945"/>
    <cellStyle name="Comma 2 36" xfId="1015"/>
    <cellStyle name="Comma 2 36 2" xfId="1016"/>
    <cellStyle name="Comma 2 36 3" xfId="14946"/>
    <cellStyle name="Comma 2 37" xfId="1017"/>
    <cellStyle name="Comma 2 37 2" xfId="1018"/>
    <cellStyle name="Comma 2 37 3" xfId="14947"/>
    <cellStyle name="Comma 2 38" xfId="1019"/>
    <cellStyle name="Comma 2 38 2" xfId="1020"/>
    <cellStyle name="Comma 2 38 3" xfId="14948"/>
    <cellStyle name="Comma 2 39" xfId="1021"/>
    <cellStyle name="Comma 2 39 2" xfId="1022"/>
    <cellStyle name="Comma 2 39 3" xfId="14949"/>
    <cellStyle name="Comma 2 4" xfId="1023"/>
    <cellStyle name="Comma 2 4 2" xfId="1024"/>
    <cellStyle name="Comma 2 4 2 2" xfId="1025"/>
    <cellStyle name="Comma 2 4 3" xfId="1026"/>
    <cellStyle name="Comma 2 4 3 2" xfId="1027"/>
    <cellStyle name="Comma 2 4 4" xfId="14950"/>
    <cellStyle name="Comma 2 40" xfId="1028"/>
    <cellStyle name="Comma 2 40 2" xfId="1029"/>
    <cellStyle name="Comma 2 40 3" xfId="14951"/>
    <cellStyle name="Comma 2 41" xfId="1030"/>
    <cellStyle name="Comma 2 41 2" xfId="1031"/>
    <cellStyle name="Comma 2 41 3" xfId="14952"/>
    <cellStyle name="Comma 2 42" xfId="1032"/>
    <cellStyle name="Comma 2 42 2" xfId="1033"/>
    <cellStyle name="Comma 2 42 3" xfId="14953"/>
    <cellStyle name="Comma 2 43" xfId="1034"/>
    <cellStyle name="Comma 2 43 2" xfId="1035"/>
    <cellStyle name="Comma 2 43 3" xfId="14954"/>
    <cellStyle name="Comma 2 44" xfId="1036"/>
    <cellStyle name="Comma 2 44 2" xfId="1037"/>
    <cellStyle name="Comma 2 44 3" xfId="14955"/>
    <cellStyle name="Comma 2 45" xfId="1038"/>
    <cellStyle name="Comma 2 45 2" xfId="1039"/>
    <cellStyle name="Comma 2 45 3" xfId="14956"/>
    <cellStyle name="Comma 2 46" xfId="1040"/>
    <cellStyle name="Comma 2 46 2" xfId="1041"/>
    <cellStyle name="Comma 2 46 3" xfId="14957"/>
    <cellStyle name="Comma 2 47" xfId="1042"/>
    <cellStyle name="Comma 2 47 2" xfId="1043"/>
    <cellStyle name="Comma 2 47 3" xfId="14958"/>
    <cellStyle name="Comma 2 48" xfId="1044"/>
    <cellStyle name="Comma 2 48 2" xfId="1045"/>
    <cellStyle name="Comma 2 48 3" xfId="14959"/>
    <cellStyle name="Comma 2 49" xfId="1046"/>
    <cellStyle name="Comma 2 49 2" xfId="1047"/>
    <cellStyle name="Comma 2 49 3" xfId="14960"/>
    <cellStyle name="Comma 2 5" xfId="1048"/>
    <cellStyle name="Comma 2 5 2" xfId="1049"/>
    <cellStyle name="Comma 2 5 2 2" xfId="1050"/>
    <cellStyle name="Comma 2 5 3" xfId="1051"/>
    <cellStyle name="Comma 2 5 3 2" xfId="1052"/>
    <cellStyle name="Comma 2 5 4" xfId="14961"/>
    <cellStyle name="Comma 2 50" xfId="1053"/>
    <cellStyle name="Comma 2 50 2" xfId="1054"/>
    <cellStyle name="Comma 2 50 3" xfId="14962"/>
    <cellStyle name="Comma 2 51" xfId="1055"/>
    <cellStyle name="Comma 2 51 2" xfId="1056"/>
    <cellStyle name="Comma 2 51 3" xfId="14963"/>
    <cellStyle name="Comma 2 52" xfId="1057"/>
    <cellStyle name="Comma 2 52 2" xfId="1058"/>
    <cellStyle name="Comma 2 52 3" xfId="14964"/>
    <cellStyle name="Comma 2 53" xfId="1059"/>
    <cellStyle name="Comma 2 53 2" xfId="1060"/>
    <cellStyle name="Comma 2 53 3" xfId="14965"/>
    <cellStyle name="Comma 2 54" xfId="1061"/>
    <cellStyle name="Comma 2 54 2" xfId="1062"/>
    <cellStyle name="Comma 2 54 3" xfId="14966"/>
    <cellStyle name="Comma 2 55" xfId="1063"/>
    <cellStyle name="Comma 2 55 2" xfId="1064"/>
    <cellStyle name="Comma 2 55 3" xfId="14967"/>
    <cellStyle name="Comma 2 56" xfId="1065"/>
    <cellStyle name="Comma 2 56 2" xfId="1066"/>
    <cellStyle name="Comma 2 56 3" xfId="14968"/>
    <cellStyle name="Comma 2 57" xfId="1067"/>
    <cellStyle name="Comma 2 57 2" xfId="1068"/>
    <cellStyle name="Comma 2 57 3" xfId="14969"/>
    <cellStyle name="Comma 2 58" xfId="1069"/>
    <cellStyle name="Comma 2 58 2" xfId="1070"/>
    <cellStyle name="Comma 2 58 3" xfId="14970"/>
    <cellStyle name="Comma 2 59" xfId="1071"/>
    <cellStyle name="Comma 2 59 2" xfId="1072"/>
    <cellStyle name="Comma 2 59 3" xfId="14971"/>
    <cellStyle name="Comma 2 6" xfId="1073"/>
    <cellStyle name="Comma 2 6 2" xfId="1074"/>
    <cellStyle name="Comma 2 6 2 2" xfId="1075"/>
    <cellStyle name="Comma 2 6 3" xfId="1076"/>
    <cellStyle name="Comma 2 6 3 2" xfId="1077"/>
    <cellStyle name="Comma 2 6 4" xfId="14972"/>
    <cellStyle name="Comma 2 60" xfId="1078"/>
    <cellStyle name="Comma 2 60 2" xfId="1079"/>
    <cellStyle name="Comma 2 60 3" xfId="14973"/>
    <cellStyle name="Comma 2 61" xfId="1080"/>
    <cellStyle name="Comma 2 61 2" xfId="1081"/>
    <cellStyle name="Comma 2 61 3" xfId="14974"/>
    <cellStyle name="Comma 2 62" xfId="1082"/>
    <cellStyle name="Comma 2 62 2" xfId="1083"/>
    <cellStyle name="Comma 2 63" xfId="1084"/>
    <cellStyle name="Comma 2 64" xfId="1085"/>
    <cellStyle name="Comma 2 65" xfId="1086"/>
    <cellStyle name="Comma 2 66" xfId="1087"/>
    <cellStyle name="Comma 2 67" xfId="1088"/>
    <cellStyle name="Comma 2 68" xfId="1089"/>
    <cellStyle name="Comma 2 68 2" xfId="1090"/>
    <cellStyle name="Comma 2 69" xfId="1091"/>
    <cellStyle name="Comma 2 69 2" xfId="1092"/>
    <cellStyle name="Comma 2 7" xfId="1093"/>
    <cellStyle name="Comma 2 7 2" xfId="1094"/>
    <cellStyle name="Comma 2 7 2 2" xfId="1095"/>
    <cellStyle name="Comma 2 7 3" xfId="1096"/>
    <cellStyle name="Comma 2 7 3 2" xfId="1097"/>
    <cellStyle name="Comma 2 7 4" xfId="14975"/>
    <cellStyle name="Comma 2 70" xfId="1098"/>
    <cellStyle name="Comma 2 70 2" xfId="1099"/>
    <cellStyle name="Comma 2 71" xfId="1100"/>
    <cellStyle name="Comma 2 71 2" xfId="1101"/>
    <cellStyle name="Comma 2 72" xfId="1102"/>
    <cellStyle name="Comma 2 72 2" xfId="1103"/>
    <cellStyle name="Comma 2 73" xfId="1104"/>
    <cellStyle name="Comma 2 73 2" xfId="1105"/>
    <cellStyle name="Comma 2 74" xfId="1106"/>
    <cellStyle name="Comma 2 74 2" xfId="1107"/>
    <cellStyle name="Comma 2 75" xfId="1108"/>
    <cellStyle name="Comma 2 75 2" xfId="1109"/>
    <cellStyle name="Comma 2 76" xfId="1110"/>
    <cellStyle name="Comma 2 76 2" xfId="1111"/>
    <cellStyle name="Comma 2 77" xfId="1112"/>
    <cellStyle name="Comma 2 77 2" xfId="1113"/>
    <cellStyle name="Comma 2 78" xfId="1114"/>
    <cellStyle name="Comma 2 78 2" xfId="1115"/>
    <cellStyle name="Comma 2 79" xfId="1116"/>
    <cellStyle name="Comma 2 79 2" xfId="1117"/>
    <cellStyle name="Comma 2 8" xfId="1118"/>
    <cellStyle name="Comma 2 8 2" xfId="1119"/>
    <cellStyle name="Comma 2 8 2 2" xfId="1120"/>
    <cellStyle name="Comma 2 8 3" xfId="1121"/>
    <cellStyle name="Comma 2 8 3 2" xfId="1122"/>
    <cellStyle name="Comma 2 8 4" xfId="14976"/>
    <cellStyle name="Comma 2 80" xfId="1123"/>
    <cellStyle name="Comma 2 80 2" xfId="1124"/>
    <cellStyle name="Comma 2 81" xfId="1125"/>
    <cellStyle name="Comma 2 81 2" xfId="1126"/>
    <cellStyle name="Comma 2 82" xfId="1127"/>
    <cellStyle name="Comma 2 82 2" xfId="1128"/>
    <cellStyle name="Comma 2 83" xfId="1129"/>
    <cellStyle name="Comma 2 83 2" xfId="1130"/>
    <cellStyle name="Comma 2 84" xfId="1131"/>
    <cellStyle name="Comma 2 84 2" xfId="1132"/>
    <cellStyle name="Comma 2 85" xfId="1133"/>
    <cellStyle name="Comma 2 85 2" xfId="1134"/>
    <cellStyle name="Comma 2 86" xfId="1135"/>
    <cellStyle name="Comma 2 86 2" xfId="1136"/>
    <cellStyle name="Comma 2 87" xfId="1137"/>
    <cellStyle name="Comma 2 87 2" xfId="1138"/>
    <cellStyle name="Comma 2 88" xfId="1139"/>
    <cellStyle name="Comma 2 88 2" xfId="1140"/>
    <cellStyle name="Comma 2 89" xfId="1141"/>
    <cellStyle name="Comma 2 89 2" xfId="1142"/>
    <cellStyle name="Comma 2 9" xfId="1143"/>
    <cellStyle name="Comma 2 9 2" xfId="1144"/>
    <cellStyle name="Comma 2 9 2 2" xfId="1145"/>
    <cellStyle name="Comma 2 9 3" xfId="1146"/>
    <cellStyle name="Comma 2 9 3 2" xfId="1147"/>
    <cellStyle name="Comma 2 9 4" xfId="14977"/>
    <cellStyle name="Comma 2 90" xfId="1148"/>
    <cellStyle name="Comma 2 90 2" xfId="1149"/>
    <cellStyle name="Comma 2 91" xfId="1150"/>
    <cellStyle name="Comma 2 91 2" xfId="1151"/>
    <cellStyle name="Comma 2 92" xfId="1152"/>
    <cellStyle name="Comma 2 93" xfId="1153"/>
    <cellStyle name="Comma 2 94" xfId="1154"/>
    <cellStyle name="Comma 2 94 2" xfId="1155"/>
    <cellStyle name="Comma 2 95" xfId="1156"/>
    <cellStyle name="Comma 2 95 2" xfId="1157"/>
    <cellStyle name="Comma 2 96" xfId="1158"/>
    <cellStyle name="Comma 2 96 2" xfId="1159"/>
    <cellStyle name="Comma 2 97" xfId="1160"/>
    <cellStyle name="Comma 2 97 2" xfId="1161"/>
    <cellStyle name="Comma 2 98" xfId="1162"/>
    <cellStyle name="Comma 2 99" xfId="1163"/>
    <cellStyle name="Comma 2 99 2" xfId="1164"/>
    <cellStyle name="Comma 20" xfId="1165"/>
    <cellStyle name="Comma 21" xfId="1166"/>
    <cellStyle name="Comma 22" xfId="1167"/>
    <cellStyle name="Comma 23" xfId="1168"/>
    <cellStyle name="Comma 24" xfId="1169"/>
    <cellStyle name="Comma 25" xfId="1170"/>
    <cellStyle name="Comma 25 2" xfId="1171"/>
    <cellStyle name="Comma 25 2 2" xfId="1172"/>
    <cellStyle name="Comma 25 2 2 2" xfId="14978"/>
    <cellStyle name="Comma 25 2 2 2 2" xfId="22911"/>
    <cellStyle name="Comma 25 2 2 3" xfId="22912"/>
    <cellStyle name="Comma 25 2 3" xfId="14979"/>
    <cellStyle name="Comma 25 2 3 2" xfId="22913"/>
    <cellStyle name="Comma 25 2 4" xfId="22914"/>
    <cellStyle name="Comma 25 3" xfId="1173"/>
    <cellStyle name="Comma 25 3 2" xfId="14980"/>
    <cellStyle name="Comma 25 3 2 2" xfId="22915"/>
    <cellStyle name="Comma 25 3 3" xfId="22916"/>
    <cellStyle name="Comma 25 4" xfId="14981"/>
    <cellStyle name="Comma 25 4 2" xfId="14982"/>
    <cellStyle name="Comma 25 4 2 2" xfId="22917"/>
    <cellStyle name="Comma 25 4 3" xfId="22918"/>
    <cellStyle name="Comma 25 5" xfId="14983"/>
    <cellStyle name="Comma 25 5 2" xfId="22919"/>
    <cellStyle name="Comma 25 6" xfId="22920"/>
    <cellStyle name="Comma 26" xfId="1174"/>
    <cellStyle name="Comma 26 2" xfId="14984"/>
    <cellStyle name="Comma 26 3" xfId="22921"/>
    <cellStyle name="Comma 27" xfId="1175"/>
    <cellStyle name="Comma 27 2" xfId="22922"/>
    <cellStyle name="Comma 28" xfId="1176"/>
    <cellStyle name="Comma 29" xfId="1177"/>
    <cellStyle name="Comma 3" xfId="8"/>
    <cellStyle name="Comma 3 10" xfId="1178"/>
    <cellStyle name="Comma 3 10 2" xfId="1179"/>
    <cellStyle name="Comma 3 10 2 2" xfId="1180"/>
    <cellStyle name="Comma 3 10 3" xfId="1181"/>
    <cellStyle name="Comma 3 10 3 2" xfId="1182"/>
    <cellStyle name="Comma 3 10 4" xfId="14985"/>
    <cellStyle name="Comma 3 100" xfId="1183"/>
    <cellStyle name="Comma 3 101" xfId="1184"/>
    <cellStyle name="Comma 3 102" xfId="1185"/>
    <cellStyle name="Comma 3 103" xfId="1186"/>
    <cellStyle name="Comma 3 104" xfId="1187"/>
    <cellStyle name="Comma 3 105" xfId="1188"/>
    <cellStyle name="Comma 3 105 2" xfId="1189"/>
    <cellStyle name="Comma 3 106" xfId="1190"/>
    <cellStyle name="Comma 3 106 2" xfId="1191"/>
    <cellStyle name="Comma 3 107" xfId="1192"/>
    <cellStyle name="Comma 3 107 2" xfId="1193"/>
    <cellStyle name="Comma 3 108" xfId="1194"/>
    <cellStyle name="Comma 3 108 2" xfId="1195"/>
    <cellStyle name="Comma 3 109" xfId="1196"/>
    <cellStyle name="Comma 3 109 2" xfId="1197"/>
    <cellStyle name="Comma 3 11" xfId="1198"/>
    <cellStyle name="Comma 3 11 2" xfId="1199"/>
    <cellStyle name="Comma 3 11 2 2" xfId="1200"/>
    <cellStyle name="Comma 3 11 3" xfId="1201"/>
    <cellStyle name="Comma 3 11 3 2" xfId="1202"/>
    <cellStyle name="Comma 3 11 4" xfId="14986"/>
    <cellStyle name="Comma 3 110" xfId="1203"/>
    <cellStyle name="Comma 3 110 2" xfId="1204"/>
    <cellStyle name="Comma 3 111" xfId="1205"/>
    <cellStyle name="Comma 3 111 2" xfId="1206"/>
    <cellStyle name="Comma 3 112" xfId="1207"/>
    <cellStyle name="Comma 3 112 2" xfId="1208"/>
    <cellStyle name="Comma 3 113" xfId="1209"/>
    <cellStyle name="Comma 3 113 2" xfId="1210"/>
    <cellStyle name="Comma 3 114" xfId="1211"/>
    <cellStyle name="Comma 3 114 2" xfId="1212"/>
    <cellStyle name="Comma 3 115" xfId="1213"/>
    <cellStyle name="Comma 3 115 2" xfId="1214"/>
    <cellStyle name="Comma 3 116" xfId="1215"/>
    <cellStyle name="Comma 3 116 2" xfId="1216"/>
    <cellStyle name="Comma 3 117" xfId="1217"/>
    <cellStyle name="Comma 3 118" xfId="1218"/>
    <cellStyle name="Comma 3 119" xfId="1219"/>
    <cellStyle name="Comma 3 12" xfId="1220"/>
    <cellStyle name="Comma 3 12 2" xfId="1221"/>
    <cellStyle name="Comma 3 12 2 2" xfId="1222"/>
    <cellStyle name="Comma 3 12 3" xfId="1223"/>
    <cellStyle name="Comma 3 12 3 2" xfId="1224"/>
    <cellStyle name="Comma 3 12 4" xfId="14987"/>
    <cellStyle name="Comma 3 120" xfId="1225"/>
    <cellStyle name="Comma 3 121" xfId="1226"/>
    <cellStyle name="Comma 3 121 2" xfId="1227"/>
    <cellStyle name="Comma 3 122" xfId="1228"/>
    <cellStyle name="Comma 3 122 2" xfId="1229"/>
    <cellStyle name="Comma 3 123" xfId="1230"/>
    <cellStyle name="Comma 3 123 2" xfId="1231"/>
    <cellStyle name="Comma 3 124" xfId="1232"/>
    <cellStyle name="Comma 3 124 2" xfId="1233"/>
    <cellStyle name="Comma 3 125" xfId="1234"/>
    <cellStyle name="Comma 3 125 2" xfId="1235"/>
    <cellStyle name="Comma 3 126" xfId="1236"/>
    <cellStyle name="Comma 3 126 2" xfId="1237"/>
    <cellStyle name="Comma 3 127" xfId="1238"/>
    <cellStyle name="Comma 3 127 2" xfId="1239"/>
    <cellStyle name="Comma 3 128" xfId="1240"/>
    <cellStyle name="Comma 3 128 2" xfId="1241"/>
    <cellStyle name="Comma 3 129" xfId="1242"/>
    <cellStyle name="Comma 3 129 2" xfId="1243"/>
    <cellStyle name="Comma 3 13" xfId="1244"/>
    <cellStyle name="Comma 3 13 2" xfId="1245"/>
    <cellStyle name="Comma 3 13 2 2" xfId="1246"/>
    <cellStyle name="Comma 3 13 3" xfId="1247"/>
    <cellStyle name="Comma 3 13 3 2" xfId="1248"/>
    <cellStyle name="Comma 3 13 4" xfId="14988"/>
    <cellStyle name="Comma 3 130" xfId="1249"/>
    <cellStyle name="Comma 3 130 2" xfId="1250"/>
    <cellStyle name="Comma 3 131" xfId="1251"/>
    <cellStyle name="Comma 3 131 2" xfId="1252"/>
    <cellStyle name="Comma 3 132" xfId="1253"/>
    <cellStyle name="Comma 3 132 2" xfId="1254"/>
    <cellStyle name="Comma 3 133" xfId="1255"/>
    <cellStyle name="Comma 3 133 2" xfId="1256"/>
    <cellStyle name="Comma 3 134" xfId="1257"/>
    <cellStyle name="Comma 3 134 2" xfId="1258"/>
    <cellStyle name="Comma 3 135" xfId="1259"/>
    <cellStyle name="Comma 3 135 2" xfId="1260"/>
    <cellStyle name="Comma 3 136" xfId="1261"/>
    <cellStyle name="Comma 3 136 2" xfId="1262"/>
    <cellStyle name="Comma 3 137" xfId="1263"/>
    <cellStyle name="Comma 3 137 2" xfId="1264"/>
    <cellStyle name="Comma 3 138" xfId="1265"/>
    <cellStyle name="Comma 3 138 2" xfId="1266"/>
    <cellStyle name="Comma 3 139" xfId="1267"/>
    <cellStyle name="Comma 3 139 2" xfId="1268"/>
    <cellStyle name="Comma 3 14" xfId="1269"/>
    <cellStyle name="Comma 3 14 2" xfId="1270"/>
    <cellStyle name="Comma 3 14 2 2" xfId="1271"/>
    <cellStyle name="Comma 3 14 3" xfId="1272"/>
    <cellStyle name="Comma 3 14 3 2" xfId="1273"/>
    <cellStyle name="Comma 3 14 4" xfId="14989"/>
    <cellStyle name="Comma 3 140" xfId="1274"/>
    <cellStyle name="Comma 3 140 2" xfId="1275"/>
    <cellStyle name="Comma 3 141" xfId="1276"/>
    <cellStyle name="Comma 3 141 2" xfId="1277"/>
    <cellStyle name="Comma 3 142" xfId="1278"/>
    <cellStyle name="Comma 3 142 2" xfId="1279"/>
    <cellStyle name="Comma 3 143" xfId="1280"/>
    <cellStyle name="Comma 3 144" xfId="1281"/>
    <cellStyle name="Comma 3 145" xfId="1282"/>
    <cellStyle name="Comma 3 145 2" xfId="1283"/>
    <cellStyle name="Comma 3 146" xfId="1284"/>
    <cellStyle name="Comma 3 146 2" xfId="1285"/>
    <cellStyle name="Comma 3 147" xfId="1286"/>
    <cellStyle name="Comma 3 147 2" xfId="1287"/>
    <cellStyle name="Comma 3 148" xfId="1288"/>
    <cellStyle name="Comma 3 148 2" xfId="1289"/>
    <cellStyle name="Comma 3 149" xfId="1290"/>
    <cellStyle name="Comma 3 149 2" xfId="1291"/>
    <cellStyle name="Comma 3 15" xfId="1292"/>
    <cellStyle name="Comma 3 15 2" xfId="1293"/>
    <cellStyle name="Comma 3 15 2 2" xfId="1294"/>
    <cellStyle name="Comma 3 15 3" xfId="1295"/>
    <cellStyle name="Comma 3 15 3 2" xfId="1296"/>
    <cellStyle name="Comma 3 15 4" xfId="14990"/>
    <cellStyle name="Comma 3 150" xfId="1297"/>
    <cellStyle name="Comma 3 150 2" xfId="1298"/>
    <cellStyle name="Comma 3 151" xfId="1299"/>
    <cellStyle name="Comma 3 152" xfId="14991"/>
    <cellStyle name="Comma 3 152 2" xfId="22923"/>
    <cellStyle name="Comma 3 153" xfId="33638"/>
    <cellStyle name="Comma 3 16" xfId="1300"/>
    <cellStyle name="Comma 3 16 2" xfId="1301"/>
    <cellStyle name="Comma 3 16 2 2" xfId="1302"/>
    <cellStyle name="Comma 3 16 3" xfId="1303"/>
    <cellStyle name="Comma 3 16 3 2" xfId="1304"/>
    <cellStyle name="Comma 3 16 4" xfId="14992"/>
    <cellStyle name="Comma 3 17" xfId="1305"/>
    <cellStyle name="Comma 3 17 2" xfId="1306"/>
    <cellStyle name="Comma 3 17 2 2" xfId="1307"/>
    <cellStyle name="Comma 3 17 3" xfId="1308"/>
    <cellStyle name="Comma 3 17 3 2" xfId="1309"/>
    <cellStyle name="Comma 3 17 4" xfId="14993"/>
    <cellStyle name="Comma 3 18" xfId="1310"/>
    <cellStyle name="Comma 3 18 2" xfId="1311"/>
    <cellStyle name="Comma 3 18 2 2" xfId="1312"/>
    <cellStyle name="Comma 3 18 3" xfId="1313"/>
    <cellStyle name="Comma 3 18 4" xfId="1314"/>
    <cellStyle name="Comma 3 18 4 2" xfId="1315"/>
    <cellStyle name="Comma 3 18 5" xfId="14994"/>
    <cellStyle name="Comma 3 19" xfId="1316"/>
    <cellStyle name="Comma 3 19 2" xfId="1317"/>
    <cellStyle name="Comma 3 19 2 2" xfId="1318"/>
    <cellStyle name="Comma 3 19 3" xfId="1319"/>
    <cellStyle name="Comma 3 2" xfId="1320"/>
    <cellStyle name="Comma 3 2 10" xfId="1321"/>
    <cellStyle name="Comma 3 2 10 2" xfId="1322"/>
    <cellStyle name="Comma 3 2 11" xfId="1323"/>
    <cellStyle name="Comma 3 2 11 2" xfId="1324"/>
    <cellStyle name="Comma 3 2 12" xfId="1325"/>
    <cellStyle name="Comma 3 2 12 2" xfId="1326"/>
    <cellStyle name="Comma 3 2 12 2 2" xfId="1327"/>
    <cellStyle name="Comma 3 2 12 3" xfId="1328"/>
    <cellStyle name="Comma 3 2 12 4" xfId="14995"/>
    <cellStyle name="Comma 3 2 12 5" xfId="14996"/>
    <cellStyle name="Comma 3 2 13" xfId="1329"/>
    <cellStyle name="Comma 3 2 13 2" xfId="1330"/>
    <cellStyle name="Comma 3 2 14" xfId="1331"/>
    <cellStyle name="Comma 3 2 14 2" xfId="1332"/>
    <cellStyle name="Comma 3 2 14 2 2" xfId="1333"/>
    <cellStyle name="Comma 3 2 14 3" xfId="1334"/>
    <cellStyle name="Comma 3 2 14 4" xfId="14997"/>
    <cellStyle name="Comma 3 2 14 5" xfId="14998"/>
    <cellStyle name="Comma 3 2 15" xfId="1335"/>
    <cellStyle name="Comma 3 2 15 2" xfId="1336"/>
    <cellStyle name="Comma 3 2 15 2 2" xfId="1337"/>
    <cellStyle name="Comma 3 2 15 3" xfId="1338"/>
    <cellStyle name="Comma 3 2 15 4" xfId="14999"/>
    <cellStyle name="Comma 3 2 15 5" xfId="15000"/>
    <cellStyle name="Comma 3 2 16" xfId="1339"/>
    <cellStyle name="Comma 3 2 16 2" xfId="1340"/>
    <cellStyle name="Comma 3 2 16 2 2" xfId="1341"/>
    <cellStyle name="Comma 3 2 16 3" xfId="1342"/>
    <cellStyle name="Comma 3 2 16 4" xfId="15001"/>
    <cellStyle name="Comma 3 2 16 5" xfId="15002"/>
    <cellStyle name="Comma 3 2 17" xfId="1343"/>
    <cellStyle name="Comma 3 2 17 2" xfId="1344"/>
    <cellStyle name="Comma 3 2 17 2 2" xfId="1345"/>
    <cellStyle name="Comma 3 2 17 3" xfId="1346"/>
    <cellStyle name="Comma 3 2 17 4" xfId="15003"/>
    <cellStyle name="Comma 3 2 17 5" xfId="15004"/>
    <cellStyle name="Comma 3 2 18" xfId="1347"/>
    <cellStyle name="Comma 3 2 19" xfId="1348"/>
    <cellStyle name="Comma 3 2 2" xfId="1349"/>
    <cellStyle name="Comma 3 2 2 10" xfId="1350"/>
    <cellStyle name="Comma 3 2 2 11" xfId="1351"/>
    <cellStyle name="Comma 3 2 2 12" xfId="1352"/>
    <cellStyle name="Comma 3 2 2 13" xfId="1353"/>
    <cellStyle name="Comma 3 2 2 14" xfId="1354"/>
    <cellStyle name="Comma 3 2 2 15" xfId="1355"/>
    <cellStyle name="Comma 3 2 2 16" xfId="1356"/>
    <cellStyle name="Comma 3 2 2 17" xfId="1357"/>
    <cellStyle name="Comma 3 2 2 18" xfId="1358"/>
    <cellStyle name="Comma 3 2 2 18 2" xfId="1359"/>
    <cellStyle name="Comma 3 2 2 19" xfId="1360"/>
    <cellStyle name="Comma 3 2 2 19 2" xfId="1361"/>
    <cellStyle name="Comma 3 2 2 2" xfId="1362"/>
    <cellStyle name="Comma 3 2 2 2 10" xfId="1363"/>
    <cellStyle name="Comma 3 2 2 2 10 2" xfId="1364"/>
    <cellStyle name="Comma 3 2 2 2 10 2 2" xfId="1365"/>
    <cellStyle name="Comma 3 2 2 2 10 3" xfId="1366"/>
    <cellStyle name="Comma 3 2 2 2 10 4" xfId="15005"/>
    <cellStyle name="Comma 3 2 2 2 10 5" xfId="15006"/>
    <cellStyle name="Comma 3 2 2 2 11" xfId="1367"/>
    <cellStyle name="Comma 3 2 2 2 11 2" xfId="1368"/>
    <cellStyle name="Comma 3 2 2 2 11 2 2" xfId="1369"/>
    <cellStyle name="Comma 3 2 2 2 11 3" xfId="1370"/>
    <cellStyle name="Comma 3 2 2 2 11 4" xfId="15007"/>
    <cellStyle name="Comma 3 2 2 2 11 5" xfId="15008"/>
    <cellStyle name="Comma 3 2 2 2 12" xfId="1371"/>
    <cellStyle name="Comma 3 2 2 2 12 2" xfId="1372"/>
    <cellStyle name="Comma 3 2 2 2 12 2 2" xfId="1373"/>
    <cellStyle name="Comma 3 2 2 2 12 3" xfId="1374"/>
    <cellStyle name="Comma 3 2 2 2 12 4" xfId="15009"/>
    <cellStyle name="Comma 3 2 2 2 12 5" xfId="15010"/>
    <cellStyle name="Comma 3 2 2 2 13" xfId="1375"/>
    <cellStyle name="Comma 3 2 2 2 13 2" xfId="1376"/>
    <cellStyle name="Comma 3 2 2 2 13 2 2" xfId="1377"/>
    <cellStyle name="Comma 3 2 2 2 13 3" xfId="1378"/>
    <cellStyle name="Comma 3 2 2 2 13 4" xfId="15011"/>
    <cellStyle name="Comma 3 2 2 2 13 5" xfId="15012"/>
    <cellStyle name="Comma 3 2 2 2 14" xfId="1379"/>
    <cellStyle name="Comma 3 2 2 2 14 2" xfId="1380"/>
    <cellStyle name="Comma 3 2 2 2 14 2 2" xfId="1381"/>
    <cellStyle name="Comma 3 2 2 2 14 3" xfId="1382"/>
    <cellStyle name="Comma 3 2 2 2 14 4" xfId="15013"/>
    <cellStyle name="Comma 3 2 2 2 14 5" xfId="15014"/>
    <cellStyle name="Comma 3 2 2 2 15" xfId="1383"/>
    <cellStyle name="Comma 3 2 2 2 15 2" xfId="1384"/>
    <cellStyle name="Comma 3 2 2 2 15 2 2" xfId="1385"/>
    <cellStyle name="Comma 3 2 2 2 15 3" xfId="1386"/>
    <cellStyle name="Comma 3 2 2 2 15 4" xfId="15015"/>
    <cellStyle name="Comma 3 2 2 2 15 5" xfId="15016"/>
    <cellStyle name="Comma 3 2 2 2 16" xfId="1387"/>
    <cellStyle name="Comma 3 2 2 2 16 2" xfId="1388"/>
    <cellStyle name="Comma 3 2 2 2 16 2 2" xfId="1389"/>
    <cellStyle name="Comma 3 2 2 2 16 3" xfId="1390"/>
    <cellStyle name="Comma 3 2 2 2 16 4" xfId="15017"/>
    <cellStyle name="Comma 3 2 2 2 17" xfId="1391"/>
    <cellStyle name="Comma 3 2 2 2 17 2" xfId="1392"/>
    <cellStyle name="Comma 3 2 2 2 17 2 2" xfId="1393"/>
    <cellStyle name="Comma 3 2 2 2 17 3" xfId="1394"/>
    <cellStyle name="Comma 3 2 2 2 17 4" xfId="15018"/>
    <cellStyle name="Comma 3 2 2 2 2" xfId="1395"/>
    <cellStyle name="Comma 3 2 2 2 2 2" xfId="1396"/>
    <cellStyle name="Comma 3 2 2 2 2 2 2" xfId="1397"/>
    <cellStyle name="Comma 3 2 2 2 2 2 2 2" xfId="1398"/>
    <cellStyle name="Comma 3 2 2 2 2 2 2 2 2" xfId="1399"/>
    <cellStyle name="Comma 3 2 2 2 2 2 2 3" xfId="1400"/>
    <cellStyle name="Comma 3 2 2 2 2 2 2 4" xfId="15019"/>
    <cellStyle name="Comma 3 2 2 2 2 2 2 5" xfId="15020"/>
    <cellStyle name="Comma 3 2 2 2 2 2 3" xfId="1401"/>
    <cellStyle name="Comma 3 2 2 2 2 2 3 2" xfId="1402"/>
    <cellStyle name="Comma 3 2 2 2 2 2 3 2 2" xfId="1403"/>
    <cellStyle name="Comma 3 2 2 2 2 2 3 3" xfId="1404"/>
    <cellStyle name="Comma 3 2 2 2 2 2 3 4" xfId="15021"/>
    <cellStyle name="Comma 3 2 2 2 2 2 3 5" xfId="15022"/>
    <cellStyle name="Comma 3 2 2 2 2 2 4" xfId="1405"/>
    <cellStyle name="Comma 3 2 2 2 2 2 4 2" xfId="1406"/>
    <cellStyle name="Comma 3 2 2 2 2 2 4 2 2" xfId="1407"/>
    <cellStyle name="Comma 3 2 2 2 2 2 4 3" xfId="1408"/>
    <cellStyle name="Comma 3 2 2 2 2 2 4 4" xfId="15023"/>
    <cellStyle name="Comma 3 2 2 2 2 2 4 5" xfId="15024"/>
    <cellStyle name="Comma 3 2 2 2 2 2 5" xfId="1409"/>
    <cellStyle name="Comma 3 2 2 2 2 2 5 2" xfId="1410"/>
    <cellStyle name="Comma 3 2 2 2 2 2 5 2 2" xfId="1411"/>
    <cellStyle name="Comma 3 2 2 2 2 2 5 3" xfId="1412"/>
    <cellStyle name="Comma 3 2 2 2 2 2 5 4" xfId="15025"/>
    <cellStyle name="Comma 3 2 2 2 2 2 5 5" xfId="15026"/>
    <cellStyle name="Comma 3 2 2 2 2 3" xfId="1413"/>
    <cellStyle name="Comma 3 2 2 2 2 4" xfId="1414"/>
    <cellStyle name="Comma 3 2 2 2 2 5" xfId="1415"/>
    <cellStyle name="Comma 3 2 2 2 2 6" xfId="1416"/>
    <cellStyle name="Comma 3 2 2 2 2 6 2" xfId="1417"/>
    <cellStyle name="Comma 3 2 2 2 2 7" xfId="1418"/>
    <cellStyle name="Comma 3 2 2 2 2 8" xfId="15027"/>
    <cellStyle name="Comma 3 2 2 2 2 9" xfId="15028"/>
    <cellStyle name="Comma 3 2 2 2 3" xfId="1419"/>
    <cellStyle name="Comma 3 2 2 2 3 2" xfId="1420"/>
    <cellStyle name="Comma 3 2 2 2 3 2 2" xfId="1421"/>
    <cellStyle name="Comma 3 2 2 2 3 3" xfId="1422"/>
    <cellStyle name="Comma 3 2 2 2 3 4" xfId="15029"/>
    <cellStyle name="Comma 3 2 2 2 3 5" xfId="15030"/>
    <cellStyle name="Comma 3 2 2 2 4" xfId="1423"/>
    <cellStyle name="Comma 3 2 2 2 4 2" xfId="1424"/>
    <cellStyle name="Comma 3 2 2 2 4 2 2" xfId="1425"/>
    <cellStyle name="Comma 3 2 2 2 4 3" xfId="1426"/>
    <cellStyle name="Comma 3 2 2 2 4 4" xfId="15031"/>
    <cellStyle name="Comma 3 2 2 2 4 5" xfId="15032"/>
    <cellStyle name="Comma 3 2 2 2 5" xfId="1427"/>
    <cellStyle name="Comma 3 2 2 2 5 2" xfId="1428"/>
    <cellStyle name="Comma 3 2 2 2 5 2 2" xfId="1429"/>
    <cellStyle name="Comma 3 2 2 2 5 3" xfId="1430"/>
    <cellStyle name="Comma 3 2 2 2 5 4" xfId="15033"/>
    <cellStyle name="Comma 3 2 2 2 5 5" xfId="15034"/>
    <cellStyle name="Comma 3 2 2 2 6" xfId="1431"/>
    <cellStyle name="Comma 3 2 2 2 6 2" xfId="1432"/>
    <cellStyle name="Comma 3 2 2 2 6 2 2" xfId="1433"/>
    <cellStyle name="Comma 3 2 2 2 6 3" xfId="1434"/>
    <cellStyle name="Comma 3 2 2 2 6 4" xfId="15035"/>
    <cellStyle name="Comma 3 2 2 2 6 5" xfId="15036"/>
    <cellStyle name="Comma 3 2 2 2 7" xfId="1435"/>
    <cellStyle name="Comma 3 2 2 2 7 2" xfId="1436"/>
    <cellStyle name="Comma 3 2 2 2 7 2 2" xfId="1437"/>
    <cellStyle name="Comma 3 2 2 2 7 3" xfId="1438"/>
    <cellStyle name="Comma 3 2 2 2 7 4" xfId="15037"/>
    <cellStyle name="Comma 3 2 2 2 7 5" xfId="15038"/>
    <cellStyle name="Comma 3 2 2 2 8" xfId="1439"/>
    <cellStyle name="Comma 3 2 2 2 8 2" xfId="1440"/>
    <cellStyle name="Comma 3 2 2 2 8 2 2" xfId="1441"/>
    <cellStyle name="Comma 3 2 2 2 8 3" xfId="1442"/>
    <cellStyle name="Comma 3 2 2 2 8 4" xfId="15039"/>
    <cellStyle name="Comma 3 2 2 2 8 5" xfId="15040"/>
    <cellStyle name="Comma 3 2 2 2 9" xfId="1443"/>
    <cellStyle name="Comma 3 2 2 2 9 2" xfId="1444"/>
    <cellStyle name="Comma 3 2 2 2 9 2 2" xfId="1445"/>
    <cellStyle name="Comma 3 2 2 2 9 3" xfId="1446"/>
    <cellStyle name="Comma 3 2 2 2 9 4" xfId="15041"/>
    <cellStyle name="Comma 3 2 2 2 9 5" xfId="15042"/>
    <cellStyle name="Comma 3 2 2 20" xfId="1447"/>
    <cellStyle name="Comma 3 2 2 21" xfId="1448"/>
    <cellStyle name="Comma 3 2 2 3" xfId="1449"/>
    <cellStyle name="Comma 3 2 2 3 2" xfId="1450"/>
    <cellStyle name="Comma 3 2 2 3 2 2" xfId="1451"/>
    <cellStyle name="Comma 3 2 2 4" xfId="1452"/>
    <cellStyle name="Comma 3 2 2 4 2" xfId="1453"/>
    <cellStyle name="Comma 3 2 2 4 2 2" xfId="1454"/>
    <cellStyle name="Comma 3 2 2 5" xfId="1455"/>
    <cellStyle name="Comma 3 2 2 5 2" xfId="1456"/>
    <cellStyle name="Comma 3 2 2 5 2 2" xfId="1457"/>
    <cellStyle name="Comma 3 2 2 6" xfId="1458"/>
    <cellStyle name="Comma 3 2 2 6 2" xfId="1459"/>
    <cellStyle name="Comma 3 2 2 6 2 2" xfId="1460"/>
    <cellStyle name="Comma 3 2 2 7" xfId="1461"/>
    <cellStyle name="Comma 3 2 2 7 2" xfId="1462"/>
    <cellStyle name="Comma 3 2 2 7 2 2" xfId="1463"/>
    <cellStyle name="Comma 3 2 2 8" xfId="1464"/>
    <cellStyle name="Comma 3 2 2 8 2" xfId="1465"/>
    <cellStyle name="Comma 3 2 2 8 2 2" xfId="1466"/>
    <cellStyle name="Comma 3 2 2 9" xfId="1467"/>
    <cellStyle name="Comma 3 2 2 9 2" xfId="1468"/>
    <cellStyle name="Comma 3 2 2 9 2 2" xfId="1469"/>
    <cellStyle name="Comma 3 2 20" xfId="1470"/>
    <cellStyle name="Comma 3 2 21" xfId="15043"/>
    <cellStyle name="Comma 3 2 21 2" xfId="22924"/>
    <cellStyle name="Comma 3 2 3" xfId="1471"/>
    <cellStyle name="Comma 3 2 3 2" xfId="1472"/>
    <cellStyle name="Comma 3 2 3 3" xfId="1473"/>
    <cellStyle name="Comma 3 2 4" xfId="1474"/>
    <cellStyle name="Comma 3 2 4 2" xfId="1475"/>
    <cellStyle name="Comma 3 2 4 3" xfId="1476"/>
    <cellStyle name="Comma 3 2 5" xfId="1477"/>
    <cellStyle name="Comma 3 2 5 2" xfId="1478"/>
    <cellStyle name="Comma 3 2 5 3" xfId="1479"/>
    <cellStyle name="Comma 3 2 6" xfId="1480"/>
    <cellStyle name="Comma 3 2 6 2" xfId="1481"/>
    <cellStyle name="Comma 3 2 6 3" xfId="1482"/>
    <cellStyle name="Comma 3 2 7" xfId="1483"/>
    <cellStyle name="Comma 3 2 7 2" xfId="1484"/>
    <cellStyle name="Comma 3 2 7 3" xfId="1485"/>
    <cellStyle name="Comma 3 2 8" xfId="1486"/>
    <cellStyle name="Comma 3 2 8 2" xfId="1487"/>
    <cellStyle name="Comma 3 2 8 3" xfId="1488"/>
    <cellStyle name="Comma 3 2 9" xfId="1489"/>
    <cellStyle name="Comma 3 2 9 2" xfId="1490"/>
    <cellStyle name="Comma 3 2 9 3" xfId="1491"/>
    <cellStyle name="Comma 3 20" xfId="1492"/>
    <cellStyle name="Comma 3 20 2" xfId="1493"/>
    <cellStyle name="Comma 3 20 2 2" xfId="1494"/>
    <cellStyle name="Comma 3 20 3" xfId="15044"/>
    <cellStyle name="Comma 3 21" xfId="1495"/>
    <cellStyle name="Comma 3 21 2" xfId="1496"/>
    <cellStyle name="Comma 3 21 3" xfId="15045"/>
    <cellStyle name="Comma 3 22" xfId="1497"/>
    <cellStyle name="Comma 3 22 2" xfId="1498"/>
    <cellStyle name="Comma 3 22 3" xfId="15046"/>
    <cellStyle name="Comma 3 23" xfId="1499"/>
    <cellStyle name="Comma 3 23 2" xfId="1500"/>
    <cellStyle name="Comma 3 23 3" xfId="15047"/>
    <cellStyle name="Comma 3 24" xfId="1501"/>
    <cellStyle name="Comma 3 24 2" xfId="1502"/>
    <cellStyle name="Comma 3 24 3" xfId="15048"/>
    <cellStyle name="Comma 3 25" xfId="1503"/>
    <cellStyle name="Comma 3 25 2" xfId="1504"/>
    <cellStyle name="Comma 3 25 3" xfId="15049"/>
    <cellStyle name="Comma 3 26" xfId="1505"/>
    <cellStyle name="Comma 3 26 2" xfId="1506"/>
    <cellStyle name="Comma 3 26 3" xfId="15050"/>
    <cellStyle name="Comma 3 27" xfId="1507"/>
    <cellStyle name="Comma 3 27 2" xfId="1508"/>
    <cellStyle name="Comma 3 27 3" xfId="15051"/>
    <cellStyle name="Comma 3 28" xfId="1509"/>
    <cellStyle name="Comma 3 28 2" xfId="1510"/>
    <cellStyle name="Comma 3 28 3" xfId="15052"/>
    <cellStyle name="Comma 3 29" xfId="1511"/>
    <cellStyle name="Comma 3 29 2" xfId="1512"/>
    <cellStyle name="Comma 3 29 3" xfId="15053"/>
    <cellStyle name="Comma 3 3" xfId="1513"/>
    <cellStyle name="Comma 3 3 2" xfId="1514"/>
    <cellStyle name="Comma 3 3 2 2" xfId="1515"/>
    <cellStyle name="Comma 3 3 2 2 2" xfId="1516"/>
    <cellStyle name="Comma 3 3 2 3" xfId="1517"/>
    <cellStyle name="Comma 3 3 2 4" xfId="1518"/>
    <cellStyle name="Comma 3 3 2 5" xfId="1519"/>
    <cellStyle name="Comma 3 3 2 6" xfId="1520"/>
    <cellStyle name="Comma 3 3 2 6 2" xfId="1521"/>
    <cellStyle name="Comma 3 3 3" xfId="1522"/>
    <cellStyle name="Comma 3 3 4" xfId="1523"/>
    <cellStyle name="Comma 3 3 5" xfId="1524"/>
    <cellStyle name="Comma 3 3 6" xfId="1525"/>
    <cellStyle name="Comma 3 3 6 2" xfId="1526"/>
    <cellStyle name="Comma 3 3 7" xfId="15054"/>
    <cellStyle name="Comma 3 30" xfId="1527"/>
    <cellStyle name="Comma 3 30 2" xfId="1528"/>
    <cellStyle name="Comma 3 30 3" xfId="15055"/>
    <cellStyle name="Comma 3 31" xfId="1529"/>
    <cellStyle name="Comma 3 31 2" xfId="1530"/>
    <cellStyle name="Comma 3 31 3" xfId="15056"/>
    <cellStyle name="Comma 3 32" xfId="1531"/>
    <cellStyle name="Comma 3 32 2" xfId="1532"/>
    <cellStyle name="Comma 3 32 3" xfId="15057"/>
    <cellStyle name="Comma 3 33" xfId="1533"/>
    <cellStyle name="Comma 3 33 2" xfId="1534"/>
    <cellStyle name="Comma 3 33 3" xfId="15058"/>
    <cellStyle name="Comma 3 34" xfId="1535"/>
    <cellStyle name="Comma 3 34 2" xfId="1536"/>
    <cellStyle name="Comma 3 34 3" xfId="15059"/>
    <cellStyle name="Comma 3 35" xfId="1537"/>
    <cellStyle name="Comma 3 35 2" xfId="1538"/>
    <cellStyle name="Comma 3 35 3" xfId="15060"/>
    <cellStyle name="Comma 3 36" xfId="1539"/>
    <cellStyle name="Comma 3 36 2" xfId="1540"/>
    <cellStyle name="Comma 3 36 3" xfId="15061"/>
    <cellStyle name="Comma 3 37" xfId="1541"/>
    <cellStyle name="Comma 3 37 2" xfId="1542"/>
    <cellStyle name="Comma 3 37 3" xfId="15062"/>
    <cellStyle name="Comma 3 38" xfId="1543"/>
    <cellStyle name="Comma 3 38 2" xfId="1544"/>
    <cellStyle name="Comma 3 38 3" xfId="15063"/>
    <cellStyle name="Comma 3 39" xfId="1545"/>
    <cellStyle name="Comma 3 39 2" xfId="1546"/>
    <cellStyle name="Comma 3 39 3" xfId="15064"/>
    <cellStyle name="Comma 3 4" xfId="1547"/>
    <cellStyle name="Comma 3 4 2" xfId="1548"/>
    <cellStyle name="Comma 3 4 2 2" xfId="1549"/>
    <cellStyle name="Comma 3 4 3" xfId="1550"/>
    <cellStyle name="Comma 3 4 3 2" xfId="1551"/>
    <cellStyle name="Comma 3 4 4" xfId="15065"/>
    <cellStyle name="Comma 3 40" xfId="1552"/>
    <cellStyle name="Comma 3 40 2" xfId="1553"/>
    <cellStyle name="Comma 3 40 3" xfId="15066"/>
    <cellStyle name="Comma 3 41" xfId="1554"/>
    <cellStyle name="Comma 3 41 2" xfId="1555"/>
    <cellStyle name="Comma 3 41 3" xfId="15067"/>
    <cellStyle name="Comma 3 42" xfId="1556"/>
    <cellStyle name="Comma 3 42 2" xfId="1557"/>
    <cellStyle name="Comma 3 42 3" xfId="15068"/>
    <cellStyle name="Comma 3 43" xfId="1558"/>
    <cellStyle name="Comma 3 43 2" xfId="1559"/>
    <cellStyle name="Comma 3 43 3" xfId="15069"/>
    <cellStyle name="Comma 3 44" xfId="1560"/>
    <cellStyle name="Comma 3 44 2" xfId="1561"/>
    <cellStyle name="Comma 3 44 3" xfId="15070"/>
    <cellStyle name="Comma 3 45" xfId="1562"/>
    <cellStyle name="Comma 3 45 2" xfId="1563"/>
    <cellStyle name="Comma 3 45 3" xfId="15071"/>
    <cellStyle name="Comma 3 46" xfId="1564"/>
    <cellStyle name="Comma 3 46 2" xfId="1565"/>
    <cellStyle name="Comma 3 46 3" xfId="15072"/>
    <cellStyle name="Comma 3 47" xfId="1566"/>
    <cellStyle name="Comma 3 47 2" xfId="1567"/>
    <cellStyle name="Comma 3 47 3" xfId="15073"/>
    <cellStyle name="Comma 3 48" xfId="1568"/>
    <cellStyle name="Comma 3 48 2" xfId="1569"/>
    <cellStyle name="Comma 3 48 3" xfId="15074"/>
    <cellStyle name="Comma 3 49" xfId="1570"/>
    <cellStyle name="Comma 3 49 2" xfId="1571"/>
    <cellStyle name="Comma 3 49 3" xfId="15075"/>
    <cellStyle name="Comma 3 5" xfId="1572"/>
    <cellStyle name="Comma 3 5 2" xfId="1573"/>
    <cellStyle name="Comma 3 5 2 2" xfId="1574"/>
    <cellStyle name="Comma 3 5 3" xfId="1575"/>
    <cellStyle name="Comma 3 5 3 2" xfId="1576"/>
    <cellStyle name="Comma 3 5 4" xfId="15076"/>
    <cellStyle name="Comma 3 50" xfId="1577"/>
    <cellStyle name="Comma 3 50 2" xfId="1578"/>
    <cellStyle name="Comma 3 50 3" xfId="15077"/>
    <cellStyle name="Comma 3 51" xfId="1579"/>
    <cellStyle name="Comma 3 51 2" xfId="1580"/>
    <cellStyle name="Comma 3 51 3" xfId="15078"/>
    <cellStyle name="Comma 3 52" xfId="1581"/>
    <cellStyle name="Comma 3 52 2" xfId="1582"/>
    <cellStyle name="Comma 3 52 3" xfId="15079"/>
    <cellStyle name="Comma 3 53" xfId="1583"/>
    <cellStyle name="Comma 3 53 2" xfId="1584"/>
    <cellStyle name="Comma 3 53 3" xfId="15080"/>
    <cellStyle name="Comma 3 54" xfId="1585"/>
    <cellStyle name="Comma 3 54 2" xfId="1586"/>
    <cellStyle name="Comma 3 54 3" xfId="15081"/>
    <cellStyle name="Comma 3 55" xfId="1587"/>
    <cellStyle name="Comma 3 55 2" xfId="1588"/>
    <cellStyle name="Comma 3 55 3" xfId="15082"/>
    <cellStyle name="Comma 3 56" xfId="1589"/>
    <cellStyle name="Comma 3 56 2" xfId="1590"/>
    <cellStyle name="Comma 3 56 3" xfId="15083"/>
    <cellStyle name="Comma 3 57" xfId="1591"/>
    <cellStyle name="Comma 3 57 2" xfId="1592"/>
    <cellStyle name="Comma 3 57 3" xfId="15084"/>
    <cellStyle name="Comma 3 58" xfId="1593"/>
    <cellStyle name="Comma 3 58 2" xfId="1594"/>
    <cellStyle name="Comma 3 58 3" xfId="15085"/>
    <cellStyle name="Comma 3 59" xfId="1595"/>
    <cellStyle name="Comma 3 59 2" xfId="1596"/>
    <cellStyle name="Comma 3 59 3" xfId="15086"/>
    <cellStyle name="Comma 3 6" xfId="1597"/>
    <cellStyle name="Comma 3 6 2" xfId="1598"/>
    <cellStyle name="Comma 3 6 2 2" xfId="1599"/>
    <cellStyle name="Comma 3 6 3" xfId="1600"/>
    <cellStyle name="Comma 3 6 3 2" xfId="1601"/>
    <cellStyle name="Comma 3 6 4" xfId="15087"/>
    <cellStyle name="Comma 3 60" xfId="1602"/>
    <cellStyle name="Comma 3 60 2" xfId="1603"/>
    <cellStyle name="Comma 3 60 3" xfId="15088"/>
    <cellStyle name="Comma 3 61" xfId="1604"/>
    <cellStyle name="Comma 3 61 2" xfId="1605"/>
    <cellStyle name="Comma 3 61 3" xfId="15089"/>
    <cellStyle name="Comma 3 62" xfId="1606"/>
    <cellStyle name="Comma 3 62 2" xfId="1607"/>
    <cellStyle name="Comma 3 63" xfId="1608"/>
    <cellStyle name="Comma 3 63 2" xfId="1609"/>
    <cellStyle name="Comma 3 64" xfId="1610"/>
    <cellStyle name="Comma 3 64 2" xfId="1611"/>
    <cellStyle name="Comma 3 65" xfId="1612"/>
    <cellStyle name="Comma 3 65 2" xfId="1613"/>
    <cellStyle name="Comma 3 66" xfId="1614"/>
    <cellStyle name="Comma 3 66 2" xfId="1615"/>
    <cellStyle name="Comma 3 67" xfId="1616"/>
    <cellStyle name="Comma 3 67 2" xfId="1617"/>
    <cellStyle name="Comma 3 68" xfId="1618"/>
    <cellStyle name="Comma 3 68 2" xfId="1619"/>
    <cellStyle name="Comma 3 69" xfId="1620"/>
    <cellStyle name="Comma 3 69 2" xfId="1621"/>
    <cellStyle name="Comma 3 7" xfId="1622"/>
    <cellStyle name="Comma 3 7 2" xfId="1623"/>
    <cellStyle name="Comma 3 7 2 2" xfId="1624"/>
    <cellStyle name="Comma 3 7 3" xfId="1625"/>
    <cellStyle name="Comma 3 7 3 2" xfId="1626"/>
    <cellStyle name="Comma 3 7 4" xfId="15090"/>
    <cellStyle name="Comma 3 70" xfId="1627"/>
    <cellStyle name="Comma 3 70 2" xfId="1628"/>
    <cellStyle name="Comma 3 71" xfId="1629"/>
    <cellStyle name="Comma 3 71 2" xfId="1630"/>
    <cellStyle name="Comma 3 72" xfId="1631"/>
    <cellStyle name="Comma 3 72 2" xfId="1632"/>
    <cellStyle name="Comma 3 73" xfId="1633"/>
    <cellStyle name="Comma 3 73 2" xfId="1634"/>
    <cellStyle name="Comma 3 74" xfId="1635"/>
    <cellStyle name="Comma 3 74 2" xfId="1636"/>
    <cellStyle name="Comma 3 75" xfId="1637"/>
    <cellStyle name="Comma 3 75 2" xfId="1638"/>
    <cellStyle name="Comma 3 76" xfId="1639"/>
    <cellStyle name="Comma 3 76 2" xfId="1640"/>
    <cellStyle name="Comma 3 77" xfId="1641"/>
    <cellStyle name="Comma 3 77 2" xfId="1642"/>
    <cellStyle name="Comma 3 78" xfId="1643"/>
    <cellStyle name="Comma 3 78 2" xfId="1644"/>
    <cellStyle name="Comma 3 79" xfId="1645"/>
    <cellStyle name="Comma 3 79 2" xfId="1646"/>
    <cellStyle name="Comma 3 8" xfId="1647"/>
    <cellStyle name="Comma 3 8 2" xfId="1648"/>
    <cellStyle name="Comma 3 8 2 2" xfId="1649"/>
    <cellStyle name="Comma 3 8 3" xfId="1650"/>
    <cellStyle name="Comma 3 8 3 2" xfId="1651"/>
    <cellStyle name="Comma 3 8 4" xfId="15091"/>
    <cellStyle name="Comma 3 80" xfId="1652"/>
    <cellStyle name="Comma 3 80 2" xfId="1653"/>
    <cellStyle name="Comma 3 81" xfId="1654"/>
    <cellStyle name="Comma 3 81 2" xfId="1655"/>
    <cellStyle name="Comma 3 82" xfId="1656"/>
    <cellStyle name="Comma 3 82 2" xfId="1657"/>
    <cellStyle name="Comma 3 83" xfId="1658"/>
    <cellStyle name="Comma 3 83 2" xfId="1659"/>
    <cellStyle name="Comma 3 84" xfId="1660"/>
    <cellStyle name="Comma 3 84 2" xfId="1661"/>
    <cellStyle name="Comma 3 85" xfId="1662"/>
    <cellStyle name="Comma 3 85 2" xfId="1663"/>
    <cellStyle name="Comma 3 86" xfId="1664"/>
    <cellStyle name="Comma 3 86 2" xfId="1665"/>
    <cellStyle name="Comma 3 87" xfId="1666"/>
    <cellStyle name="Comma 3 87 2" xfId="1667"/>
    <cellStyle name="Comma 3 88" xfId="1668"/>
    <cellStyle name="Comma 3 88 2" xfId="1669"/>
    <cellStyle name="Comma 3 89" xfId="1670"/>
    <cellStyle name="Comma 3 89 2" xfId="1671"/>
    <cellStyle name="Comma 3 9" xfId="1672"/>
    <cellStyle name="Comma 3 9 2" xfId="1673"/>
    <cellStyle name="Comma 3 9 2 2" xfId="1674"/>
    <cellStyle name="Comma 3 9 3" xfId="1675"/>
    <cellStyle name="Comma 3 9 3 2" xfId="1676"/>
    <cellStyle name="Comma 3 9 4" xfId="15092"/>
    <cellStyle name="Comma 3 90" xfId="1677"/>
    <cellStyle name="Comma 3 90 2" xfId="1678"/>
    <cellStyle name="Comma 3 91" xfId="1679"/>
    <cellStyle name="Comma 3 91 2" xfId="1680"/>
    <cellStyle name="Comma 3 92" xfId="1681"/>
    <cellStyle name="Comma 3 92 2" xfId="1682"/>
    <cellStyle name="Comma 3 93" xfId="1683"/>
    <cellStyle name="Comma 3 93 2" xfId="1684"/>
    <cellStyle name="Comma 3 94" xfId="1685"/>
    <cellStyle name="Comma 3 94 2" xfId="1686"/>
    <cellStyle name="Comma 3 95" xfId="1687"/>
    <cellStyle name="Comma 3 95 2" xfId="1688"/>
    <cellStyle name="Comma 3 96" xfId="1689"/>
    <cellStyle name="Comma 3 96 2" xfId="1690"/>
    <cellStyle name="Comma 3 97" xfId="1691"/>
    <cellStyle name="Comma 3 98" xfId="1692"/>
    <cellStyle name="Comma 3 98 2" xfId="1693"/>
    <cellStyle name="Comma 3 99" xfId="1694"/>
    <cellStyle name="Comma 30" xfId="1695"/>
    <cellStyle name="Comma 30 2" xfId="1696"/>
    <cellStyle name="Comma 30 3" xfId="1697"/>
    <cellStyle name="Comma 30 3 2" xfId="15093"/>
    <cellStyle name="Comma 30 3 2 2" xfId="22925"/>
    <cellStyle name="Comma 30 3 3" xfId="22926"/>
    <cellStyle name="Comma 30 4" xfId="15094"/>
    <cellStyle name="Comma 30 4 2" xfId="22927"/>
    <cellStyle name="Comma 30 5" xfId="22928"/>
    <cellStyle name="Comma 31" xfId="1698"/>
    <cellStyle name="Comma 32" xfId="1699"/>
    <cellStyle name="Comma 33" xfId="1700"/>
    <cellStyle name="Comma 34" xfId="1701"/>
    <cellStyle name="Comma 35" xfId="1702"/>
    <cellStyle name="Comma 36" xfId="1703"/>
    <cellStyle name="Comma 37" xfId="1704"/>
    <cellStyle name="Comma 38" xfId="1705"/>
    <cellStyle name="Comma 39" xfId="1706"/>
    <cellStyle name="Comma 39 2" xfId="1707"/>
    <cellStyle name="Comma 39 3" xfId="1708"/>
    <cellStyle name="Comma 39 3 2" xfId="15095"/>
    <cellStyle name="Comma 39 3 2 2" xfId="22929"/>
    <cellStyle name="Comma 39 3 3" xfId="22930"/>
    <cellStyle name="Comma 39 4" xfId="15096"/>
    <cellStyle name="Comma 39 4 2" xfId="22931"/>
    <cellStyle name="Comma 39 5" xfId="22932"/>
    <cellStyle name="Comma 4" xfId="9"/>
    <cellStyle name="Comma 4 10" xfId="1709"/>
    <cellStyle name="Comma 4 11" xfId="1710"/>
    <cellStyle name="Comma 4 12" xfId="1711"/>
    <cellStyle name="Comma 4 13" xfId="1712"/>
    <cellStyle name="Comma 4 13 2" xfId="1713"/>
    <cellStyle name="Comma 4 13 2 2" xfId="1714"/>
    <cellStyle name="Comma 4 13 2 2 2" xfId="22933"/>
    <cellStyle name="Comma 4 13 2 3" xfId="1715"/>
    <cellStyle name="Comma 4 13 2 3 2" xfId="15097"/>
    <cellStyle name="Comma 4 13 2 3 2 2" xfId="22934"/>
    <cellStyle name="Comma 4 13 2 3 3" xfId="22935"/>
    <cellStyle name="Comma 4 13 2 4" xfId="15098"/>
    <cellStyle name="Comma 4 13 2 4 2" xfId="22936"/>
    <cellStyle name="Comma 4 13 2 5" xfId="22937"/>
    <cellStyle name="Comma 4 13 3" xfId="1716"/>
    <cellStyle name="Comma 4 13 4" xfId="1717"/>
    <cellStyle name="Comma 4 14" xfId="1718"/>
    <cellStyle name="Comma 4 15" xfId="1719"/>
    <cellStyle name="Comma 4 15 2" xfId="1720"/>
    <cellStyle name="Comma 4 15 2 2" xfId="22938"/>
    <cellStyle name="Comma 4 15 3" xfId="1721"/>
    <cellStyle name="Comma 4 15 3 2" xfId="15099"/>
    <cellStyle name="Comma 4 15 3 2 2" xfId="22939"/>
    <cellStyle name="Comma 4 15 3 3" xfId="22940"/>
    <cellStyle name="Comma 4 15 4" xfId="22941"/>
    <cellStyle name="Comma 4 16" xfId="1722"/>
    <cellStyle name="Comma 4 16 2" xfId="1723"/>
    <cellStyle name="Comma 4 16 2 2" xfId="15100"/>
    <cellStyle name="Comma 4 16 2 2 2" xfId="22942"/>
    <cellStyle name="Comma 4 16 2 3" xfId="22943"/>
    <cellStyle name="Comma 4 16 3" xfId="15101"/>
    <cellStyle name="Comma 4 16 3 2" xfId="22944"/>
    <cellStyle name="Comma 4 16 4" xfId="22945"/>
    <cellStyle name="Comma 4 17" xfId="1724"/>
    <cellStyle name="Comma 4 17 2" xfId="1725"/>
    <cellStyle name="Comma 4 17 2 2" xfId="1726"/>
    <cellStyle name="Comma 4 17 2 2 2" xfId="15102"/>
    <cellStyle name="Comma 4 17 2 2 2 2" xfId="22946"/>
    <cellStyle name="Comma 4 17 2 2 3" xfId="22947"/>
    <cellStyle name="Comma 4 17 2 3" xfId="15103"/>
    <cellStyle name="Comma 4 17 2 3 2" xfId="22948"/>
    <cellStyle name="Comma 4 17 2 4" xfId="22949"/>
    <cellStyle name="Comma 4 17 3" xfId="1727"/>
    <cellStyle name="Comma 4 17 3 2" xfId="15104"/>
    <cellStyle name="Comma 4 17 3 2 2" xfId="22950"/>
    <cellStyle name="Comma 4 17 3 3" xfId="22951"/>
    <cellStyle name="Comma 4 17 4" xfId="15105"/>
    <cellStyle name="Comma 4 17 4 2" xfId="22952"/>
    <cellStyle name="Comma 4 17 5" xfId="22953"/>
    <cellStyle name="Comma 4 18" xfId="1728"/>
    <cellStyle name="Comma 4 18 2" xfId="33625"/>
    <cellStyle name="Comma 4 18 2 2" xfId="33679"/>
    <cellStyle name="Comma 4 18 2 4" xfId="33701"/>
    <cellStyle name="Comma 4 19" xfId="22954"/>
    <cellStyle name="Comma 4 2" xfId="1729"/>
    <cellStyle name="Comma 4 2 10" xfId="1730"/>
    <cellStyle name="Comma 4 2 10 2" xfId="1731"/>
    <cellStyle name="Comma 4 2 10 2 2" xfId="1732"/>
    <cellStyle name="Comma 4 2 10 2 3" xfId="1733"/>
    <cellStyle name="Comma 4 2 10 2 3 2" xfId="15106"/>
    <cellStyle name="Comma 4 2 10 2 3 2 2" xfId="22955"/>
    <cellStyle name="Comma 4 2 10 2 3 3" xfId="22956"/>
    <cellStyle name="Comma 4 2 10 2 4" xfId="15107"/>
    <cellStyle name="Comma 4 2 10 2 4 2" xfId="22957"/>
    <cellStyle name="Comma 4 2 10 2 5" xfId="22958"/>
    <cellStyle name="Comma 4 2 10 3" xfId="1734"/>
    <cellStyle name="Comma 4 2 10 4" xfId="1735"/>
    <cellStyle name="Comma 4 2 10 4 2" xfId="15108"/>
    <cellStyle name="Comma 4 2 10 4 2 2" xfId="22959"/>
    <cellStyle name="Comma 4 2 10 4 3" xfId="22960"/>
    <cellStyle name="Comma 4 2 10 5" xfId="15109"/>
    <cellStyle name="Comma 4 2 10 5 2" xfId="22961"/>
    <cellStyle name="Comma 4 2 10 6" xfId="22962"/>
    <cellStyle name="Comma 4 2 11" xfId="1736"/>
    <cellStyle name="Comma 4 2 11 2" xfId="1737"/>
    <cellStyle name="Comma 4 2 11 2 2" xfId="1738"/>
    <cellStyle name="Comma 4 2 11 2 3" xfId="1739"/>
    <cellStyle name="Comma 4 2 11 2 3 2" xfId="15110"/>
    <cellStyle name="Comma 4 2 11 2 3 2 2" xfId="22963"/>
    <cellStyle name="Comma 4 2 11 2 3 3" xfId="22964"/>
    <cellStyle name="Comma 4 2 11 2 4" xfId="15111"/>
    <cellStyle name="Comma 4 2 11 2 4 2" xfId="22965"/>
    <cellStyle name="Comma 4 2 11 2 5" xfId="22966"/>
    <cellStyle name="Comma 4 2 11 3" xfId="1740"/>
    <cellStyle name="Comma 4 2 11 4" xfId="1741"/>
    <cellStyle name="Comma 4 2 11 4 2" xfId="15112"/>
    <cellStyle name="Comma 4 2 11 4 2 2" xfId="22967"/>
    <cellStyle name="Comma 4 2 11 4 3" xfId="22968"/>
    <cellStyle name="Comma 4 2 11 5" xfId="15113"/>
    <cellStyle name="Comma 4 2 11 5 2" xfId="22969"/>
    <cellStyle name="Comma 4 2 11 6" xfId="22970"/>
    <cellStyle name="Comma 4 2 12" xfId="1742"/>
    <cellStyle name="Comma 4 2 12 2" xfId="1743"/>
    <cellStyle name="Comma 4 2 12 2 2" xfId="22971"/>
    <cellStyle name="Comma 4 2 12 3" xfId="1744"/>
    <cellStyle name="Comma 4 2 12 3 2" xfId="15114"/>
    <cellStyle name="Comma 4 2 12 3 2 2" xfId="22972"/>
    <cellStyle name="Comma 4 2 12 3 3" xfId="22973"/>
    <cellStyle name="Comma 4 2 12 4" xfId="15115"/>
    <cellStyle name="Comma 4 2 12 4 2" xfId="22974"/>
    <cellStyle name="Comma 4 2 12 5" xfId="22975"/>
    <cellStyle name="Comma 4 2 13" xfId="1745"/>
    <cellStyle name="Comma 4 2 13 2" xfId="1746"/>
    <cellStyle name="Comma 4 2 13 2 2" xfId="22976"/>
    <cellStyle name="Comma 4 2 13 3" xfId="1747"/>
    <cellStyle name="Comma 4 2 13 3 2" xfId="15116"/>
    <cellStyle name="Comma 4 2 13 3 2 2" xfId="22977"/>
    <cellStyle name="Comma 4 2 13 3 3" xfId="22978"/>
    <cellStyle name="Comma 4 2 13 4" xfId="15117"/>
    <cellStyle name="Comma 4 2 13 4 2" xfId="22979"/>
    <cellStyle name="Comma 4 2 13 5" xfId="22980"/>
    <cellStyle name="Comma 4 2 14" xfId="1748"/>
    <cellStyle name="Comma 4 2 14 2" xfId="1749"/>
    <cellStyle name="Comma 4 2 14 3" xfId="1750"/>
    <cellStyle name="Comma 4 2 14 3 2" xfId="15118"/>
    <cellStyle name="Comma 4 2 14 3 2 2" xfId="22981"/>
    <cellStyle name="Comma 4 2 14 3 3" xfId="22982"/>
    <cellStyle name="Comma 4 2 14 4" xfId="15119"/>
    <cellStyle name="Comma 4 2 14 4 2" xfId="22983"/>
    <cellStyle name="Comma 4 2 14 5" xfId="22984"/>
    <cellStyle name="Comma 4 2 15" xfId="1751"/>
    <cellStyle name="Comma 4 2 15 2" xfId="15120"/>
    <cellStyle name="Comma 4 2 15 2 2" xfId="22985"/>
    <cellStyle name="Comma 4 2 15 3" xfId="22986"/>
    <cellStyle name="Comma 4 2 16" xfId="22987"/>
    <cellStyle name="Comma 4 2 2" xfId="1752"/>
    <cellStyle name="Comma 4 2 2 2" xfId="1753"/>
    <cellStyle name="Comma 4 2 2 2 2" xfId="1754"/>
    <cellStyle name="Comma 4 2 2 2 3" xfId="1755"/>
    <cellStyle name="Comma 4 2 2 2 3 2" xfId="15121"/>
    <cellStyle name="Comma 4 2 2 2 3 2 2" xfId="22988"/>
    <cellStyle name="Comma 4 2 2 2 3 3" xfId="22989"/>
    <cellStyle name="Comma 4 2 2 2 4" xfId="15122"/>
    <cellStyle name="Comma 4 2 2 2 4 2" xfId="22990"/>
    <cellStyle name="Comma 4 2 2 2 5" xfId="22991"/>
    <cellStyle name="Comma 4 2 2 3" xfId="1756"/>
    <cellStyle name="Comma 4 2 2 4" xfId="1757"/>
    <cellStyle name="Comma 4 2 2 4 2" xfId="15123"/>
    <cellStyle name="Comma 4 2 2 4 2 2" xfId="22992"/>
    <cellStyle name="Comma 4 2 2 4 3" xfId="22993"/>
    <cellStyle name="Comma 4 2 2 5" xfId="15124"/>
    <cellStyle name="Comma 4 2 2 5 2" xfId="22994"/>
    <cellStyle name="Comma 4 2 2 6" xfId="22995"/>
    <cellStyle name="Comma 4 2 3" xfId="1758"/>
    <cellStyle name="Comma 4 2 3 2" xfId="1759"/>
    <cellStyle name="Comma 4 2 3 2 2" xfId="1760"/>
    <cellStyle name="Comma 4 2 3 2 3" xfId="1761"/>
    <cellStyle name="Comma 4 2 3 2 3 2" xfId="15125"/>
    <cellStyle name="Comma 4 2 3 2 3 2 2" xfId="22996"/>
    <cellStyle name="Comma 4 2 3 2 3 3" xfId="22997"/>
    <cellStyle name="Comma 4 2 3 2 4" xfId="15126"/>
    <cellStyle name="Comma 4 2 3 2 4 2" xfId="22998"/>
    <cellStyle name="Comma 4 2 3 2 5" xfId="22999"/>
    <cellStyle name="Comma 4 2 3 3" xfId="1762"/>
    <cellStyle name="Comma 4 2 3 4" xfId="1763"/>
    <cellStyle name="Comma 4 2 3 4 2" xfId="15127"/>
    <cellStyle name="Comma 4 2 3 4 2 2" xfId="23000"/>
    <cellStyle name="Comma 4 2 3 4 3" xfId="23001"/>
    <cellStyle name="Comma 4 2 3 5" xfId="15128"/>
    <cellStyle name="Comma 4 2 3 5 2" xfId="23002"/>
    <cellStyle name="Comma 4 2 3 6" xfId="23003"/>
    <cellStyle name="Comma 4 2 4" xfId="1764"/>
    <cellStyle name="Comma 4 2 4 2" xfId="1765"/>
    <cellStyle name="Comma 4 2 4 2 2" xfId="1766"/>
    <cellStyle name="Comma 4 2 4 2 3" xfId="1767"/>
    <cellStyle name="Comma 4 2 4 2 3 2" xfId="15129"/>
    <cellStyle name="Comma 4 2 4 2 3 2 2" xfId="23004"/>
    <cellStyle name="Comma 4 2 4 2 3 3" xfId="23005"/>
    <cellStyle name="Comma 4 2 4 2 4" xfId="15130"/>
    <cellStyle name="Comma 4 2 4 2 4 2" xfId="23006"/>
    <cellStyle name="Comma 4 2 4 2 5" xfId="23007"/>
    <cellStyle name="Comma 4 2 4 3" xfId="1768"/>
    <cellStyle name="Comma 4 2 4 4" xfId="1769"/>
    <cellStyle name="Comma 4 2 4 4 2" xfId="15131"/>
    <cellStyle name="Comma 4 2 4 4 2 2" xfId="23008"/>
    <cellStyle name="Comma 4 2 4 4 3" xfId="23009"/>
    <cellStyle name="Comma 4 2 4 5" xfId="15132"/>
    <cellStyle name="Comma 4 2 4 5 2" xfId="23010"/>
    <cellStyle name="Comma 4 2 4 6" xfId="23011"/>
    <cellStyle name="Comma 4 2 5" xfId="1770"/>
    <cellStyle name="Comma 4 2 5 2" xfId="1771"/>
    <cellStyle name="Comma 4 2 5 2 2" xfId="1772"/>
    <cellStyle name="Comma 4 2 5 2 3" xfId="1773"/>
    <cellStyle name="Comma 4 2 5 2 3 2" xfId="15133"/>
    <cellStyle name="Comma 4 2 5 2 3 2 2" xfId="23012"/>
    <cellStyle name="Comma 4 2 5 2 3 3" xfId="23013"/>
    <cellStyle name="Comma 4 2 5 2 4" xfId="15134"/>
    <cellStyle name="Comma 4 2 5 2 4 2" xfId="23014"/>
    <cellStyle name="Comma 4 2 5 2 5" xfId="23015"/>
    <cellStyle name="Comma 4 2 5 3" xfId="1774"/>
    <cellStyle name="Comma 4 2 5 4" xfId="1775"/>
    <cellStyle name="Comma 4 2 5 4 2" xfId="15135"/>
    <cellStyle name="Comma 4 2 5 4 2 2" xfId="23016"/>
    <cellStyle name="Comma 4 2 5 4 3" xfId="23017"/>
    <cellStyle name="Comma 4 2 5 5" xfId="15136"/>
    <cellStyle name="Comma 4 2 5 5 2" xfId="23018"/>
    <cellStyle name="Comma 4 2 5 6" xfId="23019"/>
    <cellStyle name="Comma 4 2 6" xfId="1776"/>
    <cellStyle name="Comma 4 2 6 2" xfId="1777"/>
    <cellStyle name="Comma 4 2 6 2 2" xfId="1778"/>
    <cellStyle name="Comma 4 2 6 2 3" xfId="1779"/>
    <cellStyle name="Comma 4 2 6 2 3 2" xfId="15137"/>
    <cellStyle name="Comma 4 2 6 2 3 2 2" xfId="23020"/>
    <cellStyle name="Comma 4 2 6 2 3 3" xfId="23021"/>
    <cellStyle name="Comma 4 2 6 2 4" xfId="15138"/>
    <cellStyle name="Comma 4 2 6 2 4 2" xfId="23022"/>
    <cellStyle name="Comma 4 2 6 2 5" xfId="23023"/>
    <cellStyle name="Comma 4 2 6 3" xfId="1780"/>
    <cellStyle name="Comma 4 2 6 4" xfId="1781"/>
    <cellStyle name="Comma 4 2 6 4 2" xfId="15139"/>
    <cellStyle name="Comma 4 2 6 4 2 2" xfId="23024"/>
    <cellStyle name="Comma 4 2 6 4 3" xfId="23025"/>
    <cellStyle name="Comma 4 2 6 5" xfId="15140"/>
    <cellStyle name="Comma 4 2 6 5 2" xfId="23026"/>
    <cellStyle name="Comma 4 2 6 6" xfId="23027"/>
    <cellStyle name="Comma 4 2 7" xfId="1782"/>
    <cellStyle name="Comma 4 2 7 2" xfId="1783"/>
    <cellStyle name="Comma 4 2 7 2 2" xfId="1784"/>
    <cellStyle name="Comma 4 2 7 2 3" xfId="1785"/>
    <cellStyle name="Comma 4 2 7 2 3 2" xfId="15141"/>
    <cellStyle name="Comma 4 2 7 2 3 2 2" xfId="23028"/>
    <cellStyle name="Comma 4 2 7 2 3 3" xfId="23029"/>
    <cellStyle name="Comma 4 2 7 2 4" xfId="15142"/>
    <cellStyle name="Comma 4 2 7 2 4 2" xfId="23030"/>
    <cellStyle name="Comma 4 2 7 2 5" xfId="23031"/>
    <cellStyle name="Comma 4 2 7 3" xfId="1786"/>
    <cellStyle name="Comma 4 2 7 4" xfId="1787"/>
    <cellStyle name="Comma 4 2 7 4 2" xfId="15143"/>
    <cellStyle name="Comma 4 2 7 4 2 2" xfId="23032"/>
    <cellStyle name="Comma 4 2 7 4 3" xfId="23033"/>
    <cellStyle name="Comma 4 2 7 5" xfId="15144"/>
    <cellStyle name="Comma 4 2 7 5 2" xfId="23034"/>
    <cellStyle name="Comma 4 2 7 6" xfId="23035"/>
    <cellStyle name="Comma 4 2 8" xfId="1788"/>
    <cellStyle name="Comma 4 2 8 2" xfId="1789"/>
    <cellStyle name="Comma 4 2 8 2 2" xfId="1790"/>
    <cellStyle name="Comma 4 2 8 2 3" xfId="1791"/>
    <cellStyle name="Comma 4 2 8 2 3 2" xfId="15145"/>
    <cellStyle name="Comma 4 2 8 2 3 2 2" xfId="23036"/>
    <cellStyle name="Comma 4 2 8 2 3 3" xfId="23037"/>
    <cellStyle name="Comma 4 2 8 2 4" xfId="15146"/>
    <cellStyle name="Comma 4 2 8 2 4 2" xfId="23038"/>
    <cellStyle name="Comma 4 2 8 2 5" xfId="23039"/>
    <cellStyle name="Comma 4 2 8 3" xfId="1792"/>
    <cellStyle name="Comma 4 2 8 4" xfId="1793"/>
    <cellStyle name="Comma 4 2 8 4 2" xfId="15147"/>
    <cellStyle name="Comma 4 2 8 4 2 2" xfId="23040"/>
    <cellStyle name="Comma 4 2 8 4 3" xfId="23041"/>
    <cellStyle name="Comma 4 2 8 5" xfId="15148"/>
    <cellStyle name="Comma 4 2 8 5 2" xfId="23042"/>
    <cellStyle name="Comma 4 2 8 6" xfId="23043"/>
    <cellStyle name="Comma 4 2 9" xfId="1794"/>
    <cellStyle name="Comma 4 2 9 2" xfId="1795"/>
    <cellStyle name="Comma 4 2 9 2 2" xfId="1796"/>
    <cellStyle name="Comma 4 2 9 2 3" xfId="1797"/>
    <cellStyle name="Comma 4 2 9 2 3 2" xfId="15149"/>
    <cellStyle name="Comma 4 2 9 2 3 2 2" xfId="23044"/>
    <cellStyle name="Comma 4 2 9 2 3 3" xfId="23045"/>
    <cellStyle name="Comma 4 2 9 2 4" xfId="15150"/>
    <cellStyle name="Comma 4 2 9 2 4 2" xfId="23046"/>
    <cellStyle name="Comma 4 2 9 2 5" xfId="23047"/>
    <cellStyle name="Comma 4 2 9 3" xfId="1798"/>
    <cellStyle name="Comma 4 2 9 4" xfId="1799"/>
    <cellStyle name="Comma 4 2 9 4 2" xfId="15151"/>
    <cellStyle name="Comma 4 2 9 4 2 2" xfId="23048"/>
    <cellStyle name="Comma 4 2 9 4 3" xfId="23049"/>
    <cellStyle name="Comma 4 2 9 5" xfId="15152"/>
    <cellStyle name="Comma 4 2 9 5 2" xfId="23050"/>
    <cellStyle name="Comma 4 2 9 6" xfId="23051"/>
    <cellStyle name="Comma 4 3" xfId="1800"/>
    <cellStyle name="Comma 4 3 2" xfId="1801"/>
    <cellStyle name="Comma 4 3 2 2" xfId="1802"/>
    <cellStyle name="Comma 4 3 2 3" xfId="1803"/>
    <cellStyle name="Comma 4 3 2 3 2" xfId="15153"/>
    <cellStyle name="Comma 4 3 2 3 2 2" xfId="23052"/>
    <cellStyle name="Comma 4 3 2 3 3" xfId="23053"/>
    <cellStyle name="Comma 4 3 2 4" xfId="15154"/>
    <cellStyle name="Comma 4 3 2 4 2" xfId="23054"/>
    <cellStyle name="Comma 4 3 2 5" xfId="23055"/>
    <cellStyle name="Comma 4 3 3" xfId="1804"/>
    <cellStyle name="Comma 4 3 4" xfId="1805"/>
    <cellStyle name="Comma 4 3 5" xfId="1806"/>
    <cellStyle name="Comma 4 3 5 2" xfId="15155"/>
    <cellStyle name="Comma 4 3 5 2 2" xfId="23056"/>
    <cellStyle name="Comma 4 3 5 3" xfId="23057"/>
    <cellStyle name="Comma 4 3 6" xfId="15156"/>
    <cellStyle name="Comma 4 3 6 2" xfId="23058"/>
    <cellStyle name="Comma 4 3 7" xfId="23059"/>
    <cellStyle name="Comma 4 4" xfId="1807"/>
    <cellStyle name="Comma 4 5" xfId="1808"/>
    <cellStyle name="Comma 4 6" xfId="1809"/>
    <cellStyle name="Comma 4 7" xfId="1810"/>
    <cellStyle name="Comma 4 8" xfId="1811"/>
    <cellStyle name="Comma 4 9" xfId="1812"/>
    <cellStyle name="Comma 40" xfId="1813"/>
    <cellStyle name="Comma 41" xfId="1814"/>
    <cellStyle name="Comma 42" xfId="1815"/>
    <cellStyle name="Comma 43" xfId="1816"/>
    <cellStyle name="Comma 43 2" xfId="1817"/>
    <cellStyle name="Comma 43 3" xfId="1818"/>
    <cellStyle name="Comma 43 3 2" xfId="15157"/>
    <cellStyle name="Comma 43 3 2 2" xfId="23060"/>
    <cellStyle name="Comma 43 3 3" xfId="23061"/>
    <cellStyle name="Comma 43 4" xfId="15158"/>
    <cellStyle name="Comma 43 4 2" xfId="23062"/>
    <cellStyle name="Comma 43 5" xfId="23063"/>
    <cellStyle name="Comma 44" xfId="1819"/>
    <cellStyle name="Comma 45" xfId="1820"/>
    <cellStyle name="Comma 45 2" xfId="1821"/>
    <cellStyle name="Comma 45 2 2" xfId="15159"/>
    <cellStyle name="Comma 45 2 2 2" xfId="23064"/>
    <cellStyle name="Comma 45 2 3" xfId="23065"/>
    <cellStyle name="Comma 45 3" xfId="1822"/>
    <cellStyle name="Comma 45 4" xfId="15160"/>
    <cellStyle name="Comma 45 4 2" xfId="15161"/>
    <cellStyle name="Comma 45 4 2 2" xfId="23066"/>
    <cellStyle name="Comma 45 4 3" xfId="22080"/>
    <cellStyle name="Comma 45 4 3 2" xfId="23067"/>
    <cellStyle name="Comma 45 4 4" xfId="23068"/>
    <cellStyle name="Comma 45 5" xfId="15162"/>
    <cellStyle name="Comma 45 5 2" xfId="23069"/>
    <cellStyle name="Comma 45 6" xfId="23070"/>
    <cellStyle name="Comma 46" xfId="1823"/>
    <cellStyle name="Comma 47" xfId="1824"/>
    <cellStyle name="Comma 48" xfId="1825"/>
    <cellStyle name="Comma 49" xfId="1826"/>
    <cellStyle name="Comma 5" xfId="10"/>
    <cellStyle name="Comma 5 10" xfId="1827"/>
    <cellStyle name="Comma 5 10 2" xfId="1828"/>
    <cellStyle name="Comma 5 10 2 2" xfId="1829"/>
    <cellStyle name="Comma 5 10 3" xfId="1830"/>
    <cellStyle name="Comma 5 10 3 2" xfId="1831"/>
    <cellStyle name="Comma 5 10 4" xfId="15163"/>
    <cellStyle name="Comma 5 100" xfId="1832"/>
    <cellStyle name="Comma 5 100 2" xfId="1833"/>
    <cellStyle name="Comma 5 101" xfId="1834"/>
    <cellStyle name="Comma 5 101 2" xfId="1835"/>
    <cellStyle name="Comma 5 102" xfId="1836"/>
    <cellStyle name="Comma 5 102 2" xfId="1837"/>
    <cellStyle name="Comma 5 103" xfId="1838"/>
    <cellStyle name="Comma 5 103 2" xfId="1839"/>
    <cellStyle name="Comma 5 104" xfId="1840"/>
    <cellStyle name="Comma 5 104 2" xfId="1841"/>
    <cellStyle name="Comma 5 105" xfId="1842"/>
    <cellStyle name="Comma 5 105 2" xfId="1843"/>
    <cellStyle name="Comma 5 106" xfId="1844"/>
    <cellStyle name="Comma 5 106 2" xfId="1845"/>
    <cellStyle name="Comma 5 107" xfId="1846"/>
    <cellStyle name="Comma 5 107 2" xfId="1847"/>
    <cellStyle name="Comma 5 108" xfId="1848"/>
    <cellStyle name="Comma 5 108 2" xfId="1849"/>
    <cellStyle name="Comma 5 109" xfId="1850"/>
    <cellStyle name="Comma 5 109 2" xfId="1851"/>
    <cellStyle name="Comma 5 11" xfId="1852"/>
    <cellStyle name="Comma 5 11 2" xfId="1853"/>
    <cellStyle name="Comma 5 11 2 2" xfId="1854"/>
    <cellStyle name="Comma 5 11 3" xfId="1855"/>
    <cellStyle name="Comma 5 11 3 2" xfId="1856"/>
    <cellStyle name="Comma 5 11 4" xfId="15164"/>
    <cellStyle name="Comma 5 110" xfId="1857"/>
    <cellStyle name="Comma 5 110 2" xfId="1858"/>
    <cellStyle name="Comma 5 111" xfId="1859"/>
    <cellStyle name="Comma 5 111 2" xfId="1860"/>
    <cellStyle name="Comma 5 112" xfId="1861"/>
    <cellStyle name="Comma 5 112 2" xfId="1862"/>
    <cellStyle name="Comma 5 113" xfId="1863"/>
    <cellStyle name="Comma 5 113 2" xfId="1864"/>
    <cellStyle name="Comma 5 114" xfId="1865"/>
    <cellStyle name="Comma 5 114 2" xfId="1866"/>
    <cellStyle name="Comma 5 115" xfId="1867"/>
    <cellStyle name="Comma 5 115 2" xfId="1868"/>
    <cellStyle name="Comma 5 116" xfId="1869"/>
    <cellStyle name="Comma 5 116 2" xfId="1870"/>
    <cellStyle name="Comma 5 117" xfId="1871"/>
    <cellStyle name="Comma 5 117 2" xfId="1872"/>
    <cellStyle name="Comma 5 118" xfId="1873"/>
    <cellStyle name="Comma 5 118 2" xfId="1874"/>
    <cellStyle name="Comma 5 119" xfId="1875"/>
    <cellStyle name="Comma 5 119 2" xfId="1876"/>
    <cellStyle name="Comma 5 12" xfId="1877"/>
    <cellStyle name="Comma 5 12 2" xfId="1878"/>
    <cellStyle name="Comma 5 12 2 2" xfId="1879"/>
    <cellStyle name="Comma 5 12 3" xfId="1880"/>
    <cellStyle name="Comma 5 12 3 2" xfId="1881"/>
    <cellStyle name="Comma 5 12 4" xfId="15165"/>
    <cellStyle name="Comma 5 120" xfId="1882"/>
    <cellStyle name="Comma 5 120 2" xfId="1883"/>
    <cellStyle name="Comma 5 121" xfId="1884"/>
    <cellStyle name="Comma 5 121 2" xfId="1885"/>
    <cellStyle name="Comma 5 122" xfId="1886"/>
    <cellStyle name="Comma 5 122 2" xfId="1887"/>
    <cellStyle name="Comma 5 123" xfId="1888"/>
    <cellStyle name="Comma 5 123 2" xfId="1889"/>
    <cellStyle name="Comma 5 124" xfId="1890"/>
    <cellStyle name="Comma 5 124 2" xfId="1891"/>
    <cellStyle name="Comma 5 125" xfId="1892"/>
    <cellStyle name="Comma 5 125 2" xfId="1893"/>
    <cellStyle name="Comma 5 126" xfId="1894"/>
    <cellStyle name="Comma 5 126 2" xfId="1895"/>
    <cellStyle name="Comma 5 127" xfId="1896"/>
    <cellStyle name="Comma 5 127 2" xfId="1897"/>
    <cellStyle name="Comma 5 128" xfId="1898"/>
    <cellStyle name="Comma 5 128 2" xfId="1899"/>
    <cellStyle name="Comma 5 129" xfId="1900"/>
    <cellStyle name="Comma 5 129 2" xfId="1901"/>
    <cellStyle name="Comma 5 13" xfId="1902"/>
    <cellStyle name="Comma 5 13 2" xfId="1903"/>
    <cellStyle name="Comma 5 13 2 2" xfId="1904"/>
    <cellStyle name="Comma 5 13 3" xfId="1905"/>
    <cellStyle name="Comma 5 13 3 2" xfId="1906"/>
    <cellStyle name="Comma 5 13 3 2 2" xfId="23071"/>
    <cellStyle name="Comma 5 13 3 3" xfId="1907"/>
    <cellStyle name="Comma 5 13 3 3 2" xfId="15166"/>
    <cellStyle name="Comma 5 13 3 3 2 2" xfId="23072"/>
    <cellStyle name="Comma 5 13 3 3 3" xfId="23073"/>
    <cellStyle name="Comma 5 13 3 4" xfId="15167"/>
    <cellStyle name="Comma 5 13 3 4 2" xfId="23074"/>
    <cellStyle name="Comma 5 13 3 5" xfId="23075"/>
    <cellStyle name="Comma 5 13 4" xfId="1908"/>
    <cellStyle name="Comma 5 13 4 2" xfId="1909"/>
    <cellStyle name="Comma 5 13 5" xfId="15168"/>
    <cellStyle name="Comma 5 130" xfId="1910"/>
    <cellStyle name="Comma 5 130 2" xfId="1911"/>
    <cellStyle name="Comma 5 131" xfId="1912"/>
    <cellStyle name="Comma 5 131 2" xfId="1913"/>
    <cellStyle name="Comma 5 132" xfId="1914"/>
    <cellStyle name="Comma 5 132 2" xfId="1915"/>
    <cellStyle name="Comma 5 133" xfId="1916"/>
    <cellStyle name="Comma 5 133 2" xfId="1917"/>
    <cellStyle name="Comma 5 134" xfId="1918"/>
    <cellStyle name="Comma 5 134 2" xfId="1919"/>
    <cellStyle name="Comma 5 135" xfId="1920"/>
    <cellStyle name="Comma 5 135 2" xfId="1921"/>
    <cellStyle name="Comma 5 136" xfId="1922"/>
    <cellStyle name="Comma 5 136 2" xfId="1923"/>
    <cellStyle name="Comma 5 137" xfId="1924"/>
    <cellStyle name="Comma 5 137 2" xfId="1925"/>
    <cellStyle name="Comma 5 137 3" xfId="1926"/>
    <cellStyle name="Comma 5 137 3 2" xfId="15169"/>
    <cellStyle name="Comma 5 137 3 2 2" xfId="23076"/>
    <cellStyle name="Comma 5 137 3 3" xfId="23077"/>
    <cellStyle name="Comma 5 137 4" xfId="15170"/>
    <cellStyle name="Comma 5 137 4 2" xfId="23078"/>
    <cellStyle name="Comma 5 137 5" xfId="23079"/>
    <cellStyle name="Comma 5 138" xfId="1927"/>
    <cellStyle name="Comma 5 138 2" xfId="15171"/>
    <cellStyle name="Comma 5 138 2 2" xfId="23080"/>
    <cellStyle name="Comma 5 138 3" xfId="23081"/>
    <cellStyle name="Comma 5 139" xfId="23082"/>
    <cellStyle name="Comma 5 14" xfId="1928"/>
    <cellStyle name="Comma 5 14 2" xfId="1929"/>
    <cellStyle name="Comma 5 14 2 2" xfId="1930"/>
    <cellStyle name="Comma 5 14 3" xfId="1931"/>
    <cellStyle name="Comma 5 140" xfId="33639"/>
    <cellStyle name="Comma 5 15" xfId="1932"/>
    <cellStyle name="Comma 5 15 2" xfId="1933"/>
    <cellStyle name="Comma 5 15 3" xfId="15172"/>
    <cellStyle name="Comma 5 16" xfId="1934"/>
    <cellStyle name="Comma 5 16 2" xfId="1935"/>
    <cellStyle name="Comma 5 16 3" xfId="15173"/>
    <cellStyle name="Comma 5 17" xfId="1936"/>
    <cellStyle name="Comma 5 17 2" xfId="1937"/>
    <cellStyle name="Comma 5 17 3" xfId="15174"/>
    <cellStyle name="Comma 5 18" xfId="1938"/>
    <cellStyle name="Comma 5 18 2" xfId="1939"/>
    <cellStyle name="Comma 5 18 3" xfId="15175"/>
    <cellStyle name="Comma 5 19" xfId="1940"/>
    <cellStyle name="Comma 5 19 2" xfId="1941"/>
    <cellStyle name="Comma 5 19 3" xfId="15176"/>
    <cellStyle name="Comma 5 2" xfId="1942"/>
    <cellStyle name="Comma 5 2 10" xfId="1943"/>
    <cellStyle name="Comma 5 2 10 2" xfId="1944"/>
    <cellStyle name="Comma 5 2 11" xfId="1945"/>
    <cellStyle name="Comma 5 2 11 2" xfId="1946"/>
    <cellStyle name="Comma 5 2 12" xfId="1947"/>
    <cellStyle name="Comma 5 2 13" xfId="1948"/>
    <cellStyle name="Comma 5 2 14" xfId="1949"/>
    <cellStyle name="Comma 5 2 14 2" xfId="1950"/>
    <cellStyle name="Comma 5 2 15" xfId="1951"/>
    <cellStyle name="Comma 5 2 15 2" xfId="1952"/>
    <cellStyle name="Comma 5 2 16" xfId="15177"/>
    <cellStyle name="Comma 5 2 17" xfId="15178"/>
    <cellStyle name="Comma 5 2 2" xfId="1953"/>
    <cellStyle name="Comma 5 2 2 10" xfId="1954"/>
    <cellStyle name="Comma 5 2 2 10 2" xfId="1955"/>
    <cellStyle name="Comma 5 2 2 10 2 2" xfId="1956"/>
    <cellStyle name="Comma 5 2 2 10 3" xfId="1957"/>
    <cellStyle name="Comma 5 2 2 10 4" xfId="15179"/>
    <cellStyle name="Comma 5 2 2 10 5" xfId="15180"/>
    <cellStyle name="Comma 5 2 2 11" xfId="1958"/>
    <cellStyle name="Comma 5 2 2 11 2" xfId="1959"/>
    <cellStyle name="Comma 5 2 2 11 2 2" xfId="1960"/>
    <cellStyle name="Comma 5 2 2 11 3" xfId="1961"/>
    <cellStyle name="Comma 5 2 2 11 4" xfId="15181"/>
    <cellStyle name="Comma 5 2 2 11 5" xfId="15182"/>
    <cellStyle name="Comma 5 2 2 12" xfId="1962"/>
    <cellStyle name="Comma 5 2 2 12 2" xfId="1963"/>
    <cellStyle name="Comma 5 2 2 12 2 2" xfId="1964"/>
    <cellStyle name="Comma 5 2 2 12 3" xfId="1965"/>
    <cellStyle name="Comma 5 2 2 12 4" xfId="15183"/>
    <cellStyle name="Comma 5 2 2 13" xfId="1966"/>
    <cellStyle name="Comma 5 2 2 13 2" xfId="1967"/>
    <cellStyle name="Comma 5 2 2 13 2 2" xfId="1968"/>
    <cellStyle name="Comma 5 2 2 13 3" xfId="1969"/>
    <cellStyle name="Comma 5 2 2 13 4" xfId="15184"/>
    <cellStyle name="Comma 5 2 2 14" xfId="1970"/>
    <cellStyle name="Comma 5 2 2 15" xfId="1971"/>
    <cellStyle name="Comma 5 2 2 16" xfId="1972"/>
    <cellStyle name="Comma 5 2 2 16 2" xfId="1973"/>
    <cellStyle name="Comma 5 2 2 16 3" xfId="1974"/>
    <cellStyle name="Comma 5 2 2 16 3 2" xfId="15185"/>
    <cellStyle name="Comma 5 2 2 16 3 2 2" xfId="23083"/>
    <cellStyle name="Comma 5 2 2 16 3 3" xfId="23084"/>
    <cellStyle name="Comma 5 2 2 16 4" xfId="15186"/>
    <cellStyle name="Comma 5 2 2 16 4 2" xfId="23085"/>
    <cellStyle name="Comma 5 2 2 16 5" xfId="23086"/>
    <cellStyle name="Comma 5 2 2 2" xfId="1975"/>
    <cellStyle name="Comma 5 2 2 2 2" xfId="1976"/>
    <cellStyle name="Comma 5 2 2 2 2 2" xfId="1977"/>
    <cellStyle name="Comma 5 2 2 2 2 3" xfId="15187"/>
    <cellStyle name="Comma 5 2 2 2 3" xfId="1978"/>
    <cellStyle name="Comma 5 2 2 2 4" xfId="15188"/>
    <cellStyle name="Comma 5 2 2 2 5" xfId="15189"/>
    <cellStyle name="Comma 5 2 2 3" xfId="1979"/>
    <cellStyle name="Comma 5 2 2 3 2" xfId="1980"/>
    <cellStyle name="Comma 5 2 2 3 2 2" xfId="1981"/>
    <cellStyle name="Comma 5 2 2 3 3" xfId="1982"/>
    <cellStyle name="Comma 5 2 2 3 4" xfId="15190"/>
    <cellStyle name="Comma 5 2 2 3 5" xfId="15191"/>
    <cellStyle name="Comma 5 2 2 4" xfId="1983"/>
    <cellStyle name="Comma 5 2 2 4 2" xfId="1984"/>
    <cellStyle name="Comma 5 2 2 4 2 2" xfId="1985"/>
    <cellStyle name="Comma 5 2 2 4 3" xfId="1986"/>
    <cellStyle name="Comma 5 2 2 4 4" xfId="15192"/>
    <cellStyle name="Comma 5 2 2 4 5" xfId="15193"/>
    <cellStyle name="Comma 5 2 2 5" xfId="1987"/>
    <cellStyle name="Comma 5 2 2 5 2" xfId="1988"/>
    <cellStyle name="Comma 5 2 2 5 2 2" xfId="1989"/>
    <cellStyle name="Comma 5 2 2 5 3" xfId="1990"/>
    <cellStyle name="Comma 5 2 2 5 4" xfId="15194"/>
    <cellStyle name="Comma 5 2 2 5 5" xfId="15195"/>
    <cellStyle name="Comma 5 2 2 6" xfId="1991"/>
    <cellStyle name="Comma 5 2 2 6 2" xfId="1992"/>
    <cellStyle name="Comma 5 2 2 6 2 2" xfId="1993"/>
    <cellStyle name="Comma 5 2 2 6 3" xfId="1994"/>
    <cellStyle name="Comma 5 2 2 6 4" xfId="15196"/>
    <cellStyle name="Comma 5 2 2 6 5" xfId="15197"/>
    <cellStyle name="Comma 5 2 2 7" xfId="1995"/>
    <cellStyle name="Comma 5 2 2 7 2" xfId="1996"/>
    <cellStyle name="Comma 5 2 2 7 2 2" xfId="1997"/>
    <cellStyle name="Comma 5 2 2 7 3" xfId="1998"/>
    <cellStyle name="Comma 5 2 2 7 4" xfId="15198"/>
    <cellStyle name="Comma 5 2 2 7 5" xfId="15199"/>
    <cellStyle name="Comma 5 2 2 8" xfId="1999"/>
    <cellStyle name="Comma 5 2 2 8 2" xfId="2000"/>
    <cellStyle name="Comma 5 2 2 8 2 2" xfId="2001"/>
    <cellStyle name="Comma 5 2 2 8 3" xfId="2002"/>
    <cellStyle name="Comma 5 2 2 8 4" xfId="15200"/>
    <cellStyle name="Comma 5 2 2 8 5" xfId="15201"/>
    <cellStyle name="Comma 5 2 2 9" xfId="2003"/>
    <cellStyle name="Comma 5 2 2 9 2" xfId="2004"/>
    <cellStyle name="Comma 5 2 2 9 2 2" xfId="2005"/>
    <cellStyle name="Comma 5 2 2 9 3" xfId="2006"/>
    <cellStyle name="Comma 5 2 2 9 4" xfId="15202"/>
    <cellStyle name="Comma 5 2 2 9 5" xfId="15203"/>
    <cellStyle name="Comma 5 2 3" xfId="2007"/>
    <cellStyle name="Comma 5 2 3 2" xfId="2008"/>
    <cellStyle name="Comma 5 2 3 3" xfId="2009"/>
    <cellStyle name="Comma 5 2 3 3 2" xfId="2010"/>
    <cellStyle name="Comma 5 2 3 3 3" xfId="2011"/>
    <cellStyle name="Comma 5 2 3 3 3 2" xfId="15204"/>
    <cellStyle name="Comma 5 2 3 3 3 2 2" xfId="23087"/>
    <cellStyle name="Comma 5 2 3 3 3 3" xfId="23088"/>
    <cellStyle name="Comma 5 2 3 3 4" xfId="15205"/>
    <cellStyle name="Comma 5 2 3 3 4 2" xfId="23089"/>
    <cellStyle name="Comma 5 2 3 3 5" xfId="23090"/>
    <cellStyle name="Comma 5 2 4" xfId="2012"/>
    <cellStyle name="Comma 5 2 4 2" xfId="2013"/>
    <cellStyle name="Comma 5 2 4 3" xfId="2014"/>
    <cellStyle name="Comma 5 2 4 3 2" xfId="2015"/>
    <cellStyle name="Comma 5 2 4 3 3" xfId="2016"/>
    <cellStyle name="Comma 5 2 4 3 3 2" xfId="15206"/>
    <cellStyle name="Comma 5 2 4 3 3 2 2" xfId="23091"/>
    <cellStyle name="Comma 5 2 4 3 3 3" xfId="23092"/>
    <cellStyle name="Comma 5 2 4 3 4" xfId="15207"/>
    <cellStyle name="Comma 5 2 4 3 4 2" xfId="23093"/>
    <cellStyle name="Comma 5 2 4 3 5" xfId="23094"/>
    <cellStyle name="Comma 5 2 5" xfId="2017"/>
    <cellStyle name="Comma 5 2 5 2" xfId="2018"/>
    <cellStyle name="Comma 5 2 5 3" xfId="2019"/>
    <cellStyle name="Comma 5 2 5 3 2" xfId="2020"/>
    <cellStyle name="Comma 5 2 5 3 3" xfId="2021"/>
    <cellStyle name="Comma 5 2 5 3 3 2" xfId="15208"/>
    <cellStyle name="Comma 5 2 5 3 3 2 2" xfId="23095"/>
    <cellStyle name="Comma 5 2 5 3 3 3" xfId="23096"/>
    <cellStyle name="Comma 5 2 5 3 4" xfId="15209"/>
    <cellStyle name="Comma 5 2 5 3 4 2" xfId="23097"/>
    <cellStyle name="Comma 5 2 5 3 5" xfId="23098"/>
    <cellStyle name="Comma 5 2 6" xfId="2022"/>
    <cellStyle name="Comma 5 2 6 2" xfId="2023"/>
    <cellStyle name="Comma 5 2 6 3" xfId="2024"/>
    <cellStyle name="Comma 5 2 6 3 2" xfId="2025"/>
    <cellStyle name="Comma 5 2 6 3 3" xfId="2026"/>
    <cellStyle name="Comma 5 2 6 3 3 2" xfId="15210"/>
    <cellStyle name="Comma 5 2 6 3 3 2 2" xfId="23099"/>
    <cellStyle name="Comma 5 2 6 3 3 3" xfId="23100"/>
    <cellStyle name="Comma 5 2 6 3 4" xfId="15211"/>
    <cellStyle name="Comma 5 2 6 3 4 2" xfId="23101"/>
    <cellStyle name="Comma 5 2 6 3 5" xfId="23102"/>
    <cellStyle name="Comma 5 2 7" xfId="2027"/>
    <cellStyle name="Comma 5 2 7 2" xfId="2028"/>
    <cellStyle name="Comma 5 2 7 3" xfId="2029"/>
    <cellStyle name="Comma 5 2 7 3 2" xfId="2030"/>
    <cellStyle name="Comma 5 2 7 3 3" xfId="2031"/>
    <cellStyle name="Comma 5 2 7 3 3 2" xfId="15212"/>
    <cellStyle name="Comma 5 2 7 3 3 2 2" xfId="23103"/>
    <cellStyle name="Comma 5 2 7 3 3 3" xfId="23104"/>
    <cellStyle name="Comma 5 2 7 3 4" xfId="15213"/>
    <cellStyle name="Comma 5 2 7 3 4 2" xfId="23105"/>
    <cellStyle name="Comma 5 2 7 3 5" xfId="23106"/>
    <cellStyle name="Comma 5 2 8" xfId="2032"/>
    <cellStyle name="Comma 5 2 8 2" xfId="2033"/>
    <cellStyle name="Comma 5 2 8 3" xfId="2034"/>
    <cellStyle name="Comma 5 2 8 3 2" xfId="2035"/>
    <cellStyle name="Comma 5 2 8 3 3" xfId="2036"/>
    <cellStyle name="Comma 5 2 8 3 3 2" xfId="15214"/>
    <cellStyle name="Comma 5 2 8 3 3 2 2" xfId="23107"/>
    <cellStyle name="Comma 5 2 8 3 3 3" xfId="23108"/>
    <cellStyle name="Comma 5 2 8 3 4" xfId="15215"/>
    <cellStyle name="Comma 5 2 8 3 4 2" xfId="23109"/>
    <cellStyle name="Comma 5 2 8 3 5" xfId="23110"/>
    <cellStyle name="Comma 5 2 9" xfId="2037"/>
    <cellStyle name="Comma 5 2 9 2" xfId="2038"/>
    <cellStyle name="Comma 5 2 9 3" xfId="2039"/>
    <cellStyle name="Comma 5 2 9 3 2" xfId="2040"/>
    <cellStyle name="Comma 5 2 9 3 3" xfId="2041"/>
    <cellStyle name="Comma 5 2 9 3 3 2" xfId="15216"/>
    <cellStyle name="Comma 5 2 9 3 3 2 2" xfId="23111"/>
    <cellStyle name="Comma 5 2 9 3 3 3" xfId="23112"/>
    <cellStyle name="Comma 5 2 9 3 4" xfId="15217"/>
    <cellStyle name="Comma 5 2 9 3 4 2" xfId="23113"/>
    <cellStyle name="Comma 5 2 9 3 5" xfId="23114"/>
    <cellStyle name="Comma 5 20" xfId="2042"/>
    <cellStyle name="Comma 5 20 2" xfId="2043"/>
    <cellStyle name="Comma 5 20 3" xfId="15218"/>
    <cellStyle name="Comma 5 21" xfId="2044"/>
    <cellStyle name="Comma 5 21 2" xfId="2045"/>
    <cellStyle name="Comma 5 21 3" xfId="15219"/>
    <cellStyle name="Comma 5 22" xfId="2046"/>
    <cellStyle name="Comma 5 22 2" xfId="2047"/>
    <cellStyle name="Comma 5 22 3" xfId="15220"/>
    <cellStyle name="Comma 5 23" xfId="2048"/>
    <cellStyle name="Comma 5 23 2" xfId="2049"/>
    <cellStyle name="Comma 5 23 3" xfId="15221"/>
    <cellStyle name="Comma 5 24" xfId="2050"/>
    <cellStyle name="Comma 5 24 2" xfId="2051"/>
    <cellStyle name="Comma 5 24 3" xfId="15222"/>
    <cellStyle name="Comma 5 25" xfId="2052"/>
    <cellStyle name="Comma 5 25 2" xfId="2053"/>
    <cellStyle name="Comma 5 25 3" xfId="15223"/>
    <cellStyle name="Comma 5 26" xfId="2054"/>
    <cellStyle name="Comma 5 26 2" xfId="2055"/>
    <cellStyle name="Comma 5 26 3" xfId="15224"/>
    <cellStyle name="Comma 5 27" xfId="2056"/>
    <cellStyle name="Comma 5 27 2" xfId="2057"/>
    <cellStyle name="Comma 5 27 3" xfId="15225"/>
    <cellStyle name="Comma 5 28" xfId="2058"/>
    <cellStyle name="Comma 5 28 2" xfId="2059"/>
    <cellStyle name="Comma 5 28 3" xfId="15226"/>
    <cellStyle name="Comma 5 29" xfId="2060"/>
    <cellStyle name="Comma 5 29 2" xfId="2061"/>
    <cellStyle name="Comma 5 29 3" xfId="15227"/>
    <cellStyle name="Comma 5 3" xfId="2062"/>
    <cellStyle name="Comma 5 3 10" xfId="2063"/>
    <cellStyle name="Comma 5 3 10 2" xfId="2064"/>
    <cellStyle name="Comma 5 3 10 2 2" xfId="2065"/>
    <cellStyle name="Comma 5 3 10 2 3" xfId="2066"/>
    <cellStyle name="Comma 5 3 10 2 3 2" xfId="15228"/>
    <cellStyle name="Comma 5 3 10 2 3 2 2" xfId="23115"/>
    <cellStyle name="Comma 5 3 10 2 3 3" xfId="23116"/>
    <cellStyle name="Comma 5 3 10 2 4" xfId="15229"/>
    <cellStyle name="Comma 5 3 10 2 4 2" xfId="23117"/>
    <cellStyle name="Comma 5 3 10 2 5" xfId="23118"/>
    <cellStyle name="Comma 5 3 10 3" xfId="2067"/>
    <cellStyle name="Comma 5 3 10 4" xfId="2068"/>
    <cellStyle name="Comma 5 3 10 4 2" xfId="15230"/>
    <cellStyle name="Comma 5 3 10 4 2 2" xfId="23119"/>
    <cellStyle name="Comma 5 3 10 4 3" xfId="23120"/>
    <cellStyle name="Comma 5 3 10 5" xfId="15231"/>
    <cellStyle name="Comma 5 3 10 5 2" xfId="23121"/>
    <cellStyle name="Comma 5 3 10 6" xfId="23122"/>
    <cellStyle name="Comma 5 3 11" xfId="2069"/>
    <cellStyle name="Comma 5 3 11 2" xfId="2070"/>
    <cellStyle name="Comma 5 3 11 2 2" xfId="2071"/>
    <cellStyle name="Comma 5 3 11 2 3" xfId="2072"/>
    <cellStyle name="Comma 5 3 11 2 3 2" xfId="15232"/>
    <cellStyle name="Comma 5 3 11 2 3 2 2" xfId="23123"/>
    <cellStyle name="Comma 5 3 11 2 3 3" xfId="23124"/>
    <cellStyle name="Comma 5 3 11 2 4" xfId="15233"/>
    <cellStyle name="Comma 5 3 11 2 4 2" xfId="23125"/>
    <cellStyle name="Comma 5 3 11 2 5" xfId="23126"/>
    <cellStyle name="Comma 5 3 11 3" xfId="2073"/>
    <cellStyle name="Comma 5 3 11 4" xfId="2074"/>
    <cellStyle name="Comma 5 3 11 4 2" xfId="15234"/>
    <cellStyle name="Comma 5 3 11 4 2 2" xfId="23127"/>
    <cellStyle name="Comma 5 3 11 4 3" xfId="23128"/>
    <cellStyle name="Comma 5 3 11 5" xfId="15235"/>
    <cellStyle name="Comma 5 3 11 5 2" xfId="23129"/>
    <cellStyle name="Comma 5 3 11 6" xfId="23130"/>
    <cellStyle name="Comma 5 3 12" xfId="2075"/>
    <cellStyle name="Comma 5 3 12 2" xfId="2076"/>
    <cellStyle name="Comma 5 3 12 2 2" xfId="23131"/>
    <cellStyle name="Comma 5 3 12 3" xfId="2077"/>
    <cellStyle name="Comma 5 3 12 3 2" xfId="15236"/>
    <cellStyle name="Comma 5 3 12 3 2 2" xfId="23132"/>
    <cellStyle name="Comma 5 3 12 3 3" xfId="23133"/>
    <cellStyle name="Comma 5 3 12 4" xfId="15237"/>
    <cellStyle name="Comma 5 3 12 4 2" xfId="23134"/>
    <cellStyle name="Comma 5 3 12 5" xfId="23135"/>
    <cellStyle name="Comma 5 3 13" xfId="2078"/>
    <cellStyle name="Comma 5 3 13 2" xfId="2079"/>
    <cellStyle name="Comma 5 3 13 2 2" xfId="23136"/>
    <cellStyle name="Comma 5 3 13 3" xfId="2080"/>
    <cellStyle name="Comma 5 3 13 3 2" xfId="15238"/>
    <cellStyle name="Comma 5 3 13 3 2 2" xfId="23137"/>
    <cellStyle name="Comma 5 3 13 3 3" xfId="23138"/>
    <cellStyle name="Comma 5 3 13 4" xfId="15239"/>
    <cellStyle name="Comma 5 3 13 4 2" xfId="23139"/>
    <cellStyle name="Comma 5 3 13 5" xfId="23140"/>
    <cellStyle name="Comma 5 3 14" xfId="2081"/>
    <cellStyle name="Comma 5 3 14 2" xfId="2082"/>
    <cellStyle name="Comma 5 3 14 3" xfId="23141"/>
    <cellStyle name="Comma 5 3 15" xfId="2083"/>
    <cellStyle name="Comma 5 3 16" xfId="23142"/>
    <cellStyle name="Comma 5 3 2" xfId="2084"/>
    <cellStyle name="Comma 5 3 2 2" xfId="2085"/>
    <cellStyle name="Comma 5 3 2 2 2" xfId="2086"/>
    <cellStyle name="Comma 5 3 2 2 2 2" xfId="23143"/>
    <cellStyle name="Comma 5 3 2 2 3" xfId="2087"/>
    <cellStyle name="Comma 5 3 2 2 3 2" xfId="15240"/>
    <cellStyle name="Comma 5 3 2 2 3 2 2" xfId="23144"/>
    <cellStyle name="Comma 5 3 2 2 3 3" xfId="23145"/>
    <cellStyle name="Comma 5 3 2 2 4" xfId="15241"/>
    <cellStyle name="Comma 5 3 2 2 4 2" xfId="23146"/>
    <cellStyle name="Comma 5 3 2 2 5" xfId="23147"/>
    <cellStyle name="Comma 5 3 2 3" xfId="2088"/>
    <cellStyle name="Comma 5 3 2 3 2" xfId="2089"/>
    <cellStyle name="Comma 5 3 2 3 3" xfId="23148"/>
    <cellStyle name="Comma 5 3 2 4" xfId="2090"/>
    <cellStyle name="Comma 5 3 2 5" xfId="2091"/>
    <cellStyle name="Comma 5 3 2 5 2" xfId="15242"/>
    <cellStyle name="Comma 5 3 2 5 2 2" xfId="23149"/>
    <cellStyle name="Comma 5 3 2 5 3" xfId="23150"/>
    <cellStyle name="Comma 5 3 2 6" xfId="15243"/>
    <cellStyle name="Comma 5 3 2 6 2" xfId="23151"/>
    <cellStyle name="Comma 5 3 2 7" xfId="23152"/>
    <cellStyle name="Comma 5 3 3" xfId="2092"/>
    <cellStyle name="Comma 5 3 3 2" xfId="2093"/>
    <cellStyle name="Comma 5 3 3 2 2" xfId="2094"/>
    <cellStyle name="Comma 5 3 3 2 3" xfId="2095"/>
    <cellStyle name="Comma 5 3 3 2 3 2" xfId="15244"/>
    <cellStyle name="Comma 5 3 3 2 3 2 2" xfId="23153"/>
    <cellStyle name="Comma 5 3 3 2 3 3" xfId="23154"/>
    <cellStyle name="Comma 5 3 3 2 4" xfId="15245"/>
    <cellStyle name="Comma 5 3 3 2 4 2" xfId="23155"/>
    <cellStyle name="Comma 5 3 3 2 5" xfId="23156"/>
    <cellStyle name="Comma 5 3 3 3" xfId="2096"/>
    <cellStyle name="Comma 5 3 3 4" xfId="2097"/>
    <cellStyle name="Comma 5 3 3 4 2" xfId="15246"/>
    <cellStyle name="Comma 5 3 3 4 2 2" xfId="23157"/>
    <cellStyle name="Comma 5 3 3 4 3" xfId="23158"/>
    <cellStyle name="Comma 5 3 3 5" xfId="15247"/>
    <cellStyle name="Comma 5 3 3 5 2" xfId="23159"/>
    <cellStyle name="Comma 5 3 3 6" xfId="23160"/>
    <cellStyle name="Comma 5 3 4" xfId="2098"/>
    <cellStyle name="Comma 5 3 4 2" xfId="2099"/>
    <cellStyle name="Comma 5 3 4 2 2" xfId="2100"/>
    <cellStyle name="Comma 5 3 4 2 3" xfId="2101"/>
    <cellStyle name="Comma 5 3 4 2 3 2" xfId="15248"/>
    <cellStyle name="Comma 5 3 4 2 3 2 2" xfId="23161"/>
    <cellStyle name="Comma 5 3 4 2 3 3" xfId="23162"/>
    <cellStyle name="Comma 5 3 4 2 4" xfId="15249"/>
    <cellStyle name="Comma 5 3 4 2 4 2" xfId="23163"/>
    <cellStyle name="Comma 5 3 4 2 5" xfId="23164"/>
    <cellStyle name="Comma 5 3 4 3" xfId="2102"/>
    <cellStyle name="Comma 5 3 4 4" xfId="2103"/>
    <cellStyle name="Comma 5 3 4 4 2" xfId="15250"/>
    <cellStyle name="Comma 5 3 4 4 2 2" xfId="23165"/>
    <cellStyle name="Comma 5 3 4 4 3" xfId="23166"/>
    <cellStyle name="Comma 5 3 4 5" xfId="15251"/>
    <cellStyle name="Comma 5 3 4 5 2" xfId="23167"/>
    <cellStyle name="Comma 5 3 4 6" xfId="23168"/>
    <cellStyle name="Comma 5 3 5" xfId="2104"/>
    <cellStyle name="Comma 5 3 5 2" xfId="2105"/>
    <cellStyle name="Comma 5 3 5 2 2" xfId="2106"/>
    <cellStyle name="Comma 5 3 5 2 3" xfId="2107"/>
    <cellStyle name="Comma 5 3 5 2 3 2" xfId="15252"/>
    <cellStyle name="Comma 5 3 5 2 3 2 2" xfId="23169"/>
    <cellStyle name="Comma 5 3 5 2 3 3" xfId="23170"/>
    <cellStyle name="Comma 5 3 5 2 4" xfId="15253"/>
    <cellStyle name="Comma 5 3 5 2 4 2" xfId="23171"/>
    <cellStyle name="Comma 5 3 5 2 5" xfId="23172"/>
    <cellStyle name="Comma 5 3 5 3" xfId="2108"/>
    <cellStyle name="Comma 5 3 5 4" xfId="2109"/>
    <cellStyle name="Comma 5 3 5 4 2" xfId="15254"/>
    <cellStyle name="Comma 5 3 5 4 2 2" xfId="23173"/>
    <cellStyle name="Comma 5 3 5 4 3" xfId="23174"/>
    <cellStyle name="Comma 5 3 5 5" xfId="15255"/>
    <cellStyle name="Comma 5 3 5 5 2" xfId="23175"/>
    <cellStyle name="Comma 5 3 5 6" xfId="23176"/>
    <cellStyle name="Comma 5 3 6" xfId="2110"/>
    <cellStyle name="Comma 5 3 6 2" xfId="2111"/>
    <cellStyle name="Comma 5 3 6 2 2" xfId="2112"/>
    <cellStyle name="Comma 5 3 6 2 3" xfId="2113"/>
    <cellStyle name="Comma 5 3 6 2 3 2" xfId="15256"/>
    <cellStyle name="Comma 5 3 6 2 3 2 2" xfId="23177"/>
    <cellStyle name="Comma 5 3 6 2 3 3" xfId="23178"/>
    <cellStyle name="Comma 5 3 6 2 4" xfId="15257"/>
    <cellStyle name="Comma 5 3 6 2 4 2" xfId="23179"/>
    <cellStyle name="Comma 5 3 6 2 5" xfId="23180"/>
    <cellStyle name="Comma 5 3 6 3" xfId="2114"/>
    <cellStyle name="Comma 5 3 6 4" xfId="2115"/>
    <cellStyle name="Comma 5 3 6 4 2" xfId="15258"/>
    <cellStyle name="Comma 5 3 6 4 2 2" xfId="23181"/>
    <cellStyle name="Comma 5 3 6 4 3" xfId="23182"/>
    <cellStyle name="Comma 5 3 6 5" xfId="15259"/>
    <cellStyle name="Comma 5 3 6 5 2" xfId="23183"/>
    <cellStyle name="Comma 5 3 6 6" xfId="23184"/>
    <cellStyle name="Comma 5 3 7" xfId="2116"/>
    <cellStyle name="Comma 5 3 7 2" xfId="2117"/>
    <cellStyle name="Comma 5 3 7 2 2" xfId="2118"/>
    <cellStyle name="Comma 5 3 7 2 3" xfId="2119"/>
    <cellStyle name="Comma 5 3 7 2 3 2" xfId="15260"/>
    <cellStyle name="Comma 5 3 7 2 3 2 2" xfId="23185"/>
    <cellStyle name="Comma 5 3 7 2 3 3" xfId="23186"/>
    <cellStyle name="Comma 5 3 7 2 4" xfId="15261"/>
    <cellStyle name="Comma 5 3 7 2 4 2" xfId="23187"/>
    <cellStyle name="Comma 5 3 7 2 5" xfId="23188"/>
    <cellStyle name="Comma 5 3 7 3" xfId="2120"/>
    <cellStyle name="Comma 5 3 7 4" xfId="2121"/>
    <cellStyle name="Comma 5 3 7 4 2" xfId="15262"/>
    <cellStyle name="Comma 5 3 7 4 2 2" xfId="23189"/>
    <cellStyle name="Comma 5 3 7 4 3" xfId="23190"/>
    <cellStyle name="Comma 5 3 7 5" xfId="15263"/>
    <cellStyle name="Comma 5 3 7 5 2" xfId="23191"/>
    <cellStyle name="Comma 5 3 7 6" xfId="23192"/>
    <cellStyle name="Comma 5 3 8" xfId="2122"/>
    <cellStyle name="Comma 5 3 8 2" xfId="2123"/>
    <cellStyle name="Comma 5 3 8 2 2" xfId="2124"/>
    <cellStyle name="Comma 5 3 8 2 3" xfId="2125"/>
    <cellStyle name="Comma 5 3 8 2 3 2" xfId="15264"/>
    <cellStyle name="Comma 5 3 8 2 3 2 2" xfId="23193"/>
    <cellStyle name="Comma 5 3 8 2 3 3" xfId="23194"/>
    <cellStyle name="Comma 5 3 8 2 4" xfId="15265"/>
    <cellStyle name="Comma 5 3 8 2 4 2" xfId="23195"/>
    <cellStyle name="Comma 5 3 8 2 5" xfId="23196"/>
    <cellStyle name="Comma 5 3 8 3" xfId="2126"/>
    <cellStyle name="Comma 5 3 8 4" xfId="2127"/>
    <cellStyle name="Comma 5 3 8 4 2" xfId="15266"/>
    <cellStyle name="Comma 5 3 8 4 2 2" xfId="23197"/>
    <cellStyle name="Comma 5 3 8 4 3" xfId="23198"/>
    <cellStyle name="Comma 5 3 8 5" xfId="15267"/>
    <cellStyle name="Comma 5 3 8 5 2" xfId="23199"/>
    <cellStyle name="Comma 5 3 8 6" xfId="23200"/>
    <cellStyle name="Comma 5 3 9" xfId="2128"/>
    <cellStyle name="Comma 5 3 9 2" xfId="2129"/>
    <cellStyle name="Comma 5 3 9 2 2" xfId="2130"/>
    <cellStyle name="Comma 5 3 9 2 3" xfId="2131"/>
    <cellStyle name="Comma 5 3 9 2 3 2" xfId="15268"/>
    <cellStyle name="Comma 5 3 9 2 3 2 2" xfId="23201"/>
    <cellStyle name="Comma 5 3 9 2 3 3" xfId="23202"/>
    <cellStyle name="Comma 5 3 9 2 4" xfId="15269"/>
    <cellStyle name="Comma 5 3 9 2 4 2" xfId="23203"/>
    <cellStyle name="Comma 5 3 9 2 5" xfId="23204"/>
    <cellStyle name="Comma 5 3 9 3" xfId="2132"/>
    <cellStyle name="Comma 5 3 9 4" xfId="2133"/>
    <cellStyle name="Comma 5 3 9 4 2" xfId="15270"/>
    <cellStyle name="Comma 5 3 9 4 2 2" xfId="23205"/>
    <cellStyle name="Comma 5 3 9 4 3" xfId="23206"/>
    <cellStyle name="Comma 5 3 9 5" xfId="15271"/>
    <cellStyle name="Comma 5 3 9 5 2" xfId="23207"/>
    <cellStyle name="Comma 5 3 9 6" xfId="23208"/>
    <cellStyle name="Comma 5 30" xfId="2134"/>
    <cellStyle name="Comma 5 30 2" xfId="2135"/>
    <cellStyle name="Comma 5 30 3" xfId="15272"/>
    <cellStyle name="Comma 5 31" xfId="2136"/>
    <cellStyle name="Comma 5 31 2" xfId="2137"/>
    <cellStyle name="Comma 5 31 3" xfId="15273"/>
    <cellStyle name="Comma 5 32" xfId="2138"/>
    <cellStyle name="Comma 5 32 2" xfId="2139"/>
    <cellStyle name="Comma 5 32 3" xfId="15274"/>
    <cellStyle name="Comma 5 33" xfId="2140"/>
    <cellStyle name="Comma 5 33 2" xfId="2141"/>
    <cellStyle name="Comma 5 33 3" xfId="15275"/>
    <cellStyle name="Comma 5 34" xfId="2142"/>
    <cellStyle name="Comma 5 34 2" xfId="2143"/>
    <cellStyle name="Comma 5 34 3" xfId="15276"/>
    <cellStyle name="Comma 5 35" xfId="2144"/>
    <cellStyle name="Comma 5 35 2" xfId="2145"/>
    <cellStyle name="Comma 5 35 3" xfId="15277"/>
    <cellStyle name="Comma 5 36" xfId="2146"/>
    <cellStyle name="Comma 5 36 2" xfId="2147"/>
    <cellStyle name="Comma 5 36 3" xfId="15278"/>
    <cellStyle name="Comma 5 37" xfId="2148"/>
    <cellStyle name="Comma 5 37 2" xfId="2149"/>
    <cellStyle name="Comma 5 37 3" xfId="15279"/>
    <cellStyle name="Comma 5 38" xfId="2150"/>
    <cellStyle name="Comma 5 38 2" xfId="2151"/>
    <cellStyle name="Comma 5 38 3" xfId="15280"/>
    <cellStyle name="Comma 5 39" xfId="2152"/>
    <cellStyle name="Comma 5 39 2" xfId="2153"/>
    <cellStyle name="Comma 5 39 3" xfId="15281"/>
    <cellStyle name="Comma 5 4" xfId="2154"/>
    <cellStyle name="Comma 5 4 2" xfId="2155"/>
    <cellStyle name="Comma 5 4 2 2" xfId="2156"/>
    <cellStyle name="Comma 5 4 3" xfId="2157"/>
    <cellStyle name="Comma 5 4 3 2" xfId="2158"/>
    <cellStyle name="Comma 5 4 4" xfId="15282"/>
    <cellStyle name="Comma 5 40" xfId="2159"/>
    <cellStyle name="Comma 5 40 2" xfId="2160"/>
    <cellStyle name="Comma 5 40 3" xfId="15283"/>
    <cellStyle name="Comma 5 41" xfId="2161"/>
    <cellStyle name="Comma 5 41 2" xfId="2162"/>
    <cellStyle name="Comma 5 41 3" xfId="15284"/>
    <cellStyle name="Comma 5 42" xfId="2163"/>
    <cellStyle name="Comma 5 42 2" xfId="2164"/>
    <cellStyle name="Comma 5 42 3" xfId="15285"/>
    <cellStyle name="Comma 5 43" xfId="2165"/>
    <cellStyle name="Comma 5 43 2" xfId="2166"/>
    <cellStyle name="Comma 5 43 3" xfId="15286"/>
    <cellStyle name="Comma 5 44" xfId="2167"/>
    <cellStyle name="Comma 5 44 2" xfId="2168"/>
    <cellStyle name="Comma 5 44 3" xfId="15287"/>
    <cellStyle name="Comma 5 45" xfId="2169"/>
    <cellStyle name="Comma 5 45 2" xfId="2170"/>
    <cellStyle name="Comma 5 45 3" xfId="15288"/>
    <cellStyle name="Comma 5 46" xfId="2171"/>
    <cellStyle name="Comma 5 46 2" xfId="2172"/>
    <cellStyle name="Comma 5 46 3" xfId="15289"/>
    <cellStyle name="Comma 5 47" xfId="2173"/>
    <cellStyle name="Comma 5 47 2" xfId="2174"/>
    <cellStyle name="Comma 5 47 3" xfId="15290"/>
    <cellStyle name="Comma 5 48" xfId="2175"/>
    <cellStyle name="Comma 5 48 2" xfId="2176"/>
    <cellStyle name="Comma 5 48 3" xfId="15291"/>
    <cellStyle name="Comma 5 49" xfId="2177"/>
    <cellStyle name="Comma 5 49 2" xfId="2178"/>
    <cellStyle name="Comma 5 49 3" xfId="15292"/>
    <cellStyle name="Comma 5 5" xfId="2179"/>
    <cellStyle name="Comma 5 5 2" xfId="2180"/>
    <cellStyle name="Comma 5 5 2 2" xfId="2181"/>
    <cellStyle name="Comma 5 5 3" xfId="2182"/>
    <cellStyle name="Comma 5 5 3 2" xfId="2183"/>
    <cellStyle name="Comma 5 5 4" xfId="15293"/>
    <cellStyle name="Comma 5 50" xfId="2184"/>
    <cellStyle name="Comma 5 50 2" xfId="2185"/>
    <cellStyle name="Comma 5 50 3" xfId="15294"/>
    <cellStyle name="Comma 5 51" xfId="2186"/>
    <cellStyle name="Comma 5 51 2" xfId="2187"/>
    <cellStyle name="Comma 5 51 3" xfId="15295"/>
    <cellStyle name="Comma 5 52" xfId="2188"/>
    <cellStyle name="Comma 5 52 2" xfId="2189"/>
    <cellStyle name="Comma 5 52 3" xfId="15296"/>
    <cellStyle name="Comma 5 53" xfId="2190"/>
    <cellStyle name="Comma 5 53 2" xfId="2191"/>
    <cellStyle name="Comma 5 53 3" xfId="15297"/>
    <cellStyle name="Comma 5 54" xfId="2192"/>
    <cellStyle name="Comma 5 54 2" xfId="2193"/>
    <cellStyle name="Comma 5 54 3" xfId="15298"/>
    <cellStyle name="Comma 5 55" xfId="2194"/>
    <cellStyle name="Comma 5 55 2" xfId="2195"/>
    <cellStyle name="Comma 5 55 3" xfId="15299"/>
    <cellStyle name="Comma 5 56" xfId="2196"/>
    <cellStyle name="Comma 5 56 2" xfId="2197"/>
    <cellStyle name="Comma 5 56 3" xfId="15300"/>
    <cellStyle name="Comma 5 57" xfId="2198"/>
    <cellStyle name="Comma 5 57 2" xfId="2199"/>
    <cellStyle name="Comma 5 57 3" xfId="15301"/>
    <cellStyle name="Comma 5 58" xfId="2200"/>
    <cellStyle name="Comma 5 58 2" xfId="2201"/>
    <cellStyle name="Comma 5 58 3" xfId="15302"/>
    <cellStyle name="Comma 5 59" xfId="2202"/>
    <cellStyle name="Comma 5 59 2" xfId="2203"/>
    <cellStyle name="Comma 5 59 3" xfId="15303"/>
    <cellStyle name="Comma 5 6" xfId="2204"/>
    <cellStyle name="Comma 5 6 2" xfId="2205"/>
    <cellStyle name="Comma 5 6 2 2" xfId="2206"/>
    <cellStyle name="Comma 5 6 3" xfId="2207"/>
    <cellStyle name="Comma 5 6 3 2" xfId="2208"/>
    <cellStyle name="Comma 5 6 4" xfId="15304"/>
    <cellStyle name="Comma 5 60" xfId="2209"/>
    <cellStyle name="Comma 5 60 2" xfId="2210"/>
    <cellStyle name="Comma 5 60 3" xfId="15305"/>
    <cellStyle name="Comma 5 61" xfId="2211"/>
    <cellStyle name="Comma 5 61 2" xfId="2212"/>
    <cellStyle name="Comma 5 61 3" xfId="15306"/>
    <cellStyle name="Comma 5 62" xfId="2213"/>
    <cellStyle name="Comma 5 62 2" xfId="2214"/>
    <cellStyle name="Comma 5 63" xfId="2215"/>
    <cellStyle name="Comma 5 63 2" xfId="2216"/>
    <cellStyle name="Comma 5 64" xfId="2217"/>
    <cellStyle name="Comma 5 64 2" xfId="2218"/>
    <cellStyle name="Comma 5 65" xfId="2219"/>
    <cellStyle name="Comma 5 65 2" xfId="2220"/>
    <cellStyle name="Comma 5 66" xfId="2221"/>
    <cellStyle name="Comma 5 66 2" xfId="2222"/>
    <cellStyle name="Comma 5 67" xfId="2223"/>
    <cellStyle name="Comma 5 67 2" xfId="2224"/>
    <cellStyle name="Comma 5 68" xfId="2225"/>
    <cellStyle name="Comma 5 68 2" xfId="2226"/>
    <cellStyle name="Comma 5 69" xfId="2227"/>
    <cellStyle name="Comma 5 69 2" xfId="2228"/>
    <cellStyle name="Comma 5 7" xfId="2229"/>
    <cellStyle name="Comma 5 7 2" xfId="2230"/>
    <cellStyle name="Comma 5 7 2 2" xfId="2231"/>
    <cellStyle name="Comma 5 7 3" xfId="2232"/>
    <cellStyle name="Comma 5 7 3 2" xfId="2233"/>
    <cellStyle name="Comma 5 7 4" xfId="15307"/>
    <cellStyle name="Comma 5 70" xfId="2234"/>
    <cellStyle name="Comma 5 70 2" xfId="2235"/>
    <cellStyle name="Comma 5 71" xfId="2236"/>
    <cellStyle name="Comma 5 71 2" xfId="2237"/>
    <cellStyle name="Comma 5 72" xfId="2238"/>
    <cellStyle name="Comma 5 72 2" xfId="2239"/>
    <cellStyle name="Comma 5 73" xfId="2240"/>
    <cellStyle name="Comma 5 73 2" xfId="2241"/>
    <cellStyle name="Comma 5 74" xfId="2242"/>
    <cellStyle name="Comma 5 74 2" xfId="2243"/>
    <cellStyle name="Comma 5 75" xfId="2244"/>
    <cellStyle name="Comma 5 75 2" xfId="2245"/>
    <cellStyle name="Comma 5 76" xfId="2246"/>
    <cellStyle name="Comma 5 76 2" xfId="2247"/>
    <cellStyle name="Comma 5 77" xfId="2248"/>
    <cellStyle name="Comma 5 77 2" xfId="2249"/>
    <cellStyle name="Comma 5 78" xfId="2250"/>
    <cellStyle name="Comma 5 78 2" xfId="2251"/>
    <cellStyle name="Comma 5 79" xfId="2252"/>
    <cellStyle name="Comma 5 79 2" xfId="2253"/>
    <cellStyle name="Comma 5 8" xfId="2254"/>
    <cellStyle name="Comma 5 8 2" xfId="2255"/>
    <cellStyle name="Comma 5 8 2 2" xfId="2256"/>
    <cellStyle name="Comma 5 8 3" xfId="2257"/>
    <cellStyle name="Comma 5 8 3 2" xfId="2258"/>
    <cellStyle name="Comma 5 8 4" xfId="15308"/>
    <cellStyle name="Comma 5 80" xfId="2259"/>
    <cellStyle name="Comma 5 80 2" xfId="2260"/>
    <cellStyle name="Comma 5 81" xfId="2261"/>
    <cellStyle name="Comma 5 81 2" xfId="2262"/>
    <cellStyle name="Comma 5 82" xfId="2263"/>
    <cellStyle name="Comma 5 82 2" xfId="2264"/>
    <cellStyle name="Comma 5 83" xfId="2265"/>
    <cellStyle name="Comma 5 83 2" xfId="2266"/>
    <cellStyle name="Comma 5 84" xfId="2267"/>
    <cellStyle name="Comma 5 84 2" xfId="2268"/>
    <cellStyle name="Comma 5 85" xfId="2269"/>
    <cellStyle name="Comma 5 85 2" xfId="2270"/>
    <cellStyle name="Comma 5 86" xfId="2271"/>
    <cellStyle name="Comma 5 86 2" xfId="2272"/>
    <cellStyle name="Comma 5 87" xfId="2273"/>
    <cellStyle name="Comma 5 87 2" xfId="2274"/>
    <cellStyle name="Comma 5 88" xfId="2275"/>
    <cellStyle name="Comma 5 88 2" xfId="2276"/>
    <cellStyle name="Comma 5 89" xfId="2277"/>
    <cellStyle name="Comma 5 89 2" xfId="2278"/>
    <cellStyle name="Comma 5 9" xfId="2279"/>
    <cellStyle name="Comma 5 9 2" xfId="2280"/>
    <cellStyle name="Comma 5 9 2 2" xfId="2281"/>
    <cellStyle name="Comma 5 9 3" xfId="2282"/>
    <cellStyle name="Comma 5 9 3 2" xfId="2283"/>
    <cellStyle name="Comma 5 9 4" xfId="15309"/>
    <cellStyle name="Comma 5 90" xfId="2284"/>
    <cellStyle name="Comma 5 90 2" xfId="2285"/>
    <cellStyle name="Comma 5 91" xfId="2286"/>
    <cellStyle name="Comma 5 91 2" xfId="2287"/>
    <cellStyle name="Comma 5 92" xfId="2288"/>
    <cellStyle name="Comma 5 92 2" xfId="2289"/>
    <cellStyle name="Comma 5 92 3" xfId="15310"/>
    <cellStyle name="Comma 5 93" xfId="2290"/>
    <cellStyle name="Comma 5 93 2" xfId="2291"/>
    <cellStyle name="Comma 5 94" xfId="2292"/>
    <cellStyle name="Comma 5 94 2" xfId="2293"/>
    <cellStyle name="Comma 5 95" xfId="2294"/>
    <cellStyle name="Comma 5 95 2" xfId="2295"/>
    <cellStyle name="Comma 5 96" xfId="2296"/>
    <cellStyle name="Comma 5 96 2" xfId="2297"/>
    <cellStyle name="Comma 5 97" xfId="2298"/>
    <cellStyle name="Comma 5 97 2" xfId="2299"/>
    <cellStyle name="Comma 5 98" xfId="2300"/>
    <cellStyle name="Comma 5 98 2" xfId="2301"/>
    <cellStyle name="Comma 5 99" xfId="2302"/>
    <cellStyle name="Comma 5 99 2" xfId="2303"/>
    <cellStyle name="Comma 50" xfId="2304"/>
    <cellStyle name="Comma 51" xfId="2305"/>
    <cellStyle name="Comma 52" xfId="2306"/>
    <cellStyle name="Comma 53" xfId="2307"/>
    <cellStyle name="Comma 54" xfId="2308"/>
    <cellStyle name="Comma 55" xfId="2309"/>
    <cellStyle name="Comma 56" xfId="2310"/>
    <cellStyle name="Comma 57" xfId="2311"/>
    <cellStyle name="Comma 58" xfId="2312"/>
    <cellStyle name="Comma 59" xfId="2313"/>
    <cellStyle name="Comma 6" xfId="11"/>
    <cellStyle name="Comma 6 2" xfId="2314"/>
    <cellStyle name="Comma 6 2 2" xfId="15311"/>
    <cellStyle name="Comma 6 2 3" xfId="15312"/>
    <cellStyle name="Comma 6 2 3 2" xfId="23209"/>
    <cellStyle name="Comma 6 3" xfId="2315"/>
    <cellStyle name="Comma 6 3 2" xfId="2316"/>
    <cellStyle name="Comma 6 3 2 2" xfId="2317"/>
    <cellStyle name="Comma 6 3 2 2 2" xfId="15313"/>
    <cellStyle name="Comma 6 3 2 2 2 2" xfId="23210"/>
    <cellStyle name="Comma 6 3 2 2 3" xfId="23211"/>
    <cellStyle name="Comma 6 3 2 3" xfId="15314"/>
    <cellStyle name="Comma 6 3 2 3 2" xfId="23212"/>
    <cellStyle name="Comma 6 3 2 4" xfId="23213"/>
    <cellStyle name="Comma 6 3 3" xfId="2318"/>
    <cellStyle name="Comma 6 3 3 2" xfId="2319"/>
    <cellStyle name="Comma 6 3 3 2 2" xfId="15315"/>
    <cellStyle name="Comma 6 3 3 2 2 2" xfId="23214"/>
    <cellStyle name="Comma 6 3 3 2 3" xfId="23215"/>
    <cellStyle name="Comma 6 3 3 3" xfId="15316"/>
    <cellStyle name="Comma 6 3 3 3 2" xfId="23216"/>
    <cellStyle name="Comma 6 3 3 4" xfId="23217"/>
    <cellStyle name="Comma 6 3 4" xfId="2320"/>
    <cellStyle name="Comma 6 3 4 2" xfId="15317"/>
    <cellStyle name="Comma 6 3 4 2 2" xfId="23218"/>
    <cellStyle name="Comma 6 3 4 3" xfId="23219"/>
    <cellStyle name="Comma 6 3 5" xfId="15318"/>
    <cellStyle name="Comma 6 3 5 2" xfId="23220"/>
    <cellStyle name="Comma 6 3 6" xfId="23221"/>
    <cellStyle name="Comma 6 3 7" xfId="23222"/>
    <cellStyle name="Comma 6 4" xfId="2321"/>
    <cellStyle name="Comma 6 4 2" xfId="2322"/>
    <cellStyle name="Comma 6 4 2 2" xfId="15319"/>
    <cellStyle name="Comma 6 4 2 2 2" xfId="23223"/>
    <cellStyle name="Comma 6 4 2 3" xfId="23224"/>
    <cellStyle name="Comma 6 4 3" xfId="15320"/>
    <cellStyle name="Comma 6 4 3 2" xfId="23225"/>
    <cellStyle name="Comma 6 4 4" xfId="23226"/>
    <cellStyle name="Comma 6 5" xfId="2323"/>
    <cellStyle name="Comma 6 5 2" xfId="15321"/>
    <cellStyle name="Comma 6 5 2 2" xfId="23227"/>
    <cellStyle name="Comma 6 5 3" xfId="23228"/>
    <cellStyle name="Comma 6 6" xfId="15322"/>
    <cellStyle name="Comma 6 6 2" xfId="23229"/>
    <cellStyle name="Comma 6 7" xfId="23230"/>
    <cellStyle name="Comma 60" xfId="2324"/>
    <cellStyle name="Comma 61" xfId="2325"/>
    <cellStyle name="Comma 62" xfId="2326"/>
    <cellStyle name="Comma 63" xfId="2327"/>
    <cellStyle name="Comma 64" xfId="2328"/>
    <cellStyle name="Comma 65" xfId="2329"/>
    <cellStyle name="Comma 66" xfId="2330"/>
    <cellStyle name="Comma 67" xfId="2331"/>
    <cellStyle name="Comma 68" xfId="2332"/>
    <cellStyle name="Comma 69" xfId="2333"/>
    <cellStyle name="Comma 7" xfId="4"/>
    <cellStyle name="Comma 7 10" xfId="2334"/>
    <cellStyle name="Comma 7 11" xfId="2335"/>
    <cellStyle name="Comma 7 12" xfId="2336"/>
    <cellStyle name="Comma 7 12 2" xfId="2337"/>
    <cellStyle name="Comma 7 12 2 2" xfId="15323"/>
    <cellStyle name="Comma 7 12 2 2 2" xfId="23231"/>
    <cellStyle name="Comma 7 12 2 3" xfId="23232"/>
    <cellStyle name="Comma 7 13" xfId="2338"/>
    <cellStyle name="Comma 7 14" xfId="2339"/>
    <cellStyle name="Comma 7 14 2" xfId="2340"/>
    <cellStyle name="Comma 7 14 3" xfId="2341"/>
    <cellStyle name="Comma 7 14 3 2" xfId="15324"/>
    <cellStyle name="Comma 7 14 3 2 2" xfId="23233"/>
    <cellStyle name="Comma 7 14 3 3" xfId="23234"/>
    <cellStyle name="Comma 7 14 4" xfId="15325"/>
    <cellStyle name="Comma 7 14 4 2" xfId="23235"/>
    <cellStyle name="Comma 7 14 5" xfId="23236"/>
    <cellStyle name="Comma 7 15" xfId="2342"/>
    <cellStyle name="Comma 7 15 2" xfId="15326"/>
    <cellStyle name="Comma 7 15 2 2" xfId="23237"/>
    <cellStyle name="Comma 7 15 3" xfId="23238"/>
    <cellStyle name="Comma 7 16" xfId="2343"/>
    <cellStyle name="Comma 7 17" xfId="15327"/>
    <cellStyle name="Comma 7 17 2" xfId="23239"/>
    <cellStyle name="Comma 7 18" xfId="15328"/>
    <cellStyle name="Comma 7 2" xfId="2344"/>
    <cellStyle name="Comma 7 2 10" xfId="2345"/>
    <cellStyle name="Comma 7 2 10 2" xfId="2346"/>
    <cellStyle name="Comma 7 2 10 2 2" xfId="2347"/>
    <cellStyle name="Comma 7 2 10 2 3" xfId="2348"/>
    <cellStyle name="Comma 7 2 10 2 3 2" xfId="15329"/>
    <cellStyle name="Comma 7 2 10 2 3 2 2" xfId="23240"/>
    <cellStyle name="Comma 7 2 10 2 3 3" xfId="23241"/>
    <cellStyle name="Comma 7 2 10 2 4" xfId="15330"/>
    <cellStyle name="Comma 7 2 10 2 4 2" xfId="23242"/>
    <cellStyle name="Comma 7 2 10 2 5" xfId="23243"/>
    <cellStyle name="Comma 7 2 10 3" xfId="2349"/>
    <cellStyle name="Comma 7 2 10 4" xfId="2350"/>
    <cellStyle name="Comma 7 2 10 4 2" xfId="15331"/>
    <cellStyle name="Comma 7 2 10 4 2 2" xfId="23244"/>
    <cellStyle name="Comma 7 2 10 4 3" xfId="23245"/>
    <cellStyle name="Comma 7 2 10 5" xfId="15332"/>
    <cellStyle name="Comma 7 2 10 5 2" xfId="23246"/>
    <cellStyle name="Comma 7 2 10 6" xfId="23247"/>
    <cellStyle name="Comma 7 2 11" xfId="2351"/>
    <cellStyle name="Comma 7 2 11 2" xfId="2352"/>
    <cellStyle name="Comma 7 2 11 2 2" xfId="2353"/>
    <cellStyle name="Comma 7 2 11 2 3" xfId="2354"/>
    <cellStyle name="Comma 7 2 11 2 3 2" xfId="15333"/>
    <cellStyle name="Comma 7 2 11 2 3 2 2" xfId="23248"/>
    <cellStyle name="Comma 7 2 11 2 3 3" xfId="23249"/>
    <cellStyle name="Comma 7 2 11 2 4" xfId="15334"/>
    <cellStyle name="Comma 7 2 11 2 4 2" xfId="23250"/>
    <cellStyle name="Comma 7 2 11 2 5" xfId="23251"/>
    <cellStyle name="Comma 7 2 11 3" xfId="2355"/>
    <cellStyle name="Comma 7 2 11 4" xfId="2356"/>
    <cellStyle name="Comma 7 2 11 4 2" xfId="15335"/>
    <cellStyle name="Comma 7 2 11 4 2 2" xfId="23252"/>
    <cellStyle name="Comma 7 2 11 4 3" xfId="23253"/>
    <cellStyle name="Comma 7 2 11 5" xfId="15336"/>
    <cellStyle name="Comma 7 2 11 5 2" xfId="23254"/>
    <cellStyle name="Comma 7 2 11 6" xfId="23255"/>
    <cellStyle name="Comma 7 2 12" xfId="2357"/>
    <cellStyle name="Comma 7 2 12 2" xfId="2358"/>
    <cellStyle name="Comma 7 2 12 2 2" xfId="23256"/>
    <cellStyle name="Comma 7 2 12 3" xfId="2359"/>
    <cellStyle name="Comma 7 2 12 3 2" xfId="15337"/>
    <cellStyle name="Comma 7 2 12 3 2 2" xfId="23257"/>
    <cellStyle name="Comma 7 2 12 3 3" xfId="23258"/>
    <cellStyle name="Comma 7 2 12 4" xfId="15338"/>
    <cellStyle name="Comma 7 2 12 4 2" xfId="23259"/>
    <cellStyle name="Comma 7 2 12 5" xfId="23260"/>
    <cellStyle name="Comma 7 2 13" xfId="2360"/>
    <cellStyle name="Comma 7 2 13 2" xfId="2361"/>
    <cellStyle name="Comma 7 2 13 2 2" xfId="23261"/>
    <cellStyle name="Comma 7 2 13 3" xfId="2362"/>
    <cellStyle name="Comma 7 2 13 3 2" xfId="15339"/>
    <cellStyle name="Comma 7 2 13 3 2 2" xfId="23262"/>
    <cellStyle name="Comma 7 2 13 3 3" xfId="23263"/>
    <cellStyle name="Comma 7 2 13 4" xfId="15340"/>
    <cellStyle name="Comma 7 2 13 4 2" xfId="23264"/>
    <cellStyle name="Comma 7 2 13 5" xfId="23265"/>
    <cellStyle name="Comma 7 2 14" xfId="2363"/>
    <cellStyle name="Comma 7 2 14 2" xfId="2364"/>
    <cellStyle name="Comma 7 2 14 3" xfId="2365"/>
    <cellStyle name="Comma 7 2 14 3 2" xfId="15341"/>
    <cellStyle name="Comma 7 2 14 3 2 2" xfId="23266"/>
    <cellStyle name="Comma 7 2 14 3 3" xfId="23267"/>
    <cellStyle name="Comma 7 2 14 4" xfId="15342"/>
    <cellStyle name="Comma 7 2 14 4 2" xfId="23268"/>
    <cellStyle name="Comma 7 2 14 5" xfId="23269"/>
    <cellStyle name="Comma 7 2 15" xfId="2366"/>
    <cellStyle name="Comma 7 2 15 2" xfId="15343"/>
    <cellStyle name="Comma 7 2 15 2 2" xfId="23270"/>
    <cellStyle name="Comma 7 2 15 3" xfId="23271"/>
    <cellStyle name="Comma 7 2 16" xfId="23272"/>
    <cellStyle name="Comma 7 2 2" xfId="2367"/>
    <cellStyle name="Comma 7 2 2 2" xfId="2368"/>
    <cellStyle name="Comma 7 2 2 2 2" xfId="2369"/>
    <cellStyle name="Comma 7 2 2 2 3" xfId="2370"/>
    <cellStyle name="Comma 7 2 2 2 3 2" xfId="15344"/>
    <cellStyle name="Comma 7 2 2 2 3 2 2" xfId="23273"/>
    <cellStyle name="Comma 7 2 2 2 3 3" xfId="23274"/>
    <cellStyle name="Comma 7 2 2 2 4" xfId="15345"/>
    <cellStyle name="Comma 7 2 2 2 4 2" xfId="23275"/>
    <cellStyle name="Comma 7 2 2 2 5" xfId="23276"/>
    <cellStyle name="Comma 7 2 2 3" xfId="2371"/>
    <cellStyle name="Comma 7 2 2 4" xfId="2372"/>
    <cellStyle name="Comma 7 2 2 4 2" xfId="15346"/>
    <cellStyle name="Comma 7 2 2 4 2 2" xfId="23277"/>
    <cellStyle name="Comma 7 2 2 4 3" xfId="23278"/>
    <cellStyle name="Comma 7 2 2 5" xfId="15347"/>
    <cellStyle name="Comma 7 2 2 5 2" xfId="23279"/>
    <cellStyle name="Comma 7 2 2 6" xfId="23280"/>
    <cellStyle name="Comma 7 2 3" xfId="2373"/>
    <cellStyle name="Comma 7 2 3 2" xfId="2374"/>
    <cellStyle name="Comma 7 2 3 2 2" xfId="2375"/>
    <cellStyle name="Comma 7 2 3 2 3" xfId="2376"/>
    <cellStyle name="Comma 7 2 3 2 3 2" xfId="15348"/>
    <cellStyle name="Comma 7 2 3 2 3 2 2" xfId="23281"/>
    <cellStyle name="Comma 7 2 3 2 3 3" xfId="23282"/>
    <cellStyle name="Comma 7 2 3 2 4" xfId="15349"/>
    <cellStyle name="Comma 7 2 3 2 4 2" xfId="23283"/>
    <cellStyle name="Comma 7 2 3 2 5" xfId="23284"/>
    <cellStyle name="Comma 7 2 3 3" xfId="2377"/>
    <cellStyle name="Comma 7 2 3 4" xfId="2378"/>
    <cellStyle name="Comma 7 2 3 4 2" xfId="15350"/>
    <cellStyle name="Comma 7 2 3 4 2 2" xfId="23285"/>
    <cellStyle name="Comma 7 2 3 4 3" xfId="23286"/>
    <cellStyle name="Comma 7 2 3 5" xfId="15351"/>
    <cellStyle name="Comma 7 2 3 5 2" xfId="23287"/>
    <cellStyle name="Comma 7 2 3 6" xfId="23288"/>
    <cellStyle name="Comma 7 2 4" xfId="2379"/>
    <cellStyle name="Comma 7 2 4 2" xfId="2380"/>
    <cellStyle name="Comma 7 2 4 2 2" xfId="2381"/>
    <cellStyle name="Comma 7 2 4 2 3" xfId="2382"/>
    <cellStyle name="Comma 7 2 4 2 3 2" xfId="15352"/>
    <cellStyle name="Comma 7 2 4 2 3 2 2" xfId="23289"/>
    <cellStyle name="Comma 7 2 4 2 3 3" xfId="23290"/>
    <cellStyle name="Comma 7 2 4 2 4" xfId="15353"/>
    <cellStyle name="Comma 7 2 4 2 4 2" xfId="23291"/>
    <cellStyle name="Comma 7 2 4 2 5" xfId="23292"/>
    <cellStyle name="Comma 7 2 4 3" xfId="2383"/>
    <cellStyle name="Comma 7 2 4 4" xfId="2384"/>
    <cellStyle name="Comma 7 2 4 4 2" xfId="15354"/>
    <cellStyle name="Comma 7 2 4 4 2 2" xfId="23293"/>
    <cellStyle name="Comma 7 2 4 4 3" xfId="23294"/>
    <cellStyle name="Comma 7 2 4 5" xfId="15355"/>
    <cellStyle name="Comma 7 2 4 5 2" xfId="23295"/>
    <cellStyle name="Comma 7 2 4 6" xfId="23296"/>
    <cellStyle name="Comma 7 2 5" xfId="2385"/>
    <cellStyle name="Comma 7 2 5 2" xfId="2386"/>
    <cellStyle name="Comma 7 2 5 2 2" xfId="2387"/>
    <cellStyle name="Comma 7 2 5 2 3" xfId="2388"/>
    <cellStyle name="Comma 7 2 5 2 3 2" xfId="15356"/>
    <cellStyle name="Comma 7 2 5 2 3 2 2" xfId="23297"/>
    <cellStyle name="Comma 7 2 5 2 3 3" xfId="23298"/>
    <cellStyle name="Comma 7 2 5 2 4" xfId="15357"/>
    <cellStyle name="Comma 7 2 5 2 4 2" xfId="23299"/>
    <cellStyle name="Comma 7 2 5 2 5" xfId="23300"/>
    <cellStyle name="Comma 7 2 5 3" xfId="2389"/>
    <cellStyle name="Comma 7 2 5 4" xfId="2390"/>
    <cellStyle name="Comma 7 2 5 4 2" xfId="15358"/>
    <cellStyle name="Comma 7 2 5 4 2 2" xfId="23301"/>
    <cellStyle name="Comma 7 2 5 4 3" xfId="23302"/>
    <cellStyle name="Comma 7 2 5 5" xfId="15359"/>
    <cellStyle name="Comma 7 2 5 5 2" xfId="23303"/>
    <cellStyle name="Comma 7 2 5 6" xfId="23304"/>
    <cellStyle name="Comma 7 2 6" xfId="2391"/>
    <cellStyle name="Comma 7 2 6 2" xfId="2392"/>
    <cellStyle name="Comma 7 2 6 2 2" xfId="2393"/>
    <cellStyle name="Comma 7 2 6 2 3" xfId="2394"/>
    <cellStyle name="Comma 7 2 6 2 3 2" xfId="15360"/>
    <cellStyle name="Comma 7 2 6 2 3 2 2" xfId="23305"/>
    <cellStyle name="Comma 7 2 6 2 3 3" xfId="23306"/>
    <cellStyle name="Comma 7 2 6 2 4" xfId="15361"/>
    <cellStyle name="Comma 7 2 6 2 4 2" xfId="23307"/>
    <cellStyle name="Comma 7 2 6 2 5" xfId="23308"/>
    <cellStyle name="Comma 7 2 6 3" xfId="2395"/>
    <cellStyle name="Comma 7 2 6 4" xfId="2396"/>
    <cellStyle name="Comma 7 2 6 4 2" xfId="15362"/>
    <cellStyle name="Comma 7 2 6 4 2 2" xfId="23309"/>
    <cellStyle name="Comma 7 2 6 4 3" xfId="23310"/>
    <cellStyle name="Comma 7 2 6 5" xfId="15363"/>
    <cellStyle name="Comma 7 2 6 5 2" xfId="23311"/>
    <cellStyle name="Comma 7 2 6 6" xfId="23312"/>
    <cellStyle name="Comma 7 2 7" xfId="2397"/>
    <cellStyle name="Comma 7 2 7 2" xfId="2398"/>
    <cellStyle name="Comma 7 2 7 2 2" xfId="2399"/>
    <cellStyle name="Comma 7 2 7 2 3" xfId="2400"/>
    <cellStyle name="Comma 7 2 7 2 3 2" xfId="15364"/>
    <cellStyle name="Comma 7 2 7 2 3 2 2" xfId="23313"/>
    <cellStyle name="Comma 7 2 7 2 3 3" xfId="23314"/>
    <cellStyle name="Comma 7 2 7 2 4" xfId="15365"/>
    <cellStyle name="Comma 7 2 7 2 4 2" xfId="23315"/>
    <cellStyle name="Comma 7 2 7 2 5" xfId="23316"/>
    <cellStyle name="Comma 7 2 7 3" xfId="2401"/>
    <cellStyle name="Comma 7 2 7 4" xfId="2402"/>
    <cellStyle name="Comma 7 2 7 4 2" xfId="15366"/>
    <cellStyle name="Comma 7 2 7 4 2 2" xfId="23317"/>
    <cellStyle name="Comma 7 2 7 4 3" xfId="23318"/>
    <cellStyle name="Comma 7 2 7 5" xfId="15367"/>
    <cellStyle name="Comma 7 2 7 5 2" xfId="23319"/>
    <cellStyle name="Comma 7 2 7 6" xfId="23320"/>
    <cellStyle name="Comma 7 2 8" xfId="2403"/>
    <cellStyle name="Comma 7 2 8 2" xfId="2404"/>
    <cellStyle name="Comma 7 2 8 2 2" xfId="2405"/>
    <cellStyle name="Comma 7 2 8 2 3" xfId="2406"/>
    <cellStyle name="Comma 7 2 8 2 3 2" xfId="15368"/>
    <cellStyle name="Comma 7 2 8 2 3 2 2" xfId="23321"/>
    <cellStyle name="Comma 7 2 8 2 3 3" xfId="23322"/>
    <cellStyle name="Comma 7 2 8 2 4" xfId="15369"/>
    <cellStyle name="Comma 7 2 8 2 4 2" xfId="23323"/>
    <cellStyle name="Comma 7 2 8 2 5" xfId="23324"/>
    <cellStyle name="Comma 7 2 8 3" xfId="2407"/>
    <cellStyle name="Comma 7 2 8 4" xfId="2408"/>
    <cellStyle name="Comma 7 2 8 4 2" xfId="15370"/>
    <cellStyle name="Comma 7 2 8 4 2 2" xfId="23325"/>
    <cellStyle name="Comma 7 2 8 4 3" xfId="23326"/>
    <cellStyle name="Comma 7 2 8 5" xfId="15371"/>
    <cellStyle name="Comma 7 2 8 5 2" xfId="23327"/>
    <cellStyle name="Comma 7 2 8 6" xfId="23328"/>
    <cellStyle name="Comma 7 2 9" xfId="2409"/>
    <cellStyle name="Comma 7 2 9 2" xfId="2410"/>
    <cellStyle name="Comma 7 2 9 2 2" xfId="2411"/>
    <cellStyle name="Comma 7 2 9 2 3" xfId="2412"/>
    <cellStyle name="Comma 7 2 9 2 3 2" xfId="15372"/>
    <cellStyle name="Comma 7 2 9 2 3 2 2" xfId="23329"/>
    <cellStyle name="Comma 7 2 9 2 3 3" xfId="23330"/>
    <cellStyle name="Comma 7 2 9 2 4" xfId="15373"/>
    <cellStyle name="Comma 7 2 9 2 4 2" xfId="23331"/>
    <cellStyle name="Comma 7 2 9 2 5" xfId="23332"/>
    <cellStyle name="Comma 7 2 9 3" xfId="2413"/>
    <cellStyle name="Comma 7 2 9 4" xfId="2414"/>
    <cellStyle name="Comma 7 2 9 4 2" xfId="15374"/>
    <cellStyle name="Comma 7 2 9 4 2 2" xfId="23333"/>
    <cellStyle name="Comma 7 2 9 4 3" xfId="23334"/>
    <cellStyle name="Comma 7 2 9 5" xfId="15375"/>
    <cellStyle name="Comma 7 2 9 5 2" xfId="23335"/>
    <cellStyle name="Comma 7 2 9 6" xfId="23336"/>
    <cellStyle name="Comma 7 3" xfId="2415"/>
    <cellStyle name="Comma 7 4" xfId="2416"/>
    <cellStyle name="Comma 7 5" xfId="2417"/>
    <cellStyle name="Comma 7 6" xfId="2418"/>
    <cellStyle name="Comma 7 7" xfId="2419"/>
    <cellStyle name="Comma 7 8" xfId="2420"/>
    <cellStyle name="Comma 7 9" xfId="2421"/>
    <cellStyle name="Comma 70" xfId="2422"/>
    <cellStyle name="Comma 71" xfId="2423"/>
    <cellStyle name="Comma 72" xfId="2424"/>
    <cellStyle name="Comma 73" xfId="2425"/>
    <cellStyle name="Comma 74" xfId="2426"/>
    <cellStyle name="Comma 75" xfId="2427"/>
    <cellStyle name="Comma 76" xfId="2428"/>
    <cellStyle name="Comma 77" xfId="2429"/>
    <cellStyle name="Comma 78" xfId="2430"/>
    <cellStyle name="Comma 79" xfId="2431"/>
    <cellStyle name="Comma 8" xfId="2432"/>
    <cellStyle name="Comma 8 2" xfId="2433"/>
    <cellStyle name="Comma 8 2 2" xfId="2434"/>
    <cellStyle name="Comma 8 2 2 2" xfId="2435"/>
    <cellStyle name="Comma 8 2 2 3" xfId="2436"/>
    <cellStyle name="Comma 8 2 2 3 2" xfId="15376"/>
    <cellStyle name="Comma 8 2 2 3 2 2" xfId="23337"/>
    <cellStyle name="Comma 8 2 2 3 3" xfId="23338"/>
    <cellStyle name="Comma 8 2 2 4" xfId="15377"/>
    <cellStyle name="Comma 8 2 2 4 2" xfId="23339"/>
    <cellStyle name="Comma 8 2 2 5" xfId="23340"/>
    <cellStyle name="Comma 8 2 3" xfId="2437"/>
    <cellStyle name="Comma 8 2 3 2" xfId="15378"/>
    <cellStyle name="Comma 8 2 3 2 2" xfId="23341"/>
    <cellStyle name="Comma 8 2 3 3" xfId="23342"/>
    <cellStyle name="Comma 8 3" xfId="2438"/>
    <cellStyle name="Comma 8 3 2" xfId="2439"/>
    <cellStyle name="Comma 8 3 3" xfId="2440"/>
    <cellStyle name="Comma 8 3 3 2" xfId="15379"/>
    <cellStyle name="Comma 8 3 3 2 2" xfId="23343"/>
    <cellStyle name="Comma 8 3 3 3" xfId="23344"/>
    <cellStyle name="Comma 8 3 4" xfId="15380"/>
    <cellStyle name="Comma 8 3 4 2" xfId="23345"/>
    <cellStyle name="Comma 8 3 5" xfId="23346"/>
    <cellStyle name="Comma 80" xfId="2441"/>
    <cellStyle name="Comma 81" xfId="2442"/>
    <cellStyle name="Comma 82" xfId="2443"/>
    <cellStyle name="Comma 83" xfId="2444"/>
    <cellStyle name="Comma 84" xfId="2445"/>
    <cellStyle name="Comma 85" xfId="2446"/>
    <cellStyle name="Comma 86" xfId="2447"/>
    <cellStyle name="Comma 87" xfId="2448"/>
    <cellStyle name="Comma 88" xfId="2449"/>
    <cellStyle name="Comma 89" xfId="2450"/>
    <cellStyle name="Comma 9" xfId="2451"/>
    <cellStyle name="Comma 9 2" xfId="2452"/>
    <cellStyle name="Comma 9 3" xfId="2453"/>
    <cellStyle name="Comma 9 3 2" xfId="2454"/>
    <cellStyle name="Comma 9 4" xfId="2455"/>
    <cellStyle name="Comma 90" xfId="2456"/>
    <cellStyle name="Comma 90 2" xfId="33670"/>
    <cellStyle name="Comma 91" xfId="2457"/>
    <cellStyle name="Comma 91 2" xfId="23347"/>
    <cellStyle name="Comma 92" xfId="2458"/>
    <cellStyle name="Comma 93" xfId="15381"/>
    <cellStyle name="Comma 94" xfId="33619"/>
    <cellStyle name="Comma 95" xfId="33636"/>
    <cellStyle name="Comma0" xfId="2459"/>
    <cellStyle name="corpload" xfId="2460"/>
    <cellStyle name="Currency" xfId="33734" builtinId="4"/>
    <cellStyle name="Currency [0] 2" xfId="2461"/>
    <cellStyle name="Currency [0] 2 2" xfId="2462"/>
    <cellStyle name="Currency [0] 2 2 2" xfId="2463"/>
    <cellStyle name="Currency [0] 2 2 2 2" xfId="15382"/>
    <cellStyle name="Currency [0] 2 2 2 2 2" xfId="23348"/>
    <cellStyle name="Currency [0] 2 2 3" xfId="15383"/>
    <cellStyle name="Currency [0] 2 2 3 2" xfId="23349"/>
    <cellStyle name="Currency [0] 3" xfId="2464"/>
    <cellStyle name="Currency 10" xfId="2465"/>
    <cellStyle name="Currency 11" xfId="2466"/>
    <cellStyle name="Currency 12" xfId="2467"/>
    <cellStyle name="Currency 12 2" xfId="2468"/>
    <cellStyle name="Currency 13" xfId="2469"/>
    <cellStyle name="Currency 14" xfId="2470"/>
    <cellStyle name="Currency 15" xfId="2471"/>
    <cellStyle name="Currency 16" xfId="2472"/>
    <cellStyle name="Currency 17" xfId="2473"/>
    <cellStyle name="Currency 18" xfId="2474"/>
    <cellStyle name="Currency 19" xfId="2475"/>
    <cellStyle name="Currency 2" xfId="12"/>
    <cellStyle name="Currency 2 10" xfId="2476"/>
    <cellStyle name="Currency 2 10 2" xfId="2477"/>
    <cellStyle name="Currency 2 10 2 2" xfId="2478"/>
    <cellStyle name="Currency 2 10 2 3" xfId="2479"/>
    <cellStyle name="Currency 2 10 3" xfId="2480"/>
    <cellStyle name="Currency 2 10 3 2" xfId="2481"/>
    <cellStyle name="Currency 2 10 4" xfId="15384"/>
    <cellStyle name="Currency 2 100" xfId="2482"/>
    <cellStyle name="Currency 2 100 2" xfId="2483"/>
    <cellStyle name="Currency 2 100 3" xfId="33630"/>
    <cellStyle name="Currency 2 100 4" xfId="33685"/>
    <cellStyle name="Currency 2 100 4 2" xfId="33711"/>
    <cellStyle name="Currency 2 101" xfId="2484"/>
    <cellStyle name="Currency 2 101 2" xfId="2485"/>
    <cellStyle name="Currency 2 102" xfId="2486"/>
    <cellStyle name="Currency 2 102 2" xfId="2487"/>
    <cellStyle name="Currency 2 103" xfId="2488"/>
    <cellStyle name="Currency 2 103 2" xfId="2489"/>
    <cellStyle name="Currency 2 104" xfId="2490"/>
    <cellStyle name="Currency 2 104 2" xfId="2491"/>
    <cellStyle name="Currency 2 105" xfId="2492"/>
    <cellStyle name="Currency 2 105 2" xfId="2493"/>
    <cellStyle name="Currency 2 106" xfId="2494"/>
    <cellStyle name="Currency 2 106 2" xfId="2495"/>
    <cellStyle name="Currency 2 107" xfId="2496"/>
    <cellStyle name="Currency 2 107 2" xfId="2497"/>
    <cellStyle name="Currency 2 108" xfId="2498"/>
    <cellStyle name="Currency 2 108 2" xfId="2499"/>
    <cellStyle name="Currency 2 109" xfId="2500"/>
    <cellStyle name="Currency 2 109 2" xfId="2501"/>
    <cellStyle name="Currency 2 11" xfId="2502"/>
    <cellStyle name="Currency 2 11 2" xfId="2503"/>
    <cellStyle name="Currency 2 11 2 2" xfId="2504"/>
    <cellStyle name="Currency 2 11 3" xfId="2505"/>
    <cellStyle name="Currency 2 11 3 2" xfId="2506"/>
    <cellStyle name="Currency 2 11 4" xfId="15385"/>
    <cellStyle name="Currency 2 110" xfId="2507"/>
    <cellStyle name="Currency 2 110 2" xfId="2508"/>
    <cellStyle name="Currency 2 111" xfId="2509"/>
    <cellStyle name="Currency 2 111 2" xfId="2510"/>
    <cellStyle name="Currency 2 112" xfId="2511"/>
    <cellStyle name="Currency 2 112 2" xfId="2512"/>
    <cellStyle name="Currency 2 113" xfId="2513"/>
    <cellStyle name="Currency 2 113 2" xfId="2514"/>
    <cellStyle name="Currency 2 114" xfId="2515"/>
    <cellStyle name="Currency 2 114 2" xfId="2516"/>
    <cellStyle name="Currency 2 115" xfId="2517"/>
    <cellStyle name="Currency 2 115 2" xfId="2518"/>
    <cellStyle name="Currency 2 116" xfId="2519"/>
    <cellStyle name="Currency 2 116 2" xfId="2520"/>
    <cellStyle name="Currency 2 117" xfId="2521"/>
    <cellStyle name="Currency 2 117 2" xfId="2522"/>
    <cellStyle name="Currency 2 118" xfId="2523"/>
    <cellStyle name="Currency 2 118 2" xfId="2524"/>
    <cellStyle name="Currency 2 119" xfId="2525"/>
    <cellStyle name="Currency 2 119 2" xfId="2526"/>
    <cellStyle name="Currency 2 12" xfId="2527"/>
    <cellStyle name="Currency 2 12 2" xfId="2528"/>
    <cellStyle name="Currency 2 12 2 2" xfId="2529"/>
    <cellStyle name="Currency 2 12 3" xfId="2530"/>
    <cellStyle name="Currency 2 12 3 2" xfId="2531"/>
    <cellStyle name="Currency 2 12 4" xfId="15386"/>
    <cellStyle name="Currency 2 120" xfId="2532"/>
    <cellStyle name="Currency 2 120 2" xfId="2533"/>
    <cellStyle name="Currency 2 121" xfId="2534"/>
    <cellStyle name="Currency 2 121 2" xfId="2535"/>
    <cellStyle name="Currency 2 122" xfId="2536"/>
    <cellStyle name="Currency 2 122 2" xfId="2537"/>
    <cellStyle name="Currency 2 123" xfId="2538"/>
    <cellStyle name="Currency 2 123 2" xfId="2539"/>
    <cellStyle name="Currency 2 124" xfId="2540"/>
    <cellStyle name="Currency 2 124 2" xfId="2541"/>
    <cellStyle name="Currency 2 125" xfId="2542"/>
    <cellStyle name="Currency 2 125 2" xfId="2543"/>
    <cellStyle name="Currency 2 126" xfId="2544"/>
    <cellStyle name="Currency 2 126 2" xfId="2545"/>
    <cellStyle name="Currency 2 127" xfId="2546"/>
    <cellStyle name="Currency 2 127 2" xfId="2547"/>
    <cellStyle name="Currency 2 128" xfId="2548"/>
    <cellStyle name="Currency 2 128 2" xfId="2549"/>
    <cellStyle name="Currency 2 129" xfId="2550"/>
    <cellStyle name="Currency 2 129 2" xfId="2551"/>
    <cellStyle name="Currency 2 13" xfId="2552"/>
    <cellStyle name="Currency 2 13 2" xfId="2553"/>
    <cellStyle name="Currency 2 13 2 2" xfId="2554"/>
    <cellStyle name="Currency 2 13 3" xfId="2555"/>
    <cellStyle name="Currency 2 13 3 2" xfId="2556"/>
    <cellStyle name="Currency 2 13 4" xfId="15387"/>
    <cellStyle name="Currency 2 130" xfId="2557"/>
    <cellStyle name="Currency 2 130 2" xfId="2558"/>
    <cellStyle name="Currency 2 131" xfId="2559"/>
    <cellStyle name="Currency 2 131 2" xfId="2560"/>
    <cellStyle name="Currency 2 132" xfId="2561"/>
    <cellStyle name="Currency 2 132 2" xfId="2562"/>
    <cellStyle name="Currency 2 133" xfId="2563"/>
    <cellStyle name="Currency 2 133 2" xfId="2564"/>
    <cellStyle name="Currency 2 134" xfId="2565"/>
    <cellStyle name="Currency 2 134 2" xfId="2566"/>
    <cellStyle name="Currency 2 135" xfId="2567"/>
    <cellStyle name="Currency 2 135 2" xfId="2568"/>
    <cellStyle name="Currency 2 136" xfId="2569"/>
    <cellStyle name="Currency 2 136 2" xfId="2570"/>
    <cellStyle name="Currency 2 137" xfId="2571"/>
    <cellStyle name="Currency 2 138" xfId="2572"/>
    <cellStyle name="Currency 2 138 2" xfId="2573"/>
    <cellStyle name="Currency 2 138 2 2" xfId="2574"/>
    <cellStyle name="Currency 2 138 2 2 2" xfId="15388"/>
    <cellStyle name="Currency 2 138 2 2 2 2" xfId="23350"/>
    <cellStyle name="Currency 2 138 2 2 3" xfId="23351"/>
    <cellStyle name="Currency 2 138 2 3" xfId="15389"/>
    <cellStyle name="Currency 2 138 2 3 2" xfId="23352"/>
    <cellStyle name="Currency 2 138 2 4" xfId="23353"/>
    <cellStyle name="Currency 2 138 3" xfId="2575"/>
    <cellStyle name="Currency 2 138 3 2" xfId="15390"/>
    <cellStyle name="Currency 2 138 3 2 2" xfId="23354"/>
    <cellStyle name="Currency 2 138 3 3" xfId="23355"/>
    <cellStyle name="Currency 2 138 4" xfId="15391"/>
    <cellStyle name="Currency 2 138 4 2" xfId="23356"/>
    <cellStyle name="Currency 2 138 5" xfId="23357"/>
    <cellStyle name="Currency 2 139" xfId="2576"/>
    <cellStyle name="Currency 2 139 2" xfId="2577"/>
    <cellStyle name="Currency 2 139 2 2" xfId="15392"/>
    <cellStyle name="Currency 2 139 2 2 2" xfId="23358"/>
    <cellStyle name="Currency 2 139 2 3" xfId="23359"/>
    <cellStyle name="Currency 2 139 3" xfId="15393"/>
    <cellStyle name="Currency 2 139 3 2" xfId="23360"/>
    <cellStyle name="Currency 2 139 4" xfId="23361"/>
    <cellStyle name="Currency 2 14" xfId="2578"/>
    <cellStyle name="Currency 2 14 2" xfId="2579"/>
    <cellStyle name="Currency 2 14 2 2" xfId="2580"/>
    <cellStyle name="Currency 2 14 3" xfId="2581"/>
    <cellStyle name="Currency 2 14 3 2" xfId="2582"/>
    <cellStyle name="Currency 2 14 4" xfId="15394"/>
    <cellStyle name="Currency 2 140" xfId="2583"/>
    <cellStyle name="Currency 2 140 2" xfId="15395"/>
    <cellStyle name="Currency 2 140 2 2" xfId="23362"/>
    <cellStyle name="Currency 2 140 3" xfId="23363"/>
    <cellStyle name="Currency 2 141" xfId="15396"/>
    <cellStyle name="Currency 2 141 2" xfId="15397"/>
    <cellStyle name="Currency 2 141 2 2" xfId="23364"/>
    <cellStyle name="Currency 2 141 3" xfId="23365"/>
    <cellStyle name="Currency 2 142" xfId="15398"/>
    <cellStyle name="Currency 2 142 2" xfId="23366"/>
    <cellStyle name="Currency 2 143" xfId="23367"/>
    <cellStyle name="Currency 2 15" xfId="2584"/>
    <cellStyle name="Currency 2 15 2" xfId="2585"/>
    <cellStyle name="Currency 2 15 2 2" xfId="2586"/>
    <cellStyle name="Currency 2 15 3" xfId="2587"/>
    <cellStyle name="Currency 2 15 3 2" xfId="2588"/>
    <cellStyle name="Currency 2 15 4" xfId="15399"/>
    <cellStyle name="Currency 2 16" xfId="2589"/>
    <cellStyle name="Currency 2 16 2" xfId="2590"/>
    <cellStyle name="Currency 2 16 2 2" xfId="2591"/>
    <cellStyle name="Currency 2 16 3" xfId="2592"/>
    <cellStyle name="Currency 2 16 3 2" xfId="2593"/>
    <cellStyle name="Currency 2 16 4" xfId="15400"/>
    <cellStyle name="Currency 2 17" xfId="2594"/>
    <cellStyle name="Currency 2 17 2" xfId="2595"/>
    <cellStyle name="Currency 2 17 2 2" xfId="2596"/>
    <cellStyle name="Currency 2 17 3" xfId="15401"/>
    <cellStyle name="Currency 2 18" xfId="2597"/>
    <cellStyle name="Currency 2 18 2" xfId="2598"/>
    <cellStyle name="Currency 2 18 3" xfId="15402"/>
    <cellStyle name="Currency 2 19" xfId="2599"/>
    <cellStyle name="Currency 2 19 2" xfId="2600"/>
    <cellStyle name="Currency 2 19 3" xfId="15403"/>
    <cellStyle name="Currency 2 2" xfId="2601"/>
    <cellStyle name="Currency 2 2 10" xfId="2602"/>
    <cellStyle name="Currency 2 2 10 2" xfId="2603"/>
    <cellStyle name="Currency 2 2 11" xfId="2604"/>
    <cellStyle name="Currency 2 2 11 2" xfId="2605"/>
    <cellStyle name="Currency 2 2 12" xfId="2606"/>
    <cellStyle name="Currency 2 2 12 2" xfId="2607"/>
    <cellStyle name="Currency 2 2 12 2 2" xfId="2608"/>
    <cellStyle name="Currency 2 2 12 3" xfId="2609"/>
    <cellStyle name="Currency 2 2 12 4" xfId="15404"/>
    <cellStyle name="Currency 2 2 12 5" xfId="15405"/>
    <cellStyle name="Currency 2 2 13" xfId="2610"/>
    <cellStyle name="Currency 2 2 13 2" xfId="2611"/>
    <cellStyle name="Currency 2 2 14" xfId="2612"/>
    <cellStyle name="Currency 2 2 14 2" xfId="2613"/>
    <cellStyle name="Currency 2 2 14 2 2" xfId="2614"/>
    <cellStyle name="Currency 2 2 14 3" xfId="2615"/>
    <cellStyle name="Currency 2 2 14 4" xfId="15406"/>
    <cellStyle name="Currency 2 2 14 5" xfId="15407"/>
    <cellStyle name="Currency 2 2 15" xfId="2616"/>
    <cellStyle name="Currency 2 2 15 2" xfId="2617"/>
    <cellStyle name="Currency 2 2 15 2 2" xfId="2618"/>
    <cellStyle name="Currency 2 2 15 3" xfId="2619"/>
    <cellStyle name="Currency 2 2 15 4" xfId="15408"/>
    <cellStyle name="Currency 2 2 15 5" xfId="15409"/>
    <cellStyle name="Currency 2 2 16" xfId="2620"/>
    <cellStyle name="Currency 2 2 16 2" xfId="2621"/>
    <cellStyle name="Currency 2 2 16 2 2" xfId="2622"/>
    <cellStyle name="Currency 2 2 16 3" xfId="2623"/>
    <cellStyle name="Currency 2 2 16 4" xfId="15410"/>
    <cellStyle name="Currency 2 2 16 5" xfId="15411"/>
    <cellStyle name="Currency 2 2 17" xfId="2624"/>
    <cellStyle name="Currency 2 2 17 2" xfId="2625"/>
    <cellStyle name="Currency 2 2 17 2 2" xfId="2626"/>
    <cellStyle name="Currency 2 2 17 3" xfId="2627"/>
    <cellStyle name="Currency 2 2 17 4" xfId="15412"/>
    <cellStyle name="Currency 2 2 17 5" xfId="15413"/>
    <cellStyle name="Currency 2 2 18" xfId="2628"/>
    <cellStyle name="Currency 2 2 19" xfId="2629"/>
    <cellStyle name="Currency 2 2 2" xfId="2630"/>
    <cellStyle name="Currency 2 2 2 10" xfId="2631"/>
    <cellStyle name="Currency 2 2 2 11" xfId="2632"/>
    <cellStyle name="Currency 2 2 2 12" xfId="2633"/>
    <cellStyle name="Currency 2 2 2 13" xfId="2634"/>
    <cellStyle name="Currency 2 2 2 14" xfId="2635"/>
    <cellStyle name="Currency 2 2 2 15" xfId="2636"/>
    <cellStyle name="Currency 2 2 2 16" xfId="2637"/>
    <cellStyle name="Currency 2 2 2 17" xfId="2638"/>
    <cellStyle name="Currency 2 2 2 18" xfId="2639"/>
    <cellStyle name="Currency 2 2 2 18 2" xfId="2640"/>
    <cellStyle name="Currency 2 2 2 19" xfId="2641"/>
    <cellStyle name="Currency 2 2 2 19 2" xfId="2642"/>
    <cellStyle name="Currency 2 2 2 2" xfId="2643"/>
    <cellStyle name="Currency 2 2 2 2 10" xfId="2644"/>
    <cellStyle name="Currency 2 2 2 2 10 2" xfId="2645"/>
    <cellStyle name="Currency 2 2 2 2 10 2 2" xfId="2646"/>
    <cellStyle name="Currency 2 2 2 2 10 3" xfId="2647"/>
    <cellStyle name="Currency 2 2 2 2 10 4" xfId="15414"/>
    <cellStyle name="Currency 2 2 2 2 10 5" xfId="15415"/>
    <cellStyle name="Currency 2 2 2 2 11" xfId="2648"/>
    <cellStyle name="Currency 2 2 2 2 11 2" xfId="2649"/>
    <cellStyle name="Currency 2 2 2 2 11 2 2" xfId="2650"/>
    <cellStyle name="Currency 2 2 2 2 11 3" xfId="2651"/>
    <cellStyle name="Currency 2 2 2 2 11 4" xfId="15416"/>
    <cellStyle name="Currency 2 2 2 2 11 5" xfId="15417"/>
    <cellStyle name="Currency 2 2 2 2 12" xfId="2652"/>
    <cellStyle name="Currency 2 2 2 2 12 2" xfId="2653"/>
    <cellStyle name="Currency 2 2 2 2 12 2 2" xfId="2654"/>
    <cellStyle name="Currency 2 2 2 2 12 3" xfId="2655"/>
    <cellStyle name="Currency 2 2 2 2 12 4" xfId="15418"/>
    <cellStyle name="Currency 2 2 2 2 12 5" xfId="15419"/>
    <cellStyle name="Currency 2 2 2 2 13" xfId="2656"/>
    <cellStyle name="Currency 2 2 2 2 13 2" xfId="2657"/>
    <cellStyle name="Currency 2 2 2 2 13 2 2" xfId="2658"/>
    <cellStyle name="Currency 2 2 2 2 13 3" xfId="2659"/>
    <cellStyle name="Currency 2 2 2 2 13 4" xfId="15420"/>
    <cellStyle name="Currency 2 2 2 2 13 5" xfId="15421"/>
    <cellStyle name="Currency 2 2 2 2 14" xfId="2660"/>
    <cellStyle name="Currency 2 2 2 2 14 2" xfId="2661"/>
    <cellStyle name="Currency 2 2 2 2 14 2 2" xfId="2662"/>
    <cellStyle name="Currency 2 2 2 2 14 3" xfId="2663"/>
    <cellStyle name="Currency 2 2 2 2 14 4" xfId="15422"/>
    <cellStyle name="Currency 2 2 2 2 14 5" xfId="15423"/>
    <cellStyle name="Currency 2 2 2 2 15" xfId="2664"/>
    <cellStyle name="Currency 2 2 2 2 15 2" xfId="2665"/>
    <cellStyle name="Currency 2 2 2 2 15 2 2" xfId="2666"/>
    <cellStyle name="Currency 2 2 2 2 15 3" xfId="2667"/>
    <cellStyle name="Currency 2 2 2 2 15 4" xfId="15424"/>
    <cellStyle name="Currency 2 2 2 2 15 5" xfId="15425"/>
    <cellStyle name="Currency 2 2 2 2 16" xfId="2668"/>
    <cellStyle name="Currency 2 2 2 2 16 2" xfId="2669"/>
    <cellStyle name="Currency 2 2 2 2 16 2 2" xfId="2670"/>
    <cellStyle name="Currency 2 2 2 2 16 3" xfId="2671"/>
    <cellStyle name="Currency 2 2 2 2 16 4" xfId="15426"/>
    <cellStyle name="Currency 2 2 2 2 17" xfId="2672"/>
    <cellStyle name="Currency 2 2 2 2 17 2" xfId="2673"/>
    <cellStyle name="Currency 2 2 2 2 17 2 2" xfId="2674"/>
    <cellStyle name="Currency 2 2 2 2 17 3" xfId="2675"/>
    <cellStyle name="Currency 2 2 2 2 17 4" xfId="15427"/>
    <cellStyle name="Currency 2 2 2 2 2" xfId="2676"/>
    <cellStyle name="Currency 2 2 2 2 2 2" xfId="2677"/>
    <cellStyle name="Currency 2 2 2 2 2 2 2" xfId="2678"/>
    <cellStyle name="Currency 2 2 2 2 2 2 2 2" xfId="2679"/>
    <cellStyle name="Currency 2 2 2 2 2 2 2 2 2" xfId="2680"/>
    <cellStyle name="Currency 2 2 2 2 2 2 2 3" xfId="2681"/>
    <cellStyle name="Currency 2 2 2 2 2 2 2 4" xfId="15428"/>
    <cellStyle name="Currency 2 2 2 2 2 2 2 5" xfId="15429"/>
    <cellStyle name="Currency 2 2 2 2 2 2 3" xfId="2682"/>
    <cellStyle name="Currency 2 2 2 2 2 2 3 2" xfId="2683"/>
    <cellStyle name="Currency 2 2 2 2 2 2 3 2 2" xfId="2684"/>
    <cellStyle name="Currency 2 2 2 2 2 2 3 3" xfId="2685"/>
    <cellStyle name="Currency 2 2 2 2 2 2 3 4" xfId="15430"/>
    <cellStyle name="Currency 2 2 2 2 2 2 3 5" xfId="15431"/>
    <cellStyle name="Currency 2 2 2 2 2 2 4" xfId="2686"/>
    <cellStyle name="Currency 2 2 2 2 2 2 4 2" xfId="2687"/>
    <cellStyle name="Currency 2 2 2 2 2 2 4 2 2" xfId="2688"/>
    <cellStyle name="Currency 2 2 2 2 2 2 4 3" xfId="2689"/>
    <cellStyle name="Currency 2 2 2 2 2 2 4 4" xfId="15432"/>
    <cellStyle name="Currency 2 2 2 2 2 2 4 5" xfId="15433"/>
    <cellStyle name="Currency 2 2 2 2 2 2 5" xfId="2690"/>
    <cellStyle name="Currency 2 2 2 2 2 2 5 2" xfId="2691"/>
    <cellStyle name="Currency 2 2 2 2 2 2 5 2 2" xfId="2692"/>
    <cellStyle name="Currency 2 2 2 2 2 2 5 3" xfId="2693"/>
    <cellStyle name="Currency 2 2 2 2 2 2 5 4" xfId="15434"/>
    <cellStyle name="Currency 2 2 2 2 2 2 5 5" xfId="15435"/>
    <cellStyle name="Currency 2 2 2 2 2 3" xfId="2694"/>
    <cellStyle name="Currency 2 2 2 2 2 4" xfId="2695"/>
    <cellStyle name="Currency 2 2 2 2 2 5" xfId="2696"/>
    <cellStyle name="Currency 2 2 2 2 2 6" xfId="2697"/>
    <cellStyle name="Currency 2 2 2 2 2 6 2" xfId="2698"/>
    <cellStyle name="Currency 2 2 2 2 2 7" xfId="2699"/>
    <cellStyle name="Currency 2 2 2 2 2 8" xfId="15436"/>
    <cellStyle name="Currency 2 2 2 2 2 9" xfId="15437"/>
    <cellStyle name="Currency 2 2 2 2 3" xfId="2700"/>
    <cellStyle name="Currency 2 2 2 2 3 2" xfId="2701"/>
    <cellStyle name="Currency 2 2 2 2 3 2 2" xfId="2702"/>
    <cellStyle name="Currency 2 2 2 2 3 3" xfId="2703"/>
    <cellStyle name="Currency 2 2 2 2 3 4" xfId="15438"/>
    <cellStyle name="Currency 2 2 2 2 3 5" xfId="15439"/>
    <cellStyle name="Currency 2 2 2 2 4" xfId="2704"/>
    <cellStyle name="Currency 2 2 2 2 4 2" xfId="2705"/>
    <cellStyle name="Currency 2 2 2 2 4 2 2" xfId="2706"/>
    <cellStyle name="Currency 2 2 2 2 4 3" xfId="2707"/>
    <cellStyle name="Currency 2 2 2 2 4 4" xfId="15440"/>
    <cellStyle name="Currency 2 2 2 2 4 5" xfId="15441"/>
    <cellStyle name="Currency 2 2 2 2 5" xfId="2708"/>
    <cellStyle name="Currency 2 2 2 2 5 2" xfId="2709"/>
    <cellStyle name="Currency 2 2 2 2 5 2 2" xfId="2710"/>
    <cellStyle name="Currency 2 2 2 2 5 3" xfId="2711"/>
    <cellStyle name="Currency 2 2 2 2 5 4" xfId="15442"/>
    <cellStyle name="Currency 2 2 2 2 5 5" xfId="15443"/>
    <cellStyle name="Currency 2 2 2 2 6" xfId="2712"/>
    <cellStyle name="Currency 2 2 2 2 6 2" xfId="2713"/>
    <cellStyle name="Currency 2 2 2 2 6 2 2" xfId="2714"/>
    <cellStyle name="Currency 2 2 2 2 6 3" xfId="2715"/>
    <cellStyle name="Currency 2 2 2 2 6 4" xfId="15444"/>
    <cellStyle name="Currency 2 2 2 2 6 5" xfId="15445"/>
    <cellStyle name="Currency 2 2 2 2 7" xfId="2716"/>
    <cellStyle name="Currency 2 2 2 2 7 2" xfId="2717"/>
    <cellStyle name="Currency 2 2 2 2 7 2 2" xfId="2718"/>
    <cellStyle name="Currency 2 2 2 2 7 3" xfId="2719"/>
    <cellStyle name="Currency 2 2 2 2 7 4" xfId="15446"/>
    <cellStyle name="Currency 2 2 2 2 7 5" xfId="15447"/>
    <cellStyle name="Currency 2 2 2 2 8" xfId="2720"/>
    <cellStyle name="Currency 2 2 2 2 8 2" xfId="2721"/>
    <cellStyle name="Currency 2 2 2 2 8 2 2" xfId="2722"/>
    <cellStyle name="Currency 2 2 2 2 8 3" xfId="2723"/>
    <cellStyle name="Currency 2 2 2 2 8 4" xfId="15448"/>
    <cellStyle name="Currency 2 2 2 2 8 5" xfId="15449"/>
    <cellStyle name="Currency 2 2 2 2 9" xfId="2724"/>
    <cellStyle name="Currency 2 2 2 2 9 2" xfId="2725"/>
    <cellStyle name="Currency 2 2 2 2 9 2 2" xfId="2726"/>
    <cellStyle name="Currency 2 2 2 2 9 3" xfId="2727"/>
    <cellStyle name="Currency 2 2 2 2 9 4" xfId="15450"/>
    <cellStyle name="Currency 2 2 2 2 9 5" xfId="15451"/>
    <cellStyle name="Currency 2 2 2 20" xfId="2728"/>
    <cellStyle name="Currency 2 2 2 21" xfId="15452"/>
    <cellStyle name="Currency 2 2 2 3" xfId="2729"/>
    <cellStyle name="Currency 2 2 2 3 2" xfId="2730"/>
    <cellStyle name="Currency 2 2 2 3 2 2" xfId="2731"/>
    <cellStyle name="Currency 2 2 2 4" xfId="2732"/>
    <cellStyle name="Currency 2 2 2 4 2" xfId="2733"/>
    <cellStyle name="Currency 2 2 2 4 2 2" xfId="2734"/>
    <cellStyle name="Currency 2 2 2 5" xfId="2735"/>
    <cellStyle name="Currency 2 2 2 5 2" xfId="2736"/>
    <cellStyle name="Currency 2 2 2 5 2 2" xfId="2737"/>
    <cellStyle name="Currency 2 2 2 6" xfId="2738"/>
    <cellStyle name="Currency 2 2 2 6 2" xfId="2739"/>
    <cellStyle name="Currency 2 2 2 6 2 2" xfId="2740"/>
    <cellStyle name="Currency 2 2 2 7" xfId="2741"/>
    <cellStyle name="Currency 2 2 2 7 2" xfId="2742"/>
    <cellStyle name="Currency 2 2 2 7 2 2" xfId="2743"/>
    <cellStyle name="Currency 2 2 2 8" xfId="2744"/>
    <cellStyle name="Currency 2 2 2 8 2" xfId="2745"/>
    <cellStyle name="Currency 2 2 2 8 2 2" xfId="2746"/>
    <cellStyle name="Currency 2 2 2 9" xfId="2747"/>
    <cellStyle name="Currency 2 2 2 9 2" xfId="2748"/>
    <cellStyle name="Currency 2 2 2 9 2 2" xfId="2749"/>
    <cellStyle name="Currency 2 2 20" xfId="2750"/>
    <cellStyle name="Currency 2 2 3" xfId="2751"/>
    <cellStyle name="Currency 2 2 3 2" xfId="2752"/>
    <cellStyle name="Currency 2 2 3 3" xfId="2753"/>
    <cellStyle name="Currency 2 2 4" xfId="2754"/>
    <cellStyle name="Currency 2 2 4 2" xfId="2755"/>
    <cellStyle name="Currency 2 2 4 3" xfId="2756"/>
    <cellStyle name="Currency 2 2 5" xfId="2757"/>
    <cellStyle name="Currency 2 2 5 2" xfId="2758"/>
    <cellStyle name="Currency 2 2 5 3" xfId="2759"/>
    <cellStyle name="Currency 2 2 6" xfId="2760"/>
    <cellStyle name="Currency 2 2 6 2" xfId="2761"/>
    <cellStyle name="Currency 2 2 6 3" xfId="2762"/>
    <cellStyle name="Currency 2 2 7" xfId="2763"/>
    <cellStyle name="Currency 2 2 7 2" xfId="2764"/>
    <cellStyle name="Currency 2 2 7 3" xfId="2765"/>
    <cellStyle name="Currency 2 2 8" xfId="2766"/>
    <cellStyle name="Currency 2 2 8 2" xfId="2767"/>
    <cellStyle name="Currency 2 2 8 3" xfId="2768"/>
    <cellStyle name="Currency 2 2 9" xfId="2769"/>
    <cellStyle name="Currency 2 2 9 2" xfId="2770"/>
    <cellStyle name="Currency 2 2 9 3" xfId="2771"/>
    <cellStyle name="Currency 2 20" xfId="2772"/>
    <cellStyle name="Currency 2 20 2" xfId="2773"/>
    <cellStyle name="Currency 2 20 3" xfId="15453"/>
    <cellStyle name="Currency 2 21" xfId="2774"/>
    <cellStyle name="Currency 2 21 2" xfId="2775"/>
    <cellStyle name="Currency 2 21 3" xfId="15454"/>
    <cellStyle name="Currency 2 22" xfId="2776"/>
    <cellStyle name="Currency 2 22 2" xfId="2777"/>
    <cellStyle name="Currency 2 22 3" xfId="15455"/>
    <cellStyle name="Currency 2 23" xfId="2778"/>
    <cellStyle name="Currency 2 23 2" xfId="2779"/>
    <cellStyle name="Currency 2 23 3" xfId="15456"/>
    <cellStyle name="Currency 2 24" xfId="2780"/>
    <cellStyle name="Currency 2 24 2" xfId="2781"/>
    <cellStyle name="Currency 2 24 3" xfId="15457"/>
    <cellStyle name="Currency 2 25" xfId="2782"/>
    <cellStyle name="Currency 2 25 2" xfId="2783"/>
    <cellStyle name="Currency 2 25 3" xfId="15458"/>
    <cellStyle name="Currency 2 26" xfId="2784"/>
    <cellStyle name="Currency 2 26 2" xfId="2785"/>
    <cellStyle name="Currency 2 26 3" xfId="15459"/>
    <cellStyle name="Currency 2 27" xfId="2786"/>
    <cellStyle name="Currency 2 27 2" xfId="2787"/>
    <cellStyle name="Currency 2 27 3" xfId="15460"/>
    <cellStyle name="Currency 2 28" xfId="2788"/>
    <cellStyle name="Currency 2 28 2" xfId="2789"/>
    <cellStyle name="Currency 2 28 3" xfId="15461"/>
    <cellStyle name="Currency 2 29" xfId="2790"/>
    <cellStyle name="Currency 2 29 2" xfId="2791"/>
    <cellStyle name="Currency 2 29 3" xfId="15462"/>
    <cellStyle name="Currency 2 3" xfId="2792"/>
    <cellStyle name="Currency 2 3 2" xfId="2793"/>
    <cellStyle name="Currency 2 3 2 2" xfId="2794"/>
    <cellStyle name="Currency 2 3 3" xfId="2795"/>
    <cellStyle name="Currency 2 3 3 2" xfId="2796"/>
    <cellStyle name="Currency 2 3 4" xfId="15463"/>
    <cellStyle name="Currency 2 30" xfId="2797"/>
    <cellStyle name="Currency 2 30 2" xfId="2798"/>
    <cellStyle name="Currency 2 30 3" xfId="15464"/>
    <cellStyle name="Currency 2 31" xfId="2799"/>
    <cellStyle name="Currency 2 31 2" xfId="2800"/>
    <cellStyle name="Currency 2 31 3" xfId="15465"/>
    <cellStyle name="Currency 2 32" xfId="2801"/>
    <cellStyle name="Currency 2 32 2" xfId="2802"/>
    <cellStyle name="Currency 2 32 3" xfId="15466"/>
    <cellStyle name="Currency 2 33" xfId="2803"/>
    <cellStyle name="Currency 2 33 2" xfId="2804"/>
    <cellStyle name="Currency 2 33 3" xfId="15467"/>
    <cellStyle name="Currency 2 34" xfId="2805"/>
    <cellStyle name="Currency 2 34 2" xfId="2806"/>
    <cellStyle name="Currency 2 34 3" xfId="15468"/>
    <cellStyle name="Currency 2 35" xfId="2807"/>
    <cellStyle name="Currency 2 35 2" xfId="2808"/>
    <cellStyle name="Currency 2 35 3" xfId="15469"/>
    <cellStyle name="Currency 2 36" xfId="2809"/>
    <cellStyle name="Currency 2 36 2" xfId="2810"/>
    <cellStyle name="Currency 2 36 3" xfId="15470"/>
    <cellStyle name="Currency 2 37" xfId="2811"/>
    <cellStyle name="Currency 2 37 2" xfId="2812"/>
    <cellStyle name="Currency 2 37 3" xfId="15471"/>
    <cellStyle name="Currency 2 38" xfId="2813"/>
    <cellStyle name="Currency 2 38 2" xfId="2814"/>
    <cellStyle name="Currency 2 38 3" xfId="15472"/>
    <cellStyle name="Currency 2 39" xfId="2815"/>
    <cellStyle name="Currency 2 39 2" xfId="2816"/>
    <cellStyle name="Currency 2 39 3" xfId="15473"/>
    <cellStyle name="Currency 2 4" xfId="2817"/>
    <cellStyle name="Currency 2 4 2" xfId="2818"/>
    <cellStyle name="Currency 2 4 2 2" xfId="2819"/>
    <cellStyle name="Currency 2 4 3" xfId="2820"/>
    <cellStyle name="Currency 2 4 3 2" xfId="2821"/>
    <cellStyle name="Currency 2 4 4" xfId="15474"/>
    <cellStyle name="Currency 2 40" xfId="2822"/>
    <cellStyle name="Currency 2 40 2" xfId="2823"/>
    <cellStyle name="Currency 2 40 3" xfId="15475"/>
    <cellStyle name="Currency 2 41" xfId="2824"/>
    <cellStyle name="Currency 2 41 2" xfId="2825"/>
    <cellStyle name="Currency 2 41 3" xfId="15476"/>
    <cellStyle name="Currency 2 42" xfId="2826"/>
    <cellStyle name="Currency 2 42 2" xfId="2827"/>
    <cellStyle name="Currency 2 42 3" xfId="15477"/>
    <cellStyle name="Currency 2 43" xfId="2828"/>
    <cellStyle name="Currency 2 43 2" xfId="2829"/>
    <cellStyle name="Currency 2 43 3" xfId="15478"/>
    <cellStyle name="Currency 2 44" xfId="2830"/>
    <cellStyle name="Currency 2 44 2" xfId="2831"/>
    <cellStyle name="Currency 2 44 3" xfId="15479"/>
    <cellStyle name="Currency 2 45" xfId="2832"/>
    <cellStyle name="Currency 2 45 2" xfId="2833"/>
    <cellStyle name="Currency 2 45 3" xfId="15480"/>
    <cellStyle name="Currency 2 46" xfId="2834"/>
    <cellStyle name="Currency 2 46 2" xfId="2835"/>
    <cellStyle name="Currency 2 46 3" xfId="15481"/>
    <cellStyle name="Currency 2 47" xfId="2836"/>
    <cellStyle name="Currency 2 47 2" xfId="2837"/>
    <cellStyle name="Currency 2 47 3" xfId="15482"/>
    <cellStyle name="Currency 2 48" xfId="2838"/>
    <cellStyle name="Currency 2 48 2" xfId="2839"/>
    <cellStyle name="Currency 2 48 3" xfId="15483"/>
    <cellStyle name="Currency 2 49" xfId="2840"/>
    <cellStyle name="Currency 2 49 2" xfId="2841"/>
    <cellStyle name="Currency 2 49 3" xfId="15484"/>
    <cellStyle name="Currency 2 5" xfId="2842"/>
    <cellStyle name="Currency 2 5 2" xfId="2843"/>
    <cellStyle name="Currency 2 5 2 2" xfId="2844"/>
    <cellStyle name="Currency 2 5 3" xfId="2845"/>
    <cellStyle name="Currency 2 5 3 2" xfId="2846"/>
    <cellStyle name="Currency 2 5 4" xfId="15485"/>
    <cellStyle name="Currency 2 50" xfId="2847"/>
    <cellStyle name="Currency 2 50 2" xfId="2848"/>
    <cellStyle name="Currency 2 50 3" xfId="15486"/>
    <cellStyle name="Currency 2 51" xfId="2849"/>
    <cellStyle name="Currency 2 51 2" xfId="2850"/>
    <cellStyle name="Currency 2 51 3" xfId="15487"/>
    <cellStyle name="Currency 2 52" xfId="2851"/>
    <cellStyle name="Currency 2 52 2" xfId="2852"/>
    <cellStyle name="Currency 2 52 3" xfId="15488"/>
    <cellStyle name="Currency 2 53" xfId="2853"/>
    <cellStyle name="Currency 2 53 2" xfId="2854"/>
    <cellStyle name="Currency 2 53 3" xfId="15489"/>
    <cellStyle name="Currency 2 54" xfId="2855"/>
    <cellStyle name="Currency 2 54 2" xfId="2856"/>
    <cellStyle name="Currency 2 54 3" xfId="15490"/>
    <cellStyle name="Currency 2 55" xfId="2857"/>
    <cellStyle name="Currency 2 55 2" xfId="2858"/>
    <cellStyle name="Currency 2 55 3" xfId="15491"/>
    <cellStyle name="Currency 2 56" xfId="2859"/>
    <cellStyle name="Currency 2 56 2" xfId="2860"/>
    <cellStyle name="Currency 2 56 3" xfId="15492"/>
    <cellStyle name="Currency 2 57" xfId="2861"/>
    <cellStyle name="Currency 2 57 2" xfId="2862"/>
    <cellStyle name="Currency 2 57 3" xfId="15493"/>
    <cellStyle name="Currency 2 58" xfId="2863"/>
    <cellStyle name="Currency 2 58 2" xfId="2864"/>
    <cellStyle name="Currency 2 58 3" xfId="15494"/>
    <cellStyle name="Currency 2 59" xfId="2865"/>
    <cellStyle name="Currency 2 59 2" xfId="2866"/>
    <cellStyle name="Currency 2 59 3" xfId="15495"/>
    <cellStyle name="Currency 2 6" xfId="2867"/>
    <cellStyle name="Currency 2 6 2" xfId="2868"/>
    <cellStyle name="Currency 2 6 2 2" xfId="2869"/>
    <cellStyle name="Currency 2 6 3" xfId="2870"/>
    <cellStyle name="Currency 2 6 3 2" xfId="2871"/>
    <cellStyle name="Currency 2 6 4" xfId="15496"/>
    <cellStyle name="Currency 2 60" xfId="2872"/>
    <cellStyle name="Currency 2 60 2" xfId="2873"/>
    <cellStyle name="Currency 2 60 3" xfId="15497"/>
    <cellStyle name="Currency 2 61" xfId="2874"/>
    <cellStyle name="Currency 2 61 2" xfId="2875"/>
    <cellStyle name="Currency 2 61 3" xfId="15498"/>
    <cellStyle name="Currency 2 62" xfId="2876"/>
    <cellStyle name="Currency 2 62 2" xfId="2877"/>
    <cellStyle name="Currency 2 63" xfId="2878"/>
    <cellStyle name="Currency 2 63 2" xfId="2879"/>
    <cellStyle name="Currency 2 64" xfId="2880"/>
    <cellStyle name="Currency 2 64 2" xfId="2881"/>
    <cellStyle name="Currency 2 65" xfId="2882"/>
    <cellStyle name="Currency 2 65 2" xfId="2883"/>
    <cellStyle name="Currency 2 66" xfId="2884"/>
    <cellStyle name="Currency 2 66 2" xfId="2885"/>
    <cellStyle name="Currency 2 67" xfId="2886"/>
    <cellStyle name="Currency 2 67 2" xfId="2887"/>
    <cellStyle name="Currency 2 68" xfId="2888"/>
    <cellStyle name="Currency 2 68 2" xfId="2889"/>
    <cellStyle name="Currency 2 69" xfId="2890"/>
    <cellStyle name="Currency 2 69 2" xfId="2891"/>
    <cellStyle name="Currency 2 7" xfId="2892"/>
    <cellStyle name="Currency 2 7 2" xfId="2893"/>
    <cellStyle name="Currency 2 7 2 2" xfId="2894"/>
    <cellStyle name="Currency 2 7 3" xfId="2895"/>
    <cellStyle name="Currency 2 7 3 2" xfId="2896"/>
    <cellStyle name="Currency 2 7 4" xfId="15499"/>
    <cellStyle name="Currency 2 70" xfId="2897"/>
    <cellStyle name="Currency 2 70 2" xfId="2898"/>
    <cellStyle name="Currency 2 71" xfId="2899"/>
    <cellStyle name="Currency 2 71 2" xfId="2900"/>
    <cellStyle name="Currency 2 72" xfId="2901"/>
    <cellStyle name="Currency 2 72 2" xfId="2902"/>
    <cellStyle name="Currency 2 73" xfId="2903"/>
    <cellStyle name="Currency 2 73 2" xfId="2904"/>
    <cellStyle name="Currency 2 74" xfId="2905"/>
    <cellStyle name="Currency 2 74 2" xfId="2906"/>
    <cellStyle name="Currency 2 75" xfId="2907"/>
    <cellStyle name="Currency 2 75 2" xfId="2908"/>
    <cellStyle name="Currency 2 76" xfId="2909"/>
    <cellStyle name="Currency 2 76 2" xfId="2910"/>
    <cellStyle name="Currency 2 77" xfId="2911"/>
    <cellStyle name="Currency 2 77 2" xfId="2912"/>
    <cellStyle name="Currency 2 78" xfId="2913"/>
    <cellStyle name="Currency 2 78 2" xfId="2914"/>
    <cellStyle name="Currency 2 79" xfId="2915"/>
    <cellStyle name="Currency 2 79 2" xfId="2916"/>
    <cellStyle name="Currency 2 8" xfId="2917"/>
    <cellStyle name="Currency 2 8 2" xfId="2918"/>
    <cellStyle name="Currency 2 8 2 2" xfId="2919"/>
    <cellStyle name="Currency 2 8 3" xfId="2920"/>
    <cellStyle name="Currency 2 8 3 2" xfId="2921"/>
    <cellStyle name="Currency 2 8 4" xfId="15500"/>
    <cellStyle name="Currency 2 80" xfId="2922"/>
    <cellStyle name="Currency 2 80 2" xfId="2923"/>
    <cellStyle name="Currency 2 81" xfId="2924"/>
    <cellStyle name="Currency 2 81 2" xfId="2925"/>
    <cellStyle name="Currency 2 82" xfId="2926"/>
    <cellStyle name="Currency 2 82 2" xfId="2927"/>
    <cellStyle name="Currency 2 83" xfId="2928"/>
    <cellStyle name="Currency 2 83 2" xfId="2929"/>
    <cellStyle name="Currency 2 84" xfId="2930"/>
    <cellStyle name="Currency 2 84 2" xfId="2931"/>
    <cellStyle name="Currency 2 85" xfId="2932"/>
    <cellStyle name="Currency 2 85 2" xfId="2933"/>
    <cellStyle name="Currency 2 86" xfId="2934"/>
    <cellStyle name="Currency 2 86 2" xfId="2935"/>
    <cellStyle name="Currency 2 87" xfId="2936"/>
    <cellStyle name="Currency 2 87 2" xfId="2937"/>
    <cellStyle name="Currency 2 88" xfId="2938"/>
    <cellStyle name="Currency 2 88 2" xfId="2939"/>
    <cellStyle name="Currency 2 89" xfId="2940"/>
    <cellStyle name="Currency 2 89 2" xfId="2941"/>
    <cellStyle name="Currency 2 9" xfId="2942"/>
    <cellStyle name="Currency 2 9 2" xfId="2943"/>
    <cellStyle name="Currency 2 9 2 2" xfId="2944"/>
    <cellStyle name="Currency 2 9 3" xfId="2945"/>
    <cellStyle name="Currency 2 9 3 2" xfId="2946"/>
    <cellStyle name="Currency 2 9 4" xfId="15501"/>
    <cellStyle name="Currency 2 90" xfId="2947"/>
    <cellStyle name="Currency 2 90 2" xfId="2948"/>
    <cellStyle name="Currency 2 91" xfId="2949"/>
    <cellStyle name="Currency 2 91 2" xfId="2950"/>
    <cellStyle name="Currency 2 92" xfId="2951"/>
    <cellStyle name="Currency 2 92 2" xfId="2952"/>
    <cellStyle name="Currency 2 93" xfId="2953"/>
    <cellStyle name="Currency 2 93 2" xfId="2954"/>
    <cellStyle name="Currency 2 94" xfId="2955"/>
    <cellStyle name="Currency 2 94 2" xfId="2956"/>
    <cellStyle name="Currency 2 95" xfId="2957"/>
    <cellStyle name="Currency 2 95 2" xfId="2958"/>
    <cellStyle name="Currency 2 96" xfId="2959"/>
    <cellStyle name="Currency 2 96 2" xfId="2960"/>
    <cellStyle name="Currency 2 97" xfId="2961"/>
    <cellStyle name="Currency 2 97 2" xfId="2962"/>
    <cellStyle name="Currency 2 98" xfId="2963"/>
    <cellStyle name="Currency 2 98 2" xfId="2964"/>
    <cellStyle name="Currency 2 99" xfId="2965"/>
    <cellStyle name="Currency 2 99 2" xfId="2966"/>
    <cellStyle name="Currency 20" xfId="2967"/>
    <cellStyle name="Currency 21" xfId="2968"/>
    <cellStyle name="Currency 22" xfId="2969"/>
    <cellStyle name="Currency 23" xfId="2970"/>
    <cellStyle name="Currency 24" xfId="2971"/>
    <cellStyle name="Currency 25" xfId="2972"/>
    <cellStyle name="Currency 25 2" xfId="2973"/>
    <cellStyle name="Currency 25 2 2" xfId="23368"/>
    <cellStyle name="Currency 25 3" xfId="2974"/>
    <cellStyle name="Currency 25 3 2" xfId="15502"/>
    <cellStyle name="Currency 25 3 2 2" xfId="23369"/>
    <cellStyle name="Currency 25 3 3" xfId="23370"/>
    <cellStyle name="Currency 25 4" xfId="15503"/>
    <cellStyle name="Currency 25 4 2" xfId="23371"/>
    <cellStyle name="Currency 25 5" xfId="23372"/>
    <cellStyle name="Currency 26" xfId="2975"/>
    <cellStyle name="Currency 26 2" xfId="2976"/>
    <cellStyle name="Currency 26 2 2" xfId="2977"/>
    <cellStyle name="Currency 26 2 2 2" xfId="15504"/>
    <cellStyle name="Currency 26 2 2 2 2" xfId="23373"/>
    <cellStyle name="Currency 26 2 2 3" xfId="23374"/>
    <cellStyle name="Currency 26 2 3" xfId="15505"/>
    <cellStyle name="Currency 26 2 3 2" xfId="23375"/>
    <cellStyle name="Currency 26 2 4" xfId="23376"/>
    <cellStyle name="Currency 26 3" xfId="2978"/>
    <cellStyle name="Currency 26 3 2" xfId="15506"/>
    <cellStyle name="Currency 26 3 2 2" xfId="23377"/>
    <cellStyle name="Currency 26 3 3" xfId="23378"/>
    <cellStyle name="Currency 26 4" xfId="15507"/>
    <cellStyle name="Currency 26 4 2" xfId="23379"/>
    <cellStyle name="Currency 26 5" xfId="23380"/>
    <cellStyle name="Currency 27" xfId="2979"/>
    <cellStyle name="Currency 27 2" xfId="2980"/>
    <cellStyle name="Currency 27 2 2" xfId="15508"/>
    <cellStyle name="Currency 27 2 2 2" xfId="15509"/>
    <cellStyle name="Currency 27 2 2 2 2" xfId="23381"/>
    <cellStyle name="Currency 27 2 2 3" xfId="23382"/>
    <cellStyle name="Currency 27 2 3" xfId="15510"/>
    <cellStyle name="Currency 27 2 3 2" xfId="23383"/>
    <cellStyle name="Currency 27 2 4" xfId="23384"/>
    <cellStyle name="Currency 27 3" xfId="15511"/>
    <cellStyle name="Currency 27 3 2" xfId="15512"/>
    <cellStyle name="Currency 27 3 2 2" xfId="23385"/>
    <cellStyle name="Currency 27 3 3" xfId="23386"/>
    <cellStyle name="Currency 27 3 3 2" xfId="23387"/>
    <cellStyle name="Currency 27 3 4" xfId="23388"/>
    <cellStyle name="Currency 27 4" xfId="15513"/>
    <cellStyle name="Currency 27 4 2" xfId="23389"/>
    <cellStyle name="Currency 27 5" xfId="23390"/>
    <cellStyle name="Currency 28" xfId="2981"/>
    <cellStyle name="Currency 29" xfId="2982"/>
    <cellStyle name="Currency 3" xfId="13"/>
    <cellStyle name="Currency 3 10" xfId="2983"/>
    <cellStyle name="Currency 3 10 2" xfId="2984"/>
    <cellStyle name="Currency 3 10 2 2" xfId="2985"/>
    <cellStyle name="Currency 3 10 3" xfId="2986"/>
    <cellStyle name="Currency 3 10 3 2" xfId="2987"/>
    <cellStyle name="Currency 3 10 4" xfId="15514"/>
    <cellStyle name="Currency 3 100" xfId="2988"/>
    <cellStyle name="Currency 3 100 2" xfId="2989"/>
    <cellStyle name="Currency 3 101" xfId="2990"/>
    <cellStyle name="Currency 3 101 2" xfId="2991"/>
    <cellStyle name="Currency 3 102" xfId="2992"/>
    <cellStyle name="Currency 3 102 2" xfId="2993"/>
    <cellStyle name="Currency 3 103" xfId="2994"/>
    <cellStyle name="Currency 3 103 2" xfId="2995"/>
    <cellStyle name="Currency 3 104" xfId="2996"/>
    <cellStyle name="Currency 3 104 2" xfId="2997"/>
    <cellStyle name="Currency 3 105" xfId="2998"/>
    <cellStyle name="Currency 3 105 2" xfId="2999"/>
    <cellStyle name="Currency 3 106" xfId="3000"/>
    <cellStyle name="Currency 3 106 2" xfId="3001"/>
    <cellStyle name="Currency 3 107" xfId="3002"/>
    <cellStyle name="Currency 3 107 2" xfId="3003"/>
    <cellStyle name="Currency 3 108" xfId="3004"/>
    <cellStyle name="Currency 3 108 2" xfId="3005"/>
    <cellStyle name="Currency 3 109" xfId="3006"/>
    <cellStyle name="Currency 3 109 2" xfId="3007"/>
    <cellStyle name="Currency 3 11" xfId="3008"/>
    <cellStyle name="Currency 3 11 2" xfId="3009"/>
    <cellStyle name="Currency 3 11 2 2" xfId="3010"/>
    <cellStyle name="Currency 3 11 3" xfId="3011"/>
    <cellStyle name="Currency 3 11 3 2" xfId="3012"/>
    <cellStyle name="Currency 3 11 4" xfId="15515"/>
    <cellStyle name="Currency 3 110" xfId="3013"/>
    <cellStyle name="Currency 3 110 2" xfId="3014"/>
    <cellStyle name="Currency 3 111" xfId="3015"/>
    <cellStyle name="Currency 3 111 2" xfId="3016"/>
    <cellStyle name="Currency 3 112" xfId="3017"/>
    <cellStyle name="Currency 3 112 2" xfId="3018"/>
    <cellStyle name="Currency 3 113" xfId="3019"/>
    <cellStyle name="Currency 3 113 2" xfId="3020"/>
    <cellStyle name="Currency 3 114" xfId="3021"/>
    <cellStyle name="Currency 3 114 2" xfId="3022"/>
    <cellStyle name="Currency 3 115" xfId="3023"/>
    <cellStyle name="Currency 3 115 2" xfId="3024"/>
    <cellStyle name="Currency 3 116" xfId="3025"/>
    <cellStyle name="Currency 3 116 2" xfId="3026"/>
    <cellStyle name="Currency 3 117" xfId="3027"/>
    <cellStyle name="Currency 3 117 2" xfId="3028"/>
    <cellStyle name="Currency 3 118" xfId="3029"/>
    <cellStyle name="Currency 3 118 2" xfId="3030"/>
    <cellStyle name="Currency 3 119" xfId="3031"/>
    <cellStyle name="Currency 3 119 2" xfId="3032"/>
    <cellStyle name="Currency 3 12" xfId="3033"/>
    <cellStyle name="Currency 3 12 2" xfId="3034"/>
    <cellStyle name="Currency 3 12 2 2" xfId="3035"/>
    <cellStyle name="Currency 3 12 3" xfId="3036"/>
    <cellStyle name="Currency 3 12 3 2" xfId="3037"/>
    <cellStyle name="Currency 3 12 4" xfId="15516"/>
    <cellStyle name="Currency 3 120" xfId="3038"/>
    <cellStyle name="Currency 3 120 2" xfId="3039"/>
    <cellStyle name="Currency 3 121" xfId="3040"/>
    <cellStyle name="Currency 3 121 2" xfId="3041"/>
    <cellStyle name="Currency 3 122" xfId="3042"/>
    <cellStyle name="Currency 3 122 2" xfId="3043"/>
    <cellStyle name="Currency 3 123" xfId="3044"/>
    <cellStyle name="Currency 3 123 2" xfId="3045"/>
    <cellStyle name="Currency 3 124" xfId="3046"/>
    <cellStyle name="Currency 3 124 2" xfId="3047"/>
    <cellStyle name="Currency 3 125" xfId="3048"/>
    <cellStyle name="Currency 3 125 2" xfId="3049"/>
    <cellStyle name="Currency 3 126" xfId="3050"/>
    <cellStyle name="Currency 3 126 2" xfId="3051"/>
    <cellStyle name="Currency 3 127" xfId="3052"/>
    <cellStyle name="Currency 3 127 2" xfId="3053"/>
    <cellStyle name="Currency 3 128" xfId="3054"/>
    <cellStyle name="Currency 3 128 2" xfId="3055"/>
    <cellStyle name="Currency 3 129" xfId="3056"/>
    <cellStyle name="Currency 3 129 2" xfId="3057"/>
    <cellStyle name="Currency 3 13" xfId="3058"/>
    <cellStyle name="Currency 3 13 2" xfId="3059"/>
    <cellStyle name="Currency 3 13 2 2" xfId="3060"/>
    <cellStyle name="Currency 3 13 3" xfId="3061"/>
    <cellStyle name="Currency 3 13 3 2" xfId="3062"/>
    <cellStyle name="Currency 3 13 4" xfId="15517"/>
    <cellStyle name="Currency 3 130" xfId="3063"/>
    <cellStyle name="Currency 3 130 2" xfId="3064"/>
    <cellStyle name="Currency 3 131" xfId="3065"/>
    <cellStyle name="Currency 3 131 2" xfId="3066"/>
    <cellStyle name="Currency 3 132" xfId="3067"/>
    <cellStyle name="Currency 3 132 2" xfId="3068"/>
    <cellStyle name="Currency 3 133" xfId="3069"/>
    <cellStyle name="Currency 3 133 2" xfId="3070"/>
    <cellStyle name="Currency 3 134" xfId="3071"/>
    <cellStyle name="Currency 3 134 2" xfId="3072"/>
    <cellStyle name="Currency 3 135" xfId="3073"/>
    <cellStyle name="Currency 3 135 2" xfId="3074"/>
    <cellStyle name="Currency 3 136" xfId="3075"/>
    <cellStyle name="Currency 3 136 2" xfId="3076"/>
    <cellStyle name="Currency 3 137" xfId="3077"/>
    <cellStyle name="Currency 3 138" xfId="3078"/>
    <cellStyle name="Currency 3 138 2" xfId="3079"/>
    <cellStyle name="Currency 3 139" xfId="3080"/>
    <cellStyle name="Currency 3 14" xfId="3081"/>
    <cellStyle name="Currency 3 14 2" xfId="3082"/>
    <cellStyle name="Currency 3 14 2 2" xfId="3083"/>
    <cellStyle name="Currency 3 14 3" xfId="3084"/>
    <cellStyle name="Currency 3 14 3 2" xfId="3085"/>
    <cellStyle name="Currency 3 14 4" xfId="15518"/>
    <cellStyle name="Currency 3 140" xfId="33640"/>
    <cellStyle name="Currency 3 15" xfId="3086"/>
    <cellStyle name="Currency 3 15 2" xfId="3087"/>
    <cellStyle name="Currency 3 15 2 2" xfId="3088"/>
    <cellStyle name="Currency 3 15 3" xfId="3089"/>
    <cellStyle name="Currency 3 15 3 2" xfId="3090"/>
    <cellStyle name="Currency 3 15 4" xfId="15519"/>
    <cellStyle name="Currency 3 16" xfId="3091"/>
    <cellStyle name="Currency 3 16 2" xfId="3092"/>
    <cellStyle name="Currency 3 16 2 2" xfId="3093"/>
    <cellStyle name="Currency 3 16 3" xfId="3094"/>
    <cellStyle name="Currency 3 16 3 2" xfId="3095"/>
    <cellStyle name="Currency 3 16 4" xfId="15520"/>
    <cellStyle name="Currency 3 17" xfId="3096"/>
    <cellStyle name="Currency 3 17 2" xfId="3097"/>
    <cellStyle name="Currency 3 17 2 2" xfId="3098"/>
    <cellStyle name="Currency 3 17 3" xfId="3099"/>
    <cellStyle name="Currency 3 17 3 2" xfId="3100"/>
    <cellStyle name="Currency 3 17 4" xfId="15521"/>
    <cellStyle name="Currency 3 18" xfId="3101"/>
    <cellStyle name="Currency 3 18 2" xfId="3102"/>
    <cellStyle name="Currency 3 18 2 2" xfId="3103"/>
    <cellStyle name="Currency 3 18 3" xfId="3104"/>
    <cellStyle name="Currency 3 18 3 2" xfId="3105"/>
    <cellStyle name="Currency 3 18 4" xfId="15522"/>
    <cellStyle name="Currency 3 19" xfId="3106"/>
    <cellStyle name="Currency 3 19 2" xfId="3107"/>
    <cellStyle name="Currency 3 19 2 2" xfId="3108"/>
    <cellStyle name="Currency 3 19 3" xfId="3109"/>
    <cellStyle name="Currency 3 19 4" xfId="3110"/>
    <cellStyle name="Currency 3 19 4 2" xfId="3111"/>
    <cellStyle name="Currency 3 19 5" xfId="15523"/>
    <cellStyle name="Currency 3 2" xfId="3112"/>
    <cellStyle name="Currency 3 2 10" xfId="3113"/>
    <cellStyle name="Currency 3 2 11" xfId="3114"/>
    <cellStyle name="Currency 3 2 12" xfId="3115"/>
    <cellStyle name="Currency 3 2 13" xfId="3116"/>
    <cellStyle name="Currency 3 2 14" xfId="3117"/>
    <cellStyle name="Currency 3 2 15" xfId="3118"/>
    <cellStyle name="Currency 3 2 15 2" xfId="3119"/>
    <cellStyle name="Currency 3 2 16" xfId="3120"/>
    <cellStyle name="Currency 3 2 17" xfId="3121"/>
    <cellStyle name="Currency 3 2 18" xfId="3122"/>
    <cellStyle name="Currency 3 2 18 2" xfId="3123"/>
    <cellStyle name="Currency 3 2 19" xfId="3124"/>
    <cellStyle name="Currency 3 2 2" xfId="3125"/>
    <cellStyle name="Currency 3 2 2 10" xfId="3126"/>
    <cellStyle name="Currency 3 2 2 11" xfId="3127"/>
    <cellStyle name="Currency 3 2 2 12" xfId="3128"/>
    <cellStyle name="Currency 3 2 2 13" xfId="3129"/>
    <cellStyle name="Currency 3 2 2 14" xfId="3130"/>
    <cellStyle name="Currency 3 2 2 15" xfId="3131"/>
    <cellStyle name="Currency 3 2 2 16" xfId="3132"/>
    <cellStyle name="Currency 3 2 2 17" xfId="3133"/>
    <cellStyle name="Currency 3 2 2 18" xfId="3134"/>
    <cellStyle name="Currency 3 2 2 18 2" xfId="3135"/>
    <cellStyle name="Currency 3 2 2 18 3" xfId="3136"/>
    <cellStyle name="Currency 3 2 2 18 3 2" xfId="15524"/>
    <cellStyle name="Currency 3 2 2 18 3 2 2" xfId="23391"/>
    <cellStyle name="Currency 3 2 2 18 3 3" xfId="23392"/>
    <cellStyle name="Currency 3 2 2 18 4" xfId="15525"/>
    <cellStyle name="Currency 3 2 2 18 4 2" xfId="23393"/>
    <cellStyle name="Currency 3 2 2 18 5" xfId="23394"/>
    <cellStyle name="Currency 3 2 2 2" xfId="3137"/>
    <cellStyle name="Currency 3 2 2 2 10" xfId="3138"/>
    <cellStyle name="Currency 3 2 2 2 11" xfId="3139"/>
    <cellStyle name="Currency 3 2 2 2 12" xfId="3140"/>
    <cellStyle name="Currency 3 2 2 2 13" xfId="3141"/>
    <cellStyle name="Currency 3 2 2 2 14" xfId="3142"/>
    <cellStyle name="Currency 3 2 2 2 15" xfId="3143"/>
    <cellStyle name="Currency 3 2 2 2 16" xfId="3144"/>
    <cellStyle name="Currency 3 2 2 2 17" xfId="3145"/>
    <cellStyle name="Currency 3 2 2 2 18" xfId="3146"/>
    <cellStyle name="Currency 3 2 2 2 18 2" xfId="3147"/>
    <cellStyle name="Currency 3 2 2 2 2" xfId="3148"/>
    <cellStyle name="Currency 3 2 2 2 2 2" xfId="3149"/>
    <cellStyle name="Currency 3 2 2 2 2 2 2" xfId="3150"/>
    <cellStyle name="Currency 3 2 2 2 2 2 3" xfId="3151"/>
    <cellStyle name="Currency 3 2 2 2 2 2 4" xfId="3152"/>
    <cellStyle name="Currency 3 2 2 2 2 2 5" xfId="3153"/>
    <cellStyle name="Currency 3 2 2 2 2 3" xfId="3154"/>
    <cellStyle name="Currency 3 2 2 2 2 4" xfId="3155"/>
    <cellStyle name="Currency 3 2 2 2 2 5" xfId="3156"/>
    <cellStyle name="Currency 3 2 2 2 2 6" xfId="3157"/>
    <cellStyle name="Currency 3 2 2 2 2 6 2" xfId="3158"/>
    <cellStyle name="Currency 3 2 2 2 3" xfId="3159"/>
    <cellStyle name="Currency 3 2 2 2 4" xfId="3160"/>
    <cellStyle name="Currency 3 2 2 2 5" xfId="3161"/>
    <cellStyle name="Currency 3 2 2 2 6" xfId="3162"/>
    <cellStyle name="Currency 3 2 2 2 7" xfId="3163"/>
    <cellStyle name="Currency 3 2 2 2 8" xfId="3164"/>
    <cellStyle name="Currency 3 2 2 2 9" xfId="3165"/>
    <cellStyle name="Currency 3 2 2 3" xfId="3166"/>
    <cellStyle name="Currency 3 2 2 3 2" xfId="3167"/>
    <cellStyle name="Currency 3 2 2 3 2 2" xfId="3168"/>
    <cellStyle name="Currency 3 2 2 4" xfId="3169"/>
    <cellStyle name="Currency 3 2 2 4 2" xfId="3170"/>
    <cellStyle name="Currency 3 2 2 4 2 2" xfId="3171"/>
    <cellStyle name="Currency 3 2 2 5" xfId="3172"/>
    <cellStyle name="Currency 3 2 2 5 2" xfId="3173"/>
    <cellStyle name="Currency 3 2 2 5 2 2" xfId="3174"/>
    <cellStyle name="Currency 3 2 2 6" xfId="3175"/>
    <cellStyle name="Currency 3 2 2 6 2" xfId="3176"/>
    <cellStyle name="Currency 3 2 2 6 2 2" xfId="3177"/>
    <cellStyle name="Currency 3 2 2 7" xfId="3178"/>
    <cellStyle name="Currency 3 2 2 7 2" xfId="3179"/>
    <cellStyle name="Currency 3 2 2 7 2 2" xfId="3180"/>
    <cellStyle name="Currency 3 2 2 8" xfId="3181"/>
    <cellStyle name="Currency 3 2 2 8 2" xfId="3182"/>
    <cellStyle name="Currency 3 2 2 8 2 2" xfId="3183"/>
    <cellStyle name="Currency 3 2 2 9" xfId="3184"/>
    <cellStyle name="Currency 3 2 2 9 2" xfId="3185"/>
    <cellStyle name="Currency 3 2 2 9 2 2" xfId="3186"/>
    <cellStyle name="Currency 3 2 20" xfId="3187"/>
    <cellStyle name="Currency 3 2 21" xfId="3188"/>
    <cellStyle name="Currency 3 2 21 2" xfId="3189"/>
    <cellStyle name="Currency 3 2 3" xfId="3190"/>
    <cellStyle name="Currency 3 2 3 2" xfId="3191"/>
    <cellStyle name="Currency 3 2 3 2 2" xfId="3192"/>
    <cellStyle name="Currency 3 2 3 2 3" xfId="3193"/>
    <cellStyle name="Currency 3 2 3 2 3 2" xfId="15526"/>
    <cellStyle name="Currency 3 2 3 2 3 2 2" xfId="23395"/>
    <cellStyle name="Currency 3 2 3 2 3 3" xfId="23396"/>
    <cellStyle name="Currency 3 2 3 2 4" xfId="15527"/>
    <cellStyle name="Currency 3 2 3 2 4 2" xfId="23397"/>
    <cellStyle name="Currency 3 2 3 2 5" xfId="23398"/>
    <cellStyle name="Currency 3 2 4" xfId="3194"/>
    <cellStyle name="Currency 3 2 4 2" xfId="3195"/>
    <cellStyle name="Currency 3 2 4 2 2" xfId="3196"/>
    <cellStyle name="Currency 3 2 4 2 3" xfId="3197"/>
    <cellStyle name="Currency 3 2 4 2 3 2" xfId="15528"/>
    <cellStyle name="Currency 3 2 4 2 3 2 2" xfId="23399"/>
    <cellStyle name="Currency 3 2 4 2 3 3" xfId="23400"/>
    <cellStyle name="Currency 3 2 4 2 4" xfId="15529"/>
    <cellStyle name="Currency 3 2 4 2 4 2" xfId="23401"/>
    <cellStyle name="Currency 3 2 4 2 5" xfId="23402"/>
    <cellStyle name="Currency 3 2 5" xfId="3198"/>
    <cellStyle name="Currency 3 2 5 2" xfId="3199"/>
    <cellStyle name="Currency 3 2 5 2 2" xfId="3200"/>
    <cellStyle name="Currency 3 2 5 2 3" xfId="3201"/>
    <cellStyle name="Currency 3 2 5 2 3 2" xfId="15530"/>
    <cellStyle name="Currency 3 2 5 2 3 2 2" xfId="23403"/>
    <cellStyle name="Currency 3 2 5 2 3 3" xfId="23404"/>
    <cellStyle name="Currency 3 2 5 2 4" xfId="15531"/>
    <cellStyle name="Currency 3 2 5 2 4 2" xfId="23405"/>
    <cellStyle name="Currency 3 2 5 2 5" xfId="23406"/>
    <cellStyle name="Currency 3 2 6" xfId="3202"/>
    <cellStyle name="Currency 3 2 6 2" xfId="3203"/>
    <cellStyle name="Currency 3 2 6 2 2" xfId="3204"/>
    <cellStyle name="Currency 3 2 6 2 3" xfId="3205"/>
    <cellStyle name="Currency 3 2 6 2 3 2" xfId="15532"/>
    <cellStyle name="Currency 3 2 6 2 3 2 2" xfId="23407"/>
    <cellStyle name="Currency 3 2 6 2 3 3" xfId="23408"/>
    <cellStyle name="Currency 3 2 6 2 4" xfId="15533"/>
    <cellStyle name="Currency 3 2 6 2 4 2" xfId="23409"/>
    <cellStyle name="Currency 3 2 6 2 5" xfId="23410"/>
    <cellStyle name="Currency 3 2 7" xfId="3206"/>
    <cellStyle name="Currency 3 2 7 2" xfId="3207"/>
    <cellStyle name="Currency 3 2 7 2 2" xfId="3208"/>
    <cellStyle name="Currency 3 2 7 2 3" xfId="3209"/>
    <cellStyle name="Currency 3 2 7 2 3 2" xfId="15534"/>
    <cellStyle name="Currency 3 2 7 2 3 2 2" xfId="23411"/>
    <cellStyle name="Currency 3 2 7 2 3 3" xfId="23412"/>
    <cellStyle name="Currency 3 2 7 2 4" xfId="15535"/>
    <cellStyle name="Currency 3 2 7 2 4 2" xfId="23413"/>
    <cellStyle name="Currency 3 2 7 2 5" xfId="23414"/>
    <cellStyle name="Currency 3 2 8" xfId="3210"/>
    <cellStyle name="Currency 3 2 8 2" xfId="3211"/>
    <cellStyle name="Currency 3 2 8 2 2" xfId="3212"/>
    <cellStyle name="Currency 3 2 8 2 3" xfId="3213"/>
    <cellStyle name="Currency 3 2 8 2 3 2" xfId="15536"/>
    <cellStyle name="Currency 3 2 8 2 3 2 2" xfId="23415"/>
    <cellStyle name="Currency 3 2 8 2 3 3" xfId="23416"/>
    <cellStyle name="Currency 3 2 8 2 4" xfId="15537"/>
    <cellStyle name="Currency 3 2 8 2 4 2" xfId="23417"/>
    <cellStyle name="Currency 3 2 8 2 5" xfId="23418"/>
    <cellStyle name="Currency 3 2 9" xfId="3214"/>
    <cellStyle name="Currency 3 2 9 2" xfId="3215"/>
    <cellStyle name="Currency 3 2 9 2 2" xfId="3216"/>
    <cellStyle name="Currency 3 2 9 2 3" xfId="3217"/>
    <cellStyle name="Currency 3 2 9 2 3 2" xfId="15538"/>
    <cellStyle name="Currency 3 2 9 2 3 2 2" xfId="23419"/>
    <cellStyle name="Currency 3 2 9 2 3 3" xfId="23420"/>
    <cellStyle name="Currency 3 2 9 2 4" xfId="15539"/>
    <cellStyle name="Currency 3 2 9 2 4 2" xfId="23421"/>
    <cellStyle name="Currency 3 2 9 2 5" xfId="23422"/>
    <cellStyle name="Currency 3 20" xfId="3218"/>
    <cellStyle name="Currency 3 20 2" xfId="3219"/>
    <cellStyle name="Currency 3 20 2 2" xfId="3220"/>
    <cellStyle name="Currency 3 20 3" xfId="3221"/>
    <cellStyle name="Currency 3 21" xfId="3222"/>
    <cellStyle name="Currency 3 21 2" xfId="3223"/>
    <cellStyle name="Currency 3 21 3" xfId="15540"/>
    <cellStyle name="Currency 3 22" xfId="3224"/>
    <cellStyle name="Currency 3 22 2" xfId="3225"/>
    <cellStyle name="Currency 3 22 3" xfId="15541"/>
    <cellStyle name="Currency 3 23" xfId="3226"/>
    <cellStyle name="Currency 3 23 2" xfId="3227"/>
    <cellStyle name="Currency 3 23 3" xfId="15542"/>
    <cellStyle name="Currency 3 24" xfId="3228"/>
    <cellStyle name="Currency 3 24 2" xfId="3229"/>
    <cellStyle name="Currency 3 24 3" xfId="15543"/>
    <cellStyle name="Currency 3 25" xfId="3230"/>
    <cellStyle name="Currency 3 25 2" xfId="3231"/>
    <cellStyle name="Currency 3 25 3" xfId="15544"/>
    <cellStyle name="Currency 3 26" xfId="3232"/>
    <cellStyle name="Currency 3 26 2" xfId="3233"/>
    <cellStyle name="Currency 3 26 3" xfId="15545"/>
    <cellStyle name="Currency 3 27" xfId="3234"/>
    <cellStyle name="Currency 3 27 2" xfId="3235"/>
    <cellStyle name="Currency 3 27 3" xfId="15546"/>
    <cellStyle name="Currency 3 28" xfId="3236"/>
    <cellStyle name="Currency 3 28 2" xfId="3237"/>
    <cellStyle name="Currency 3 28 3" xfId="15547"/>
    <cellStyle name="Currency 3 29" xfId="3238"/>
    <cellStyle name="Currency 3 29 2" xfId="3239"/>
    <cellStyle name="Currency 3 29 3" xfId="15548"/>
    <cellStyle name="Currency 3 3" xfId="3240"/>
    <cellStyle name="Currency 3 3 10" xfId="3241"/>
    <cellStyle name="Currency 3 3 10 2" xfId="3242"/>
    <cellStyle name="Currency 3 3 11" xfId="3243"/>
    <cellStyle name="Currency 3 3 11 2" xfId="3244"/>
    <cellStyle name="Currency 3 3 12" xfId="3245"/>
    <cellStyle name="Currency 3 3 13" xfId="3246"/>
    <cellStyle name="Currency 3 3 14" xfId="3247"/>
    <cellStyle name="Currency 3 3 14 2" xfId="3248"/>
    <cellStyle name="Currency 3 3 15" xfId="3249"/>
    <cellStyle name="Currency 3 3 15 2" xfId="3250"/>
    <cellStyle name="Currency 3 3 16" xfId="15549"/>
    <cellStyle name="Currency 3 3 17" xfId="15550"/>
    <cellStyle name="Currency 3 3 2" xfId="3251"/>
    <cellStyle name="Currency 3 3 2 10" xfId="3252"/>
    <cellStyle name="Currency 3 3 2 10 2" xfId="3253"/>
    <cellStyle name="Currency 3 3 2 10 2 2" xfId="3254"/>
    <cellStyle name="Currency 3 3 2 10 3" xfId="3255"/>
    <cellStyle name="Currency 3 3 2 10 4" xfId="15551"/>
    <cellStyle name="Currency 3 3 2 10 5" xfId="15552"/>
    <cellStyle name="Currency 3 3 2 11" xfId="3256"/>
    <cellStyle name="Currency 3 3 2 11 2" xfId="3257"/>
    <cellStyle name="Currency 3 3 2 11 2 2" xfId="3258"/>
    <cellStyle name="Currency 3 3 2 11 3" xfId="3259"/>
    <cellStyle name="Currency 3 3 2 11 4" xfId="15553"/>
    <cellStyle name="Currency 3 3 2 11 5" xfId="15554"/>
    <cellStyle name="Currency 3 3 2 12" xfId="3260"/>
    <cellStyle name="Currency 3 3 2 12 2" xfId="3261"/>
    <cellStyle name="Currency 3 3 2 12 2 2" xfId="3262"/>
    <cellStyle name="Currency 3 3 2 12 3" xfId="3263"/>
    <cellStyle name="Currency 3 3 2 12 4" xfId="15555"/>
    <cellStyle name="Currency 3 3 2 13" xfId="3264"/>
    <cellStyle name="Currency 3 3 2 13 2" xfId="3265"/>
    <cellStyle name="Currency 3 3 2 13 2 2" xfId="3266"/>
    <cellStyle name="Currency 3 3 2 13 3" xfId="3267"/>
    <cellStyle name="Currency 3 3 2 13 4" xfId="15556"/>
    <cellStyle name="Currency 3 3 2 14" xfId="3268"/>
    <cellStyle name="Currency 3 3 2 15" xfId="3269"/>
    <cellStyle name="Currency 3 3 2 2" xfId="3270"/>
    <cellStyle name="Currency 3 3 2 2 2" xfId="3271"/>
    <cellStyle name="Currency 3 3 2 2 2 2" xfId="3272"/>
    <cellStyle name="Currency 3 3 2 2 2 3" xfId="15557"/>
    <cellStyle name="Currency 3 3 2 2 3" xfId="3273"/>
    <cellStyle name="Currency 3 3 2 2 4" xfId="15558"/>
    <cellStyle name="Currency 3 3 2 2 5" xfId="15559"/>
    <cellStyle name="Currency 3 3 2 3" xfId="3274"/>
    <cellStyle name="Currency 3 3 2 3 2" xfId="3275"/>
    <cellStyle name="Currency 3 3 2 3 2 2" xfId="3276"/>
    <cellStyle name="Currency 3 3 2 3 3" xfId="3277"/>
    <cellStyle name="Currency 3 3 2 3 4" xfId="15560"/>
    <cellStyle name="Currency 3 3 2 3 5" xfId="15561"/>
    <cellStyle name="Currency 3 3 2 4" xfId="3278"/>
    <cellStyle name="Currency 3 3 2 4 2" xfId="3279"/>
    <cellStyle name="Currency 3 3 2 4 2 2" xfId="3280"/>
    <cellStyle name="Currency 3 3 2 4 3" xfId="3281"/>
    <cellStyle name="Currency 3 3 2 4 4" xfId="15562"/>
    <cellStyle name="Currency 3 3 2 4 5" xfId="15563"/>
    <cellStyle name="Currency 3 3 2 5" xfId="3282"/>
    <cellStyle name="Currency 3 3 2 5 2" xfId="3283"/>
    <cellStyle name="Currency 3 3 2 5 2 2" xfId="3284"/>
    <cellStyle name="Currency 3 3 2 5 3" xfId="3285"/>
    <cellStyle name="Currency 3 3 2 5 4" xfId="15564"/>
    <cellStyle name="Currency 3 3 2 5 5" xfId="15565"/>
    <cellStyle name="Currency 3 3 2 6" xfId="3286"/>
    <cellStyle name="Currency 3 3 2 6 2" xfId="3287"/>
    <cellStyle name="Currency 3 3 2 6 2 2" xfId="3288"/>
    <cellStyle name="Currency 3 3 2 6 3" xfId="3289"/>
    <cellStyle name="Currency 3 3 2 6 4" xfId="15566"/>
    <cellStyle name="Currency 3 3 2 6 5" xfId="15567"/>
    <cellStyle name="Currency 3 3 2 7" xfId="3290"/>
    <cellStyle name="Currency 3 3 2 7 2" xfId="3291"/>
    <cellStyle name="Currency 3 3 2 7 2 2" xfId="3292"/>
    <cellStyle name="Currency 3 3 2 7 3" xfId="3293"/>
    <cellStyle name="Currency 3 3 2 7 4" xfId="15568"/>
    <cellStyle name="Currency 3 3 2 7 5" xfId="15569"/>
    <cellStyle name="Currency 3 3 2 8" xfId="3294"/>
    <cellStyle name="Currency 3 3 2 8 2" xfId="3295"/>
    <cellStyle name="Currency 3 3 2 8 2 2" xfId="3296"/>
    <cellStyle name="Currency 3 3 2 8 3" xfId="3297"/>
    <cellStyle name="Currency 3 3 2 8 4" xfId="15570"/>
    <cellStyle name="Currency 3 3 2 8 5" xfId="15571"/>
    <cellStyle name="Currency 3 3 2 9" xfId="3298"/>
    <cellStyle name="Currency 3 3 2 9 2" xfId="3299"/>
    <cellStyle name="Currency 3 3 2 9 2 2" xfId="3300"/>
    <cellStyle name="Currency 3 3 2 9 3" xfId="3301"/>
    <cellStyle name="Currency 3 3 2 9 4" xfId="15572"/>
    <cellStyle name="Currency 3 3 2 9 5" xfId="15573"/>
    <cellStyle name="Currency 3 3 3" xfId="3302"/>
    <cellStyle name="Currency 3 3 3 2" xfId="3303"/>
    <cellStyle name="Currency 3 3 3 3" xfId="3304"/>
    <cellStyle name="Currency 3 3 3 3 2" xfId="3305"/>
    <cellStyle name="Currency 3 3 4" xfId="3306"/>
    <cellStyle name="Currency 3 3 4 2" xfId="3307"/>
    <cellStyle name="Currency 3 3 4 3" xfId="3308"/>
    <cellStyle name="Currency 3 3 4 3 2" xfId="3309"/>
    <cellStyle name="Currency 3 3 5" xfId="3310"/>
    <cellStyle name="Currency 3 3 5 2" xfId="3311"/>
    <cellStyle name="Currency 3 3 5 3" xfId="3312"/>
    <cellStyle name="Currency 3 3 5 3 2" xfId="3313"/>
    <cellStyle name="Currency 3 3 6" xfId="3314"/>
    <cellStyle name="Currency 3 3 6 2" xfId="3315"/>
    <cellStyle name="Currency 3 3 6 3" xfId="3316"/>
    <cellStyle name="Currency 3 3 6 3 2" xfId="3317"/>
    <cellStyle name="Currency 3 3 7" xfId="3318"/>
    <cellStyle name="Currency 3 3 7 2" xfId="3319"/>
    <cellStyle name="Currency 3 3 7 3" xfId="3320"/>
    <cellStyle name="Currency 3 3 7 3 2" xfId="3321"/>
    <cellStyle name="Currency 3 3 8" xfId="3322"/>
    <cellStyle name="Currency 3 3 8 2" xfId="3323"/>
    <cellStyle name="Currency 3 3 8 3" xfId="3324"/>
    <cellStyle name="Currency 3 3 8 3 2" xfId="3325"/>
    <cellStyle name="Currency 3 3 9" xfId="3326"/>
    <cellStyle name="Currency 3 3 9 2" xfId="3327"/>
    <cellStyle name="Currency 3 30" xfId="3328"/>
    <cellStyle name="Currency 3 30 2" xfId="3329"/>
    <cellStyle name="Currency 3 30 3" xfId="15574"/>
    <cellStyle name="Currency 3 31" xfId="3330"/>
    <cellStyle name="Currency 3 31 2" xfId="3331"/>
    <cellStyle name="Currency 3 31 3" xfId="15575"/>
    <cellStyle name="Currency 3 32" xfId="3332"/>
    <cellStyle name="Currency 3 32 2" xfId="3333"/>
    <cellStyle name="Currency 3 32 3" xfId="15576"/>
    <cellStyle name="Currency 3 33" xfId="3334"/>
    <cellStyle name="Currency 3 33 2" xfId="3335"/>
    <cellStyle name="Currency 3 33 3" xfId="15577"/>
    <cellStyle name="Currency 3 34" xfId="3336"/>
    <cellStyle name="Currency 3 34 2" xfId="3337"/>
    <cellStyle name="Currency 3 34 3" xfId="15578"/>
    <cellStyle name="Currency 3 35" xfId="3338"/>
    <cellStyle name="Currency 3 35 2" xfId="3339"/>
    <cellStyle name="Currency 3 35 3" xfId="15579"/>
    <cellStyle name="Currency 3 36" xfId="3340"/>
    <cellStyle name="Currency 3 36 2" xfId="3341"/>
    <cellStyle name="Currency 3 36 3" xfId="15580"/>
    <cellStyle name="Currency 3 37" xfId="3342"/>
    <cellStyle name="Currency 3 37 2" xfId="3343"/>
    <cellStyle name="Currency 3 37 3" xfId="15581"/>
    <cellStyle name="Currency 3 38" xfId="3344"/>
    <cellStyle name="Currency 3 38 2" xfId="3345"/>
    <cellStyle name="Currency 3 38 3" xfId="15582"/>
    <cellStyle name="Currency 3 39" xfId="3346"/>
    <cellStyle name="Currency 3 39 2" xfId="3347"/>
    <cellStyle name="Currency 3 39 3" xfId="15583"/>
    <cellStyle name="Currency 3 4" xfId="3348"/>
    <cellStyle name="Currency 3 4 2" xfId="3349"/>
    <cellStyle name="Currency 3 4 2 2" xfId="3350"/>
    <cellStyle name="Currency 3 4 2 2 2" xfId="3351"/>
    <cellStyle name="Currency 3 4 2 3" xfId="3352"/>
    <cellStyle name="Currency 3 4 2 4" xfId="3353"/>
    <cellStyle name="Currency 3 4 2 5" xfId="3354"/>
    <cellStyle name="Currency 3 4 3" xfId="3355"/>
    <cellStyle name="Currency 3 4 4" xfId="3356"/>
    <cellStyle name="Currency 3 4 5" xfId="3357"/>
    <cellStyle name="Currency 3 4 6" xfId="3358"/>
    <cellStyle name="Currency 3 4 6 2" xfId="3359"/>
    <cellStyle name="Currency 3 4 7" xfId="15584"/>
    <cellStyle name="Currency 3 40" xfId="3360"/>
    <cellStyle name="Currency 3 40 2" xfId="3361"/>
    <cellStyle name="Currency 3 40 3" xfId="15585"/>
    <cellStyle name="Currency 3 41" xfId="3362"/>
    <cellStyle name="Currency 3 41 2" xfId="3363"/>
    <cellStyle name="Currency 3 41 3" xfId="15586"/>
    <cellStyle name="Currency 3 42" xfId="3364"/>
    <cellStyle name="Currency 3 42 2" xfId="3365"/>
    <cellStyle name="Currency 3 42 3" xfId="15587"/>
    <cellStyle name="Currency 3 43" xfId="3366"/>
    <cellStyle name="Currency 3 43 2" xfId="3367"/>
    <cellStyle name="Currency 3 43 3" xfId="15588"/>
    <cellStyle name="Currency 3 44" xfId="3368"/>
    <cellStyle name="Currency 3 44 2" xfId="3369"/>
    <cellStyle name="Currency 3 44 3" xfId="15589"/>
    <cellStyle name="Currency 3 45" xfId="3370"/>
    <cellStyle name="Currency 3 45 2" xfId="3371"/>
    <cellStyle name="Currency 3 45 3" xfId="15590"/>
    <cellStyle name="Currency 3 46" xfId="3372"/>
    <cellStyle name="Currency 3 46 2" xfId="3373"/>
    <cellStyle name="Currency 3 46 3" xfId="15591"/>
    <cellStyle name="Currency 3 47" xfId="3374"/>
    <cellStyle name="Currency 3 47 2" xfId="3375"/>
    <cellStyle name="Currency 3 47 3" xfId="15592"/>
    <cellStyle name="Currency 3 48" xfId="3376"/>
    <cellStyle name="Currency 3 48 2" xfId="3377"/>
    <cellStyle name="Currency 3 48 3" xfId="15593"/>
    <cellStyle name="Currency 3 49" xfId="3378"/>
    <cellStyle name="Currency 3 49 2" xfId="3379"/>
    <cellStyle name="Currency 3 49 3" xfId="15594"/>
    <cellStyle name="Currency 3 5" xfId="3380"/>
    <cellStyle name="Currency 3 5 2" xfId="3381"/>
    <cellStyle name="Currency 3 5 2 2" xfId="3382"/>
    <cellStyle name="Currency 3 5 3" xfId="3383"/>
    <cellStyle name="Currency 3 5 3 2" xfId="3384"/>
    <cellStyle name="Currency 3 5 4" xfId="15595"/>
    <cellStyle name="Currency 3 50" xfId="3385"/>
    <cellStyle name="Currency 3 50 2" xfId="3386"/>
    <cellStyle name="Currency 3 50 3" xfId="15596"/>
    <cellStyle name="Currency 3 51" xfId="3387"/>
    <cellStyle name="Currency 3 51 2" xfId="3388"/>
    <cellStyle name="Currency 3 51 3" xfId="15597"/>
    <cellStyle name="Currency 3 52" xfId="3389"/>
    <cellStyle name="Currency 3 52 2" xfId="3390"/>
    <cellStyle name="Currency 3 52 3" xfId="15598"/>
    <cellStyle name="Currency 3 53" xfId="3391"/>
    <cellStyle name="Currency 3 53 2" xfId="3392"/>
    <cellStyle name="Currency 3 53 3" xfId="15599"/>
    <cellStyle name="Currency 3 54" xfId="3393"/>
    <cellStyle name="Currency 3 54 2" xfId="3394"/>
    <cellStyle name="Currency 3 54 3" xfId="15600"/>
    <cellStyle name="Currency 3 55" xfId="3395"/>
    <cellStyle name="Currency 3 55 2" xfId="3396"/>
    <cellStyle name="Currency 3 55 3" xfId="15601"/>
    <cellStyle name="Currency 3 56" xfId="3397"/>
    <cellStyle name="Currency 3 56 2" xfId="3398"/>
    <cellStyle name="Currency 3 56 3" xfId="15602"/>
    <cellStyle name="Currency 3 57" xfId="3399"/>
    <cellStyle name="Currency 3 57 2" xfId="3400"/>
    <cellStyle name="Currency 3 57 3" xfId="15603"/>
    <cellStyle name="Currency 3 58" xfId="3401"/>
    <cellStyle name="Currency 3 58 2" xfId="3402"/>
    <cellStyle name="Currency 3 58 3" xfId="15604"/>
    <cellStyle name="Currency 3 59" xfId="3403"/>
    <cellStyle name="Currency 3 59 2" xfId="3404"/>
    <cellStyle name="Currency 3 59 3" xfId="15605"/>
    <cellStyle name="Currency 3 6" xfId="3405"/>
    <cellStyle name="Currency 3 6 2" xfId="3406"/>
    <cellStyle name="Currency 3 6 2 2" xfId="3407"/>
    <cellStyle name="Currency 3 6 3" xfId="3408"/>
    <cellStyle name="Currency 3 6 3 2" xfId="3409"/>
    <cellStyle name="Currency 3 6 4" xfId="15606"/>
    <cellStyle name="Currency 3 60" xfId="3410"/>
    <cellStyle name="Currency 3 60 2" xfId="3411"/>
    <cellStyle name="Currency 3 60 3" xfId="15607"/>
    <cellStyle name="Currency 3 61" xfId="3412"/>
    <cellStyle name="Currency 3 61 2" xfId="3413"/>
    <cellStyle name="Currency 3 61 3" xfId="15608"/>
    <cellStyle name="Currency 3 62" xfId="3414"/>
    <cellStyle name="Currency 3 62 2" xfId="3415"/>
    <cellStyle name="Currency 3 63" xfId="3416"/>
    <cellStyle name="Currency 3 63 2" xfId="3417"/>
    <cellStyle name="Currency 3 64" xfId="3418"/>
    <cellStyle name="Currency 3 64 2" xfId="3419"/>
    <cellStyle name="Currency 3 65" xfId="3420"/>
    <cellStyle name="Currency 3 65 2" xfId="3421"/>
    <cellStyle name="Currency 3 66" xfId="3422"/>
    <cellStyle name="Currency 3 66 2" xfId="3423"/>
    <cellStyle name="Currency 3 67" xfId="3424"/>
    <cellStyle name="Currency 3 67 2" xfId="3425"/>
    <cellStyle name="Currency 3 68" xfId="3426"/>
    <cellStyle name="Currency 3 68 2" xfId="3427"/>
    <cellStyle name="Currency 3 69" xfId="3428"/>
    <cellStyle name="Currency 3 69 2" xfId="3429"/>
    <cellStyle name="Currency 3 7" xfId="3430"/>
    <cellStyle name="Currency 3 7 2" xfId="3431"/>
    <cellStyle name="Currency 3 7 2 2" xfId="3432"/>
    <cellStyle name="Currency 3 7 3" xfId="3433"/>
    <cellStyle name="Currency 3 7 3 2" xfId="3434"/>
    <cellStyle name="Currency 3 7 4" xfId="15609"/>
    <cellStyle name="Currency 3 70" xfId="3435"/>
    <cellStyle name="Currency 3 70 2" xfId="3436"/>
    <cellStyle name="Currency 3 71" xfId="3437"/>
    <cellStyle name="Currency 3 71 2" xfId="3438"/>
    <cellStyle name="Currency 3 72" xfId="3439"/>
    <cellStyle name="Currency 3 72 2" xfId="3440"/>
    <cellStyle name="Currency 3 73" xfId="3441"/>
    <cellStyle name="Currency 3 73 2" xfId="3442"/>
    <cellStyle name="Currency 3 74" xfId="3443"/>
    <cellStyle name="Currency 3 74 2" xfId="3444"/>
    <cellStyle name="Currency 3 75" xfId="3445"/>
    <cellStyle name="Currency 3 75 2" xfId="3446"/>
    <cellStyle name="Currency 3 76" xfId="3447"/>
    <cellStyle name="Currency 3 76 2" xfId="3448"/>
    <cellStyle name="Currency 3 77" xfId="3449"/>
    <cellStyle name="Currency 3 77 2" xfId="3450"/>
    <cellStyle name="Currency 3 78" xfId="3451"/>
    <cellStyle name="Currency 3 78 2" xfId="3452"/>
    <cellStyle name="Currency 3 79" xfId="3453"/>
    <cellStyle name="Currency 3 79 2" xfId="3454"/>
    <cellStyle name="Currency 3 8" xfId="3455"/>
    <cellStyle name="Currency 3 8 2" xfId="3456"/>
    <cellStyle name="Currency 3 8 2 2" xfId="3457"/>
    <cellStyle name="Currency 3 8 3" xfId="3458"/>
    <cellStyle name="Currency 3 8 3 2" xfId="3459"/>
    <cellStyle name="Currency 3 8 4" xfId="15610"/>
    <cellStyle name="Currency 3 80" xfId="3460"/>
    <cellStyle name="Currency 3 80 2" xfId="3461"/>
    <cellStyle name="Currency 3 81" xfId="3462"/>
    <cellStyle name="Currency 3 81 2" xfId="3463"/>
    <cellStyle name="Currency 3 82" xfId="3464"/>
    <cellStyle name="Currency 3 82 2" xfId="3465"/>
    <cellStyle name="Currency 3 83" xfId="3466"/>
    <cellStyle name="Currency 3 83 2" xfId="3467"/>
    <cellStyle name="Currency 3 84" xfId="3468"/>
    <cellStyle name="Currency 3 84 2" xfId="3469"/>
    <cellStyle name="Currency 3 85" xfId="3470"/>
    <cellStyle name="Currency 3 85 2" xfId="3471"/>
    <cellStyle name="Currency 3 86" xfId="3472"/>
    <cellStyle name="Currency 3 86 2" xfId="3473"/>
    <cellStyle name="Currency 3 87" xfId="3474"/>
    <cellStyle name="Currency 3 87 2" xfId="3475"/>
    <cellStyle name="Currency 3 88" xfId="3476"/>
    <cellStyle name="Currency 3 88 2" xfId="3477"/>
    <cellStyle name="Currency 3 89" xfId="3478"/>
    <cellStyle name="Currency 3 89 2" xfId="3479"/>
    <cellStyle name="Currency 3 9" xfId="3480"/>
    <cellStyle name="Currency 3 9 2" xfId="3481"/>
    <cellStyle name="Currency 3 9 2 2" xfId="3482"/>
    <cellStyle name="Currency 3 9 3" xfId="3483"/>
    <cellStyle name="Currency 3 9 3 2" xfId="3484"/>
    <cellStyle name="Currency 3 9 4" xfId="15611"/>
    <cellStyle name="Currency 3 90" xfId="3485"/>
    <cellStyle name="Currency 3 90 2" xfId="3486"/>
    <cellStyle name="Currency 3 91" xfId="3487"/>
    <cellStyle name="Currency 3 91 2" xfId="3488"/>
    <cellStyle name="Currency 3 92" xfId="3489"/>
    <cellStyle name="Currency 3 92 2" xfId="3490"/>
    <cellStyle name="Currency 3 92 2 2" xfId="3491"/>
    <cellStyle name="Currency 3 92 2 3" xfId="3492"/>
    <cellStyle name="Currency 3 92 2 3 2" xfId="15612"/>
    <cellStyle name="Currency 3 92 2 3 2 2" xfId="23423"/>
    <cellStyle name="Currency 3 92 2 3 3" xfId="23424"/>
    <cellStyle name="Currency 3 92 2 4" xfId="15613"/>
    <cellStyle name="Currency 3 92 2 4 2" xfId="23425"/>
    <cellStyle name="Currency 3 92 2 5" xfId="23426"/>
    <cellStyle name="Currency 3 92 3" xfId="3493"/>
    <cellStyle name="Currency 3 92 4" xfId="3494"/>
    <cellStyle name="Currency 3 92 4 2" xfId="15614"/>
    <cellStyle name="Currency 3 92 4 2 2" xfId="23427"/>
    <cellStyle name="Currency 3 92 4 3" xfId="23428"/>
    <cellStyle name="Currency 3 92 5" xfId="15615"/>
    <cellStyle name="Currency 3 92 5 2" xfId="23429"/>
    <cellStyle name="Currency 3 92 6" xfId="23430"/>
    <cellStyle name="Currency 3 93" xfId="3495"/>
    <cellStyle name="Currency 3 93 2" xfId="3496"/>
    <cellStyle name="Currency 3 94" xfId="3497"/>
    <cellStyle name="Currency 3 94 2" xfId="3498"/>
    <cellStyle name="Currency 3 95" xfId="3499"/>
    <cellStyle name="Currency 3 95 2" xfId="3500"/>
    <cellStyle name="Currency 3 96" xfId="3501"/>
    <cellStyle name="Currency 3 96 2" xfId="3502"/>
    <cellStyle name="Currency 3 97" xfId="3503"/>
    <cellStyle name="Currency 3 97 2" xfId="3504"/>
    <cellStyle name="Currency 3 98" xfId="3505"/>
    <cellStyle name="Currency 3 98 2" xfId="3506"/>
    <cellStyle name="Currency 3 99" xfId="3507"/>
    <cellStyle name="Currency 3 99 2" xfId="3508"/>
    <cellStyle name="Currency 30" xfId="3509"/>
    <cellStyle name="Currency 31" xfId="3510"/>
    <cellStyle name="Currency 32" xfId="3511"/>
    <cellStyle name="Currency 33" xfId="3512"/>
    <cellStyle name="Currency 34" xfId="3513"/>
    <cellStyle name="Currency 35" xfId="3514"/>
    <cellStyle name="Currency 36" xfId="3515"/>
    <cellStyle name="Currency 37" xfId="3516"/>
    <cellStyle name="Currency 38" xfId="3517"/>
    <cellStyle name="Currency 39" xfId="3518"/>
    <cellStyle name="Currency 4" xfId="14"/>
    <cellStyle name="Currency 4 10" xfId="3519"/>
    <cellStyle name="Currency 4 10 2" xfId="3520"/>
    <cellStyle name="Currency 4 11" xfId="3521"/>
    <cellStyle name="Currency 4 11 2" xfId="3522"/>
    <cellStyle name="Currency 4 12" xfId="3523"/>
    <cellStyle name="Currency 4 12 2" xfId="3524"/>
    <cellStyle name="Currency 4 13" xfId="3525"/>
    <cellStyle name="Currency 4 13 2" xfId="3526"/>
    <cellStyle name="Currency 4 14" xfId="3527"/>
    <cellStyle name="Currency 4 14 2" xfId="3528"/>
    <cellStyle name="Currency 4 15" xfId="3529"/>
    <cellStyle name="Currency 4 15 2" xfId="3530"/>
    <cellStyle name="Currency 4 16" xfId="3531"/>
    <cellStyle name="Currency 4 16 2" xfId="3532"/>
    <cellStyle name="Currency 4 17" xfId="3533"/>
    <cellStyle name="Currency 4 17 2" xfId="3534"/>
    <cellStyle name="Currency 4 18" xfId="3535"/>
    <cellStyle name="Currency 4 18 2" xfId="3536"/>
    <cellStyle name="Currency 4 19" xfId="3537"/>
    <cellStyle name="Currency 4 19 2" xfId="3538"/>
    <cellStyle name="Currency 4 2" xfId="3539"/>
    <cellStyle name="Currency 4 2 10" xfId="3540"/>
    <cellStyle name="Currency 4 2 2" xfId="3541"/>
    <cellStyle name="Currency 4 2 2 2" xfId="3542"/>
    <cellStyle name="Currency 4 2 2 2 2" xfId="3543"/>
    <cellStyle name="Currency 4 2 2 3" xfId="3544"/>
    <cellStyle name="Currency 4 2 2 3 2" xfId="3545"/>
    <cellStyle name="Currency 4 2 2 4" xfId="3546"/>
    <cellStyle name="Currency 4 2 2 4 2" xfId="3547"/>
    <cellStyle name="Currency 4 2 2 5" xfId="3548"/>
    <cellStyle name="Currency 4 2 2 5 2" xfId="3549"/>
    <cellStyle name="Currency 4 2 2 6" xfId="3550"/>
    <cellStyle name="Currency 4 2 2 6 2" xfId="3551"/>
    <cellStyle name="Currency 4 2 2 7" xfId="3552"/>
    <cellStyle name="Currency 4 2 2 7 2" xfId="3553"/>
    <cellStyle name="Currency 4 2 2 8" xfId="3554"/>
    <cellStyle name="Currency 4 2 2 8 2" xfId="3555"/>
    <cellStyle name="Currency 4 2 2 9" xfId="3556"/>
    <cellStyle name="Currency 4 2 2 9 2" xfId="3557"/>
    <cellStyle name="Currency 4 2 3" xfId="3558"/>
    <cellStyle name="Currency 4 2 3 2" xfId="15616"/>
    <cellStyle name="Currency 4 2 4" xfId="3559"/>
    <cellStyle name="Currency 4 2 4 2" xfId="15617"/>
    <cellStyle name="Currency 4 2 5" xfId="3560"/>
    <cellStyle name="Currency 4 2 6" xfId="3561"/>
    <cellStyle name="Currency 4 2 7" xfId="3562"/>
    <cellStyle name="Currency 4 2 8" xfId="3563"/>
    <cellStyle name="Currency 4 2 9" xfId="3564"/>
    <cellStyle name="Currency 4 20" xfId="3565"/>
    <cellStyle name="Currency 4 20 2" xfId="3566"/>
    <cellStyle name="Currency 4 21" xfId="3567"/>
    <cellStyle name="Currency 4 21 2" xfId="3568"/>
    <cellStyle name="Currency 4 22" xfId="3569"/>
    <cellStyle name="Currency 4 22 2" xfId="3570"/>
    <cellStyle name="Currency 4 23" xfId="3571"/>
    <cellStyle name="Currency 4 23 2" xfId="3572"/>
    <cellStyle name="Currency 4 24" xfId="3573"/>
    <cellStyle name="Currency 4 24 2" xfId="3574"/>
    <cellStyle name="Currency 4 25" xfId="3575"/>
    <cellStyle name="Currency 4 25 2" xfId="3576"/>
    <cellStyle name="Currency 4 26" xfId="3577"/>
    <cellStyle name="Currency 4 26 2" xfId="3578"/>
    <cellStyle name="Currency 4 27" xfId="3579"/>
    <cellStyle name="Currency 4 27 2" xfId="3580"/>
    <cellStyle name="Currency 4 28" xfId="3581"/>
    <cellStyle name="Currency 4 28 2" xfId="3582"/>
    <cellStyle name="Currency 4 29" xfId="3583"/>
    <cellStyle name="Currency 4 29 2" xfId="3584"/>
    <cellStyle name="Currency 4 3" xfId="3585"/>
    <cellStyle name="Currency 4 3 2" xfId="3586"/>
    <cellStyle name="Currency 4 30" xfId="3587"/>
    <cellStyle name="Currency 4 30 2" xfId="3588"/>
    <cellStyle name="Currency 4 31" xfId="3589"/>
    <cellStyle name="Currency 4 31 2" xfId="3590"/>
    <cellStyle name="Currency 4 32" xfId="3591"/>
    <cellStyle name="Currency 4 32 2" xfId="3592"/>
    <cellStyle name="Currency 4 33" xfId="3593"/>
    <cellStyle name="Currency 4 33 2" xfId="3594"/>
    <cellStyle name="Currency 4 34" xfId="3595"/>
    <cellStyle name="Currency 4 34 2" xfId="3596"/>
    <cellStyle name="Currency 4 35" xfId="3597"/>
    <cellStyle name="Currency 4 35 2" xfId="3598"/>
    <cellStyle name="Currency 4 36" xfId="3599"/>
    <cellStyle name="Currency 4 36 2" xfId="3600"/>
    <cellStyle name="Currency 4 37" xfId="3601"/>
    <cellStyle name="Currency 4 37 2" xfId="3602"/>
    <cellStyle name="Currency 4 38" xfId="3603"/>
    <cellStyle name="Currency 4 38 2" xfId="3604"/>
    <cellStyle name="Currency 4 39" xfId="3605"/>
    <cellStyle name="Currency 4 39 2" xfId="3606"/>
    <cellStyle name="Currency 4 4" xfId="3607"/>
    <cellStyle name="Currency 4 4 2" xfId="3608"/>
    <cellStyle name="Currency 4 40" xfId="3609"/>
    <cellStyle name="Currency 4 40 2" xfId="3610"/>
    <cellStyle name="Currency 4 41" xfId="3611"/>
    <cellStyle name="Currency 4 41 2" xfId="3612"/>
    <cellStyle name="Currency 4 42" xfId="3613"/>
    <cellStyle name="Currency 4 42 2" xfId="3614"/>
    <cellStyle name="Currency 4 43" xfId="3615"/>
    <cellStyle name="Currency 4 43 2" xfId="3616"/>
    <cellStyle name="Currency 4 44" xfId="3617"/>
    <cellStyle name="Currency 4 44 2" xfId="3618"/>
    <cellStyle name="Currency 4 45" xfId="3619"/>
    <cellStyle name="Currency 4 45 2" xfId="3620"/>
    <cellStyle name="Currency 4 46" xfId="3621"/>
    <cellStyle name="Currency 4 46 2" xfId="3622"/>
    <cellStyle name="Currency 4 47" xfId="3623"/>
    <cellStyle name="Currency 4 48" xfId="33641"/>
    <cellStyle name="Currency 4 5" xfId="3624"/>
    <cellStyle name="Currency 4 5 2" xfId="3625"/>
    <cellStyle name="Currency 4 6" xfId="3626"/>
    <cellStyle name="Currency 4 6 2" xfId="3627"/>
    <cellStyle name="Currency 4 7" xfId="3628"/>
    <cellStyle name="Currency 4 7 2" xfId="3629"/>
    <cellStyle name="Currency 4 8" xfId="3630"/>
    <cellStyle name="Currency 4 8 2" xfId="3631"/>
    <cellStyle name="Currency 4 9" xfId="3632"/>
    <cellStyle name="Currency 4 9 2" xfId="3633"/>
    <cellStyle name="Currency 40" xfId="33658"/>
    <cellStyle name="Currency 5" xfId="15"/>
    <cellStyle name="Currency 5 10" xfId="3634"/>
    <cellStyle name="Currency 5 10 2" xfId="3635"/>
    <cellStyle name="Currency 5 100" xfId="3636"/>
    <cellStyle name="Currency 5 100 2" xfId="3637"/>
    <cellStyle name="Currency 5 101" xfId="15618"/>
    <cellStyle name="Currency 5 102" xfId="33642"/>
    <cellStyle name="Currency 5 11" xfId="3638"/>
    <cellStyle name="Currency 5 11 2" xfId="3639"/>
    <cellStyle name="Currency 5 12" xfId="3640"/>
    <cellStyle name="Currency 5 12 2" xfId="3641"/>
    <cellStyle name="Currency 5 13" xfId="3642"/>
    <cellStyle name="Currency 5 13 2" xfId="3643"/>
    <cellStyle name="Currency 5 14" xfId="3644"/>
    <cellStyle name="Currency 5 14 2" xfId="3645"/>
    <cellStyle name="Currency 5 15" xfId="3646"/>
    <cellStyle name="Currency 5 15 2" xfId="3647"/>
    <cellStyle name="Currency 5 16" xfId="3648"/>
    <cellStyle name="Currency 5 16 2" xfId="3649"/>
    <cellStyle name="Currency 5 17" xfId="3650"/>
    <cellStyle name="Currency 5 17 2" xfId="3651"/>
    <cellStyle name="Currency 5 18" xfId="3652"/>
    <cellStyle name="Currency 5 18 2" xfId="3653"/>
    <cellStyle name="Currency 5 19" xfId="3654"/>
    <cellStyle name="Currency 5 19 2" xfId="3655"/>
    <cellStyle name="Currency 5 2" xfId="3656"/>
    <cellStyle name="Currency 5 2 10" xfId="3657"/>
    <cellStyle name="Currency 5 2 10 2" xfId="3658"/>
    <cellStyle name="Currency 5 2 11" xfId="3659"/>
    <cellStyle name="Currency 5 2 11 2" xfId="3660"/>
    <cellStyle name="Currency 5 2 12" xfId="3661"/>
    <cellStyle name="Currency 5 2 13" xfId="3662"/>
    <cellStyle name="Currency 5 2 14" xfId="3663"/>
    <cellStyle name="Currency 5 2 14 2" xfId="3664"/>
    <cellStyle name="Currency 5 2 15" xfId="3665"/>
    <cellStyle name="Currency 5 2 15 2" xfId="3666"/>
    <cellStyle name="Currency 5 2 16" xfId="15619"/>
    <cellStyle name="Currency 5 2 17" xfId="15620"/>
    <cellStyle name="Currency 5 2 2" xfId="3667"/>
    <cellStyle name="Currency 5 2 2 10" xfId="3668"/>
    <cellStyle name="Currency 5 2 2 10 2" xfId="3669"/>
    <cellStyle name="Currency 5 2 2 10 2 2" xfId="3670"/>
    <cellStyle name="Currency 5 2 2 10 3" xfId="3671"/>
    <cellStyle name="Currency 5 2 2 10 4" xfId="15621"/>
    <cellStyle name="Currency 5 2 2 10 5" xfId="15622"/>
    <cellStyle name="Currency 5 2 2 11" xfId="3672"/>
    <cellStyle name="Currency 5 2 2 11 2" xfId="3673"/>
    <cellStyle name="Currency 5 2 2 11 2 2" xfId="3674"/>
    <cellStyle name="Currency 5 2 2 11 3" xfId="3675"/>
    <cellStyle name="Currency 5 2 2 11 4" xfId="15623"/>
    <cellStyle name="Currency 5 2 2 11 5" xfId="15624"/>
    <cellStyle name="Currency 5 2 2 12" xfId="3676"/>
    <cellStyle name="Currency 5 2 2 12 2" xfId="3677"/>
    <cellStyle name="Currency 5 2 2 12 2 2" xfId="3678"/>
    <cellStyle name="Currency 5 2 2 12 3" xfId="3679"/>
    <cellStyle name="Currency 5 2 2 12 4" xfId="15625"/>
    <cellStyle name="Currency 5 2 2 13" xfId="3680"/>
    <cellStyle name="Currency 5 2 2 13 2" xfId="3681"/>
    <cellStyle name="Currency 5 2 2 13 2 2" xfId="3682"/>
    <cellStyle name="Currency 5 2 2 13 3" xfId="3683"/>
    <cellStyle name="Currency 5 2 2 13 4" xfId="15626"/>
    <cellStyle name="Currency 5 2 2 14" xfId="3684"/>
    <cellStyle name="Currency 5 2 2 15" xfId="3685"/>
    <cellStyle name="Currency 5 2 2 16" xfId="3686"/>
    <cellStyle name="Currency 5 2 2 2" xfId="3687"/>
    <cellStyle name="Currency 5 2 2 2 2" xfId="3688"/>
    <cellStyle name="Currency 5 2 2 2 2 2" xfId="3689"/>
    <cellStyle name="Currency 5 2 2 2 2 3" xfId="15627"/>
    <cellStyle name="Currency 5 2 2 2 3" xfId="3690"/>
    <cellStyle name="Currency 5 2 2 2 4" xfId="15628"/>
    <cellStyle name="Currency 5 2 2 2 5" xfId="15629"/>
    <cellStyle name="Currency 5 2 2 3" xfId="3691"/>
    <cellStyle name="Currency 5 2 2 3 2" xfId="3692"/>
    <cellStyle name="Currency 5 2 2 3 2 2" xfId="3693"/>
    <cellStyle name="Currency 5 2 2 3 3" xfId="3694"/>
    <cellStyle name="Currency 5 2 2 3 4" xfId="15630"/>
    <cellStyle name="Currency 5 2 2 3 5" xfId="15631"/>
    <cellStyle name="Currency 5 2 2 4" xfId="3695"/>
    <cellStyle name="Currency 5 2 2 4 2" xfId="3696"/>
    <cellStyle name="Currency 5 2 2 4 2 2" xfId="3697"/>
    <cellStyle name="Currency 5 2 2 4 3" xfId="3698"/>
    <cellStyle name="Currency 5 2 2 4 4" xfId="15632"/>
    <cellStyle name="Currency 5 2 2 4 5" xfId="15633"/>
    <cellStyle name="Currency 5 2 2 5" xfId="3699"/>
    <cellStyle name="Currency 5 2 2 5 2" xfId="3700"/>
    <cellStyle name="Currency 5 2 2 5 2 2" xfId="3701"/>
    <cellStyle name="Currency 5 2 2 5 3" xfId="3702"/>
    <cellStyle name="Currency 5 2 2 5 4" xfId="15634"/>
    <cellStyle name="Currency 5 2 2 5 5" xfId="15635"/>
    <cellStyle name="Currency 5 2 2 6" xfId="3703"/>
    <cellStyle name="Currency 5 2 2 6 2" xfId="3704"/>
    <cellStyle name="Currency 5 2 2 6 2 2" xfId="3705"/>
    <cellStyle name="Currency 5 2 2 6 3" xfId="3706"/>
    <cellStyle name="Currency 5 2 2 6 4" xfId="15636"/>
    <cellStyle name="Currency 5 2 2 6 5" xfId="15637"/>
    <cellStyle name="Currency 5 2 2 7" xfId="3707"/>
    <cellStyle name="Currency 5 2 2 7 2" xfId="3708"/>
    <cellStyle name="Currency 5 2 2 7 2 2" xfId="3709"/>
    <cellStyle name="Currency 5 2 2 7 3" xfId="3710"/>
    <cellStyle name="Currency 5 2 2 7 4" xfId="15638"/>
    <cellStyle name="Currency 5 2 2 7 5" xfId="15639"/>
    <cellStyle name="Currency 5 2 2 8" xfId="3711"/>
    <cellStyle name="Currency 5 2 2 8 2" xfId="3712"/>
    <cellStyle name="Currency 5 2 2 8 2 2" xfId="3713"/>
    <cellStyle name="Currency 5 2 2 8 3" xfId="3714"/>
    <cellStyle name="Currency 5 2 2 8 4" xfId="15640"/>
    <cellStyle name="Currency 5 2 2 8 5" xfId="15641"/>
    <cellStyle name="Currency 5 2 2 9" xfId="3715"/>
    <cellStyle name="Currency 5 2 2 9 2" xfId="3716"/>
    <cellStyle name="Currency 5 2 2 9 2 2" xfId="3717"/>
    <cellStyle name="Currency 5 2 2 9 3" xfId="3718"/>
    <cellStyle name="Currency 5 2 2 9 4" xfId="15642"/>
    <cellStyle name="Currency 5 2 2 9 5" xfId="15643"/>
    <cellStyle name="Currency 5 2 3" xfId="3719"/>
    <cellStyle name="Currency 5 2 3 2" xfId="3720"/>
    <cellStyle name="Currency 5 2 3 3" xfId="3721"/>
    <cellStyle name="Currency 5 2 4" xfId="3722"/>
    <cellStyle name="Currency 5 2 4 2" xfId="3723"/>
    <cellStyle name="Currency 5 2 4 3" xfId="3724"/>
    <cellStyle name="Currency 5 2 5" xfId="3725"/>
    <cellStyle name="Currency 5 2 5 2" xfId="3726"/>
    <cellStyle name="Currency 5 2 5 3" xfId="3727"/>
    <cellStyle name="Currency 5 2 6" xfId="3728"/>
    <cellStyle name="Currency 5 2 6 2" xfId="3729"/>
    <cellStyle name="Currency 5 2 6 3" xfId="3730"/>
    <cellStyle name="Currency 5 2 7" xfId="3731"/>
    <cellStyle name="Currency 5 2 7 2" xfId="3732"/>
    <cellStyle name="Currency 5 2 7 3" xfId="3733"/>
    <cellStyle name="Currency 5 2 8" xfId="3734"/>
    <cellStyle name="Currency 5 2 8 2" xfId="3735"/>
    <cellStyle name="Currency 5 2 8 3" xfId="3736"/>
    <cellStyle name="Currency 5 2 9" xfId="3737"/>
    <cellStyle name="Currency 5 2 9 2" xfId="3738"/>
    <cellStyle name="Currency 5 2 9 3" xfId="3739"/>
    <cellStyle name="Currency 5 20" xfId="3740"/>
    <cellStyle name="Currency 5 20 2" xfId="3741"/>
    <cellStyle name="Currency 5 21" xfId="3742"/>
    <cellStyle name="Currency 5 21 2" xfId="3743"/>
    <cellStyle name="Currency 5 22" xfId="3744"/>
    <cellStyle name="Currency 5 22 2" xfId="3745"/>
    <cellStyle name="Currency 5 23" xfId="3746"/>
    <cellStyle name="Currency 5 23 2" xfId="3747"/>
    <cellStyle name="Currency 5 24" xfId="3748"/>
    <cellStyle name="Currency 5 24 2" xfId="3749"/>
    <cellStyle name="Currency 5 25" xfId="3750"/>
    <cellStyle name="Currency 5 25 2" xfId="3751"/>
    <cellStyle name="Currency 5 26" xfId="3752"/>
    <cellStyle name="Currency 5 26 2" xfId="3753"/>
    <cellStyle name="Currency 5 27" xfId="3754"/>
    <cellStyle name="Currency 5 27 2" xfId="3755"/>
    <cellStyle name="Currency 5 28" xfId="3756"/>
    <cellStyle name="Currency 5 28 2" xfId="3757"/>
    <cellStyle name="Currency 5 29" xfId="3758"/>
    <cellStyle name="Currency 5 29 2" xfId="3759"/>
    <cellStyle name="Currency 5 3" xfId="3760"/>
    <cellStyle name="Currency 5 3 2" xfId="3761"/>
    <cellStyle name="Currency 5 3 2 2" xfId="3762"/>
    <cellStyle name="Currency 5 30" xfId="3763"/>
    <cellStyle name="Currency 5 30 2" xfId="3764"/>
    <cellStyle name="Currency 5 31" xfId="3765"/>
    <cellStyle name="Currency 5 31 2" xfId="3766"/>
    <cellStyle name="Currency 5 32" xfId="3767"/>
    <cellStyle name="Currency 5 32 2" xfId="3768"/>
    <cellStyle name="Currency 5 33" xfId="3769"/>
    <cellStyle name="Currency 5 33 2" xfId="3770"/>
    <cellStyle name="Currency 5 34" xfId="3771"/>
    <cellStyle name="Currency 5 34 2" xfId="3772"/>
    <cellStyle name="Currency 5 35" xfId="3773"/>
    <cellStyle name="Currency 5 35 2" xfId="3774"/>
    <cellStyle name="Currency 5 36" xfId="3775"/>
    <cellStyle name="Currency 5 36 2" xfId="3776"/>
    <cellStyle name="Currency 5 37" xfId="3777"/>
    <cellStyle name="Currency 5 37 2" xfId="3778"/>
    <cellStyle name="Currency 5 38" xfId="3779"/>
    <cellStyle name="Currency 5 38 2" xfId="3780"/>
    <cellStyle name="Currency 5 39" xfId="3781"/>
    <cellStyle name="Currency 5 39 2" xfId="3782"/>
    <cellStyle name="Currency 5 4" xfId="3783"/>
    <cellStyle name="Currency 5 4 2" xfId="3784"/>
    <cellStyle name="Currency 5 40" xfId="3785"/>
    <cellStyle name="Currency 5 40 2" xfId="3786"/>
    <cellStyle name="Currency 5 41" xfId="3787"/>
    <cellStyle name="Currency 5 42" xfId="3788"/>
    <cellStyle name="Currency 5 42 2" xfId="3789"/>
    <cellStyle name="Currency 5 43" xfId="3790"/>
    <cellStyle name="Currency 5 43 2" xfId="3791"/>
    <cellStyle name="Currency 5 44" xfId="3792"/>
    <cellStyle name="Currency 5 44 2" xfId="3793"/>
    <cellStyle name="Currency 5 45" xfId="3794"/>
    <cellStyle name="Currency 5 45 2" xfId="3795"/>
    <cellStyle name="Currency 5 46" xfId="3796"/>
    <cellStyle name="Currency 5 47" xfId="3797"/>
    <cellStyle name="Currency 5 47 2" xfId="3798"/>
    <cellStyle name="Currency 5 48" xfId="3799"/>
    <cellStyle name="Currency 5 49" xfId="3800"/>
    <cellStyle name="Currency 5 5" xfId="3801"/>
    <cellStyle name="Currency 5 5 2" xfId="3802"/>
    <cellStyle name="Currency 5 50" xfId="3803"/>
    <cellStyle name="Currency 5 51" xfId="3804"/>
    <cellStyle name="Currency 5 52" xfId="3805"/>
    <cellStyle name="Currency 5 53" xfId="3806"/>
    <cellStyle name="Currency 5 54" xfId="3807"/>
    <cellStyle name="Currency 5 54 2" xfId="3808"/>
    <cellStyle name="Currency 5 55" xfId="3809"/>
    <cellStyle name="Currency 5 55 2" xfId="3810"/>
    <cellStyle name="Currency 5 56" xfId="3811"/>
    <cellStyle name="Currency 5 56 2" xfId="3812"/>
    <cellStyle name="Currency 5 57" xfId="3813"/>
    <cellStyle name="Currency 5 57 2" xfId="3814"/>
    <cellStyle name="Currency 5 58" xfId="3815"/>
    <cellStyle name="Currency 5 58 2" xfId="3816"/>
    <cellStyle name="Currency 5 59" xfId="3817"/>
    <cellStyle name="Currency 5 59 2" xfId="3818"/>
    <cellStyle name="Currency 5 6" xfId="3819"/>
    <cellStyle name="Currency 5 6 2" xfId="3820"/>
    <cellStyle name="Currency 5 60" xfId="3821"/>
    <cellStyle name="Currency 5 60 2" xfId="3822"/>
    <cellStyle name="Currency 5 61" xfId="3823"/>
    <cellStyle name="Currency 5 61 2" xfId="3824"/>
    <cellStyle name="Currency 5 62" xfId="3825"/>
    <cellStyle name="Currency 5 62 2" xfId="3826"/>
    <cellStyle name="Currency 5 63" xfId="3827"/>
    <cellStyle name="Currency 5 63 2" xfId="3828"/>
    <cellStyle name="Currency 5 64" xfId="3829"/>
    <cellStyle name="Currency 5 64 2" xfId="3830"/>
    <cellStyle name="Currency 5 65" xfId="3831"/>
    <cellStyle name="Currency 5 65 2" xfId="3832"/>
    <cellStyle name="Currency 5 66" xfId="3833"/>
    <cellStyle name="Currency 5 67" xfId="3834"/>
    <cellStyle name="Currency 5 68" xfId="3835"/>
    <cellStyle name="Currency 5 69" xfId="3836"/>
    <cellStyle name="Currency 5 7" xfId="3837"/>
    <cellStyle name="Currency 5 7 2" xfId="3838"/>
    <cellStyle name="Currency 5 70" xfId="3839"/>
    <cellStyle name="Currency 5 70 2" xfId="3840"/>
    <cellStyle name="Currency 5 71" xfId="3841"/>
    <cellStyle name="Currency 5 71 2" xfId="3842"/>
    <cellStyle name="Currency 5 72" xfId="3843"/>
    <cellStyle name="Currency 5 72 2" xfId="3844"/>
    <cellStyle name="Currency 5 73" xfId="3845"/>
    <cellStyle name="Currency 5 73 2" xfId="3846"/>
    <cellStyle name="Currency 5 74" xfId="3847"/>
    <cellStyle name="Currency 5 74 2" xfId="3848"/>
    <cellStyle name="Currency 5 75" xfId="3849"/>
    <cellStyle name="Currency 5 75 2" xfId="3850"/>
    <cellStyle name="Currency 5 76" xfId="3851"/>
    <cellStyle name="Currency 5 76 2" xfId="3852"/>
    <cellStyle name="Currency 5 77" xfId="3853"/>
    <cellStyle name="Currency 5 77 2" xfId="3854"/>
    <cellStyle name="Currency 5 78" xfId="3855"/>
    <cellStyle name="Currency 5 78 2" xfId="3856"/>
    <cellStyle name="Currency 5 79" xfId="3857"/>
    <cellStyle name="Currency 5 79 2" xfId="3858"/>
    <cellStyle name="Currency 5 8" xfId="3859"/>
    <cellStyle name="Currency 5 8 2" xfId="3860"/>
    <cellStyle name="Currency 5 80" xfId="3861"/>
    <cellStyle name="Currency 5 80 2" xfId="3862"/>
    <cellStyle name="Currency 5 81" xfId="3863"/>
    <cellStyle name="Currency 5 81 2" xfId="3864"/>
    <cellStyle name="Currency 5 82" xfId="3865"/>
    <cellStyle name="Currency 5 82 2" xfId="3866"/>
    <cellStyle name="Currency 5 83" xfId="3867"/>
    <cellStyle name="Currency 5 83 2" xfId="3868"/>
    <cellStyle name="Currency 5 84" xfId="3869"/>
    <cellStyle name="Currency 5 84 2" xfId="3870"/>
    <cellStyle name="Currency 5 85" xfId="3871"/>
    <cellStyle name="Currency 5 85 2" xfId="3872"/>
    <cellStyle name="Currency 5 86" xfId="3873"/>
    <cellStyle name="Currency 5 86 2" xfId="3874"/>
    <cellStyle name="Currency 5 87" xfId="3875"/>
    <cellStyle name="Currency 5 87 2" xfId="3876"/>
    <cellStyle name="Currency 5 88" xfId="3877"/>
    <cellStyle name="Currency 5 88 2" xfId="3878"/>
    <cellStyle name="Currency 5 89" xfId="3879"/>
    <cellStyle name="Currency 5 89 2" xfId="3880"/>
    <cellStyle name="Currency 5 9" xfId="3881"/>
    <cellStyle name="Currency 5 9 2" xfId="3882"/>
    <cellStyle name="Currency 5 90" xfId="3883"/>
    <cellStyle name="Currency 5 90 2" xfId="3884"/>
    <cellStyle name="Currency 5 91" xfId="3885"/>
    <cellStyle name="Currency 5 91 2" xfId="3886"/>
    <cellStyle name="Currency 5 92" xfId="3887"/>
    <cellStyle name="Currency 5 93" xfId="3888"/>
    <cellStyle name="Currency 5 94" xfId="3889"/>
    <cellStyle name="Currency 5 94 2" xfId="3890"/>
    <cellStyle name="Currency 5 95" xfId="3891"/>
    <cellStyle name="Currency 5 95 2" xfId="3892"/>
    <cellStyle name="Currency 5 96" xfId="3893"/>
    <cellStyle name="Currency 5 96 2" xfId="3894"/>
    <cellStyle name="Currency 5 97" xfId="3895"/>
    <cellStyle name="Currency 5 97 2" xfId="3896"/>
    <cellStyle name="Currency 5 98" xfId="3897"/>
    <cellStyle name="Currency 5 98 2" xfId="3898"/>
    <cellStyle name="Currency 5 99" xfId="3899"/>
    <cellStyle name="Currency 6" xfId="16"/>
    <cellStyle name="Currency 6 10" xfId="3900"/>
    <cellStyle name="Currency 6 10 2" xfId="3901"/>
    <cellStyle name="Currency 6 11" xfId="3902"/>
    <cellStyle name="Currency 6 11 2" xfId="3903"/>
    <cellStyle name="Currency 6 12" xfId="3904"/>
    <cellStyle name="Currency 6 12 2" xfId="3905"/>
    <cellStyle name="Currency 6 13" xfId="3906"/>
    <cellStyle name="Currency 6 13 2" xfId="3907"/>
    <cellStyle name="Currency 6 14" xfId="3908"/>
    <cellStyle name="Currency 6 14 2" xfId="3909"/>
    <cellStyle name="Currency 6 15" xfId="3910"/>
    <cellStyle name="Currency 6 15 2" xfId="3911"/>
    <cellStyle name="Currency 6 16" xfId="3912"/>
    <cellStyle name="Currency 6 16 2" xfId="3913"/>
    <cellStyle name="Currency 6 17" xfId="3914"/>
    <cellStyle name="Currency 6 17 2" xfId="3915"/>
    <cellStyle name="Currency 6 18" xfId="3916"/>
    <cellStyle name="Currency 6 18 2" xfId="3917"/>
    <cellStyle name="Currency 6 19" xfId="3918"/>
    <cellStyle name="Currency 6 2" xfId="3919"/>
    <cellStyle name="Currency 6 2 2" xfId="3920"/>
    <cellStyle name="Currency 6 2 2 2" xfId="3921"/>
    <cellStyle name="Currency 6 2 3" xfId="3922"/>
    <cellStyle name="Currency 6 2 4" xfId="15644"/>
    <cellStyle name="Currency 6 2 5" xfId="15645"/>
    <cellStyle name="Currency 6 20" xfId="33643"/>
    <cellStyle name="Currency 6 3" xfId="3923"/>
    <cellStyle name="Currency 6 3 2" xfId="3924"/>
    <cellStyle name="Currency 6 4" xfId="3925"/>
    <cellStyle name="Currency 6 4 2" xfId="3926"/>
    <cellStyle name="Currency 6 5" xfId="3927"/>
    <cellStyle name="Currency 6 5 2" xfId="3928"/>
    <cellStyle name="Currency 6 6" xfId="3929"/>
    <cellStyle name="Currency 6 6 2" xfId="3930"/>
    <cellStyle name="Currency 6 7" xfId="3931"/>
    <cellStyle name="Currency 6 7 2" xfId="3932"/>
    <cellStyle name="Currency 6 8" xfId="3933"/>
    <cellStyle name="Currency 6 8 2" xfId="3934"/>
    <cellStyle name="Currency 6 9" xfId="3935"/>
    <cellStyle name="Currency 6 9 2" xfId="3936"/>
    <cellStyle name="Currency 7" xfId="17"/>
    <cellStyle name="Currency 7 10" xfId="3937"/>
    <cellStyle name="Currency 7 11" xfId="3938"/>
    <cellStyle name="Currency 7 12" xfId="3939"/>
    <cellStyle name="Currency 7 13" xfId="3940"/>
    <cellStyle name="Currency 7 13 2" xfId="3941"/>
    <cellStyle name="Currency 7 13 2 2" xfId="3942"/>
    <cellStyle name="Currency 7 13 2 2 2" xfId="23431"/>
    <cellStyle name="Currency 7 13 2 3" xfId="3943"/>
    <cellStyle name="Currency 7 13 2 3 2" xfId="15646"/>
    <cellStyle name="Currency 7 13 2 3 2 2" xfId="23432"/>
    <cellStyle name="Currency 7 13 2 3 3" xfId="23433"/>
    <cellStyle name="Currency 7 13 2 4" xfId="15647"/>
    <cellStyle name="Currency 7 13 2 4 2" xfId="23434"/>
    <cellStyle name="Currency 7 13 2 5" xfId="23435"/>
    <cellStyle name="Currency 7 13 3" xfId="3944"/>
    <cellStyle name="Currency 7 13 4" xfId="3945"/>
    <cellStyle name="Currency 7 14" xfId="3946"/>
    <cellStyle name="Currency 7 15" xfId="3947"/>
    <cellStyle name="Currency 7 15 2" xfId="3948"/>
    <cellStyle name="Currency 7 15 3" xfId="23436"/>
    <cellStyle name="Currency 7 16" xfId="3949"/>
    <cellStyle name="Currency 7 16 2" xfId="15648"/>
    <cellStyle name="Currency 7 16 2 2" xfId="23437"/>
    <cellStyle name="Currency 7 16 3" xfId="23438"/>
    <cellStyle name="Currency 7 17" xfId="15649"/>
    <cellStyle name="Currency 7 17 2" xfId="23439"/>
    <cellStyle name="Currency 7 18" xfId="23440"/>
    <cellStyle name="Currency 7 2" xfId="3950"/>
    <cellStyle name="Currency 7 2 10" xfId="3951"/>
    <cellStyle name="Currency 7 2 10 2" xfId="3952"/>
    <cellStyle name="Currency 7 2 10 2 2" xfId="3953"/>
    <cellStyle name="Currency 7 2 10 2 3" xfId="3954"/>
    <cellStyle name="Currency 7 2 10 2 3 2" xfId="15650"/>
    <cellStyle name="Currency 7 2 10 2 3 2 2" xfId="23441"/>
    <cellStyle name="Currency 7 2 10 2 3 3" xfId="23442"/>
    <cellStyle name="Currency 7 2 10 2 4" xfId="15651"/>
    <cellStyle name="Currency 7 2 10 2 4 2" xfId="23443"/>
    <cellStyle name="Currency 7 2 10 2 5" xfId="23444"/>
    <cellStyle name="Currency 7 2 10 3" xfId="3955"/>
    <cellStyle name="Currency 7 2 10 4" xfId="3956"/>
    <cellStyle name="Currency 7 2 10 4 2" xfId="15652"/>
    <cellStyle name="Currency 7 2 10 4 2 2" xfId="23445"/>
    <cellStyle name="Currency 7 2 10 4 3" xfId="23446"/>
    <cellStyle name="Currency 7 2 10 5" xfId="15653"/>
    <cellStyle name="Currency 7 2 10 5 2" xfId="23447"/>
    <cellStyle name="Currency 7 2 10 6" xfId="23448"/>
    <cellStyle name="Currency 7 2 11" xfId="3957"/>
    <cellStyle name="Currency 7 2 11 2" xfId="3958"/>
    <cellStyle name="Currency 7 2 11 2 2" xfId="3959"/>
    <cellStyle name="Currency 7 2 11 2 3" xfId="3960"/>
    <cellStyle name="Currency 7 2 11 2 3 2" xfId="15654"/>
    <cellStyle name="Currency 7 2 11 2 3 2 2" xfId="23449"/>
    <cellStyle name="Currency 7 2 11 2 3 3" xfId="23450"/>
    <cellStyle name="Currency 7 2 11 2 4" xfId="15655"/>
    <cellStyle name="Currency 7 2 11 2 4 2" xfId="23451"/>
    <cellStyle name="Currency 7 2 11 2 5" xfId="23452"/>
    <cellStyle name="Currency 7 2 11 3" xfId="3961"/>
    <cellStyle name="Currency 7 2 11 4" xfId="3962"/>
    <cellStyle name="Currency 7 2 11 4 2" xfId="15656"/>
    <cellStyle name="Currency 7 2 11 4 2 2" xfId="23453"/>
    <cellStyle name="Currency 7 2 11 4 3" xfId="23454"/>
    <cellStyle name="Currency 7 2 11 5" xfId="15657"/>
    <cellStyle name="Currency 7 2 11 5 2" xfId="23455"/>
    <cellStyle name="Currency 7 2 11 6" xfId="23456"/>
    <cellStyle name="Currency 7 2 12" xfId="3963"/>
    <cellStyle name="Currency 7 2 12 2" xfId="3964"/>
    <cellStyle name="Currency 7 2 12 2 2" xfId="23457"/>
    <cellStyle name="Currency 7 2 12 3" xfId="3965"/>
    <cellStyle name="Currency 7 2 12 3 2" xfId="15658"/>
    <cellStyle name="Currency 7 2 12 3 2 2" xfId="23458"/>
    <cellStyle name="Currency 7 2 12 3 3" xfId="23459"/>
    <cellStyle name="Currency 7 2 12 4" xfId="15659"/>
    <cellStyle name="Currency 7 2 12 4 2" xfId="23460"/>
    <cellStyle name="Currency 7 2 12 5" xfId="23461"/>
    <cellStyle name="Currency 7 2 13" xfId="3966"/>
    <cellStyle name="Currency 7 2 13 2" xfId="3967"/>
    <cellStyle name="Currency 7 2 13 2 2" xfId="23462"/>
    <cellStyle name="Currency 7 2 13 3" xfId="3968"/>
    <cellStyle name="Currency 7 2 13 3 2" xfId="15660"/>
    <cellStyle name="Currency 7 2 13 3 2 2" xfId="23463"/>
    <cellStyle name="Currency 7 2 13 3 3" xfId="23464"/>
    <cellStyle name="Currency 7 2 13 4" xfId="15661"/>
    <cellStyle name="Currency 7 2 13 4 2" xfId="23465"/>
    <cellStyle name="Currency 7 2 13 5" xfId="23466"/>
    <cellStyle name="Currency 7 2 14" xfId="3969"/>
    <cellStyle name="Currency 7 2 14 2" xfId="3970"/>
    <cellStyle name="Currency 7 2 14 3" xfId="3971"/>
    <cellStyle name="Currency 7 2 14 3 2" xfId="15662"/>
    <cellStyle name="Currency 7 2 14 3 2 2" xfId="23467"/>
    <cellStyle name="Currency 7 2 14 3 3" xfId="23468"/>
    <cellStyle name="Currency 7 2 14 4" xfId="15663"/>
    <cellStyle name="Currency 7 2 14 4 2" xfId="23469"/>
    <cellStyle name="Currency 7 2 14 5" xfId="23470"/>
    <cellStyle name="Currency 7 2 15" xfId="3972"/>
    <cellStyle name="Currency 7 2 15 2" xfId="15664"/>
    <cellStyle name="Currency 7 2 15 2 2" xfId="23471"/>
    <cellStyle name="Currency 7 2 15 3" xfId="23472"/>
    <cellStyle name="Currency 7 2 16" xfId="15665"/>
    <cellStyle name="Currency 7 2 16 2" xfId="23473"/>
    <cellStyle name="Currency 7 2 17" xfId="23474"/>
    <cellStyle name="Currency 7 2 2" xfId="3973"/>
    <cellStyle name="Currency 7 2 2 2" xfId="3974"/>
    <cellStyle name="Currency 7 2 2 2 2" xfId="3975"/>
    <cellStyle name="Currency 7 2 2 2 3" xfId="3976"/>
    <cellStyle name="Currency 7 2 2 2 3 2" xfId="15666"/>
    <cellStyle name="Currency 7 2 2 2 3 2 2" xfId="23475"/>
    <cellStyle name="Currency 7 2 2 2 3 3" xfId="23476"/>
    <cellStyle name="Currency 7 2 2 2 4" xfId="15667"/>
    <cellStyle name="Currency 7 2 2 2 4 2" xfId="23477"/>
    <cellStyle name="Currency 7 2 2 2 5" xfId="23478"/>
    <cellStyle name="Currency 7 2 2 3" xfId="3977"/>
    <cellStyle name="Currency 7 2 2 4" xfId="3978"/>
    <cellStyle name="Currency 7 2 2 4 2" xfId="15668"/>
    <cellStyle name="Currency 7 2 2 4 2 2" xfId="23479"/>
    <cellStyle name="Currency 7 2 2 4 3" xfId="23480"/>
    <cellStyle name="Currency 7 2 2 5" xfId="15669"/>
    <cellStyle name="Currency 7 2 2 5 2" xfId="23481"/>
    <cellStyle name="Currency 7 2 2 6" xfId="23482"/>
    <cellStyle name="Currency 7 2 3" xfId="3979"/>
    <cellStyle name="Currency 7 2 3 2" xfId="3980"/>
    <cellStyle name="Currency 7 2 3 2 2" xfId="3981"/>
    <cellStyle name="Currency 7 2 3 2 3" xfId="3982"/>
    <cellStyle name="Currency 7 2 3 2 3 2" xfId="15670"/>
    <cellStyle name="Currency 7 2 3 2 3 2 2" xfId="23483"/>
    <cellStyle name="Currency 7 2 3 2 3 3" xfId="23484"/>
    <cellStyle name="Currency 7 2 3 2 4" xfId="15671"/>
    <cellStyle name="Currency 7 2 3 2 4 2" xfId="23485"/>
    <cellStyle name="Currency 7 2 3 2 5" xfId="23486"/>
    <cellStyle name="Currency 7 2 3 3" xfId="3983"/>
    <cellStyle name="Currency 7 2 3 4" xfId="3984"/>
    <cellStyle name="Currency 7 2 3 4 2" xfId="15672"/>
    <cellStyle name="Currency 7 2 3 4 2 2" xfId="23487"/>
    <cellStyle name="Currency 7 2 3 4 3" xfId="23488"/>
    <cellStyle name="Currency 7 2 3 5" xfId="15673"/>
    <cellStyle name="Currency 7 2 3 5 2" xfId="23489"/>
    <cellStyle name="Currency 7 2 3 6" xfId="23490"/>
    <cellStyle name="Currency 7 2 4" xfId="3985"/>
    <cellStyle name="Currency 7 2 4 2" xfId="3986"/>
    <cellStyle name="Currency 7 2 4 2 2" xfId="3987"/>
    <cellStyle name="Currency 7 2 4 2 3" xfId="3988"/>
    <cellStyle name="Currency 7 2 4 2 3 2" xfId="15674"/>
    <cellStyle name="Currency 7 2 4 2 3 2 2" xfId="23491"/>
    <cellStyle name="Currency 7 2 4 2 3 3" xfId="23492"/>
    <cellStyle name="Currency 7 2 4 2 4" xfId="15675"/>
    <cellStyle name="Currency 7 2 4 2 4 2" xfId="23493"/>
    <cellStyle name="Currency 7 2 4 2 5" xfId="23494"/>
    <cellStyle name="Currency 7 2 4 3" xfId="3989"/>
    <cellStyle name="Currency 7 2 4 4" xfId="3990"/>
    <cellStyle name="Currency 7 2 4 4 2" xfId="15676"/>
    <cellStyle name="Currency 7 2 4 4 2 2" xfId="23495"/>
    <cellStyle name="Currency 7 2 4 4 3" xfId="23496"/>
    <cellStyle name="Currency 7 2 4 5" xfId="15677"/>
    <cellStyle name="Currency 7 2 4 5 2" xfId="23497"/>
    <cellStyle name="Currency 7 2 4 6" xfId="23498"/>
    <cellStyle name="Currency 7 2 5" xfId="3991"/>
    <cellStyle name="Currency 7 2 5 2" xfId="3992"/>
    <cellStyle name="Currency 7 2 5 2 2" xfId="3993"/>
    <cellStyle name="Currency 7 2 5 2 3" xfId="3994"/>
    <cellStyle name="Currency 7 2 5 2 3 2" xfId="15678"/>
    <cellStyle name="Currency 7 2 5 2 3 2 2" xfId="23499"/>
    <cellStyle name="Currency 7 2 5 2 3 3" xfId="23500"/>
    <cellStyle name="Currency 7 2 5 2 4" xfId="15679"/>
    <cellStyle name="Currency 7 2 5 2 4 2" xfId="23501"/>
    <cellStyle name="Currency 7 2 5 2 5" xfId="23502"/>
    <cellStyle name="Currency 7 2 5 3" xfId="3995"/>
    <cellStyle name="Currency 7 2 5 4" xfId="3996"/>
    <cellStyle name="Currency 7 2 5 4 2" xfId="15680"/>
    <cellStyle name="Currency 7 2 5 4 2 2" xfId="23503"/>
    <cellStyle name="Currency 7 2 5 4 3" xfId="23504"/>
    <cellStyle name="Currency 7 2 5 5" xfId="15681"/>
    <cellStyle name="Currency 7 2 5 5 2" xfId="23505"/>
    <cellStyle name="Currency 7 2 5 6" xfId="23506"/>
    <cellStyle name="Currency 7 2 6" xfId="3997"/>
    <cellStyle name="Currency 7 2 6 2" xfId="3998"/>
    <cellStyle name="Currency 7 2 6 2 2" xfId="3999"/>
    <cellStyle name="Currency 7 2 6 2 3" xfId="4000"/>
    <cellStyle name="Currency 7 2 6 2 3 2" xfId="15682"/>
    <cellStyle name="Currency 7 2 6 2 3 2 2" xfId="23507"/>
    <cellStyle name="Currency 7 2 6 2 3 3" xfId="23508"/>
    <cellStyle name="Currency 7 2 6 2 4" xfId="15683"/>
    <cellStyle name="Currency 7 2 6 2 4 2" xfId="23509"/>
    <cellStyle name="Currency 7 2 6 2 5" xfId="23510"/>
    <cellStyle name="Currency 7 2 6 3" xfId="4001"/>
    <cellStyle name="Currency 7 2 6 4" xfId="4002"/>
    <cellStyle name="Currency 7 2 6 4 2" xfId="15684"/>
    <cellStyle name="Currency 7 2 6 4 2 2" xfId="23511"/>
    <cellStyle name="Currency 7 2 6 4 3" xfId="23512"/>
    <cellStyle name="Currency 7 2 6 5" xfId="15685"/>
    <cellStyle name="Currency 7 2 6 5 2" xfId="23513"/>
    <cellStyle name="Currency 7 2 6 6" xfId="23514"/>
    <cellStyle name="Currency 7 2 7" xfId="4003"/>
    <cellStyle name="Currency 7 2 7 2" xfId="4004"/>
    <cellStyle name="Currency 7 2 7 2 2" xfId="4005"/>
    <cellStyle name="Currency 7 2 7 2 3" xfId="4006"/>
    <cellStyle name="Currency 7 2 7 2 3 2" xfId="15686"/>
    <cellStyle name="Currency 7 2 7 2 3 2 2" xfId="23515"/>
    <cellStyle name="Currency 7 2 7 2 3 3" xfId="23516"/>
    <cellStyle name="Currency 7 2 7 2 4" xfId="15687"/>
    <cellStyle name="Currency 7 2 7 2 4 2" xfId="23517"/>
    <cellStyle name="Currency 7 2 7 2 5" xfId="23518"/>
    <cellStyle name="Currency 7 2 7 3" xfId="4007"/>
    <cellStyle name="Currency 7 2 7 4" xfId="4008"/>
    <cellStyle name="Currency 7 2 7 4 2" xfId="15688"/>
    <cellStyle name="Currency 7 2 7 4 2 2" xfId="23519"/>
    <cellStyle name="Currency 7 2 7 4 3" xfId="23520"/>
    <cellStyle name="Currency 7 2 7 5" xfId="15689"/>
    <cellStyle name="Currency 7 2 7 5 2" xfId="23521"/>
    <cellStyle name="Currency 7 2 7 6" xfId="23522"/>
    <cellStyle name="Currency 7 2 8" xfId="4009"/>
    <cellStyle name="Currency 7 2 8 2" xfId="4010"/>
    <cellStyle name="Currency 7 2 8 2 2" xfId="4011"/>
    <cellStyle name="Currency 7 2 8 2 3" xfId="4012"/>
    <cellStyle name="Currency 7 2 8 2 3 2" xfId="15690"/>
    <cellStyle name="Currency 7 2 8 2 3 2 2" xfId="23523"/>
    <cellStyle name="Currency 7 2 8 2 3 3" xfId="23524"/>
    <cellStyle name="Currency 7 2 8 2 4" xfId="15691"/>
    <cellStyle name="Currency 7 2 8 2 4 2" xfId="23525"/>
    <cellStyle name="Currency 7 2 8 2 5" xfId="23526"/>
    <cellStyle name="Currency 7 2 8 3" xfId="4013"/>
    <cellStyle name="Currency 7 2 8 4" xfId="4014"/>
    <cellStyle name="Currency 7 2 8 4 2" xfId="15692"/>
    <cellStyle name="Currency 7 2 8 4 2 2" xfId="23527"/>
    <cellStyle name="Currency 7 2 8 4 3" xfId="23528"/>
    <cellStyle name="Currency 7 2 8 5" xfId="15693"/>
    <cellStyle name="Currency 7 2 8 5 2" xfId="23529"/>
    <cellStyle name="Currency 7 2 8 6" xfId="23530"/>
    <cellStyle name="Currency 7 2 9" xfId="4015"/>
    <cellStyle name="Currency 7 2 9 2" xfId="4016"/>
    <cellStyle name="Currency 7 2 9 2 2" xfId="4017"/>
    <cellStyle name="Currency 7 2 9 2 3" xfId="4018"/>
    <cellStyle name="Currency 7 2 9 2 3 2" xfId="15694"/>
    <cellStyle name="Currency 7 2 9 2 3 2 2" xfId="23531"/>
    <cellStyle name="Currency 7 2 9 2 3 3" xfId="23532"/>
    <cellStyle name="Currency 7 2 9 2 4" xfId="15695"/>
    <cellStyle name="Currency 7 2 9 2 4 2" xfId="23533"/>
    <cellStyle name="Currency 7 2 9 2 5" xfId="23534"/>
    <cellStyle name="Currency 7 2 9 3" xfId="4019"/>
    <cellStyle name="Currency 7 2 9 4" xfId="4020"/>
    <cellStyle name="Currency 7 2 9 4 2" xfId="15696"/>
    <cellStyle name="Currency 7 2 9 4 2 2" xfId="23535"/>
    <cellStyle name="Currency 7 2 9 4 3" xfId="23536"/>
    <cellStyle name="Currency 7 2 9 5" xfId="15697"/>
    <cellStyle name="Currency 7 2 9 5 2" xfId="23537"/>
    <cellStyle name="Currency 7 2 9 6" xfId="23538"/>
    <cellStyle name="Currency 7 3" xfId="4021"/>
    <cellStyle name="Currency 7 3 2" xfId="4022"/>
    <cellStyle name="Currency 7 3 2 2" xfId="4023"/>
    <cellStyle name="Currency 7 3 2 3" xfId="4024"/>
    <cellStyle name="Currency 7 3 2 3 2" xfId="15698"/>
    <cellStyle name="Currency 7 3 2 3 2 2" xfId="23539"/>
    <cellStyle name="Currency 7 3 2 3 3" xfId="23540"/>
    <cellStyle name="Currency 7 3 2 4" xfId="15699"/>
    <cellStyle name="Currency 7 3 2 4 2" xfId="23541"/>
    <cellStyle name="Currency 7 3 2 5" xfId="23542"/>
    <cellStyle name="Currency 7 3 3" xfId="4025"/>
    <cellStyle name="Currency 7 3 4" xfId="4026"/>
    <cellStyle name="Currency 7 3 4 2" xfId="15700"/>
    <cellStyle name="Currency 7 3 4 2 2" xfId="23543"/>
    <cellStyle name="Currency 7 3 4 3" xfId="23544"/>
    <cellStyle name="Currency 7 3 5" xfId="15701"/>
    <cellStyle name="Currency 7 3 5 2" xfId="23545"/>
    <cellStyle name="Currency 7 3 6" xfId="23546"/>
    <cellStyle name="Currency 7 4" xfId="4027"/>
    <cellStyle name="Currency 7 5" xfId="4028"/>
    <cellStyle name="Currency 7 6" xfId="4029"/>
    <cellStyle name="Currency 7 7" xfId="4030"/>
    <cellStyle name="Currency 7 8" xfId="4031"/>
    <cellStyle name="Currency 7 9" xfId="4032"/>
    <cellStyle name="Currency 8" xfId="18"/>
    <cellStyle name="Currency 8 2" xfId="4033"/>
    <cellStyle name="Currency 8 2 2" xfId="15702"/>
    <cellStyle name="Currency 8 2 2 2" xfId="23547"/>
    <cellStyle name="Currency 8 2 3" xfId="23548"/>
    <cellStyle name="Currency 9" xfId="4034"/>
    <cellStyle name="Currency No$" xfId="4035"/>
    <cellStyle name="Currency Total" xfId="4036"/>
    <cellStyle name="Currency Total 2" xfId="4037"/>
    <cellStyle name="Currency x2 No$" xfId="4038"/>
    <cellStyle name="Currency0" xfId="4039"/>
    <cellStyle name="Custom - Style1" xfId="4040"/>
    <cellStyle name="Custom - Style8" xfId="4041"/>
    <cellStyle name="Data   - Style2" xfId="4042"/>
    <cellStyle name="Date" xfId="4043"/>
    <cellStyle name="Dollarsign" xfId="4044"/>
    <cellStyle name="DOUBLEL" xfId="4045"/>
    <cellStyle name="DOUBLEL 2" xfId="15703"/>
    <cellStyle name="eatme" xfId="4046"/>
    <cellStyle name="Explanatory Text 2" xfId="4047"/>
    <cellStyle name="Explanatory Text 3" xfId="4048"/>
    <cellStyle name="Explanatory Text 4" xfId="4049"/>
    <cellStyle name="Explanatory Text 5" xfId="4050"/>
    <cellStyle name="Explanatory Text 6" xfId="4051"/>
    <cellStyle name="Fixed" xfId="4052"/>
    <cellStyle name="Formula" xfId="4053"/>
    <cellStyle name="Gas Cost x5" xfId="4054"/>
    <cellStyle name="Good 2" xfId="4055"/>
    <cellStyle name="Good 3" xfId="4056"/>
    <cellStyle name="Good 4" xfId="4057"/>
    <cellStyle name="Good 5" xfId="4058"/>
    <cellStyle name="Good 6" xfId="4059"/>
    <cellStyle name="Hardcoded" xfId="4060"/>
    <cellStyle name="Head Title" xfId="4061"/>
    <cellStyle name="Heading 1 2" xfId="4062"/>
    <cellStyle name="Heading 1 3" xfId="4063"/>
    <cellStyle name="Heading 1 4" xfId="4064"/>
    <cellStyle name="Heading 1 5" xfId="4065"/>
    <cellStyle name="Heading 1 6" xfId="4066"/>
    <cellStyle name="Heading 2 2" xfId="4067"/>
    <cellStyle name="Heading 2 3" xfId="4068"/>
    <cellStyle name="Heading 2 4" xfId="4069"/>
    <cellStyle name="Heading 2 5" xfId="4070"/>
    <cellStyle name="Heading 2 6" xfId="4071"/>
    <cellStyle name="Heading 3 2" xfId="4072"/>
    <cellStyle name="Heading 3 3" xfId="4073"/>
    <cellStyle name="Heading 3 4" xfId="4074"/>
    <cellStyle name="Heading 3 5" xfId="4075"/>
    <cellStyle name="Heading 3 6" xfId="4076"/>
    <cellStyle name="Heading 4 2" xfId="4077"/>
    <cellStyle name="Heading 4 3" xfId="4078"/>
    <cellStyle name="Heading 4 4" xfId="4079"/>
    <cellStyle name="Heading 4 5" xfId="4080"/>
    <cellStyle name="Heading 4 6" xfId="4081"/>
    <cellStyle name="HeadlineStyle" xfId="19"/>
    <cellStyle name="HeadlineStyle 10" xfId="4082"/>
    <cellStyle name="HeadlineStyle 11" xfId="4083"/>
    <cellStyle name="HeadlineStyle 12" xfId="4084"/>
    <cellStyle name="HeadlineStyle 13" xfId="4085"/>
    <cellStyle name="HeadlineStyle 14" xfId="4086"/>
    <cellStyle name="HeadlineStyle 15" xfId="4087"/>
    <cellStyle name="HeadlineStyle 16" xfId="4088"/>
    <cellStyle name="HeadlineStyle 2" xfId="20"/>
    <cellStyle name="HeadlineStyle 3" xfId="4089"/>
    <cellStyle name="HeadlineStyle 4" xfId="4090"/>
    <cellStyle name="HeadlineStyle 5" xfId="4091"/>
    <cellStyle name="HeadlineStyle 6" xfId="4092"/>
    <cellStyle name="HeadlineStyle 7" xfId="4093"/>
    <cellStyle name="HeadlineStyle 8" xfId="4094"/>
    <cellStyle name="HeadlineStyle 9" xfId="4095"/>
    <cellStyle name="HeadlineStyleJustified" xfId="21"/>
    <cellStyle name="HeadlineStyleJustified 10" xfId="4096"/>
    <cellStyle name="HeadlineStyleJustified 11" xfId="4097"/>
    <cellStyle name="HeadlineStyleJustified 12" xfId="4098"/>
    <cellStyle name="HeadlineStyleJustified 13" xfId="4099"/>
    <cellStyle name="HeadlineStyleJustified 14" xfId="4100"/>
    <cellStyle name="HeadlineStyleJustified 15" xfId="4101"/>
    <cellStyle name="HeadlineStyleJustified 16" xfId="4102"/>
    <cellStyle name="HeadlineStyleJustified 2" xfId="22"/>
    <cellStyle name="HeadlineStyleJustified 3" xfId="4103"/>
    <cellStyle name="HeadlineStyleJustified 4" xfId="4104"/>
    <cellStyle name="HeadlineStyleJustified 5" xfId="4105"/>
    <cellStyle name="HeadlineStyleJustified 6" xfId="4106"/>
    <cellStyle name="HeadlineStyleJustified 7" xfId="4107"/>
    <cellStyle name="HeadlineStyleJustified 8" xfId="4108"/>
    <cellStyle name="HeadlineStyleJustified 9" xfId="4109"/>
    <cellStyle name="Hyperlink 2" xfId="4110"/>
    <cellStyle name="Hyperlink 2 2" xfId="4111"/>
    <cellStyle name="Hyperlink 2 2 2" xfId="33723"/>
    <cellStyle name="Hyperlink 3" xfId="4112"/>
    <cellStyle name="Hyperlink 4" xfId="4113"/>
    <cellStyle name="inc/dec" xfId="4114"/>
    <cellStyle name="inc/dec 2" xfId="4115"/>
    <cellStyle name="Input 2" xfId="4116"/>
    <cellStyle name="Input 3" xfId="4117"/>
    <cellStyle name="Input 4" xfId="4118"/>
    <cellStyle name="Input 5" xfId="4119"/>
    <cellStyle name="Input 6" xfId="4120"/>
    <cellStyle name="Invisible" xfId="4121"/>
    <cellStyle name="Labels - Style3" xfId="4122"/>
    <cellStyle name="Labor" xfId="4123"/>
    <cellStyle name="Lines" xfId="4124"/>
    <cellStyle name="Linked Amount" xfId="4125"/>
    <cellStyle name="Linked Cell 2" xfId="4126"/>
    <cellStyle name="Linked Cell 3" xfId="4127"/>
    <cellStyle name="Linked Cell 4" xfId="4128"/>
    <cellStyle name="Linked Cell 5" xfId="4129"/>
    <cellStyle name="Linked Cell 6" xfId="4130"/>
    <cellStyle name="Neutral 2" xfId="4131"/>
    <cellStyle name="Neutral 3" xfId="4132"/>
    <cellStyle name="Neutral 4" xfId="4133"/>
    <cellStyle name="Neutral 5" xfId="4134"/>
    <cellStyle name="Neutral 6" xfId="4135"/>
    <cellStyle name="NewColumnHeaderNormal" xfId="4136"/>
    <cellStyle name="NewSectionHeaderNormal" xfId="4137"/>
    <cellStyle name="NewTitleNormal" xfId="4138"/>
    <cellStyle name="Normal" xfId="0" builtinId="0"/>
    <cellStyle name="Normal - Style1" xfId="4139"/>
    <cellStyle name="Normal - Style2" xfId="4140"/>
    <cellStyle name="Normal - Style3" xfId="4141"/>
    <cellStyle name="Normal - Style4" xfId="4142"/>
    <cellStyle name="Normal - Style5" xfId="4143"/>
    <cellStyle name="Normal - Style6" xfId="4144"/>
    <cellStyle name="Normal - Style7" xfId="4145"/>
    <cellStyle name="Normal - Style8" xfId="4146"/>
    <cellStyle name="Normal 10" xfId="23"/>
    <cellStyle name="Normal 10 10" xfId="2"/>
    <cellStyle name="Normal 10 10 2" xfId="4147"/>
    <cellStyle name="Normal 10 10 2 2" xfId="4148"/>
    <cellStyle name="Normal 10 10 2 2 2" xfId="4149"/>
    <cellStyle name="Normal 10 10 2 2 2 2" xfId="15704"/>
    <cellStyle name="Normal 10 10 2 2 2 2 2" xfId="15705"/>
    <cellStyle name="Normal 10 10 2 2 2 2 2 2" xfId="23549"/>
    <cellStyle name="Normal 10 10 2 2 2 2 3" xfId="15706"/>
    <cellStyle name="Normal 10 10 2 2 2 3" xfId="15707"/>
    <cellStyle name="Normal 10 10 2 2 2 3 2" xfId="15708"/>
    <cellStyle name="Normal 10 10 2 2 2 3 2 2" xfId="23550"/>
    <cellStyle name="Normal 10 10 2 2 2 3 3" xfId="23551"/>
    <cellStyle name="Normal 10 10 2 2 2 4" xfId="15709"/>
    <cellStyle name="Normal 10 10 2 2 2 4 2" xfId="23552"/>
    <cellStyle name="Normal 10 10 2 2 2 5" xfId="15710"/>
    <cellStyle name="Normal 10 10 2 2 3" xfId="15711"/>
    <cellStyle name="Normal 10 10 2 2 3 2" xfId="23553"/>
    <cellStyle name="Normal 10 10 2 2 4" xfId="23554"/>
    <cellStyle name="Normal 10 10 2 3" xfId="4150"/>
    <cellStyle name="Normal 10 10 2 3 2" xfId="15712"/>
    <cellStyle name="Normal 10 10 2 3 2 2" xfId="23555"/>
    <cellStyle name="Normal 10 10 2 3 3" xfId="23556"/>
    <cellStyle name="Normal 10 10 2 4" xfId="15713"/>
    <cellStyle name="Normal 10 10 2 4 2" xfId="23557"/>
    <cellStyle name="Normal 10 10 2 5" xfId="23558"/>
    <cellStyle name="Normal 10 10 3" xfId="4151"/>
    <cellStyle name="Normal 10 10 3 2" xfId="23559"/>
    <cellStyle name="Normal 10 10 3 2 2" xfId="33621"/>
    <cellStyle name="Normal 10 10 3 2 2 2" xfId="33672"/>
    <cellStyle name="Normal 10 10 3 2 2 2 2" xfId="33689"/>
    <cellStyle name="Normal 10 10 3 2 2 2 2 2" xfId="33714"/>
    <cellStyle name="Normal 10 10 3 2 2 2 2 2 2" xfId="33729"/>
    <cellStyle name="Normal 10 10 3 2 2 3" xfId="33675"/>
    <cellStyle name="Normal 10 10 3 2 2 5" xfId="33700"/>
    <cellStyle name="Normal 10 10 3 3" xfId="23560"/>
    <cellStyle name="Normal 10 10 4" xfId="4152"/>
    <cellStyle name="Normal 10 10 4 2" xfId="4153"/>
    <cellStyle name="Normal 10 10 4 2 2" xfId="15714"/>
    <cellStyle name="Normal 10 10 4 2 2 2" xfId="15715"/>
    <cellStyle name="Normal 10 10 4 2 2 2 2" xfId="23561"/>
    <cellStyle name="Normal 10 10 4 2 2 3" xfId="23562"/>
    <cellStyle name="Normal 10 10 4 2 3" xfId="15716"/>
    <cellStyle name="Normal 10 10 4 2 3 2" xfId="23563"/>
    <cellStyle name="Normal 10 10 4 2 4" xfId="23564"/>
    <cellStyle name="Normal 10 10 4 2 5" xfId="23565"/>
    <cellStyle name="Normal 10 10 4 3" xfId="15717"/>
    <cellStyle name="Normal 10 10 4 3 2" xfId="23566"/>
    <cellStyle name="Normal 10 10 4 4" xfId="23567"/>
    <cellStyle name="Normal 10 10 5" xfId="4154"/>
    <cellStyle name="Normal 10 10 5 2" xfId="15718"/>
    <cellStyle name="Normal 10 10 5 2 2" xfId="23568"/>
    <cellStyle name="Normal 10 10 5 3" xfId="23569"/>
    <cellStyle name="Normal 10 10 6" xfId="4155"/>
    <cellStyle name="Normal 10 10 6 2" xfId="15719"/>
    <cellStyle name="Normal 10 10 6 2 2" xfId="23570"/>
    <cellStyle name="Normal 10 10 6 3" xfId="22082"/>
    <cellStyle name="Normal 10 10 6 4" xfId="23571"/>
    <cellStyle name="Normal 10 10 7" xfId="15720"/>
    <cellStyle name="Normal 10 10 7 2" xfId="23572"/>
    <cellStyle name="Normal 10 10 8" xfId="14447"/>
    <cellStyle name="Normal 10 11" xfId="4156"/>
    <cellStyle name="Normal 10 11 2" xfId="4157"/>
    <cellStyle name="Normal 10 11 2 2" xfId="4158"/>
    <cellStyle name="Normal 10 11 2 2 2" xfId="15721"/>
    <cellStyle name="Normal 10 11 2 3" xfId="15722"/>
    <cellStyle name="Normal 10 11 2 4" xfId="15723"/>
    <cellStyle name="Normal 10 11 2 5" xfId="15724"/>
    <cellStyle name="Normal 10 11 3" xfId="4159"/>
    <cellStyle name="Normal 10 11 3 2" xfId="15725"/>
    <cellStyle name="Normal 10 11 4" xfId="4160"/>
    <cellStyle name="Normal 10 11 4 2" xfId="4161"/>
    <cellStyle name="Normal 10 11 5" xfId="15726"/>
    <cellStyle name="Normal 10 11 6" xfId="15727"/>
    <cellStyle name="Normal 10 11 7" xfId="33629"/>
    <cellStyle name="Normal 10 11 7 2" xfId="33717"/>
    <cellStyle name="Normal 10 11 8" xfId="33683"/>
    <cellStyle name="Normal 10 11 8 2" xfId="33709"/>
    <cellStyle name="Normal 10 12" xfId="4162"/>
    <cellStyle name="Normal 10 12 2" xfId="4163"/>
    <cellStyle name="Normal 10 12 2 2" xfId="4164"/>
    <cellStyle name="Normal 10 12 3" xfId="4165"/>
    <cellStyle name="Normal 10 12 4" xfId="15728"/>
    <cellStyle name="Normal 10 12 5" xfId="15729"/>
    <cellStyle name="Normal 10 13" xfId="4166"/>
    <cellStyle name="Normal 10 13 2" xfId="4167"/>
    <cellStyle name="Normal 10 13 2 2" xfId="4168"/>
    <cellStyle name="Normal 10 13 3" xfId="4169"/>
    <cellStyle name="Normal 10 13 4" xfId="15730"/>
    <cellStyle name="Normal 10 13 5" xfId="15731"/>
    <cellStyle name="Normal 10 14" xfId="4170"/>
    <cellStyle name="Normal 10 14 10" xfId="4171"/>
    <cellStyle name="Normal 10 14 10 2" xfId="4172"/>
    <cellStyle name="Normal 10 14 10 2 2" xfId="4173"/>
    <cellStyle name="Normal 10 14 10 3" xfId="4174"/>
    <cellStyle name="Normal 10 14 10 4" xfId="15732"/>
    <cellStyle name="Normal 10 14 10 5" xfId="15733"/>
    <cellStyle name="Normal 10 14 11" xfId="4175"/>
    <cellStyle name="Normal 10 14 11 2" xfId="4176"/>
    <cellStyle name="Normal 10 14 11 2 2" xfId="4177"/>
    <cellStyle name="Normal 10 14 11 3" xfId="4178"/>
    <cellStyle name="Normal 10 14 11 4" xfId="15734"/>
    <cellStyle name="Normal 10 14 11 5" xfId="15735"/>
    <cellStyle name="Normal 10 14 12" xfId="4179"/>
    <cellStyle name="Normal 10 14 12 2" xfId="4180"/>
    <cellStyle name="Normal 10 14 12 2 2" xfId="4181"/>
    <cellStyle name="Normal 10 14 12 3" xfId="4182"/>
    <cellStyle name="Normal 10 14 12 4" xfId="15736"/>
    <cellStyle name="Normal 10 14 12 5" xfId="15737"/>
    <cellStyle name="Normal 10 14 13" xfId="4183"/>
    <cellStyle name="Normal 10 14 13 2" xfId="4184"/>
    <cellStyle name="Normal 10 14 13 2 2" xfId="15738"/>
    <cellStyle name="Normal 10 14 13 2 2 2" xfId="23573"/>
    <cellStyle name="Normal 10 14 13 2 3" xfId="23574"/>
    <cellStyle name="Normal 10 14 13 3" xfId="15739"/>
    <cellStyle name="Normal 10 14 13 3 2" xfId="23575"/>
    <cellStyle name="Normal 10 14 13 4" xfId="23576"/>
    <cellStyle name="Normal 10 14 14" xfId="4185"/>
    <cellStyle name="Normal 10 14 14 2" xfId="15740"/>
    <cellStyle name="Normal 10 14 14 2 2" xfId="23577"/>
    <cellStyle name="Normal 10 14 14 3" xfId="23578"/>
    <cellStyle name="Normal 10 14 15" xfId="15741"/>
    <cellStyle name="Normal 10 14 15 2" xfId="23579"/>
    <cellStyle name="Normal 10 14 16" xfId="23580"/>
    <cellStyle name="Normal 10 14 2" xfId="4186"/>
    <cellStyle name="Normal 10 14 2 2" xfId="4187"/>
    <cellStyle name="Normal 10 14 2 2 2" xfId="4188"/>
    <cellStyle name="Normal 10 14 2 2 3" xfId="15742"/>
    <cellStyle name="Normal 10 14 2 3" xfId="4189"/>
    <cellStyle name="Normal 10 14 2 4" xfId="15743"/>
    <cellStyle name="Normal 10 14 2 5" xfId="15744"/>
    <cellStyle name="Normal 10 14 3" xfId="4190"/>
    <cellStyle name="Normal 10 14 3 2" xfId="4191"/>
    <cellStyle name="Normal 10 14 3 2 2" xfId="4192"/>
    <cellStyle name="Normal 10 14 3 3" xfId="4193"/>
    <cellStyle name="Normal 10 14 3 4" xfId="15745"/>
    <cellStyle name="Normal 10 14 3 5" xfId="15746"/>
    <cellStyle name="Normal 10 14 4" xfId="4194"/>
    <cellStyle name="Normal 10 14 4 2" xfId="4195"/>
    <cellStyle name="Normal 10 14 4 2 2" xfId="4196"/>
    <cellStyle name="Normal 10 14 4 3" xfId="4197"/>
    <cellStyle name="Normal 10 14 4 4" xfId="15747"/>
    <cellStyle name="Normal 10 14 4 5" xfId="15748"/>
    <cellStyle name="Normal 10 14 5" xfId="4198"/>
    <cellStyle name="Normal 10 14 5 2" xfId="4199"/>
    <cellStyle name="Normal 10 14 5 2 2" xfId="4200"/>
    <cellStyle name="Normal 10 14 5 3" xfId="4201"/>
    <cellStyle name="Normal 10 14 5 4" xfId="15749"/>
    <cellStyle name="Normal 10 14 5 5" xfId="15750"/>
    <cellStyle name="Normal 10 14 6" xfId="4202"/>
    <cellStyle name="Normal 10 14 6 2" xfId="4203"/>
    <cellStyle name="Normal 10 14 6 2 2" xfId="4204"/>
    <cellStyle name="Normal 10 14 6 3" xfId="4205"/>
    <cellStyle name="Normal 10 14 6 4" xfId="15751"/>
    <cellStyle name="Normal 10 14 6 5" xfId="15752"/>
    <cellStyle name="Normal 10 14 7" xfId="4206"/>
    <cellStyle name="Normal 10 14 7 2" xfId="4207"/>
    <cellStyle name="Normal 10 14 7 2 2" xfId="4208"/>
    <cellStyle name="Normal 10 14 7 3" xfId="4209"/>
    <cellStyle name="Normal 10 14 7 4" xfId="15753"/>
    <cellStyle name="Normal 10 14 7 5" xfId="15754"/>
    <cellStyle name="Normal 10 14 8" xfId="4210"/>
    <cellStyle name="Normal 10 14 8 2" xfId="4211"/>
    <cellStyle name="Normal 10 14 8 2 2" xfId="4212"/>
    <cellStyle name="Normal 10 14 8 3" xfId="4213"/>
    <cellStyle name="Normal 10 14 8 4" xfId="15755"/>
    <cellStyle name="Normal 10 14 8 5" xfId="15756"/>
    <cellStyle name="Normal 10 14 9" xfId="4214"/>
    <cellStyle name="Normal 10 14 9 2" xfId="4215"/>
    <cellStyle name="Normal 10 14 9 2 2" xfId="4216"/>
    <cellStyle name="Normal 10 14 9 3" xfId="4217"/>
    <cellStyle name="Normal 10 14 9 4" xfId="15757"/>
    <cellStyle name="Normal 10 14 9 5" xfId="15758"/>
    <cellStyle name="Normal 10 15" xfId="4218"/>
    <cellStyle name="Normal 10 15 2" xfId="4219"/>
    <cellStyle name="Normal 10 15 2 2" xfId="4220"/>
    <cellStyle name="Normal 10 15 3" xfId="4221"/>
    <cellStyle name="Normal 10 15 4" xfId="15759"/>
    <cellStyle name="Normal 10 15 5" xfId="15760"/>
    <cellStyle name="Normal 10 16" xfId="4222"/>
    <cellStyle name="Normal 10 16 2" xfId="4223"/>
    <cellStyle name="Normal 10 16 2 2" xfId="4224"/>
    <cellStyle name="Normal 10 16 3" xfId="4225"/>
    <cellStyle name="Normal 10 16 4" xfId="15761"/>
    <cellStyle name="Normal 10 16 5" xfId="15762"/>
    <cellStyle name="Normal 10 17" xfId="4226"/>
    <cellStyle name="Normal 10 17 2" xfId="4227"/>
    <cellStyle name="Normal 10 17 2 2" xfId="4228"/>
    <cellStyle name="Normal 10 17 3" xfId="4229"/>
    <cellStyle name="Normal 10 17 4" xfId="15763"/>
    <cellStyle name="Normal 10 17 5" xfId="15764"/>
    <cellStyle name="Normal 10 18" xfId="4230"/>
    <cellStyle name="Normal 10 18 2" xfId="4231"/>
    <cellStyle name="Normal 10 18 2 2" xfId="4232"/>
    <cellStyle name="Normal 10 18 3" xfId="4233"/>
    <cellStyle name="Normal 10 18 4" xfId="15765"/>
    <cellStyle name="Normal 10 18 5" xfId="15766"/>
    <cellStyle name="Normal 10 19" xfId="4234"/>
    <cellStyle name="Normal 10 19 2" xfId="4235"/>
    <cellStyle name="Normal 10 19 2 2" xfId="4236"/>
    <cellStyle name="Normal 10 19 3" xfId="4237"/>
    <cellStyle name="Normal 10 19 4" xfId="15767"/>
    <cellStyle name="Normal 10 19 5" xfId="15768"/>
    <cellStyle name="Normal 10 2" xfId="4238"/>
    <cellStyle name="Normal 10 2 2" xfId="4239"/>
    <cellStyle name="Normal 10 2 2 2" xfId="4240"/>
    <cellStyle name="Normal 10 2 2 2 2" xfId="23581"/>
    <cellStyle name="Normal 10 2 2 3" xfId="4241"/>
    <cellStyle name="Normal 10 2 2 3 2" xfId="15769"/>
    <cellStyle name="Normal 10 2 2 3 2 2" xfId="23582"/>
    <cellStyle name="Normal 10 2 2 3 3" xfId="23583"/>
    <cellStyle name="Normal 10 2 2 4" xfId="15770"/>
    <cellStyle name="Normal 10 2 2 4 2" xfId="23584"/>
    <cellStyle name="Normal 10 2 2 5" xfId="23585"/>
    <cellStyle name="Normal 10 2 3" xfId="4242"/>
    <cellStyle name="Normal 10 2 3 2" xfId="23586"/>
    <cellStyle name="Normal 10 2 4" xfId="4243"/>
    <cellStyle name="Normal 10 2 4 2" xfId="15771"/>
    <cellStyle name="Normal 10 2 4 2 2" xfId="23587"/>
    <cellStyle name="Normal 10 2 4 3" xfId="23588"/>
    <cellStyle name="Normal 10 2 5" xfId="15772"/>
    <cellStyle name="Normal 10 2 5 2" xfId="23589"/>
    <cellStyle name="Normal 10 2 6" xfId="23590"/>
    <cellStyle name="Normal 10 20" xfId="4244"/>
    <cellStyle name="Normal 10 20 2" xfId="4245"/>
    <cellStyle name="Normal 10 20 2 2" xfId="4246"/>
    <cellStyle name="Normal 10 20 3" xfId="4247"/>
    <cellStyle name="Normal 10 20 4" xfId="15773"/>
    <cellStyle name="Normal 10 20 5" xfId="15774"/>
    <cellStyle name="Normal 10 21" xfId="4248"/>
    <cellStyle name="Normal 10 21 2" xfId="4249"/>
    <cellStyle name="Normal 10 21 2 2" xfId="4250"/>
    <cellStyle name="Normal 10 21 2 2 2" xfId="4251"/>
    <cellStyle name="Normal 10 21 2 2 2 2" xfId="15775"/>
    <cellStyle name="Normal 10 21 2 2 2 2 2" xfId="23591"/>
    <cellStyle name="Normal 10 21 2 2 2 3" xfId="23592"/>
    <cellStyle name="Normal 10 21 2 2 3" xfId="15776"/>
    <cellStyle name="Normal 10 21 2 2 3 2" xfId="23593"/>
    <cellStyle name="Normal 10 21 2 2 4" xfId="23594"/>
    <cellStyle name="Normal 10 21 2 3" xfId="4252"/>
    <cellStyle name="Normal 10 21 2 3 2" xfId="15777"/>
    <cellStyle name="Normal 10 21 2 3 2 2" xfId="23595"/>
    <cellStyle name="Normal 10 21 2 3 3" xfId="23596"/>
    <cellStyle name="Normal 10 21 2 4" xfId="15778"/>
    <cellStyle name="Normal 10 21 2 4 2" xfId="23597"/>
    <cellStyle name="Normal 10 21 2 5" xfId="23598"/>
    <cellStyle name="Normal 10 21 3" xfId="4253"/>
    <cellStyle name="Normal 10 21 4" xfId="4254"/>
    <cellStyle name="Normal 10 21 4 2" xfId="23599"/>
    <cellStyle name="Normal 10 21 5" xfId="4255"/>
    <cellStyle name="Normal 10 21 5 2" xfId="15779"/>
    <cellStyle name="Normal 10 21 5 2 2" xfId="23600"/>
    <cellStyle name="Normal 10 21 5 3" xfId="23601"/>
    <cellStyle name="Normal 10 21 6" xfId="15780"/>
    <cellStyle name="Normal 10 21 6 2" xfId="23602"/>
    <cellStyle name="Normal 10 21 7" xfId="23603"/>
    <cellStyle name="Normal 10 22" xfId="4256"/>
    <cellStyle name="Normal 10 22 2" xfId="4257"/>
    <cellStyle name="Normal 10 22 2 2" xfId="23604"/>
    <cellStyle name="Normal 10 22 3" xfId="4258"/>
    <cellStyle name="Normal 10 22 3 2" xfId="15781"/>
    <cellStyle name="Normal 10 22 3 2 2" xfId="23605"/>
    <cellStyle name="Normal 10 22 3 3" xfId="23606"/>
    <cellStyle name="Normal 10 22 4" xfId="15782"/>
    <cellStyle name="Normal 10 22 4 2" xfId="23607"/>
    <cellStyle name="Normal 10 22 5" xfId="23608"/>
    <cellStyle name="Normal 10 23" xfId="4259"/>
    <cellStyle name="Normal 10 23 2" xfId="4260"/>
    <cellStyle name="Normal 10 24" xfId="4261"/>
    <cellStyle name="Normal 10 24 2" xfId="15783"/>
    <cellStyle name="Normal 10 25" xfId="4262"/>
    <cellStyle name="Normal 10 25 2" xfId="15784"/>
    <cellStyle name="Normal 10 26" xfId="4263"/>
    <cellStyle name="Normal 10 26 2" xfId="4264"/>
    <cellStyle name="Normal 10 26 2 2" xfId="15785"/>
    <cellStyle name="Normal 10 26 2 2 2" xfId="15786"/>
    <cellStyle name="Normal 10 26 2 2 2 2" xfId="23609"/>
    <cellStyle name="Normal 10 26 2 2 3" xfId="23610"/>
    <cellStyle name="Normal 10 26 2 2 4" xfId="23611"/>
    <cellStyle name="Normal 10 26 2 3" xfId="15787"/>
    <cellStyle name="Normal 10 26 2 3 2" xfId="23612"/>
    <cellStyle name="Normal 10 26 2 4" xfId="23613"/>
    <cellStyle name="Normal 10 26 3" xfId="15788"/>
    <cellStyle name="Normal 10 27" xfId="4265"/>
    <cellStyle name="Normal 10 27 2" xfId="15789"/>
    <cellStyle name="Normal 10 28" xfId="4266"/>
    <cellStyle name="Normal 10 28 2" xfId="15790"/>
    <cellStyle name="Normal 10 29" xfId="4267"/>
    <cellStyle name="Normal 10 29 2" xfId="15791"/>
    <cellStyle name="Normal 10 3" xfId="4268"/>
    <cellStyle name="Normal 10 3 2" xfId="4269"/>
    <cellStyle name="Normal 10 3 2 2" xfId="4270"/>
    <cellStyle name="Normal 10 3 2 2 2" xfId="4271"/>
    <cellStyle name="Normal 10 3 2 2 2 2" xfId="15792"/>
    <cellStyle name="Normal 10 3 2 2 2 2 2" xfId="23614"/>
    <cellStyle name="Normal 10 3 2 2 2 3" xfId="23615"/>
    <cellStyle name="Normal 10 3 2 2 3" xfId="15793"/>
    <cellStyle name="Normal 10 3 2 2 3 2" xfId="23616"/>
    <cellStyle name="Normal 10 3 2 2 4" xfId="23617"/>
    <cellStyle name="Normal 10 3 2 3" xfId="4272"/>
    <cellStyle name="Normal 10 3 2 3 2" xfId="15794"/>
    <cellStyle name="Normal 10 3 2 3 2 2" xfId="23618"/>
    <cellStyle name="Normal 10 3 2 3 3" xfId="23619"/>
    <cellStyle name="Normal 10 3 2 4" xfId="15795"/>
    <cellStyle name="Normal 10 3 2 4 2" xfId="23620"/>
    <cellStyle name="Normal 10 3 2 5" xfId="23621"/>
    <cellStyle name="Normal 10 3 3" xfId="4273"/>
    <cellStyle name="Normal 10 3 3 2" xfId="23622"/>
    <cellStyle name="Normal 10 3 4" xfId="4274"/>
    <cellStyle name="Normal 10 3 4 2" xfId="15796"/>
    <cellStyle name="Normal 10 3 4 2 2" xfId="23623"/>
    <cellStyle name="Normal 10 3 4 3" xfId="23624"/>
    <cellStyle name="Normal 10 3 5" xfId="23625"/>
    <cellStyle name="Normal 10 30" xfId="4275"/>
    <cellStyle name="Normal 10 30 2" xfId="15797"/>
    <cellStyle name="Normal 10 31" xfId="4276"/>
    <cellStyle name="Normal 10 31 2" xfId="15798"/>
    <cellStyle name="Normal 10 32" xfId="4277"/>
    <cellStyle name="Normal 10 32 2" xfId="15799"/>
    <cellStyle name="Normal 10 33" xfId="4278"/>
    <cellStyle name="Normal 10 33 2" xfId="15800"/>
    <cellStyle name="Normal 10 34" xfId="4279"/>
    <cellStyle name="Normal 10 34 2" xfId="15801"/>
    <cellStyle name="Normal 10 35" xfId="4280"/>
    <cellStyle name="Normal 10 35 2" xfId="15802"/>
    <cellStyle name="Normal 10 36" xfId="4281"/>
    <cellStyle name="Normal 10 36 2" xfId="15803"/>
    <cellStyle name="Normal 10 37" xfId="4282"/>
    <cellStyle name="Normal 10 37 2" xfId="15804"/>
    <cellStyle name="Normal 10 38" xfId="4283"/>
    <cellStyle name="Normal 10 38 2" xfId="15805"/>
    <cellStyle name="Normal 10 39" xfId="4284"/>
    <cellStyle name="Normal 10 39 2" xfId="15806"/>
    <cellStyle name="Normal 10 4" xfId="4285"/>
    <cellStyle name="Normal 10 4 2" xfId="4286"/>
    <cellStyle name="Normal 10 4 2 2" xfId="4287"/>
    <cellStyle name="Normal 10 4 2 2 2" xfId="4288"/>
    <cellStyle name="Normal 10 4 2 2 2 2" xfId="15807"/>
    <cellStyle name="Normal 10 4 2 2 2 2 2" xfId="23626"/>
    <cellStyle name="Normal 10 4 2 2 2 3" xfId="23627"/>
    <cellStyle name="Normal 10 4 2 2 3" xfId="15808"/>
    <cellStyle name="Normal 10 4 2 2 3 2" xfId="23628"/>
    <cellStyle name="Normal 10 4 2 2 4" xfId="23629"/>
    <cellStyle name="Normal 10 4 2 3" xfId="4289"/>
    <cellStyle name="Normal 10 4 2 3 2" xfId="15809"/>
    <cellStyle name="Normal 10 4 2 3 2 2" xfId="23630"/>
    <cellStyle name="Normal 10 4 2 3 3" xfId="23631"/>
    <cellStyle name="Normal 10 4 2 4" xfId="15810"/>
    <cellStyle name="Normal 10 4 2 4 2" xfId="23632"/>
    <cellStyle name="Normal 10 4 2 5" xfId="23633"/>
    <cellStyle name="Normal 10 4 3" xfId="4290"/>
    <cellStyle name="Normal 10 4 3 2" xfId="23634"/>
    <cellStyle name="Normal 10 4 4" xfId="4291"/>
    <cellStyle name="Normal 10 4 4 2" xfId="15811"/>
    <cellStyle name="Normal 10 4 4 2 2" xfId="23635"/>
    <cellStyle name="Normal 10 4 4 3" xfId="23636"/>
    <cellStyle name="Normal 10 4 5" xfId="15812"/>
    <cellStyle name="Normal 10 4 5 2" xfId="23637"/>
    <cellStyle name="Normal 10 4 6" xfId="23638"/>
    <cellStyle name="Normal 10 40" xfId="4292"/>
    <cellStyle name="Normal 10 40 2" xfId="15813"/>
    <cellStyle name="Normal 10 41" xfId="4293"/>
    <cellStyle name="Normal 10 41 2" xfId="15814"/>
    <cellStyle name="Normal 10 42" xfId="4294"/>
    <cellStyle name="Normal 10 42 2" xfId="15815"/>
    <cellStyle name="Normal 10 43" xfId="4295"/>
    <cellStyle name="Normal 10 43 2" xfId="15816"/>
    <cellStyle name="Normal 10 44" xfId="4296"/>
    <cellStyle name="Normal 10 44 2" xfId="15817"/>
    <cellStyle name="Normal 10 45" xfId="4297"/>
    <cellStyle name="Normal 10 45 2" xfId="15818"/>
    <cellStyle name="Normal 10 46" xfId="4298"/>
    <cellStyle name="Normal 10 46 2" xfId="15819"/>
    <cellStyle name="Normal 10 47" xfId="4299"/>
    <cellStyle name="Normal 10 47 2" xfId="15820"/>
    <cellStyle name="Normal 10 48" xfId="4300"/>
    <cellStyle name="Normal 10 48 2" xfId="15821"/>
    <cellStyle name="Normal 10 49" xfId="4301"/>
    <cellStyle name="Normal 10 49 2" xfId="15822"/>
    <cellStyle name="Normal 10 5" xfId="4302"/>
    <cellStyle name="Normal 10 5 2" xfId="4303"/>
    <cellStyle name="Normal 10 5 2 2" xfId="4304"/>
    <cellStyle name="Normal 10 5 2 2 2" xfId="4305"/>
    <cellStyle name="Normal 10 5 2 2 2 2" xfId="15823"/>
    <cellStyle name="Normal 10 5 2 2 2 2 2" xfId="23639"/>
    <cellStyle name="Normal 10 5 2 2 2 3" xfId="23640"/>
    <cellStyle name="Normal 10 5 2 2 3" xfId="15824"/>
    <cellStyle name="Normal 10 5 2 2 3 2" xfId="23641"/>
    <cellStyle name="Normal 10 5 2 2 4" xfId="23642"/>
    <cellStyle name="Normal 10 5 2 3" xfId="4306"/>
    <cellStyle name="Normal 10 5 2 3 2" xfId="15825"/>
    <cellStyle name="Normal 10 5 2 3 2 2" xfId="23643"/>
    <cellStyle name="Normal 10 5 2 3 3" xfId="23644"/>
    <cellStyle name="Normal 10 5 2 4" xfId="15826"/>
    <cellStyle name="Normal 10 5 2 4 2" xfId="23645"/>
    <cellStyle name="Normal 10 5 2 5" xfId="23646"/>
    <cellStyle name="Normal 10 5 3" xfId="4307"/>
    <cellStyle name="Normal 10 5 3 2" xfId="23647"/>
    <cellStyle name="Normal 10 5 4" xfId="4308"/>
    <cellStyle name="Normal 10 5 4 2" xfId="15827"/>
    <cellStyle name="Normal 10 5 4 2 2" xfId="23648"/>
    <cellStyle name="Normal 10 5 4 3" xfId="23649"/>
    <cellStyle name="Normal 10 5 5" xfId="15828"/>
    <cellStyle name="Normal 10 5 5 2" xfId="23650"/>
    <cellStyle name="Normal 10 5 6" xfId="23651"/>
    <cellStyle name="Normal 10 50" xfId="4309"/>
    <cellStyle name="Normal 10 50 2" xfId="15829"/>
    <cellStyle name="Normal 10 51" xfId="4310"/>
    <cellStyle name="Normal 10 51 2" xfId="15830"/>
    <cellStyle name="Normal 10 52" xfId="4311"/>
    <cellStyle name="Normal 10 52 2" xfId="15831"/>
    <cellStyle name="Normal 10 53" xfId="4312"/>
    <cellStyle name="Normal 10 53 2" xfId="15832"/>
    <cellStyle name="Normal 10 54" xfId="4313"/>
    <cellStyle name="Normal 10 54 2" xfId="15833"/>
    <cellStyle name="Normal 10 55" xfId="4314"/>
    <cellStyle name="Normal 10 55 2" xfId="15834"/>
    <cellStyle name="Normal 10 56" xfId="4315"/>
    <cellStyle name="Normal 10 56 2" xfId="15835"/>
    <cellStyle name="Normal 10 57" xfId="4316"/>
    <cellStyle name="Normal 10 57 2" xfId="15836"/>
    <cellStyle name="Normal 10 58" xfId="4317"/>
    <cellStyle name="Normal 10 58 2" xfId="15837"/>
    <cellStyle name="Normal 10 59" xfId="4318"/>
    <cellStyle name="Normal 10 59 2" xfId="15838"/>
    <cellStyle name="Normal 10 6" xfId="4319"/>
    <cellStyle name="Normal 10 6 2" xfId="4320"/>
    <cellStyle name="Normal 10 6 2 2" xfId="4321"/>
    <cellStyle name="Normal 10 6 2 2 2" xfId="4322"/>
    <cellStyle name="Normal 10 6 2 2 2 2" xfId="15839"/>
    <cellStyle name="Normal 10 6 2 2 2 2 2" xfId="23652"/>
    <cellStyle name="Normal 10 6 2 2 2 3" xfId="23653"/>
    <cellStyle name="Normal 10 6 2 2 3" xfId="15840"/>
    <cellStyle name="Normal 10 6 2 2 3 2" xfId="23654"/>
    <cellStyle name="Normal 10 6 2 2 4" xfId="23655"/>
    <cellStyle name="Normal 10 6 2 3" xfId="4323"/>
    <cellStyle name="Normal 10 6 2 3 2" xfId="15841"/>
    <cellStyle name="Normal 10 6 2 3 2 2" xfId="23656"/>
    <cellStyle name="Normal 10 6 2 3 3" xfId="23657"/>
    <cellStyle name="Normal 10 6 2 4" xfId="15842"/>
    <cellStyle name="Normal 10 6 2 4 2" xfId="23658"/>
    <cellStyle name="Normal 10 6 2 5" xfId="23659"/>
    <cellStyle name="Normal 10 6 3" xfId="4324"/>
    <cellStyle name="Normal 10 6 3 2" xfId="23660"/>
    <cellStyle name="Normal 10 6 4" xfId="4325"/>
    <cellStyle name="Normal 10 6 4 2" xfId="15843"/>
    <cellStyle name="Normal 10 6 4 2 2" xfId="23661"/>
    <cellStyle name="Normal 10 6 4 3" xfId="23662"/>
    <cellStyle name="Normal 10 6 5" xfId="15844"/>
    <cellStyle name="Normal 10 6 5 2" xfId="23663"/>
    <cellStyle name="Normal 10 6 6" xfId="23664"/>
    <cellStyle name="Normal 10 60" xfId="4326"/>
    <cellStyle name="Normal 10 60 2" xfId="15845"/>
    <cellStyle name="Normal 10 61" xfId="4327"/>
    <cellStyle name="Normal 10 61 2" xfId="15846"/>
    <cellStyle name="Normal 10 62" xfId="4328"/>
    <cellStyle name="Normal 10 62 2" xfId="15847"/>
    <cellStyle name="Normal 10 63" xfId="4329"/>
    <cellStyle name="Normal 10 63 2" xfId="15848"/>
    <cellStyle name="Normal 10 64" xfId="4330"/>
    <cellStyle name="Normal 10 64 2" xfId="15849"/>
    <cellStyle name="Normal 10 65" xfId="4331"/>
    <cellStyle name="Normal 10 65 2" xfId="15850"/>
    <cellStyle name="Normal 10 66" xfId="4332"/>
    <cellStyle name="Normal 10 66 2" xfId="15851"/>
    <cellStyle name="Normal 10 67" xfId="4333"/>
    <cellStyle name="Normal 10 67 2" xfId="15852"/>
    <cellStyle name="Normal 10 68" xfId="4334"/>
    <cellStyle name="Normal 10 68 2" xfId="15853"/>
    <cellStyle name="Normal 10 69" xfId="4335"/>
    <cellStyle name="Normal 10 69 2" xfId="15854"/>
    <cellStyle name="Normal 10 7" xfId="4336"/>
    <cellStyle name="Normal 10 7 2" xfId="4337"/>
    <cellStyle name="Normal 10 7 2 2" xfId="4338"/>
    <cellStyle name="Normal 10 7 2 2 2" xfId="4339"/>
    <cellStyle name="Normal 10 7 2 2 2 2" xfId="15855"/>
    <cellStyle name="Normal 10 7 2 2 2 2 2" xfId="23665"/>
    <cellStyle name="Normal 10 7 2 2 2 3" xfId="23666"/>
    <cellStyle name="Normal 10 7 2 2 3" xfId="15856"/>
    <cellStyle name="Normal 10 7 2 2 3 2" xfId="23667"/>
    <cellStyle name="Normal 10 7 2 2 4" xfId="23668"/>
    <cellStyle name="Normal 10 7 2 3" xfId="4340"/>
    <cellStyle name="Normal 10 7 2 3 2" xfId="15857"/>
    <cellStyle name="Normal 10 7 2 3 2 2" xfId="23669"/>
    <cellStyle name="Normal 10 7 2 3 3" xfId="23670"/>
    <cellStyle name="Normal 10 7 2 4" xfId="15858"/>
    <cellStyle name="Normal 10 7 2 4 2" xfId="23671"/>
    <cellStyle name="Normal 10 7 2 5" xfId="23672"/>
    <cellStyle name="Normal 10 7 3" xfId="4341"/>
    <cellStyle name="Normal 10 7 3 2" xfId="23673"/>
    <cellStyle name="Normal 10 7 4" xfId="4342"/>
    <cellStyle name="Normal 10 7 4 2" xfId="15859"/>
    <cellStyle name="Normal 10 7 4 2 2" xfId="23674"/>
    <cellStyle name="Normal 10 7 4 3" xfId="23675"/>
    <cellStyle name="Normal 10 7 5" xfId="15860"/>
    <cellStyle name="Normal 10 7 5 2" xfId="23676"/>
    <cellStyle name="Normal 10 7 6" xfId="23677"/>
    <cellStyle name="Normal 10 70" xfId="4343"/>
    <cellStyle name="Normal 10 71" xfId="4344"/>
    <cellStyle name="Normal 10 72" xfId="4345"/>
    <cellStyle name="Normal 10 72 2" xfId="15861"/>
    <cellStyle name="Normal 10 72 3" xfId="23678"/>
    <cellStyle name="Normal 10 73" xfId="4346"/>
    <cellStyle name="Normal 10 73 2" xfId="4347"/>
    <cellStyle name="Normal 10 73 2 2" xfId="15862"/>
    <cellStyle name="Normal 10 73 2 2 2" xfId="23679"/>
    <cellStyle name="Normal 10 73 2 3" xfId="23680"/>
    <cellStyle name="Normal 10 73 3" xfId="15863"/>
    <cellStyle name="Normal 10 73 3 2" xfId="23681"/>
    <cellStyle name="Normal 10 73 4" xfId="23682"/>
    <cellStyle name="Normal 10 74" xfId="4348"/>
    <cellStyle name="Normal 10 74 2" xfId="4349"/>
    <cellStyle name="Normal 10 74 2 2" xfId="15864"/>
    <cellStyle name="Normal 10 74 2 2 2" xfId="23683"/>
    <cellStyle name="Normal 10 74 2 3" xfId="23684"/>
    <cellStyle name="Normal 10 74 3" xfId="15865"/>
    <cellStyle name="Normal 10 74 3 2" xfId="23685"/>
    <cellStyle name="Normal 10 74 4" xfId="23686"/>
    <cellStyle name="Normal 10 75" xfId="4350"/>
    <cellStyle name="Normal 10 75 2" xfId="4351"/>
    <cellStyle name="Normal 10 75 2 2" xfId="15866"/>
    <cellStyle name="Normal 10 75 2 2 2" xfId="23687"/>
    <cellStyle name="Normal 10 75 2 3" xfId="23688"/>
    <cellStyle name="Normal 10 75 3" xfId="15867"/>
    <cellStyle name="Normal 10 75 3 2" xfId="23689"/>
    <cellStyle name="Normal 10 75 4" xfId="23690"/>
    <cellStyle name="Normal 10 76" xfId="4352"/>
    <cellStyle name="Normal 10 76 2" xfId="4353"/>
    <cellStyle name="Normal 10 76 2 2" xfId="15868"/>
    <cellStyle name="Normal 10 76 2 2 2" xfId="23691"/>
    <cellStyle name="Normal 10 76 2 3" xfId="23692"/>
    <cellStyle name="Normal 10 76 3" xfId="15869"/>
    <cellStyle name="Normal 10 76 3 2" xfId="23693"/>
    <cellStyle name="Normal 10 76 4" xfId="23694"/>
    <cellStyle name="Normal 10 77" xfId="4354"/>
    <cellStyle name="Normal 10 77 2" xfId="15870"/>
    <cellStyle name="Normal 10 77 2 2" xfId="15871"/>
    <cellStyle name="Normal 10 77 2 2 2" xfId="23695"/>
    <cellStyle name="Normal 10 77 2 3" xfId="23696"/>
    <cellStyle name="Normal 10 77 3" xfId="15872"/>
    <cellStyle name="Normal 10 77 3 2" xfId="23697"/>
    <cellStyle name="Normal 10 77 4" xfId="23698"/>
    <cellStyle name="Normal 10 78" xfId="4355"/>
    <cellStyle name="Normal 10 78 2" xfId="4356"/>
    <cellStyle name="Normal 10 78 2 2" xfId="15873"/>
    <cellStyle name="Normal 10 78 2 2 2" xfId="23699"/>
    <cellStyle name="Normal 10 78 2 3" xfId="23700"/>
    <cellStyle name="Normal 10 78 3" xfId="4357"/>
    <cellStyle name="Normal 10 78 3 2" xfId="15874"/>
    <cellStyle name="Normal 10 78 3 2 2" xfId="23701"/>
    <cellStyle name="Normal 10 78 3 3" xfId="23702"/>
    <cellStyle name="Normal 10 78 4" xfId="15875"/>
    <cellStyle name="Normal 10 78 4 2" xfId="23703"/>
    <cellStyle name="Normal 10 78 5" xfId="23704"/>
    <cellStyle name="Normal 10 79" xfId="15876"/>
    <cellStyle name="Normal 10 79 2" xfId="15877"/>
    <cellStyle name="Normal 10 79 2 2" xfId="23705"/>
    <cellStyle name="Normal 10 79 3" xfId="23706"/>
    <cellStyle name="Normal 10 79 4" xfId="23707"/>
    <cellStyle name="Normal 10 8" xfId="4358"/>
    <cellStyle name="Normal 10 8 2" xfId="4359"/>
    <cellStyle name="Normal 10 8 2 2" xfId="4360"/>
    <cellStyle name="Normal 10 8 2 2 2" xfId="4361"/>
    <cellStyle name="Normal 10 8 2 2 2 2" xfId="15878"/>
    <cellStyle name="Normal 10 8 2 2 2 2 2" xfId="23708"/>
    <cellStyle name="Normal 10 8 2 2 2 3" xfId="23709"/>
    <cellStyle name="Normal 10 8 2 2 3" xfId="15879"/>
    <cellStyle name="Normal 10 8 2 2 3 2" xfId="23710"/>
    <cellStyle name="Normal 10 8 2 2 4" xfId="23711"/>
    <cellStyle name="Normal 10 8 2 3" xfId="4362"/>
    <cellStyle name="Normal 10 8 2 3 2" xfId="15880"/>
    <cellStyle name="Normal 10 8 2 3 2 2" xfId="23712"/>
    <cellStyle name="Normal 10 8 2 3 3" xfId="23713"/>
    <cellStyle name="Normal 10 8 2 4" xfId="15881"/>
    <cellStyle name="Normal 10 8 2 4 2" xfId="23714"/>
    <cellStyle name="Normal 10 8 2 5" xfId="23715"/>
    <cellStyle name="Normal 10 8 3" xfId="4363"/>
    <cellStyle name="Normal 10 8 3 2" xfId="23716"/>
    <cellStyle name="Normal 10 8 4" xfId="4364"/>
    <cellStyle name="Normal 10 8 4 2" xfId="15882"/>
    <cellStyle name="Normal 10 8 4 2 2" xfId="23717"/>
    <cellStyle name="Normal 10 8 4 3" xfId="23718"/>
    <cellStyle name="Normal 10 8 5" xfId="15883"/>
    <cellStyle name="Normal 10 8 5 2" xfId="23719"/>
    <cellStyle name="Normal 10 8 6" xfId="23720"/>
    <cellStyle name="Normal 10 80" xfId="15884"/>
    <cellStyle name="Normal 10 80 2" xfId="15885"/>
    <cellStyle name="Normal 10 80 2 2" xfId="23721"/>
    <cellStyle name="Normal 10 80 3" xfId="23722"/>
    <cellStyle name="Normal 10 81" xfId="23723"/>
    <cellStyle name="Normal 10 9" xfId="4365"/>
    <cellStyle name="Normal 10 9 2" xfId="4366"/>
    <cellStyle name="Normal 10 9 2 2" xfId="4367"/>
    <cellStyle name="Normal 10 9 2 2 2" xfId="4368"/>
    <cellStyle name="Normal 10 9 2 2 2 2" xfId="15886"/>
    <cellStyle name="Normal 10 9 2 2 2 2 2" xfId="23724"/>
    <cellStyle name="Normal 10 9 2 2 2 3" xfId="23725"/>
    <cellStyle name="Normal 10 9 2 2 3" xfId="15887"/>
    <cellStyle name="Normal 10 9 2 2 3 2" xfId="23726"/>
    <cellStyle name="Normal 10 9 2 2 4" xfId="23727"/>
    <cellStyle name="Normal 10 9 2 3" xfId="4369"/>
    <cellStyle name="Normal 10 9 2 3 2" xfId="15888"/>
    <cellStyle name="Normal 10 9 2 3 2 2" xfId="23728"/>
    <cellStyle name="Normal 10 9 2 3 3" xfId="23729"/>
    <cellStyle name="Normal 10 9 2 4" xfId="15889"/>
    <cellStyle name="Normal 10 9 2 4 2" xfId="23730"/>
    <cellStyle name="Normal 10 9 2 5" xfId="23731"/>
    <cellStyle name="Normal 10 9 3" xfId="4370"/>
    <cellStyle name="Normal 10 9 3 2" xfId="23732"/>
    <cellStyle name="Normal 10 9 4" xfId="4371"/>
    <cellStyle name="Normal 10 9 5" xfId="15890"/>
    <cellStyle name="Normal 10 9 5 2" xfId="23733"/>
    <cellStyle name="Normal 10 9 6" xfId="23734"/>
    <cellStyle name="Normal 100" xfId="4372"/>
    <cellStyle name="Normal 101" xfId="4373"/>
    <cellStyle name="Normal 102" xfId="4374"/>
    <cellStyle name="Normal 103" xfId="4375"/>
    <cellStyle name="Normal 104" xfId="4376"/>
    <cellStyle name="Normal 105" xfId="4377"/>
    <cellStyle name="Normal 106" xfId="4378"/>
    <cellStyle name="Normal 107" xfId="4379"/>
    <cellStyle name="Normal 108" xfId="4380"/>
    <cellStyle name="Normal 109" xfId="4381"/>
    <cellStyle name="Normal 11" xfId="24"/>
    <cellStyle name="Normal 11 10" xfId="4382"/>
    <cellStyle name="Normal 11 11" xfId="4383"/>
    <cellStyle name="Normal 11 12" xfId="4384"/>
    <cellStyle name="Normal 11 13" xfId="4385"/>
    <cellStyle name="Normal 11 14" xfId="4386"/>
    <cellStyle name="Normal 11 15" xfId="33644"/>
    <cellStyle name="Normal 11 2" xfId="4387"/>
    <cellStyle name="Normal 11 2 10" xfId="4388"/>
    <cellStyle name="Normal 11 2 2" xfId="4389"/>
    <cellStyle name="Normal 11 2 2 2" xfId="4390"/>
    <cellStyle name="Normal 11 2 2 2 2" xfId="4391"/>
    <cellStyle name="Normal 11 2 2 3" xfId="4392"/>
    <cellStyle name="Normal 11 2 2 4" xfId="4393"/>
    <cellStyle name="Normal 11 2 2 5" xfId="4394"/>
    <cellStyle name="Normal 11 2 2 6" xfId="4395"/>
    <cellStyle name="Normal 11 2 2 7" xfId="4396"/>
    <cellStyle name="Normal 11 2 2 8" xfId="4397"/>
    <cellStyle name="Normal 11 2 2 9" xfId="4398"/>
    <cellStyle name="Normal 11 2 3" xfId="4399"/>
    <cellStyle name="Normal 11 2 3 2" xfId="15891"/>
    <cellStyle name="Normal 11 2 4" xfId="4400"/>
    <cellStyle name="Normal 11 2 4 2" xfId="15892"/>
    <cellStyle name="Normal 11 2 5" xfId="4401"/>
    <cellStyle name="Normal 11 2 6" xfId="4402"/>
    <cellStyle name="Normal 11 2 7" xfId="4403"/>
    <cellStyle name="Normal 11 2 8" xfId="4404"/>
    <cellStyle name="Normal 11 2 9" xfId="4405"/>
    <cellStyle name="Normal 11 3" xfId="4406"/>
    <cellStyle name="Normal 11 3 2" xfId="4407"/>
    <cellStyle name="Normal 11 4" xfId="4408"/>
    <cellStyle name="Normal 11 4 2" xfId="15893"/>
    <cellStyle name="Normal 11 5" xfId="4409"/>
    <cellStyle name="Normal 11 5 2" xfId="4410"/>
    <cellStyle name="Normal 11 6" xfId="4411"/>
    <cellStyle name="Normal 11 6 2" xfId="4412"/>
    <cellStyle name="Normal 11 6 3" xfId="15894"/>
    <cellStyle name="Normal 11 6 4" xfId="15895"/>
    <cellStyle name="Normal 11 6 4 2" xfId="23735"/>
    <cellStyle name="Normal 11 6 5" xfId="23736"/>
    <cellStyle name="Normal 11 7" xfId="4413"/>
    <cellStyle name="Normal 11 7 2" xfId="4414"/>
    <cellStyle name="Normal 11 7 2 2" xfId="15896"/>
    <cellStyle name="Normal 11 7 2 2 2" xfId="23737"/>
    <cellStyle name="Normal 11 7 2 3" xfId="23738"/>
    <cellStyle name="Normal 11 7 3" xfId="15897"/>
    <cellStyle name="Normal 11 7 3 2" xfId="23739"/>
    <cellStyle name="Normal 11 7 4" xfId="23740"/>
    <cellStyle name="Normal 11 8" xfId="4415"/>
    <cellStyle name="Normal 11 9" xfId="4416"/>
    <cellStyle name="Normal 110" xfId="4417"/>
    <cellStyle name="Normal 111" xfId="4418"/>
    <cellStyle name="Normal 112" xfId="4419"/>
    <cellStyle name="Normal 113" xfId="4420"/>
    <cellStyle name="Normal 114" xfId="4421"/>
    <cellStyle name="Normal 115" xfId="4422"/>
    <cellStyle name="Normal 116" xfId="4423"/>
    <cellStyle name="Normal 117" xfId="4424"/>
    <cellStyle name="Normal 118" xfId="4425"/>
    <cellStyle name="Normal 119" xfId="4426"/>
    <cellStyle name="Normal 12" xfId="25"/>
    <cellStyle name="Normal 12 10" xfId="4427"/>
    <cellStyle name="Normal 12 10 2" xfId="15898"/>
    <cellStyle name="Normal 12 10 3" xfId="33666"/>
    <cellStyle name="Normal 12 10 4" xfId="33719"/>
    <cellStyle name="Normal 12 10 4 2" xfId="33726"/>
    <cellStyle name="Normal 12 11" xfId="4428"/>
    <cellStyle name="Normal 12 11 2" xfId="15899"/>
    <cellStyle name="Normal 12 12" xfId="4429"/>
    <cellStyle name="Normal 12 12 2" xfId="15900"/>
    <cellStyle name="Normal 12 13" xfId="4430"/>
    <cellStyle name="Normal 12 13 2" xfId="15901"/>
    <cellStyle name="Normal 12 14" xfId="4431"/>
    <cellStyle name="Normal 12 14 2" xfId="15902"/>
    <cellStyle name="Normal 12 15" xfId="4432"/>
    <cellStyle name="Normal 12 15 2" xfId="15903"/>
    <cellStyle name="Normal 12 16" xfId="4433"/>
    <cellStyle name="Normal 12 16 2" xfId="15904"/>
    <cellStyle name="Normal 12 17" xfId="4434"/>
    <cellStyle name="Normal 12 17 2" xfId="15905"/>
    <cellStyle name="Normal 12 18" xfId="4435"/>
    <cellStyle name="Normal 12 18 2" xfId="15906"/>
    <cellStyle name="Normal 12 19" xfId="4436"/>
    <cellStyle name="Normal 12 19 2" xfId="15907"/>
    <cellStyle name="Normal 12 2" xfId="4437"/>
    <cellStyle name="Normal 12 2 2" xfId="4438"/>
    <cellStyle name="Normal 12 2 2 2" xfId="4439"/>
    <cellStyle name="Normal 12 2 3" xfId="4440"/>
    <cellStyle name="Normal 12 2 4" xfId="15908"/>
    <cellStyle name="Normal 12 20" xfId="4441"/>
    <cellStyle name="Normal 12 20 2" xfId="15909"/>
    <cellStyle name="Normal 12 21" xfId="4442"/>
    <cellStyle name="Normal 12 21 2" xfId="15910"/>
    <cellStyle name="Normal 12 22" xfId="4443"/>
    <cellStyle name="Normal 12 22 2" xfId="15911"/>
    <cellStyle name="Normal 12 23" xfId="4444"/>
    <cellStyle name="Normal 12 23 2" xfId="15912"/>
    <cellStyle name="Normal 12 24" xfId="4445"/>
    <cellStyle name="Normal 12 24 2" xfId="15913"/>
    <cellStyle name="Normal 12 25" xfId="4446"/>
    <cellStyle name="Normal 12 25 2" xfId="15914"/>
    <cellStyle name="Normal 12 26" xfId="4447"/>
    <cellStyle name="Normal 12 26 2" xfId="15915"/>
    <cellStyle name="Normal 12 27" xfId="4448"/>
    <cellStyle name="Normal 12 27 2" xfId="15916"/>
    <cellStyle name="Normal 12 28" xfId="4449"/>
    <cellStyle name="Normal 12 28 2" xfId="15917"/>
    <cellStyle name="Normal 12 29" xfId="4450"/>
    <cellStyle name="Normal 12 29 2" xfId="15918"/>
    <cellStyle name="Normal 12 3" xfId="4451"/>
    <cellStyle name="Normal 12 3 2" xfId="4452"/>
    <cellStyle name="Normal 12 30" xfId="4453"/>
    <cellStyle name="Normal 12 30 2" xfId="15919"/>
    <cellStyle name="Normal 12 31" xfId="4454"/>
    <cellStyle name="Normal 12 31 2" xfId="15920"/>
    <cellStyle name="Normal 12 32" xfId="4455"/>
    <cellStyle name="Normal 12 32 2" xfId="15921"/>
    <cellStyle name="Normal 12 33" xfId="4456"/>
    <cellStyle name="Normal 12 33 2" xfId="15922"/>
    <cellStyle name="Normal 12 34" xfId="4457"/>
    <cellStyle name="Normal 12 34 2" xfId="15923"/>
    <cellStyle name="Normal 12 35" xfId="4458"/>
    <cellStyle name="Normal 12 35 2" xfId="15924"/>
    <cellStyle name="Normal 12 36" xfId="4459"/>
    <cellStyle name="Normal 12 36 2" xfId="15925"/>
    <cellStyle name="Normal 12 37" xfId="4460"/>
    <cellStyle name="Normal 12 37 2" xfId="15926"/>
    <cellStyle name="Normal 12 38" xfId="4461"/>
    <cellStyle name="Normal 12 38 2" xfId="15927"/>
    <cellStyle name="Normal 12 39" xfId="4462"/>
    <cellStyle name="Normal 12 39 2" xfId="15928"/>
    <cellStyle name="Normal 12 4" xfId="4463"/>
    <cellStyle name="Normal 12 4 2" xfId="4464"/>
    <cellStyle name="Normal 12 40" xfId="4465"/>
    <cellStyle name="Normal 12 40 2" xfId="15929"/>
    <cellStyle name="Normal 12 41" xfId="4466"/>
    <cellStyle name="Normal 12 41 2" xfId="15930"/>
    <cellStyle name="Normal 12 42" xfId="4467"/>
    <cellStyle name="Normal 12 42 2" xfId="15931"/>
    <cellStyle name="Normal 12 43" xfId="4468"/>
    <cellStyle name="Normal 12 43 2" xfId="15932"/>
    <cellStyle name="Normal 12 44" xfId="4469"/>
    <cellStyle name="Normal 12 44 2" xfId="15933"/>
    <cellStyle name="Normal 12 45" xfId="4470"/>
    <cellStyle name="Normal 12 45 2" xfId="15934"/>
    <cellStyle name="Normal 12 46" xfId="4471"/>
    <cellStyle name="Normal 12 46 2" xfId="15935"/>
    <cellStyle name="Normal 12 47" xfId="4472"/>
    <cellStyle name="Normal 12 47 2" xfId="15936"/>
    <cellStyle name="Normal 12 48" xfId="4473"/>
    <cellStyle name="Normal 12 48 2" xfId="15937"/>
    <cellStyle name="Normal 12 49" xfId="4474"/>
    <cellStyle name="Normal 12 49 2" xfId="15938"/>
    <cellStyle name="Normal 12 5" xfId="4475"/>
    <cellStyle name="Normal 12 5 2" xfId="15939"/>
    <cellStyle name="Normal 12 50" xfId="33645"/>
    <cellStyle name="Normal 12 6" xfId="4476"/>
    <cellStyle name="Normal 12 6 2" xfId="15940"/>
    <cellStyle name="Normal 12 7" xfId="4477"/>
    <cellStyle name="Normal 12 7 2" xfId="15941"/>
    <cellStyle name="Normal 12 8" xfId="4478"/>
    <cellStyle name="Normal 12 8 2" xfId="15942"/>
    <cellStyle name="Normal 12 9" xfId="4479"/>
    <cellStyle name="Normal 12 9 2" xfId="15943"/>
    <cellStyle name="Normal 120" xfId="4480"/>
    <cellStyle name="Normal 121" xfId="4481"/>
    <cellStyle name="Normal 122" xfId="4482"/>
    <cellStyle name="Normal 123" xfId="4483"/>
    <cellStyle name="Normal 124" xfId="4484"/>
    <cellStyle name="Normal 124 2" xfId="15944"/>
    <cellStyle name="Normal 125" xfId="4485"/>
    <cellStyle name="Normal 125 2" xfId="4486"/>
    <cellStyle name="Normal 125 2 2" xfId="4487"/>
    <cellStyle name="Normal 125 2 2 2" xfId="15945"/>
    <cellStyle name="Normal 125 2 2 2 2" xfId="23741"/>
    <cellStyle name="Normal 125 2 2 3" xfId="23742"/>
    <cellStyle name="Normal 125 2 3" xfId="15946"/>
    <cellStyle name="Normal 125 2 3 2" xfId="23743"/>
    <cellStyle name="Normal 125 2 4" xfId="23744"/>
    <cellStyle name="Normal 125 3" xfId="4488"/>
    <cellStyle name="Normal 125 3 2" xfId="15947"/>
    <cellStyle name="Normal 125 3 2 2" xfId="23745"/>
    <cellStyle name="Normal 125 3 3" xfId="23746"/>
    <cellStyle name="Normal 125 4" xfId="15948"/>
    <cellStyle name="Normal 125 4 2" xfId="23747"/>
    <cellStyle name="Normal 125 5" xfId="23748"/>
    <cellStyle name="Normal 126" xfId="4489"/>
    <cellStyle name="Normal 126 2" xfId="4490"/>
    <cellStyle name="Normal 126 2 2" xfId="4491"/>
    <cellStyle name="Normal 126 2 2 2" xfId="15949"/>
    <cellStyle name="Normal 126 2 2 2 2" xfId="23749"/>
    <cellStyle name="Normal 126 2 2 3" xfId="23750"/>
    <cellStyle name="Normal 126 2 3" xfId="15950"/>
    <cellStyle name="Normal 126 2 3 2" xfId="23751"/>
    <cellStyle name="Normal 126 2 4" xfId="23752"/>
    <cellStyle name="Normal 126 3" xfId="4492"/>
    <cellStyle name="Normal 126 3 2" xfId="15951"/>
    <cellStyle name="Normal 126 3 2 2" xfId="23753"/>
    <cellStyle name="Normal 126 3 3" xfId="23754"/>
    <cellStyle name="Normal 126 4" xfId="15952"/>
    <cellStyle name="Normal 126 4 2" xfId="23755"/>
    <cellStyle name="Normal 126 5" xfId="23756"/>
    <cellStyle name="Normal 127" xfId="4493"/>
    <cellStyle name="Normal 127 2" xfId="4494"/>
    <cellStyle name="Normal 127 2 2" xfId="4495"/>
    <cellStyle name="Normal 127 2 2 2" xfId="15953"/>
    <cellStyle name="Normal 127 2 2 2 2" xfId="23757"/>
    <cellStyle name="Normal 127 2 2 3" xfId="23758"/>
    <cellStyle name="Normal 127 2 3" xfId="15954"/>
    <cellStyle name="Normal 127 2 3 2" xfId="23759"/>
    <cellStyle name="Normal 127 2 4" xfId="23760"/>
    <cellStyle name="Normal 127 3" xfId="4496"/>
    <cellStyle name="Normal 127 3 2" xfId="15955"/>
    <cellStyle name="Normal 127 3 2 2" xfId="23761"/>
    <cellStyle name="Normal 127 3 3" xfId="23762"/>
    <cellStyle name="Normal 127 4" xfId="15956"/>
    <cellStyle name="Normal 127 4 2" xfId="23763"/>
    <cellStyle name="Normal 127 5" xfId="23764"/>
    <cellStyle name="Normal 128" xfId="4497"/>
    <cellStyle name="Normal 129" xfId="4498"/>
    <cellStyle name="Normal 129 2" xfId="4499"/>
    <cellStyle name="Normal 129 2 2" xfId="4500"/>
    <cellStyle name="Normal 129 2 2 2" xfId="15957"/>
    <cellStyle name="Normal 129 2 2 2 2" xfId="23765"/>
    <cellStyle name="Normal 129 2 2 3" xfId="23766"/>
    <cellStyle name="Normal 129 2 3" xfId="15958"/>
    <cellStyle name="Normal 129 2 3 2" xfId="23767"/>
    <cellStyle name="Normal 129 2 4" xfId="23768"/>
    <cellStyle name="Normal 129 3" xfId="4501"/>
    <cellStyle name="Normal 129 3 2" xfId="15959"/>
    <cellStyle name="Normal 129 3 2 2" xfId="23769"/>
    <cellStyle name="Normal 129 3 3" xfId="23770"/>
    <cellStyle name="Normal 129 4" xfId="15960"/>
    <cellStyle name="Normal 129 4 2" xfId="23771"/>
    <cellStyle name="Normal 129 5" xfId="23772"/>
    <cellStyle name="Normal 13" xfId="26"/>
    <cellStyle name="Normal 13 10" xfId="4502"/>
    <cellStyle name="Normal 13 10 2" xfId="15961"/>
    <cellStyle name="Normal 13 11" xfId="4503"/>
    <cellStyle name="Normal 13 11 2" xfId="15962"/>
    <cellStyle name="Normal 13 12" xfId="4504"/>
    <cellStyle name="Normal 13 12 2" xfId="15963"/>
    <cellStyle name="Normal 13 13" xfId="4505"/>
    <cellStyle name="Normal 13 13 2" xfId="15964"/>
    <cellStyle name="Normal 13 14" xfId="4506"/>
    <cellStyle name="Normal 13 14 2" xfId="15965"/>
    <cellStyle name="Normal 13 15" xfId="4507"/>
    <cellStyle name="Normal 13 15 2" xfId="15966"/>
    <cellStyle name="Normal 13 16" xfId="4508"/>
    <cellStyle name="Normal 13 16 2" xfId="15967"/>
    <cellStyle name="Normal 13 17" xfId="4509"/>
    <cellStyle name="Normal 13 17 2" xfId="15968"/>
    <cellStyle name="Normal 13 18" xfId="4510"/>
    <cellStyle name="Normal 13 18 2" xfId="15969"/>
    <cellStyle name="Normal 13 19" xfId="4511"/>
    <cellStyle name="Normal 13 19 2" xfId="15970"/>
    <cellStyle name="Normal 13 2" xfId="4512"/>
    <cellStyle name="Normal 13 2 2" xfId="4513"/>
    <cellStyle name="Normal 13 2 2 2" xfId="4514"/>
    <cellStyle name="Normal 13 2 3" xfId="4515"/>
    <cellStyle name="Normal 13 2 3 2" xfId="4516"/>
    <cellStyle name="Normal 13 2 3 2 2" xfId="4517"/>
    <cellStyle name="Normal 13 2 3 2 2 2" xfId="15971"/>
    <cellStyle name="Normal 13 2 3 2 2 2 2" xfId="23773"/>
    <cellStyle name="Normal 13 2 3 2 2 3" xfId="23774"/>
    <cellStyle name="Normal 13 2 3 2 3" xfId="15972"/>
    <cellStyle name="Normal 13 2 3 2 3 2" xfId="23775"/>
    <cellStyle name="Normal 13 2 3 2 4" xfId="23776"/>
    <cellStyle name="Normal 13 2 3 3" xfId="4518"/>
    <cellStyle name="Normal 13 2 3 3 2" xfId="15973"/>
    <cellStyle name="Normal 13 2 3 3 2 2" xfId="23777"/>
    <cellStyle name="Normal 13 2 3 3 3" xfId="23778"/>
    <cellStyle name="Normal 13 2 3 4" xfId="15974"/>
    <cellStyle name="Normal 13 2 3 4 2" xfId="23779"/>
    <cellStyle name="Normal 13 2 3 5" xfId="23780"/>
    <cellStyle name="Normal 13 2 4" xfId="4519"/>
    <cellStyle name="Normal 13 2 4 2" xfId="15975"/>
    <cellStyle name="Normal 13 2 5" xfId="4520"/>
    <cellStyle name="Normal 13 2 5 2" xfId="4521"/>
    <cellStyle name="Normal 13 2 5 2 2" xfId="15976"/>
    <cellStyle name="Normal 13 2 5 2 2 2" xfId="23781"/>
    <cellStyle name="Normal 13 2 5 2 3" xfId="23782"/>
    <cellStyle name="Normal 13 2 5 3" xfId="15977"/>
    <cellStyle name="Normal 13 2 5 3 2" xfId="23783"/>
    <cellStyle name="Normal 13 2 5 4" xfId="23784"/>
    <cellStyle name="Normal 13 2 6" xfId="4522"/>
    <cellStyle name="Normal 13 2 6 2" xfId="15978"/>
    <cellStyle name="Normal 13 2 6 2 2" xfId="23785"/>
    <cellStyle name="Normal 13 2 6 3" xfId="23786"/>
    <cellStyle name="Normal 13 2 7" xfId="15979"/>
    <cellStyle name="Normal 13 2 7 2" xfId="23787"/>
    <cellStyle name="Normal 13 2 8" xfId="23788"/>
    <cellStyle name="Normal 13 20" xfId="4523"/>
    <cellStyle name="Normal 13 21" xfId="4524"/>
    <cellStyle name="Normal 13 22" xfId="4525"/>
    <cellStyle name="Normal 13 22 2" xfId="15980"/>
    <cellStyle name="Normal 13 22 3" xfId="23789"/>
    <cellStyle name="Normal 13 23" xfId="4526"/>
    <cellStyle name="Normal 13 23 2" xfId="4527"/>
    <cellStyle name="Normal 13 23 2 2" xfId="15981"/>
    <cellStyle name="Normal 13 23 2 2 2" xfId="23790"/>
    <cellStyle name="Normal 13 23 2 3" xfId="23791"/>
    <cellStyle name="Normal 13 23 3" xfId="15982"/>
    <cellStyle name="Normal 13 23 3 2" xfId="23792"/>
    <cellStyle name="Normal 13 23 4" xfId="23793"/>
    <cellStyle name="Normal 13 24" xfId="4528"/>
    <cellStyle name="Normal 13 24 2" xfId="15983"/>
    <cellStyle name="Normal 13 24 2 2" xfId="23794"/>
    <cellStyle name="Normal 13 24 3" xfId="23795"/>
    <cellStyle name="Normal 13 25" xfId="23796"/>
    <cellStyle name="Normal 13 26" xfId="33646"/>
    <cellStyle name="Normal 13 3" xfId="4529"/>
    <cellStyle name="Normal 13 3 2" xfId="4530"/>
    <cellStyle name="Normal 13 3 2 2" xfId="23797"/>
    <cellStyle name="Normal 13 3 3" xfId="4531"/>
    <cellStyle name="Normal 13 3 3 2" xfId="15984"/>
    <cellStyle name="Normal 13 3 3 2 2" xfId="23798"/>
    <cellStyle name="Normal 13 3 3 3" xfId="23799"/>
    <cellStyle name="Normal 13 3 4" xfId="15985"/>
    <cellStyle name="Normal 13 3 4 2" xfId="23800"/>
    <cellStyle name="Normal 13 3 5" xfId="23801"/>
    <cellStyle name="Normal 13 4" xfId="4532"/>
    <cellStyle name="Normal 13 4 2" xfId="4533"/>
    <cellStyle name="Normal 13 4 2 2" xfId="4534"/>
    <cellStyle name="Normal 13 4 3" xfId="4535"/>
    <cellStyle name="Normal 13 4 4" xfId="15986"/>
    <cellStyle name="Normal 13 5" xfId="4536"/>
    <cellStyle name="Normal 13 5 2" xfId="4537"/>
    <cellStyle name="Normal 13 5 2 2" xfId="15987"/>
    <cellStyle name="Normal 13 5 2 2 2" xfId="23802"/>
    <cellStyle name="Normal 13 5 2 3" xfId="23803"/>
    <cellStyle name="Normal 13 5 3" xfId="15988"/>
    <cellStyle name="Normal 13 6" xfId="4538"/>
    <cellStyle name="Normal 13 6 2" xfId="15989"/>
    <cellStyle name="Normal 13 7" xfId="4539"/>
    <cellStyle name="Normal 13 7 2" xfId="15990"/>
    <cellStyle name="Normal 13 8" xfId="4540"/>
    <cellStyle name="Normal 13 8 2" xfId="15991"/>
    <cellStyle name="Normal 13 9" xfId="4541"/>
    <cellStyle name="Normal 13 9 2" xfId="15992"/>
    <cellStyle name="Normal 130" xfId="4542"/>
    <cellStyle name="Normal 130 2" xfId="4543"/>
    <cellStyle name="Normal 130 2 2" xfId="4544"/>
    <cellStyle name="Normal 130 2 2 2" xfId="15993"/>
    <cellStyle name="Normal 130 2 2 2 2" xfId="23804"/>
    <cellStyle name="Normal 130 2 2 3" xfId="23805"/>
    <cellStyle name="Normal 130 2 3" xfId="15994"/>
    <cellStyle name="Normal 130 2 3 2" xfId="23806"/>
    <cellStyle name="Normal 130 2 4" xfId="23807"/>
    <cellStyle name="Normal 130 3" xfId="4545"/>
    <cellStyle name="Normal 130 3 2" xfId="15995"/>
    <cellStyle name="Normal 130 3 2 2" xfId="23808"/>
    <cellStyle name="Normal 130 3 3" xfId="23809"/>
    <cellStyle name="Normal 130 4" xfId="15996"/>
    <cellStyle name="Normal 130 4 2" xfId="23810"/>
    <cellStyle name="Normal 130 5" xfId="23811"/>
    <cellStyle name="Normal 131" xfId="4546"/>
    <cellStyle name="Normal 131 2" xfId="4547"/>
    <cellStyle name="Normal 131 2 2" xfId="23812"/>
    <cellStyle name="Normal 131 3" xfId="4548"/>
    <cellStyle name="Normal 131 3 2" xfId="15997"/>
    <cellStyle name="Normal 131 3 2 2" xfId="23813"/>
    <cellStyle name="Normal 131 3 3" xfId="23814"/>
    <cellStyle name="Normal 131 4" xfId="15998"/>
    <cellStyle name="Normal 131 4 2" xfId="23815"/>
    <cellStyle name="Normal 131 5" xfId="23816"/>
    <cellStyle name="Normal 132" xfId="4549"/>
    <cellStyle name="Normal 132 2" xfId="4550"/>
    <cellStyle name="Normal 132 2 2" xfId="4551"/>
    <cellStyle name="Normal 132 2 2 2" xfId="15999"/>
    <cellStyle name="Normal 132 2 2 2 2" xfId="23817"/>
    <cellStyle name="Normal 132 2 2 3" xfId="23818"/>
    <cellStyle name="Normal 132 2 3" xfId="16000"/>
    <cellStyle name="Normal 132 2 3 2" xfId="23819"/>
    <cellStyle name="Normal 132 2 4" xfId="23820"/>
    <cellStyle name="Normal 132 3" xfId="4552"/>
    <cellStyle name="Normal 132 3 2" xfId="16001"/>
    <cellStyle name="Normal 132 3 2 2" xfId="23821"/>
    <cellStyle name="Normal 132 3 3" xfId="23822"/>
    <cellStyle name="Normal 132 4" xfId="16002"/>
    <cellStyle name="Normal 132 4 2" xfId="23823"/>
    <cellStyle name="Normal 132 5" xfId="23824"/>
    <cellStyle name="Normal 133" xfId="4553"/>
    <cellStyle name="Normal 133 2" xfId="4554"/>
    <cellStyle name="Normal 133 2 2" xfId="4555"/>
    <cellStyle name="Normal 133 2 2 2" xfId="16003"/>
    <cellStyle name="Normal 133 2 2 2 2" xfId="23825"/>
    <cellStyle name="Normal 133 2 2 3" xfId="23826"/>
    <cellStyle name="Normal 133 2 3" xfId="16004"/>
    <cellStyle name="Normal 133 2 3 2" xfId="23827"/>
    <cellStyle name="Normal 133 2 4" xfId="23828"/>
    <cellStyle name="Normal 133 3" xfId="4556"/>
    <cellStyle name="Normal 133 3 2" xfId="16005"/>
    <cellStyle name="Normal 133 3 2 2" xfId="23829"/>
    <cellStyle name="Normal 133 3 3" xfId="23830"/>
    <cellStyle name="Normal 133 4" xfId="16006"/>
    <cellStyle name="Normal 133 4 2" xfId="23831"/>
    <cellStyle name="Normal 133 5" xfId="23832"/>
    <cellStyle name="Normal 134" xfId="4557"/>
    <cellStyle name="Normal 134 2" xfId="4558"/>
    <cellStyle name="Normal 134 2 2" xfId="4559"/>
    <cellStyle name="Normal 134 2 3" xfId="23833"/>
    <cellStyle name="Normal 134 3" xfId="4560"/>
    <cellStyle name="Normal 134 3 2" xfId="16007"/>
    <cellStyle name="Normal 134 3 2 2" xfId="23834"/>
    <cellStyle name="Normal 134 3 3" xfId="23835"/>
    <cellStyle name="Normal 134 4" xfId="16008"/>
    <cellStyle name="Normal 134 4 2" xfId="23836"/>
    <cellStyle name="Normal 134 5" xfId="23837"/>
    <cellStyle name="Normal 135" xfId="4561"/>
    <cellStyle name="Normal 135 2" xfId="4562"/>
    <cellStyle name="Normal 135 2 2" xfId="4563"/>
    <cellStyle name="Normal 135 2 2 2" xfId="16009"/>
    <cellStyle name="Normal 135 2 2 2 2" xfId="23838"/>
    <cellStyle name="Normal 135 2 2 3" xfId="23839"/>
    <cellStyle name="Normal 135 2 3" xfId="16010"/>
    <cellStyle name="Normal 135 2 3 2" xfId="23840"/>
    <cellStyle name="Normal 135 2 4" xfId="23841"/>
    <cellStyle name="Normal 135 3" xfId="4564"/>
    <cellStyle name="Normal 135 3 2" xfId="16011"/>
    <cellStyle name="Normal 135 3 2 2" xfId="23842"/>
    <cellStyle name="Normal 135 3 3" xfId="23843"/>
    <cellStyle name="Normal 135 4" xfId="16012"/>
    <cellStyle name="Normal 135 4 2" xfId="23844"/>
    <cellStyle name="Normal 135 5" xfId="23845"/>
    <cellStyle name="Normal 136" xfId="4565"/>
    <cellStyle name="Normal 137" xfId="4566"/>
    <cellStyle name="Normal 137 2" xfId="4567"/>
    <cellStyle name="Normal 138" xfId="4568"/>
    <cellStyle name="Normal 139" xfId="4569"/>
    <cellStyle name="Normal 14" xfId="27"/>
    <cellStyle name="Normal 14 10" xfId="4570"/>
    <cellStyle name="Normal 14 10 2" xfId="4571"/>
    <cellStyle name="Normal 14 10 2 2" xfId="4572"/>
    <cellStyle name="Normal 14 10 2 2 2" xfId="16013"/>
    <cellStyle name="Normal 14 10 2 2 2 2" xfId="23846"/>
    <cellStyle name="Normal 14 10 2 2 3" xfId="23847"/>
    <cellStyle name="Normal 14 10 2 3" xfId="16014"/>
    <cellStyle name="Normal 14 10 2 3 2" xfId="23848"/>
    <cellStyle name="Normal 14 10 2 4" xfId="23849"/>
    <cellStyle name="Normal 14 10 3" xfId="4573"/>
    <cellStyle name="Normal 14 10 3 2" xfId="16015"/>
    <cellStyle name="Normal 14 10 3 2 2" xfId="23850"/>
    <cellStyle name="Normal 14 10 3 3" xfId="23851"/>
    <cellStyle name="Normal 14 10 4" xfId="16016"/>
    <cellStyle name="Normal 14 10 4 2" xfId="23852"/>
    <cellStyle name="Normal 14 10 5" xfId="23853"/>
    <cellStyle name="Normal 14 11" xfId="4574"/>
    <cellStyle name="Normal 14 12" xfId="4575"/>
    <cellStyle name="Normal 14 12 10" xfId="33669"/>
    <cellStyle name="Normal 14 12 2" xfId="4576"/>
    <cellStyle name="Normal 14 12 2 2" xfId="4577"/>
    <cellStyle name="Normal 14 12 2 2 2" xfId="16017"/>
    <cellStyle name="Normal 14 12 2 2 2 2" xfId="23854"/>
    <cellStyle name="Normal 14 12 2 2 3" xfId="23855"/>
    <cellStyle name="Normal 14 12 2 3" xfId="16018"/>
    <cellStyle name="Normal 14 12 2 3 2" xfId="23856"/>
    <cellStyle name="Normal 14 12 3" xfId="4578"/>
    <cellStyle name="Normal 14 12 3 2" xfId="4579"/>
    <cellStyle name="Normal 14 12 3 2 2" xfId="16019"/>
    <cellStyle name="Normal 14 12 3 2 2 2" xfId="23857"/>
    <cellStyle name="Normal 14 12 3 2 3" xfId="23858"/>
    <cellStyle name="Normal 14 12 3 3" xfId="16020"/>
    <cellStyle name="Normal 14 12 3 3 2" xfId="23859"/>
    <cellStyle name="Normal 14 12 3 4" xfId="23860"/>
    <cellStyle name="Normal 14 12 3 5" xfId="23861"/>
    <cellStyle name="Normal 14 12 4" xfId="4580"/>
    <cellStyle name="Normal 14 12 4 2" xfId="16021"/>
    <cellStyle name="Normal 14 12 4 2 2" xfId="16022"/>
    <cellStyle name="Normal 14 12 4 2 2 2" xfId="23862"/>
    <cellStyle name="Normal 14 12 4 2 3" xfId="22079"/>
    <cellStyle name="Normal 14 12 4 2 4" xfId="23863"/>
    <cellStyle name="Normal 14 12 4 3" xfId="16023"/>
    <cellStyle name="Normal 14 12 4 3 2" xfId="23864"/>
    <cellStyle name="Normal 14 12 4 4" xfId="23865"/>
    <cellStyle name="Normal 14 12 5" xfId="4581"/>
    <cellStyle name="Normal 14 12 5 2" xfId="16024"/>
    <cellStyle name="Normal 14 12 5 2 2" xfId="23866"/>
    <cellStyle name="Normal 14 12 5 3" xfId="23867"/>
    <cellStyle name="Normal 14 12 6" xfId="16025"/>
    <cellStyle name="Normal 14 12 6 2" xfId="23868"/>
    <cellStyle name="Normal 14 12 7" xfId="23869"/>
    <cellStyle name="Normal 14 12 8" xfId="23870"/>
    <cellStyle name="Normal 14 13" xfId="4582"/>
    <cellStyle name="Normal 14 13 2" xfId="4583"/>
    <cellStyle name="Normal 14 13 2 2" xfId="16026"/>
    <cellStyle name="Normal 14 13 2 2 2" xfId="23871"/>
    <cellStyle name="Normal 14 13 2 3" xfId="23872"/>
    <cellStyle name="Normal 14 13 3" xfId="16027"/>
    <cellStyle name="Normal 14 13 3 2" xfId="23873"/>
    <cellStyle name="Normal 14 13 4" xfId="23874"/>
    <cellStyle name="Normal 14 14" xfId="4584"/>
    <cellStyle name="Normal 14 14 2" xfId="16028"/>
    <cellStyle name="Normal 14 14 2 2" xfId="16029"/>
    <cellStyle name="Normal 14 14 2 2 2" xfId="23875"/>
    <cellStyle name="Normal 14 14 2 3" xfId="23876"/>
    <cellStyle name="Normal 14 14 3" xfId="16030"/>
    <cellStyle name="Normal 14 14 3 2" xfId="16031"/>
    <cellStyle name="Normal 14 14 3 2 2" xfId="23877"/>
    <cellStyle name="Normal 14 14 3 3" xfId="23878"/>
    <cellStyle name="Normal 14 14 3 4" xfId="23879"/>
    <cellStyle name="Normal 14 14 4" xfId="16032"/>
    <cellStyle name="Normal 14 14 4 2" xfId="23880"/>
    <cellStyle name="Normal 14 14 5" xfId="23881"/>
    <cellStyle name="Normal 14 15" xfId="4585"/>
    <cellStyle name="Normal 14 15 2" xfId="16033"/>
    <cellStyle name="Normal 14 15 2 2" xfId="23882"/>
    <cellStyle name="Normal 14 15 3" xfId="23883"/>
    <cellStyle name="Normal 14 16" xfId="16034"/>
    <cellStyle name="Normal 14 16 2" xfId="16035"/>
    <cellStyle name="Normal 14 16 2 2" xfId="23884"/>
    <cellStyle name="Normal 14 16 3" xfId="23885"/>
    <cellStyle name="Normal 14 17" xfId="16036"/>
    <cellStyle name="Normal 14 17 2" xfId="23886"/>
    <cellStyle name="Normal 14 18" xfId="16037"/>
    <cellStyle name="Normal 14 2" xfId="28"/>
    <cellStyle name="Normal 14 2 2" xfId="4586"/>
    <cellStyle name="Normal 14 2 3" xfId="4587"/>
    <cellStyle name="Normal 14 2 3 2" xfId="23887"/>
    <cellStyle name="Normal 14 2 4" xfId="4588"/>
    <cellStyle name="Normal 14 2 4 2" xfId="16038"/>
    <cellStyle name="Normal 14 2 4 2 2" xfId="23888"/>
    <cellStyle name="Normal 14 2 4 3" xfId="23889"/>
    <cellStyle name="Normal 14 2 5" xfId="16039"/>
    <cellStyle name="Normal 14 2 5 2" xfId="23890"/>
    <cellStyle name="Normal 14 2 6" xfId="23891"/>
    <cellStyle name="Normal 14 3" xfId="29"/>
    <cellStyle name="Normal 14 3 2" xfId="4589"/>
    <cellStyle name="Normal 14 3 2 2" xfId="23892"/>
    <cellStyle name="Normal 14 3 3" xfId="4590"/>
    <cellStyle name="Normal 14 3 3 2" xfId="16040"/>
    <cellStyle name="Normal 14 3 3 2 2" xfId="23893"/>
    <cellStyle name="Normal 14 3 3 3" xfId="23894"/>
    <cellStyle name="Normal 14 3 4" xfId="16041"/>
    <cellStyle name="Normal 14 3 4 2" xfId="23895"/>
    <cellStyle name="Normal 14 3 5" xfId="23896"/>
    <cellStyle name="Normal 14 4" xfId="4591"/>
    <cellStyle name="Normal 14 4 2" xfId="4592"/>
    <cellStyle name="Normal 14 4 2 2" xfId="4593"/>
    <cellStyle name="Normal 14 4 2 2 2" xfId="16042"/>
    <cellStyle name="Normal 14 4 2 2 2 2" xfId="23897"/>
    <cellStyle name="Normal 14 4 2 2 3" xfId="23898"/>
    <cellStyle name="Normal 14 4 2 3" xfId="16043"/>
    <cellStyle name="Normal 14 4 2 3 2" xfId="23899"/>
    <cellStyle name="Normal 14 4 2 4" xfId="23900"/>
    <cellStyle name="Normal 14 4 3" xfId="4594"/>
    <cellStyle name="Normal 14 4 4" xfId="4595"/>
    <cellStyle name="Normal 14 4 4 2" xfId="16044"/>
    <cellStyle name="Normal 14 4 4 2 2" xfId="23901"/>
    <cellStyle name="Normal 14 4 4 3" xfId="23902"/>
    <cellStyle name="Normal 14 4 5" xfId="16045"/>
    <cellStyle name="Normal 14 4 5 2" xfId="23903"/>
    <cellStyle name="Normal 14 4 6" xfId="23904"/>
    <cellStyle name="Normal 14 5" xfId="4596"/>
    <cellStyle name="Normal 14 5 2" xfId="4597"/>
    <cellStyle name="Normal 14 5 2 2" xfId="23905"/>
    <cellStyle name="Normal 14 5 3" xfId="4598"/>
    <cellStyle name="Normal 14 5 3 2" xfId="16046"/>
    <cellStyle name="Normal 14 5 3 2 2" xfId="23906"/>
    <cellStyle name="Normal 14 5 3 3" xfId="23907"/>
    <cellStyle name="Normal 14 5 4" xfId="16047"/>
    <cellStyle name="Normal 14 5 4 2" xfId="23908"/>
    <cellStyle name="Normal 14 5 5" xfId="23909"/>
    <cellStyle name="Normal 14 6" xfId="4599"/>
    <cellStyle name="Normal 14 6 2" xfId="4600"/>
    <cellStyle name="Normal 14 6 2 2" xfId="23910"/>
    <cellStyle name="Normal 14 6 3" xfId="4601"/>
    <cellStyle name="Normal 14 6 3 2" xfId="16048"/>
    <cellStyle name="Normal 14 6 3 2 2" xfId="23911"/>
    <cellStyle name="Normal 14 6 3 3" xfId="23912"/>
    <cellStyle name="Normal 14 6 4" xfId="16049"/>
    <cellStyle name="Normal 14 6 4 2" xfId="23913"/>
    <cellStyle name="Normal 14 6 5" xfId="23914"/>
    <cellStyle name="Normal 14 7" xfId="4602"/>
    <cellStyle name="Normal 14 7 2" xfId="4603"/>
    <cellStyle name="Normal 14 7 2 2" xfId="23915"/>
    <cellStyle name="Normal 14 7 3" xfId="4604"/>
    <cellStyle name="Normal 14 7 3 2" xfId="16050"/>
    <cellStyle name="Normal 14 7 3 2 2" xfId="23916"/>
    <cellStyle name="Normal 14 7 3 3" xfId="23917"/>
    <cellStyle name="Normal 14 7 4" xfId="16051"/>
    <cellStyle name="Normal 14 7 4 2" xfId="23918"/>
    <cellStyle name="Normal 14 7 5" xfId="23919"/>
    <cellStyle name="Normal 14 8" xfId="4605"/>
    <cellStyle name="Normal 14 8 2" xfId="4606"/>
    <cellStyle name="Normal 14 8 2 2" xfId="23920"/>
    <cellStyle name="Normal 14 8 3" xfId="4607"/>
    <cellStyle name="Normal 14 8 3 2" xfId="16052"/>
    <cellStyle name="Normal 14 8 3 2 2" xfId="23921"/>
    <cellStyle name="Normal 14 8 3 3" xfId="23922"/>
    <cellStyle name="Normal 14 8 4" xfId="16053"/>
    <cellStyle name="Normal 14 8 4 2" xfId="23923"/>
    <cellStyle name="Normal 14 8 5" xfId="23924"/>
    <cellStyle name="Normal 14 9" xfId="4608"/>
    <cellStyle name="Normal 14 9 2" xfId="4609"/>
    <cellStyle name="Normal 14 9 2 2" xfId="23925"/>
    <cellStyle name="Normal 14 9 3" xfId="4610"/>
    <cellStyle name="Normal 14 9 3 2" xfId="16054"/>
    <cellStyle name="Normal 14 9 3 2 2" xfId="23926"/>
    <cellStyle name="Normal 14 9 3 3" xfId="23927"/>
    <cellStyle name="Normal 14 9 4" xfId="16055"/>
    <cellStyle name="Normal 14 9 4 2" xfId="23928"/>
    <cellStyle name="Normal 14 9 5" xfId="23929"/>
    <cellStyle name="Normal 140" xfId="4611"/>
    <cellStyle name="Normal 140 2" xfId="4612"/>
    <cellStyle name="Normal 140 2 2" xfId="4613"/>
    <cellStyle name="Normal 140 2 2 2" xfId="16056"/>
    <cellStyle name="Normal 140 2 2 2 2" xfId="23930"/>
    <cellStyle name="Normal 140 2 2 3" xfId="23931"/>
    <cellStyle name="Normal 140 2 3" xfId="16057"/>
    <cellStyle name="Normal 140 2 3 2" xfId="23932"/>
    <cellStyle name="Normal 140 2 4" xfId="23933"/>
    <cellStyle name="Normal 140 3" xfId="4614"/>
    <cellStyle name="Normal 140 3 2" xfId="16058"/>
    <cellStyle name="Normal 140 3 2 2" xfId="23934"/>
    <cellStyle name="Normal 140 3 3" xfId="23935"/>
    <cellStyle name="Normal 140 4" xfId="16059"/>
    <cellStyle name="Normal 140 4 2" xfId="23936"/>
    <cellStyle name="Normal 140 5" xfId="23937"/>
    <cellStyle name="Normal 141" xfId="4615"/>
    <cellStyle name="Normal 141 2" xfId="4616"/>
    <cellStyle name="Normal 141 2 2" xfId="16060"/>
    <cellStyle name="Normal 141 2 2 2" xfId="23938"/>
    <cellStyle name="Normal 141 2 3" xfId="23939"/>
    <cellStyle name="Normal 141 3" xfId="16061"/>
    <cellStyle name="Normal 141 3 2" xfId="23940"/>
    <cellStyle name="Normal 141 4" xfId="23941"/>
    <cellStyle name="Normal 142" xfId="4617"/>
    <cellStyle name="Normal 143" xfId="4618"/>
    <cellStyle name="Normal 143 2" xfId="4619"/>
    <cellStyle name="Normal 143 2 2" xfId="16062"/>
    <cellStyle name="Normal 143 2 2 2" xfId="23942"/>
    <cellStyle name="Normal 143 2 3" xfId="23943"/>
    <cellStyle name="Normal 143 3" xfId="16063"/>
    <cellStyle name="Normal 143 3 2" xfId="23944"/>
    <cellStyle name="Normal 143 4" xfId="23945"/>
    <cellStyle name="Normal 144" xfId="4620"/>
    <cellStyle name="Normal 144 2" xfId="4621"/>
    <cellStyle name="Normal 144 2 2" xfId="16064"/>
    <cellStyle name="Normal 144 2 2 2" xfId="23946"/>
    <cellStyle name="Normal 144 2 3" xfId="23947"/>
    <cellStyle name="Normal 144 3" xfId="16065"/>
    <cellStyle name="Normal 144 3 2" xfId="23948"/>
    <cellStyle name="Normal 144 4" xfId="23949"/>
    <cellStyle name="Normal 145" xfId="4622"/>
    <cellStyle name="Normal 145 2" xfId="4623"/>
    <cellStyle name="Normal 145 2 2" xfId="16066"/>
    <cellStyle name="Normal 145 2 2 2" xfId="23950"/>
    <cellStyle name="Normal 145 2 3" xfId="23951"/>
    <cellStyle name="Normal 145 3" xfId="16067"/>
    <cellStyle name="Normal 145 3 2" xfId="23952"/>
    <cellStyle name="Normal 145 4" xfId="23953"/>
    <cellStyle name="Normal 146" xfId="4624"/>
    <cellStyle name="Normal 146 2" xfId="4625"/>
    <cellStyle name="Normal 146 2 2" xfId="16068"/>
    <cellStyle name="Normal 146 2 2 2" xfId="23954"/>
    <cellStyle name="Normal 146 2 3" xfId="23955"/>
    <cellStyle name="Normal 146 3" xfId="16069"/>
    <cellStyle name="Normal 146 3 2" xfId="23956"/>
    <cellStyle name="Normal 146 4" xfId="23957"/>
    <cellStyle name="Normal 147" xfId="4626"/>
    <cellStyle name="Normal 147 2" xfId="4627"/>
    <cellStyle name="Normal 147 2 2" xfId="16070"/>
    <cellStyle name="Normal 147 2 2 2" xfId="23958"/>
    <cellStyle name="Normal 147 2 3" xfId="23959"/>
    <cellStyle name="Normal 147 3" xfId="16071"/>
    <cellStyle name="Normal 147 3 2" xfId="23960"/>
    <cellStyle name="Normal 147 4" xfId="23961"/>
    <cellStyle name="Normal 148" xfId="4628"/>
    <cellStyle name="Normal 149" xfId="4629"/>
    <cellStyle name="Normal 15" xfId="30"/>
    <cellStyle name="Normal 15 10" xfId="23962"/>
    <cellStyle name="Normal 15 2" xfId="4630"/>
    <cellStyle name="Normal 15 2 2" xfId="4631"/>
    <cellStyle name="Normal 15 2 2 2" xfId="23963"/>
    <cellStyle name="Normal 15 2 3" xfId="4632"/>
    <cellStyle name="Normal 15 2 3 2" xfId="16072"/>
    <cellStyle name="Normal 15 2 3 2 2" xfId="23964"/>
    <cellStyle name="Normal 15 2 3 3" xfId="23965"/>
    <cellStyle name="Normal 15 2 4" xfId="16073"/>
    <cellStyle name="Normal 15 2 4 2" xfId="23966"/>
    <cellStyle name="Normal 15 2 5" xfId="23967"/>
    <cellStyle name="Normal 15 3" xfId="4633"/>
    <cellStyle name="Normal 15 3 2" xfId="4634"/>
    <cellStyle name="Normal 15 3 2 2" xfId="23968"/>
    <cellStyle name="Normal 15 3 3" xfId="4635"/>
    <cellStyle name="Normal 15 3 3 2" xfId="16074"/>
    <cellStyle name="Normal 15 3 3 2 2" xfId="23969"/>
    <cellStyle name="Normal 15 3 3 3" xfId="23970"/>
    <cellStyle name="Normal 15 3 4" xfId="16075"/>
    <cellStyle name="Normal 15 3 4 2" xfId="23971"/>
    <cellStyle name="Normal 15 3 5" xfId="23972"/>
    <cellStyle name="Normal 15 4" xfId="4636"/>
    <cellStyle name="Normal 15 4 2" xfId="4637"/>
    <cellStyle name="Normal 15 4 3" xfId="16076"/>
    <cellStyle name="Normal 15 4 3 2" xfId="23973"/>
    <cellStyle name="Normal 15 5" xfId="4638"/>
    <cellStyle name="Normal 15 5 2" xfId="4639"/>
    <cellStyle name="Normal 15 5 2 2" xfId="16077"/>
    <cellStyle name="Normal 15 5 2 2 2" xfId="23974"/>
    <cellStyle name="Normal 15 5 2 3" xfId="23975"/>
    <cellStyle name="Normal 15 5 3" xfId="16078"/>
    <cellStyle name="Normal 15 5 3 2" xfId="23976"/>
    <cellStyle name="Normal 15 5 4" xfId="23977"/>
    <cellStyle name="Normal 15 6" xfId="4640"/>
    <cellStyle name="Normal 15 6 2" xfId="4641"/>
    <cellStyle name="Normal 15 6 2 2" xfId="16079"/>
    <cellStyle name="Normal 15 6 2 2 2" xfId="23978"/>
    <cellStyle name="Normal 15 6 2 3" xfId="23979"/>
    <cellStyle name="Normal 15 6 3" xfId="16080"/>
    <cellStyle name="Normal 15 6 3 2" xfId="23980"/>
    <cellStyle name="Normal 15 6 4" xfId="23981"/>
    <cellStyle name="Normal 15 7" xfId="4642"/>
    <cellStyle name="Normal 15 7 2" xfId="4643"/>
    <cellStyle name="Normal 15 7 2 2" xfId="16081"/>
    <cellStyle name="Normal 15 7 2 2 2" xfId="23982"/>
    <cellStyle name="Normal 15 7 2 3" xfId="23983"/>
    <cellStyle name="Normal 15 7 3" xfId="16082"/>
    <cellStyle name="Normal 15 7 3 2" xfId="23984"/>
    <cellStyle name="Normal 15 7 4" xfId="23985"/>
    <cellStyle name="Normal 15 8" xfId="4644"/>
    <cellStyle name="Normal 15 8 2" xfId="16083"/>
    <cellStyle name="Normal 15 8 2 2" xfId="23986"/>
    <cellStyle name="Normal 15 8 3" xfId="23987"/>
    <cellStyle name="Normal 15 9" xfId="16084"/>
    <cellStyle name="Normal 15 9 2" xfId="23988"/>
    <cellStyle name="Normal 150" xfId="4645"/>
    <cellStyle name="Normal 151" xfId="4646"/>
    <cellStyle name="Normal 152" xfId="4647"/>
    <cellStyle name="Normal 152 2" xfId="4648"/>
    <cellStyle name="Normal 152 2 2" xfId="16085"/>
    <cellStyle name="Normal 152 3" xfId="16086"/>
    <cellStyle name="Normal 152 3 2" xfId="16087"/>
    <cellStyle name="Normal 152 3 2 2" xfId="23989"/>
    <cellStyle name="Normal 152 3 3" xfId="23990"/>
    <cellStyle name="Normal 152 4" xfId="16088"/>
    <cellStyle name="Normal 152 4 2" xfId="23991"/>
    <cellStyle name="Normal 152 5" xfId="23992"/>
    <cellStyle name="Normal 153" xfId="4649"/>
    <cellStyle name="Normal 153 2" xfId="4650"/>
    <cellStyle name="Normal 153 2 2" xfId="16089"/>
    <cellStyle name="Normal 153 2 2 2" xfId="23993"/>
    <cellStyle name="Normal 153 2 3" xfId="23994"/>
    <cellStyle name="Normal 153 3" xfId="23995"/>
    <cellStyle name="Normal 153 3 2" xfId="23996"/>
    <cellStyle name="Normal 154" xfId="4651"/>
    <cellStyle name="Normal 155" xfId="4652"/>
    <cellStyle name="Normal 155 2" xfId="4653"/>
    <cellStyle name="Normal 155 2 2" xfId="16090"/>
    <cellStyle name="Normal 155 2 2 2" xfId="23997"/>
    <cellStyle name="Normal 155 2 3" xfId="23998"/>
    <cellStyle name="Normal 156" xfId="4654"/>
    <cellStyle name="Normal 157" xfId="4655"/>
    <cellStyle name="Normal 158" xfId="4656"/>
    <cellStyle name="Normal 159" xfId="4657"/>
    <cellStyle name="Normal 16" xfId="31"/>
    <cellStyle name="Normal 16 10" xfId="23999"/>
    <cellStyle name="Normal 16 2" xfId="4658"/>
    <cellStyle name="Normal 16 2 2" xfId="4659"/>
    <cellStyle name="Normal 16 2 2 2" xfId="4660"/>
    <cellStyle name="Normal 16 2 2 2 2" xfId="16091"/>
    <cellStyle name="Normal 16 2 2 2 2 2" xfId="24000"/>
    <cellStyle name="Normal 16 2 2 2 3" xfId="24001"/>
    <cellStyle name="Normal 16 2 2 3" xfId="16092"/>
    <cellStyle name="Normal 16 2 2 3 2" xfId="24002"/>
    <cellStyle name="Normal 16 2 2 4" xfId="24003"/>
    <cellStyle name="Normal 16 2 3" xfId="4661"/>
    <cellStyle name="Normal 16 2 3 2" xfId="4662"/>
    <cellStyle name="Normal 16 2 3 2 2" xfId="16093"/>
    <cellStyle name="Normal 16 2 3 2 2 2" xfId="24004"/>
    <cellStyle name="Normal 16 2 3 2 3" xfId="24005"/>
    <cellStyle name="Normal 16 2 3 3" xfId="16094"/>
    <cellStyle name="Normal 16 2 3 3 2" xfId="24006"/>
    <cellStyle name="Normal 16 2 3 4" xfId="24007"/>
    <cellStyle name="Normal 16 2 4" xfId="4663"/>
    <cellStyle name="Normal 16 2 4 2" xfId="16095"/>
    <cellStyle name="Normal 16 2 4 2 2" xfId="24008"/>
    <cellStyle name="Normal 16 2 4 3" xfId="24009"/>
    <cellStyle name="Normal 16 2 5" xfId="16096"/>
    <cellStyle name="Normal 16 2 5 2" xfId="24010"/>
    <cellStyle name="Normal 16 2 6" xfId="24011"/>
    <cellStyle name="Normal 16 3" xfId="4664"/>
    <cellStyle name="Normal 16 3 2" xfId="4665"/>
    <cellStyle name="Normal 16 3 2 2" xfId="4666"/>
    <cellStyle name="Normal 16 3 2 2 2" xfId="16097"/>
    <cellStyle name="Normal 16 3 2 2 2 2" xfId="24012"/>
    <cellStyle name="Normal 16 3 2 2 3" xfId="24013"/>
    <cellStyle name="Normal 16 3 2 3" xfId="16098"/>
    <cellStyle name="Normal 16 3 2 3 2" xfId="24014"/>
    <cellStyle name="Normal 16 3 2 4" xfId="24015"/>
    <cellStyle name="Normal 16 3 3" xfId="4667"/>
    <cellStyle name="Normal 16 3 3 2" xfId="16099"/>
    <cellStyle name="Normal 16 3 3 2 2" xfId="24016"/>
    <cellStyle name="Normal 16 3 3 3" xfId="24017"/>
    <cellStyle name="Normal 16 3 4" xfId="16100"/>
    <cellStyle name="Normal 16 3 4 2" xfId="24018"/>
    <cellStyle name="Normal 16 3 5" xfId="24019"/>
    <cellStyle name="Normal 16 4" xfId="4668"/>
    <cellStyle name="Normal 16 5" xfId="4669"/>
    <cellStyle name="Normal 16 5 2" xfId="4670"/>
    <cellStyle name="Normal 16 5 2 2" xfId="16101"/>
    <cellStyle name="Normal 16 5 2 2 2" xfId="24020"/>
    <cellStyle name="Normal 16 5 2 3" xfId="24021"/>
    <cellStyle name="Normal 16 5 3" xfId="16102"/>
    <cellStyle name="Normal 16 5 3 2" xfId="24022"/>
    <cellStyle name="Normal 16 5 4" xfId="24023"/>
    <cellStyle name="Normal 16 6" xfId="4671"/>
    <cellStyle name="Normal 16 7" xfId="4672"/>
    <cellStyle name="Normal 16 7 2" xfId="4673"/>
    <cellStyle name="Normal 16 7 2 2" xfId="16103"/>
    <cellStyle name="Normal 16 7 2 2 2" xfId="24024"/>
    <cellStyle name="Normal 16 7 2 3" xfId="24025"/>
    <cellStyle name="Normal 16 7 3" xfId="16104"/>
    <cellStyle name="Normal 16 7 3 2" xfId="24026"/>
    <cellStyle name="Normal 16 7 4" xfId="24027"/>
    <cellStyle name="Normal 16 8" xfId="4674"/>
    <cellStyle name="Normal 16 8 2" xfId="16105"/>
    <cellStyle name="Normal 16 8 2 2" xfId="24028"/>
    <cellStyle name="Normal 16 8 3" xfId="24029"/>
    <cellStyle name="Normal 16 9" xfId="16106"/>
    <cellStyle name="Normal 16 9 2" xfId="24030"/>
    <cellStyle name="Normal 160" xfId="4675"/>
    <cellStyle name="Normal 160 2" xfId="33731"/>
    <cellStyle name="Normal 161" xfId="4676"/>
    <cellStyle name="Normal 162" xfId="4677"/>
    <cellStyle name="Normal 163" xfId="4678"/>
    <cellStyle name="Normal 164" xfId="4679"/>
    <cellStyle name="Normal 165" xfId="4680"/>
    <cellStyle name="Normal 166" xfId="4681"/>
    <cellStyle name="Normal 167" xfId="4682"/>
    <cellStyle name="Normal 168" xfId="4683"/>
    <cellStyle name="Normal 169" xfId="4684"/>
    <cellStyle name="Normal 17" xfId="32"/>
    <cellStyle name="Normal 17 10" xfId="24031"/>
    <cellStyle name="Normal 17 2" xfId="4685"/>
    <cellStyle name="Normal 17 2 2" xfId="4686"/>
    <cellStyle name="Normal 17 2 2 2" xfId="4687"/>
    <cellStyle name="Normal 17 2 2 2 2" xfId="16107"/>
    <cellStyle name="Normal 17 2 2 2 2 2" xfId="24032"/>
    <cellStyle name="Normal 17 2 2 2 3" xfId="24033"/>
    <cellStyle name="Normal 17 2 2 3" xfId="16108"/>
    <cellStyle name="Normal 17 2 2 3 2" xfId="24034"/>
    <cellStyle name="Normal 17 2 2 4" xfId="24035"/>
    <cellStyle name="Normal 17 2 3" xfId="4688"/>
    <cellStyle name="Normal 17 2 3 2" xfId="4689"/>
    <cellStyle name="Normal 17 2 3 2 2" xfId="16109"/>
    <cellStyle name="Normal 17 2 3 2 2 2" xfId="24036"/>
    <cellStyle name="Normal 17 2 3 2 3" xfId="24037"/>
    <cellStyle name="Normal 17 2 3 3" xfId="16110"/>
    <cellStyle name="Normal 17 2 3 3 2" xfId="24038"/>
    <cellStyle name="Normal 17 2 3 4" xfId="24039"/>
    <cellStyle name="Normal 17 2 4" xfId="4690"/>
    <cellStyle name="Normal 17 2 4 2" xfId="16111"/>
    <cellStyle name="Normal 17 2 4 2 2" xfId="24040"/>
    <cellStyle name="Normal 17 2 4 3" xfId="24041"/>
    <cellStyle name="Normal 17 2 5" xfId="16112"/>
    <cellStyle name="Normal 17 2 5 2" xfId="24042"/>
    <cellStyle name="Normal 17 2 6" xfId="24043"/>
    <cellStyle name="Normal 17 3" xfId="4691"/>
    <cellStyle name="Normal 17 3 2" xfId="4692"/>
    <cellStyle name="Normal 17 3 2 2" xfId="4693"/>
    <cellStyle name="Normal 17 3 2 2 2" xfId="16113"/>
    <cellStyle name="Normal 17 3 2 2 2 2" xfId="24044"/>
    <cellStyle name="Normal 17 3 2 2 3" xfId="24045"/>
    <cellStyle name="Normal 17 3 2 3" xfId="16114"/>
    <cellStyle name="Normal 17 3 2 3 2" xfId="24046"/>
    <cellStyle name="Normal 17 3 2 4" xfId="24047"/>
    <cellStyle name="Normal 17 3 3" xfId="4694"/>
    <cellStyle name="Normal 17 3 3 2" xfId="16115"/>
    <cellStyle name="Normal 17 3 3 2 2" xfId="24048"/>
    <cellStyle name="Normal 17 3 3 3" xfId="24049"/>
    <cellStyle name="Normal 17 3 4" xfId="16116"/>
    <cellStyle name="Normal 17 3 4 2" xfId="24050"/>
    <cellStyle name="Normal 17 3 5" xfId="24051"/>
    <cellStyle name="Normal 17 4" xfId="4695"/>
    <cellStyle name="Normal 17 4 2" xfId="4696"/>
    <cellStyle name="Normal 17 5" xfId="4697"/>
    <cellStyle name="Normal 17 5 2" xfId="4698"/>
    <cellStyle name="Normal 17 5 2 2" xfId="16117"/>
    <cellStyle name="Normal 17 5 2 2 2" xfId="24052"/>
    <cellStyle name="Normal 17 5 2 3" xfId="24053"/>
    <cellStyle name="Normal 17 5 3" xfId="16118"/>
    <cellStyle name="Normal 17 5 3 2" xfId="24054"/>
    <cellStyle name="Normal 17 5 4" xfId="24055"/>
    <cellStyle name="Normal 17 6" xfId="4699"/>
    <cellStyle name="Normal 17 6 2" xfId="4700"/>
    <cellStyle name="Normal 17 6 2 2" xfId="16119"/>
    <cellStyle name="Normal 17 6 2 2 2" xfId="24056"/>
    <cellStyle name="Normal 17 6 2 3" xfId="24057"/>
    <cellStyle name="Normal 17 6 3" xfId="16120"/>
    <cellStyle name="Normal 17 6 3 2" xfId="24058"/>
    <cellStyle name="Normal 17 6 4" xfId="24059"/>
    <cellStyle name="Normal 17 7" xfId="4701"/>
    <cellStyle name="Normal 17 7 2" xfId="4702"/>
    <cellStyle name="Normal 17 7 2 2" xfId="16121"/>
    <cellStyle name="Normal 17 7 2 2 2" xfId="24060"/>
    <cellStyle name="Normal 17 7 2 3" xfId="24061"/>
    <cellStyle name="Normal 17 7 3" xfId="16122"/>
    <cellStyle name="Normal 17 7 3 2" xfId="24062"/>
    <cellStyle name="Normal 17 7 4" xfId="24063"/>
    <cellStyle name="Normal 17 8" xfId="4703"/>
    <cellStyle name="Normal 17 8 2" xfId="16123"/>
    <cellStyle name="Normal 17 8 2 2" xfId="24064"/>
    <cellStyle name="Normal 17 8 3" xfId="24065"/>
    <cellStyle name="Normal 17 9" xfId="16124"/>
    <cellStyle name="Normal 17 9 2" xfId="24066"/>
    <cellStyle name="Normal 170" xfId="4704"/>
    <cellStyle name="Normal 171" xfId="4705"/>
    <cellStyle name="Normal 172" xfId="4706"/>
    <cellStyle name="Normal 173" xfId="4707"/>
    <cellStyle name="Normal 174" xfId="4708"/>
    <cellStyle name="Normal 175" xfId="4709"/>
    <cellStyle name="Normal 176" xfId="4710"/>
    <cellStyle name="Normal 177" xfId="4711"/>
    <cellStyle name="Normal 178" xfId="4712"/>
    <cellStyle name="Normal 179" xfId="4713"/>
    <cellStyle name="Normal 18" xfId="5"/>
    <cellStyle name="Normal 18 10" xfId="24067"/>
    <cellStyle name="Normal 18 2" xfId="4714"/>
    <cellStyle name="Normal 18 2 2" xfId="4715"/>
    <cellStyle name="Normal 18 2 2 2" xfId="4716"/>
    <cellStyle name="Normal 18 2 2 2 2" xfId="16125"/>
    <cellStyle name="Normal 18 2 2 2 2 2" xfId="24068"/>
    <cellStyle name="Normal 18 2 2 2 3" xfId="24069"/>
    <cellStyle name="Normal 18 2 2 3" xfId="16126"/>
    <cellStyle name="Normal 18 2 2 3 2" xfId="24070"/>
    <cellStyle name="Normal 18 2 2 4" xfId="24071"/>
    <cellStyle name="Normal 18 2 3" xfId="4717"/>
    <cellStyle name="Normal 18 2 3 2" xfId="16127"/>
    <cellStyle name="Normal 18 2 3 2 2" xfId="24072"/>
    <cellStyle name="Normal 18 2 3 3" xfId="24073"/>
    <cellStyle name="Normal 18 2 4" xfId="16128"/>
    <cellStyle name="Normal 18 2 4 2" xfId="24074"/>
    <cellStyle name="Normal 18 2 5" xfId="24075"/>
    <cellStyle name="Normal 18 3" xfId="4718"/>
    <cellStyle name="Normal 18 3 2" xfId="4719"/>
    <cellStyle name="Normal 18 3 2 2" xfId="4720"/>
    <cellStyle name="Normal 18 3 2 2 2" xfId="16129"/>
    <cellStyle name="Normal 18 3 2 2 2 2" xfId="24076"/>
    <cellStyle name="Normal 18 3 2 2 3" xfId="24077"/>
    <cellStyle name="Normal 18 3 2 3" xfId="16130"/>
    <cellStyle name="Normal 18 3 2 3 2" xfId="24078"/>
    <cellStyle name="Normal 18 3 2 4" xfId="24079"/>
    <cellStyle name="Normal 18 3 3" xfId="4721"/>
    <cellStyle name="Normal 18 3 3 2" xfId="16131"/>
    <cellStyle name="Normal 18 3 3 2 2" xfId="24080"/>
    <cellStyle name="Normal 18 3 3 3" xfId="24081"/>
    <cellStyle name="Normal 18 3 4" xfId="16132"/>
    <cellStyle name="Normal 18 3 4 2" xfId="24082"/>
    <cellStyle name="Normal 18 3 5" xfId="24083"/>
    <cellStyle name="Normal 18 4" xfId="4722"/>
    <cellStyle name="Normal 18 5" xfId="4723"/>
    <cellStyle name="Normal 18 5 2" xfId="4724"/>
    <cellStyle name="Normal 18 5 2 2" xfId="16133"/>
    <cellStyle name="Normal 18 5 2 2 2" xfId="24084"/>
    <cellStyle name="Normal 18 5 2 3" xfId="24085"/>
    <cellStyle name="Normal 18 5 3" xfId="16134"/>
    <cellStyle name="Normal 18 5 3 2" xfId="24086"/>
    <cellStyle name="Normal 18 5 4" xfId="24087"/>
    <cellStyle name="Normal 18 6" xfId="4725"/>
    <cellStyle name="Normal 18 6 2" xfId="4726"/>
    <cellStyle name="Normal 18 6 2 2" xfId="16135"/>
    <cellStyle name="Normal 18 6 2 2 2" xfId="24088"/>
    <cellStyle name="Normal 18 6 2 3" xfId="24089"/>
    <cellStyle name="Normal 18 6 3" xfId="16136"/>
    <cellStyle name="Normal 18 6 3 2" xfId="24090"/>
    <cellStyle name="Normal 18 6 4" xfId="24091"/>
    <cellStyle name="Normal 18 7" xfId="4727"/>
    <cellStyle name="Normal 18 7 2" xfId="4728"/>
    <cellStyle name="Normal 18 7 2 2" xfId="16137"/>
    <cellStyle name="Normal 18 7 2 2 2" xfId="24092"/>
    <cellStyle name="Normal 18 7 2 3" xfId="24093"/>
    <cellStyle name="Normal 18 7 3" xfId="16138"/>
    <cellStyle name="Normal 18 7 3 2" xfId="24094"/>
    <cellStyle name="Normal 18 7 4" xfId="24095"/>
    <cellStyle name="Normal 18 8" xfId="4729"/>
    <cellStyle name="Normal 18 8 2" xfId="16139"/>
    <cellStyle name="Normal 18 8 2 2" xfId="24096"/>
    <cellStyle name="Normal 18 8 3" xfId="24097"/>
    <cellStyle name="Normal 18 9" xfId="16140"/>
    <cellStyle name="Normal 18 9 2" xfId="24098"/>
    <cellStyle name="Normal 180" xfId="4730"/>
    <cellStyle name="Normal 181" xfId="4731"/>
    <cellStyle name="Normal 182" xfId="4732"/>
    <cellStyle name="Normal 183" xfId="4733"/>
    <cellStyle name="Normal 184" xfId="4734"/>
    <cellStyle name="Normal 185" xfId="4735"/>
    <cellStyle name="Normal 186" xfId="4736"/>
    <cellStyle name="Normal 187" xfId="4737"/>
    <cellStyle name="Normal 188" xfId="4738"/>
    <cellStyle name="Normal 189" xfId="4739"/>
    <cellStyle name="Normal 19" xfId="33"/>
    <cellStyle name="Normal 19 2" xfId="4740"/>
    <cellStyle name="Normal 19 3" xfId="4741"/>
    <cellStyle name="Normal 19 3 2" xfId="4742"/>
    <cellStyle name="Normal 19 3 2 2" xfId="16141"/>
    <cellStyle name="Normal 19 3 2 2 2" xfId="24099"/>
    <cellStyle name="Normal 19 3 2 3" xfId="24100"/>
    <cellStyle name="Normal 19 3 3" xfId="16142"/>
    <cellStyle name="Normal 19 3 3 2" xfId="24101"/>
    <cellStyle name="Normal 19 3 4" xfId="24102"/>
    <cellStyle name="Normal 19 4" xfId="4743"/>
    <cellStyle name="Normal 19 4 2" xfId="4744"/>
    <cellStyle name="Normal 19 4 2 2" xfId="16143"/>
    <cellStyle name="Normal 19 4 2 2 2" xfId="24103"/>
    <cellStyle name="Normal 19 4 2 3" xfId="24104"/>
    <cellStyle name="Normal 19 4 3" xfId="16144"/>
    <cellStyle name="Normal 19 4 3 2" xfId="24105"/>
    <cellStyle name="Normal 19 4 4" xfId="24106"/>
    <cellStyle name="Normal 19 5" xfId="4745"/>
    <cellStyle name="Normal 19 5 2" xfId="4746"/>
    <cellStyle name="Normal 19 5 2 2" xfId="16145"/>
    <cellStyle name="Normal 19 5 2 2 2" xfId="24107"/>
    <cellStyle name="Normal 19 5 2 3" xfId="24108"/>
    <cellStyle name="Normal 19 5 3" xfId="16146"/>
    <cellStyle name="Normal 19 5 3 2" xfId="24109"/>
    <cellStyle name="Normal 19 5 4" xfId="24110"/>
    <cellStyle name="Normal 19 6" xfId="4747"/>
    <cellStyle name="Normal 19 6 2" xfId="4748"/>
    <cellStyle name="Normal 19 6 2 2" xfId="16147"/>
    <cellStyle name="Normal 19 6 2 2 2" xfId="24111"/>
    <cellStyle name="Normal 19 6 2 3" xfId="24112"/>
    <cellStyle name="Normal 19 6 3" xfId="16148"/>
    <cellStyle name="Normal 19 6 3 2" xfId="24113"/>
    <cellStyle name="Normal 19 6 4" xfId="24114"/>
    <cellStyle name="Normal 19 7" xfId="4749"/>
    <cellStyle name="Normal 19 7 2" xfId="4750"/>
    <cellStyle name="Normal 19 7 2 2" xfId="16149"/>
    <cellStyle name="Normal 19 7 2 2 2" xfId="24115"/>
    <cellStyle name="Normal 19 7 2 3" xfId="24116"/>
    <cellStyle name="Normal 19 7 3" xfId="16150"/>
    <cellStyle name="Normal 19 7 3 2" xfId="24117"/>
    <cellStyle name="Normal 19 7 4" xfId="24118"/>
    <cellStyle name="Normal 19 8" xfId="4751"/>
    <cellStyle name="Normal 190" xfId="4752"/>
    <cellStyle name="Normal 191" xfId="4753"/>
    <cellStyle name="Normal 192" xfId="4754"/>
    <cellStyle name="Normal 193" xfId="4755"/>
    <cellStyle name="Normal 194" xfId="4756"/>
    <cellStyle name="Normal 194 2" xfId="4757"/>
    <cellStyle name="Normal 195" xfId="4758"/>
    <cellStyle name="Normal 195 2" xfId="4759"/>
    <cellStyle name="Normal 196" xfId="4760"/>
    <cellStyle name="Normal 197" xfId="4761"/>
    <cellStyle name="Normal 198" xfId="4762"/>
    <cellStyle name="Normal 198 2" xfId="116"/>
    <cellStyle name="Normal 198 3" xfId="16151"/>
    <cellStyle name="Normal 199" xfId="4763"/>
    <cellStyle name="Normal 199 2" xfId="4764"/>
    <cellStyle name="Normal 199 2 2" xfId="24119"/>
    <cellStyle name="Normal 199 3" xfId="24120"/>
    <cellStyle name="Normal 2" xfId="1"/>
    <cellStyle name="Normal 2 10" xfId="4765"/>
    <cellStyle name="Normal 2 10 2" xfId="119"/>
    <cellStyle name="Normal 2 10 3" xfId="4766"/>
    <cellStyle name="Normal 2 10 3 2" xfId="4767"/>
    <cellStyle name="Normal 2 10 4" xfId="4768"/>
    <cellStyle name="Normal 2 10 4 2" xfId="4769"/>
    <cellStyle name="Normal 2 10 4 2 2" xfId="4770"/>
    <cellStyle name="Normal 2 10 4 2 2 2" xfId="16152"/>
    <cellStyle name="Normal 2 10 4 2 2 2 2" xfId="24121"/>
    <cellStyle name="Normal 2 10 4 2 2 3" xfId="24122"/>
    <cellStyle name="Normal 2 10 4 2 3" xfId="16153"/>
    <cellStyle name="Normal 2 10 4 2 3 2" xfId="24123"/>
    <cellStyle name="Normal 2 10 4 2 4" xfId="24124"/>
    <cellStyle name="Normal 2 10 4 3" xfId="4771"/>
    <cellStyle name="Normal 2 10 4 3 2" xfId="16154"/>
    <cellStyle name="Normal 2 10 4 3 2 2" xfId="24125"/>
    <cellStyle name="Normal 2 10 4 3 3" xfId="24126"/>
    <cellStyle name="Normal 2 10 4 4" xfId="16155"/>
    <cellStyle name="Normal 2 10 4 4 2" xfId="24127"/>
    <cellStyle name="Normal 2 10 4 5" xfId="24128"/>
    <cellStyle name="Normal 2 10 5" xfId="4772"/>
    <cellStyle name="Normal 2 10 5 2" xfId="4773"/>
    <cellStyle name="Normal 2 10 5 2 2" xfId="16156"/>
    <cellStyle name="Normal 2 10 5 2 2 2" xfId="24129"/>
    <cellStyle name="Normal 2 10 5 2 3" xfId="24130"/>
    <cellStyle name="Normal 2 10 5 3" xfId="16157"/>
    <cellStyle name="Normal 2 10 5 3 2" xfId="24131"/>
    <cellStyle name="Normal 2 10 5 4" xfId="24132"/>
    <cellStyle name="Normal 2 10 6" xfId="4774"/>
    <cellStyle name="Normal 2 10 6 2" xfId="4775"/>
    <cellStyle name="Normal 2 10 6 2 2" xfId="16158"/>
    <cellStyle name="Normal 2 10 6 2 2 2" xfId="24133"/>
    <cellStyle name="Normal 2 10 6 2 3" xfId="24134"/>
    <cellStyle name="Normal 2 10 6 3" xfId="16159"/>
    <cellStyle name="Normal 2 10 6 3 2" xfId="24135"/>
    <cellStyle name="Normal 2 10 6 4" xfId="24136"/>
    <cellStyle name="Normal 2 10 7" xfId="4776"/>
    <cellStyle name="Normal 2 10 7 2" xfId="16160"/>
    <cellStyle name="Normal 2 10 7 2 2" xfId="16161"/>
    <cellStyle name="Normal 2 10 7 2 2 2" xfId="24137"/>
    <cellStyle name="Normal 2 10 7 2 3" xfId="22078"/>
    <cellStyle name="Normal 2 10 7 2 4" xfId="24138"/>
    <cellStyle name="Normal 2 10 7 3" xfId="16162"/>
    <cellStyle name="Normal 2 10 7 3 2" xfId="24139"/>
    <cellStyle name="Normal 2 10 7 4" xfId="24140"/>
    <cellStyle name="Normal 2 10 8" xfId="16163"/>
    <cellStyle name="Normal 2 10 8 2" xfId="24141"/>
    <cellStyle name="Normal 2 10 9" xfId="24142"/>
    <cellStyle name="Normal 2 100" xfId="4777"/>
    <cellStyle name="Normal 2 100 2" xfId="4778"/>
    <cellStyle name="Normal 2 100 2 2" xfId="4779"/>
    <cellStyle name="Normal 2 100 2 2 2" xfId="16164"/>
    <cellStyle name="Normal 2 100 2 2 2 2" xfId="24143"/>
    <cellStyle name="Normal 2 100 2 2 3" xfId="24144"/>
    <cellStyle name="Normal 2 100 2 3" xfId="16165"/>
    <cellStyle name="Normal 2 100 2 3 2" xfId="24145"/>
    <cellStyle name="Normal 2 100 2 4" xfId="24146"/>
    <cellStyle name="Normal 2 100 3" xfId="4780"/>
    <cellStyle name="Normal 2 100 3 2" xfId="16166"/>
    <cellStyle name="Normal 2 100 3 2 2" xfId="24147"/>
    <cellStyle name="Normal 2 100 3 3" xfId="24148"/>
    <cellStyle name="Normal 2 100 4" xfId="16167"/>
    <cellStyle name="Normal 2 100 4 2" xfId="24149"/>
    <cellStyle name="Normal 2 100 5" xfId="24150"/>
    <cellStyle name="Normal 2 101" xfId="4781"/>
    <cellStyle name="Normal 2 101 2" xfId="4782"/>
    <cellStyle name="Normal 2 101 2 2" xfId="4783"/>
    <cellStyle name="Normal 2 101 2 2 2" xfId="16168"/>
    <cellStyle name="Normal 2 101 2 2 2 2" xfId="24151"/>
    <cellStyle name="Normal 2 101 2 2 3" xfId="24152"/>
    <cellStyle name="Normal 2 101 2 3" xfId="16169"/>
    <cellStyle name="Normal 2 101 2 3 2" xfId="24153"/>
    <cellStyle name="Normal 2 101 2 4" xfId="24154"/>
    <cellStyle name="Normal 2 101 3" xfId="4784"/>
    <cellStyle name="Normal 2 101 3 2" xfId="16170"/>
    <cellStyle name="Normal 2 101 3 2 2" xfId="24155"/>
    <cellStyle name="Normal 2 101 3 3" xfId="24156"/>
    <cellStyle name="Normal 2 101 4" xfId="16171"/>
    <cellStyle name="Normal 2 101 4 2" xfId="24157"/>
    <cellStyle name="Normal 2 101 5" xfId="24158"/>
    <cellStyle name="Normal 2 102" xfId="4785"/>
    <cellStyle name="Normal 2 102 2" xfId="4786"/>
    <cellStyle name="Normal 2 102 2 2" xfId="4787"/>
    <cellStyle name="Normal 2 102 2 2 2" xfId="16172"/>
    <cellStyle name="Normal 2 102 2 2 2 2" xfId="24159"/>
    <cellStyle name="Normal 2 102 2 2 3" xfId="24160"/>
    <cellStyle name="Normal 2 102 2 3" xfId="16173"/>
    <cellStyle name="Normal 2 102 2 3 2" xfId="24161"/>
    <cellStyle name="Normal 2 102 2 4" xfId="24162"/>
    <cellStyle name="Normal 2 102 3" xfId="4788"/>
    <cellStyle name="Normal 2 102 3 2" xfId="16174"/>
    <cellStyle name="Normal 2 102 3 2 2" xfId="24163"/>
    <cellStyle name="Normal 2 102 3 3" xfId="24164"/>
    <cellStyle name="Normal 2 102 4" xfId="16175"/>
    <cellStyle name="Normal 2 102 4 2" xfId="24165"/>
    <cellStyle name="Normal 2 102 5" xfId="24166"/>
    <cellStyle name="Normal 2 103" xfId="4789"/>
    <cellStyle name="Normal 2 103 2" xfId="4790"/>
    <cellStyle name="Normal 2 103 2 2" xfId="4791"/>
    <cellStyle name="Normal 2 103 2 2 2" xfId="16176"/>
    <cellStyle name="Normal 2 103 2 2 2 2" xfId="24167"/>
    <cellStyle name="Normal 2 103 2 2 3" xfId="24168"/>
    <cellStyle name="Normal 2 103 2 3" xfId="16177"/>
    <cellStyle name="Normal 2 103 2 3 2" xfId="24169"/>
    <cellStyle name="Normal 2 103 2 4" xfId="24170"/>
    <cellStyle name="Normal 2 103 3" xfId="4792"/>
    <cellStyle name="Normal 2 103 3 2" xfId="16178"/>
    <cellStyle name="Normal 2 103 3 2 2" xfId="24171"/>
    <cellStyle name="Normal 2 103 3 3" xfId="24172"/>
    <cellStyle name="Normal 2 103 4" xfId="16179"/>
    <cellStyle name="Normal 2 103 4 2" xfId="24173"/>
    <cellStyle name="Normal 2 103 5" xfId="24174"/>
    <cellStyle name="Normal 2 104" xfId="4793"/>
    <cellStyle name="Normal 2 105" xfId="4794"/>
    <cellStyle name="Normal 2 105 2" xfId="4795"/>
    <cellStyle name="Normal 2 105 2 2" xfId="4796"/>
    <cellStyle name="Normal 2 105 2 2 2" xfId="16180"/>
    <cellStyle name="Normal 2 105 2 2 2 2" xfId="24175"/>
    <cellStyle name="Normal 2 105 2 2 3" xfId="24176"/>
    <cellStyle name="Normal 2 105 2 3" xfId="16181"/>
    <cellStyle name="Normal 2 105 2 3 2" xfId="24177"/>
    <cellStyle name="Normal 2 105 2 4" xfId="24178"/>
    <cellStyle name="Normal 2 105 3" xfId="4797"/>
    <cellStyle name="Normal 2 105 3 2" xfId="16182"/>
    <cellStyle name="Normal 2 105 3 2 2" xfId="24179"/>
    <cellStyle name="Normal 2 105 3 3" xfId="24180"/>
    <cellStyle name="Normal 2 105 4" xfId="16183"/>
    <cellStyle name="Normal 2 105 4 2" xfId="24181"/>
    <cellStyle name="Normal 2 105 5" xfId="24182"/>
    <cellStyle name="Normal 2 106" xfId="4798"/>
    <cellStyle name="Normal 2 106 2" xfId="4799"/>
    <cellStyle name="Normal 2 106 2 2" xfId="4800"/>
    <cellStyle name="Normal 2 106 2 2 2" xfId="16184"/>
    <cellStyle name="Normal 2 106 2 2 2 2" xfId="24183"/>
    <cellStyle name="Normal 2 106 2 2 3" xfId="24184"/>
    <cellStyle name="Normal 2 106 2 3" xfId="16185"/>
    <cellStyle name="Normal 2 106 2 3 2" xfId="24185"/>
    <cellStyle name="Normal 2 106 2 4" xfId="24186"/>
    <cellStyle name="Normal 2 106 3" xfId="4801"/>
    <cellStyle name="Normal 2 106 3 2" xfId="16186"/>
    <cellStyle name="Normal 2 106 3 2 2" xfId="24187"/>
    <cellStyle name="Normal 2 106 3 3" xfId="24188"/>
    <cellStyle name="Normal 2 106 4" xfId="16187"/>
    <cellStyle name="Normal 2 106 4 2" xfId="24189"/>
    <cellStyle name="Normal 2 106 5" xfId="24190"/>
    <cellStyle name="Normal 2 107" xfId="4802"/>
    <cellStyle name="Normal 2 107 2" xfId="4803"/>
    <cellStyle name="Normal 2 107 2 2" xfId="4804"/>
    <cellStyle name="Normal 2 107 2 2 2" xfId="16188"/>
    <cellStyle name="Normal 2 107 2 2 2 2" xfId="24191"/>
    <cellStyle name="Normal 2 107 2 2 3" xfId="24192"/>
    <cellStyle name="Normal 2 107 2 3" xfId="16189"/>
    <cellStyle name="Normal 2 107 2 3 2" xfId="24193"/>
    <cellStyle name="Normal 2 107 2 4" xfId="24194"/>
    <cellStyle name="Normal 2 107 3" xfId="4805"/>
    <cellStyle name="Normal 2 107 3 2" xfId="16190"/>
    <cellStyle name="Normal 2 107 3 2 2" xfId="24195"/>
    <cellStyle name="Normal 2 107 3 3" xfId="24196"/>
    <cellStyle name="Normal 2 107 4" xfId="16191"/>
    <cellStyle name="Normal 2 107 4 2" xfId="24197"/>
    <cellStyle name="Normal 2 107 5" xfId="24198"/>
    <cellStyle name="Normal 2 108" xfId="4806"/>
    <cellStyle name="Normal 2 108 2" xfId="4807"/>
    <cellStyle name="Normal 2 108 2 2" xfId="4808"/>
    <cellStyle name="Normal 2 108 2 2 2" xfId="16192"/>
    <cellStyle name="Normal 2 108 2 2 2 2" xfId="24199"/>
    <cellStyle name="Normal 2 108 2 2 3" xfId="24200"/>
    <cellStyle name="Normal 2 108 2 3" xfId="16193"/>
    <cellStyle name="Normal 2 108 2 3 2" xfId="24201"/>
    <cellStyle name="Normal 2 108 2 4" xfId="24202"/>
    <cellStyle name="Normal 2 108 3" xfId="4809"/>
    <cellStyle name="Normal 2 108 3 2" xfId="16194"/>
    <cellStyle name="Normal 2 108 3 2 2" xfId="24203"/>
    <cellStyle name="Normal 2 108 3 3" xfId="24204"/>
    <cellStyle name="Normal 2 108 4" xfId="16195"/>
    <cellStyle name="Normal 2 108 4 2" xfId="24205"/>
    <cellStyle name="Normal 2 108 5" xfId="24206"/>
    <cellStyle name="Normal 2 109" xfId="4810"/>
    <cellStyle name="Normal 2 109 2" xfId="4811"/>
    <cellStyle name="Normal 2 109 2 2" xfId="4812"/>
    <cellStyle name="Normal 2 109 2 2 2" xfId="16196"/>
    <cellStyle name="Normal 2 109 2 2 2 2" xfId="24207"/>
    <cellStyle name="Normal 2 109 2 2 3" xfId="24208"/>
    <cellStyle name="Normal 2 109 2 3" xfId="16197"/>
    <cellStyle name="Normal 2 109 2 3 2" xfId="24209"/>
    <cellStyle name="Normal 2 109 2 4" xfId="24210"/>
    <cellStyle name="Normal 2 109 3" xfId="4813"/>
    <cellStyle name="Normal 2 109 3 2" xfId="16198"/>
    <cellStyle name="Normal 2 109 3 2 2" xfId="24211"/>
    <cellStyle name="Normal 2 109 3 3" xfId="24212"/>
    <cellStyle name="Normal 2 109 4" xfId="16199"/>
    <cellStyle name="Normal 2 109 4 2" xfId="24213"/>
    <cellStyle name="Normal 2 109 5" xfId="24214"/>
    <cellStyle name="Normal 2 11" xfId="4814"/>
    <cellStyle name="Normal 2 11 2" xfId="4815"/>
    <cellStyle name="Normal 2 11 3" xfId="4816"/>
    <cellStyle name="Normal 2 11 4" xfId="4817"/>
    <cellStyle name="Normal 2 11 4 2" xfId="4818"/>
    <cellStyle name="Normal 2 11 4 2 2" xfId="16200"/>
    <cellStyle name="Normal 2 11 4 2 2 2" xfId="24215"/>
    <cellStyle name="Normal 2 11 4 2 3" xfId="24216"/>
    <cellStyle name="Normal 2 11 4 3" xfId="16201"/>
    <cellStyle name="Normal 2 11 4 3 2" xfId="24217"/>
    <cellStyle name="Normal 2 11 4 4" xfId="24218"/>
    <cellStyle name="Normal 2 11 5" xfId="4819"/>
    <cellStyle name="Normal 2 11 5 2" xfId="4820"/>
    <cellStyle name="Normal 2 11 5 2 2" xfId="16202"/>
    <cellStyle name="Normal 2 11 5 2 2 2" xfId="24219"/>
    <cellStyle name="Normal 2 11 5 2 3" xfId="24220"/>
    <cellStyle name="Normal 2 11 5 3" xfId="16203"/>
    <cellStyle name="Normal 2 11 5 3 2" xfId="24221"/>
    <cellStyle name="Normal 2 11 5 4" xfId="24222"/>
    <cellStyle name="Normal 2 11 6" xfId="4821"/>
    <cellStyle name="Normal 2 11 6 2" xfId="16204"/>
    <cellStyle name="Normal 2 11 6 2 2" xfId="24223"/>
    <cellStyle name="Normal 2 11 6 3" xfId="24224"/>
    <cellStyle name="Normal 2 11 7" xfId="16205"/>
    <cellStyle name="Normal 2 11 7 2" xfId="24225"/>
    <cellStyle name="Normal 2 11 8" xfId="24226"/>
    <cellStyle name="Normal 2 110" xfId="4822"/>
    <cellStyle name="Normal 2 110 2" xfId="4823"/>
    <cellStyle name="Normal 2 110 2 2" xfId="4824"/>
    <cellStyle name="Normal 2 110 2 2 2" xfId="16206"/>
    <cellStyle name="Normal 2 110 2 2 2 2" xfId="24227"/>
    <cellStyle name="Normal 2 110 2 2 3" xfId="24228"/>
    <cellStyle name="Normal 2 110 2 3" xfId="16207"/>
    <cellStyle name="Normal 2 110 2 3 2" xfId="24229"/>
    <cellStyle name="Normal 2 110 2 4" xfId="24230"/>
    <cellStyle name="Normal 2 110 3" xfId="4825"/>
    <cellStyle name="Normal 2 110 3 2" xfId="16208"/>
    <cellStyle name="Normal 2 110 3 2 2" xfId="24231"/>
    <cellStyle name="Normal 2 110 3 3" xfId="24232"/>
    <cellStyle name="Normal 2 110 4" xfId="16209"/>
    <cellStyle name="Normal 2 110 4 2" xfId="24233"/>
    <cellStyle name="Normal 2 110 5" xfId="24234"/>
    <cellStyle name="Normal 2 111" xfId="4826"/>
    <cellStyle name="Normal 2 111 2" xfId="4827"/>
    <cellStyle name="Normal 2 111 2 2" xfId="4828"/>
    <cellStyle name="Normal 2 111 2 2 2" xfId="16210"/>
    <cellStyle name="Normal 2 111 2 2 2 2" xfId="24235"/>
    <cellStyle name="Normal 2 111 2 2 3" xfId="24236"/>
    <cellStyle name="Normal 2 111 2 3" xfId="16211"/>
    <cellStyle name="Normal 2 111 2 3 2" xfId="24237"/>
    <cellStyle name="Normal 2 111 2 4" xfId="24238"/>
    <cellStyle name="Normal 2 111 3" xfId="4829"/>
    <cellStyle name="Normal 2 111 3 2" xfId="16212"/>
    <cellStyle name="Normal 2 111 3 2 2" xfId="24239"/>
    <cellStyle name="Normal 2 111 3 3" xfId="24240"/>
    <cellStyle name="Normal 2 111 4" xfId="16213"/>
    <cellStyle name="Normal 2 111 4 2" xfId="24241"/>
    <cellStyle name="Normal 2 111 5" xfId="24242"/>
    <cellStyle name="Normal 2 112" xfId="4830"/>
    <cellStyle name="Normal 2 112 2" xfId="4831"/>
    <cellStyle name="Normal 2 112 2 2" xfId="4832"/>
    <cellStyle name="Normal 2 112 2 2 2" xfId="16214"/>
    <cellStyle name="Normal 2 112 2 2 2 2" xfId="24243"/>
    <cellStyle name="Normal 2 112 2 2 3" xfId="24244"/>
    <cellStyle name="Normal 2 112 2 3" xfId="16215"/>
    <cellStyle name="Normal 2 112 2 3 2" xfId="24245"/>
    <cellStyle name="Normal 2 112 2 4" xfId="24246"/>
    <cellStyle name="Normal 2 112 3" xfId="4833"/>
    <cellStyle name="Normal 2 112 3 2" xfId="16216"/>
    <cellStyle name="Normal 2 112 3 2 2" xfId="24247"/>
    <cellStyle name="Normal 2 112 3 3" xfId="24248"/>
    <cellStyle name="Normal 2 112 4" xfId="16217"/>
    <cellStyle name="Normal 2 112 4 2" xfId="24249"/>
    <cellStyle name="Normal 2 112 5" xfId="24250"/>
    <cellStyle name="Normal 2 113" xfId="4834"/>
    <cellStyle name="Normal 2 113 2" xfId="4835"/>
    <cellStyle name="Normal 2 113 2 2" xfId="4836"/>
    <cellStyle name="Normal 2 113 2 2 2" xfId="16218"/>
    <cellStyle name="Normal 2 113 2 2 2 2" xfId="24251"/>
    <cellStyle name="Normal 2 113 2 2 3" xfId="24252"/>
    <cellStyle name="Normal 2 113 2 3" xfId="16219"/>
    <cellStyle name="Normal 2 113 2 3 2" xfId="24253"/>
    <cellStyle name="Normal 2 113 2 4" xfId="24254"/>
    <cellStyle name="Normal 2 113 3" xfId="4837"/>
    <cellStyle name="Normal 2 113 3 2" xfId="16220"/>
    <cellStyle name="Normal 2 113 3 2 2" xfId="24255"/>
    <cellStyle name="Normal 2 113 3 3" xfId="24256"/>
    <cellStyle name="Normal 2 113 4" xfId="16221"/>
    <cellStyle name="Normal 2 113 4 2" xfId="24257"/>
    <cellStyle name="Normal 2 113 5" xfId="24258"/>
    <cellStyle name="Normal 2 114" xfId="4838"/>
    <cellStyle name="Normal 2 114 2" xfId="4839"/>
    <cellStyle name="Normal 2 114 2 2" xfId="4840"/>
    <cellStyle name="Normal 2 114 2 2 2" xfId="16222"/>
    <cellStyle name="Normal 2 114 2 2 2 2" xfId="24259"/>
    <cellStyle name="Normal 2 114 2 2 3" xfId="24260"/>
    <cellStyle name="Normal 2 114 2 3" xfId="16223"/>
    <cellStyle name="Normal 2 114 2 3 2" xfId="24261"/>
    <cellStyle name="Normal 2 114 2 4" xfId="24262"/>
    <cellStyle name="Normal 2 114 3" xfId="4841"/>
    <cellStyle name="Normal 2 114 3 2" xfId="16224"/>
    <cellStyle name="Normal 2 114 3 2 2" xfId="24263"/>
    <cellStyle name="Normal 2 114 3 3" xfId="24264"/>
    <cellStyle name="Normal 2 114 4" xfId="16225"/>
    <cellStyle name="Normal 2 114 4 2" xfId="24265"/>
    <cellStyle name="Normal 2 114 5" xfId="24266"/>
    <cellStyle name="Normal 2 115" xfId="4842"/>
    <cellStyle name="Normal 2 115 2" xfId="4843"/>
    <cellStyle name="Normal 2 115 2 2" xfId="4844"/>
    <cellStyle name="Normal 2 115 2 2 2" xfId="16226"/>
    <cellStyle name="Normal 2 115 2 2 2 2" xfId="24267"/>
    <cellStyle name="Normal 2 115 2 2 3" xfId="24268"/>
    <cellStyle name="Normal 2 115 2 3" xfId="16227"/>
    <cellStyle name="Normal 2 115 2 3 2" xfId="24269"/>
    <cellStyle name="Normal 2 115 2 4" xfId="24270"/>
    <cellStyle name="Normal 2 115 3" xfId="4845"/>
    <cellStyle name="Normal 2 115 3 2" xfId="16228"/>
    <cellStyle name="Normal 2 115 3 2 2" xfId="24271"/>
    <cellStyle name="Normal 2 115 3 3" xfId="24272"/>
    <cellStyle name="Normal 2 115 4" xfId="16229"/>
    <cellStyle name="Normal 2 115 4 2" xfId="24273"/>
    <cellStyle name="Normal 2 115 5" xfId="24274"/>
    <cellStyle name="Normal 2 116" xfId="4846"/>
    <cellStyle name="Normal 2 116 2" xfId="4847"/>
    <cellStyle name="Normal 2 116 2 2" xfId="4848"/>
    <cellStyle name="Normal 2 116 2 2 2" xfId="16230"/>
    <cellStyle name="Normal 2 116 2 2 2 2" xfId="24275"/>
    <cellStyle name="Normal 2 116 2 2 3" xfId="24276"/>
    <cellStyle name="Normal 2 116 2 3" xfId="16231"/>
    <cellStyle name="Normal 2 116 2 3 2" xfId="24277"/>
    <cellStyle name="Normal 2 116 2 4" xfId="24278"/>
    <cellStyle name="Normal 2 116 3" xfId="4849"/>
    <cellStyle name="Normal 2 116 3 2" xfId="16232"/>
    <cellStyle name="Normal 2 116 3 2 2" xfId="24279"/>
    <cellStyle name="Normal 2 116 3 3" xfId="24280"/>
    <cellStyle name="Normal 2 116 4" xfId="16233"/>
    <cellStyle name="Normal 2 116 4 2" xfId="24281"/>
    <cellStyle name="Normal 2 116 5" xfId="24282"/>
    <cellStyle name="Normal 2 117" xfId="4850"/>
    <cellStyle name="Normal 2 117 2" xfId="4851"/>
    <cellStyle name="Normal 2 117 2 2" xfId="4852"/>
    <cellStyle name="Normal 2 117 2 2 2" xfId="16234"/>
    <cellStyle name="Normal 2 117 2 2 2 2" xfId="24283"/>
    <cellStyle name="Normal 2 117 2 2 3" xfId="24284"/>
    <cellStyle name="Normal 2 117 2 3" xfId="16235"/>
    <cellStyle name="Normal 2 117 2 3 2" xfId="24285"/>
    <cellStyle name="Normal 2 117 2 4" xfId="24286"/>
    <cellStyle name="Normal 2 117 3" xfId="4853"/>
    <cellStyle name="Normal 2 117 3 2" xfId="16236"/>
    <cellStyle name="Normal 2 117 3 2 2" xfId="24287"/>
    <cellStyle name="Normal 2 117 3 3" xfId="24288"/>
    <cellStyle name="Normal 2 117 4" xfId="16237"/>
    <cellStyle name="Normal 2 117 4 2" xfId="24289"/>
    <cellStyle name="Normal 2 117 5" xfId="24290"/>
    <cellStyle name="Normal 2 118" xfId="4854"/>
    <cellStyle name="Normal 2 118 2" xfId="4855"/>
    <cellStyle name="Normal 2 118 2 2" xfId="4856"/>
    <cellStyle name="Normal 2 118 2 2 2" xfId="16238"/>
    <cellStyle name="Normal 2 118 2 2 2 2" xfId="24291"/>
    <cellStyle name="Normal 2 118 2 2 3" xfId="24292"/>
    <cellStyle name="Normal 2 118 2 3" xfId="16239"/>
    <cellStyle name="Normal 2 118 2 3 2" xfId="24293"/>
    <cellStyle name="Normal 2 118 2 4" xfId="24294"/>
    <cellStyle name="Normal 2 118 3" xfId="4857"/>
    <cellStyle name="Normal 2 118 3 2" xfId="16240"/>
    <cellStyle name="Normal 2 118 3 2 2" xfId="24295"/>
    <cellStyle name="Normal 2 118 3 3" xfId="24296"/>
    <cellStyle name="Normal 2 118 4" xfId="16241"/>
    <cellStyle name="Normal 2 118 4 2" xfId="24297"/>
    <cellStyle name="Normal 2 118 5" xfId="24298"/>
    <cellStyle name="Normal 2 119" xfId="4858"/>
    <cellStyle name="Normal 2 119 2" xfId="4859"/>
    <cellStyle name="Normal 2 119 2 2" xfId="4860"/>
    <cellStyle name="Normal 2 119 2 2 2" xfId="16242"/>
    <cellStyle name="Normal 2 119 2 2 2 2" xfId="24299"/>
    <cellStyle name="Normal 2 119 2 2 3" xfId="24300"/>
    <cellStyle name="Normal 2 119 2 3" xfId="16243"/>
    <cellStyle name="Normal 2 119 2 3 2" xfId="24301"/>
    <cellStyle name="Normal 2 119 2 4" xfId="24302"/>
    <cellStyle name="Normal 2 119 3" xfId="4861"/>
    <cellStyle name="Normal 2 119 3 2" xfId="16244"/>
    <cellStyle name="Normal 2 119 3 2 2" xfId="24303"/>
    <cellStyle name="Normal 2 119 3 3" xfId="24304"/>
    <cellStyle name="Normal 2 119 4" xfId="16245"/>
    <cellStyle name="Normal 2 119 4 2" xfId="24305"/>
    <cellStyle name="Normal 2 119 5" xfId="24306"/>
    <cellStyle name="Normal 2 12" xfId="4862"/>
    <cellStyle name="Normal 2 12 2" xfId="4863"/>
    <cellStyle name="Normal 2 12 2 2" xfId="4864"/>
    <cellStyle name="Normal 2 12 2 2 2" xfId="16246"/>
    <cellStyle name="Normal 2 12 2 2 2 2" xfId="24307"/>
    <cellStyle name="Normal 2 12 2 2 3" xfId="24308"/>
    <cellStyle name="Normal 2 12 2 3" xfId="16247"/>
    <cellStyle name="Normal 2 12 2 3 2" xfId="24309"/>
    <cellStyle name="Normal 2 12 2 4" xfId="24310"/>
    <cellStyle name="Normal 2 12 3" xfId="4865"/>
    <cellStyle name="Normal 2 12 3 2" xfId="4866"/>
    <cellStyle name="Normal 2 12 3 2 2" xfId="16248"/>
    <cellStyle name="Normal 2 12 3 2 2 2" xfId="24311"/>
    <cellStyle name="Normal 2 12 3 2 3" xfId="24312"/>
    <cellStyle name="Normal 2 12 3 3" xfId="16249"/>
    <cellStyle name="Normal 2 12 3 3 2" xfId="24313"/>
    <cellStyle name="Normal 2 12 3 4" xfId="24314"/>
    <cellStyle name="Normal 2 12 4" xfId="4867"/>
    <cellStyle name="Normal 2 12 4 2" xfId="16250"/>
    <cellStyle name="Normal 2 12 4 2 2" xfId="24315"/>
    <cellStyle name="Normal 2 12 4 3" xfId="24316"/>
    <cellStyle name="Normal 2 12 5" xfId="16251"/>
    <cellStyle name="Normal 2 12 5 2" xfId="24317"/>
    <cellStyle name="Normal 2 12 6" xfId="24318"/>
    <cellStyle name="Normal 2 120" xfId="4868"/>
    <cellStyle name="Normal 2 120 2" xfId="4869"/>
    <cellStyle name="Normal 2 120 2 2" xfId="4870"/>
    <cellStyle name="Normal 2 120 2 2 2" xfId="16252"/>
    <cellStyle name="Normal 2 120 2 2 2 2" xfId="24319"/>
    <cellStyle name="Normal 2 120 2 2 3" xfId="24320"/>
    <cellStyle name="Normal 2 120 2 3" xfId="16253"/>
    <cellStyle name="Normal 2 120 2 3 2" xfId="24321"/>
    <cellStyle name="Normal 2 120 2 4" xfId="24322"/>
    <cellStyle name="Normal 2 120 3" xfId="4871"/>
    <cellStyle name="Normal 2 120 3 2" xfId="16254"/>
    <cellStyle name="Normal 2 120 3 2 2" xfId="24323"/>
    <cellStyle name="Normal 2 120 3 3" xfId="24324"/>
    <cellStyle name="Normal 2 120 4" xfId="16255"/>
    <cellStyle name="Normal 2 120 4 2" xfId="24325"/>
    <cellStyle name="Normal 2 120 5" xfId="24326"/>
    <cellStyle name="Normal 2 121" xfId="4872"/>
    <cellStyle name="Normal 2 121 2" xfId="4873"/>
    <cellStyle name="Normal 2 121 2 2" xfId="4874"/>
    <cellStyle name="Normal 2 121 2 2 2" xfId="16256"/>
    <cellStyle name="Normal 2 121 2 2 2 2" xfId="24327"/>
    <cellStyle name="Normal 2 121 2 2 3" xfId="24328"/>
    <cellStyle name="Normal 2 121 2 3" xfId="16257"/>
    <cellStyle name="Normal 2 121 2 3 2" xfId="24329"/>
    <cellStyle name="Normal 2 121 2 4" xfId="24330"/>
    <cellStyle name="Normal 2 121 3" xfId="4875"/>
    <cellStyle name="Normal 2 121 3 2" xfId="16258"/>
    <cellStyle name="Normal 2 121 3 2 2" xfId="24331"/>
    <cellStyle name="Normal 2 121 3 3" xfId="24332"/>
    <cellStyle name="Normal 2 121 4" xfId="16259"/>
    <cellStyle name="Normal 2 121 4 2" xfId="24333"/>
    <cellStyle name="Normal 2 121 5" xfId="24334"/>
    <cellStyle name="Normal 2 122" xfId="4876"/>
    <cellStyle name="Normal 2 122 2" xfId="4877"/>
    <cellStyle name="Normal 2 122 2 2" xfId="4878"/>
    <cellStyle name="Normal 2 122 2 2 2" xfId="16260"/>
    <cellStyle name="Normal 2 122 2 2 2 2" xfId="24335"/>
    <cellStyle name="Normal 2 122 2 2 3" xfId="24336"/>
    <cellStyle name="Normal 2 122 2 3" xfId="16261"/>
    <cellStyle name="Normal 2 122 2 3 2" xfId="24337"/>
    <cellStyle name="Normal 2 122 2 4" xfId="24338"/>
    <cellStyle name="Normal 2 122 3" xfId="4879"/>
    <cellStyle name="Normal 2 122 3 2" xfId="16262"/>
    <cellStyle name="Normal 2 122 3 2 2" xfId="24339"/>
    <cellStyle name="Normal 2 122 3 3" xfId="24340"/>
    <cellStyle name="Normal 2 122 4" xfId="16263"/>
    <cellStyle name="Normal 2 122 4 2" xfId="24341"/>
    <cellStyle name="Normal 2 122 5" xfId="24342"/>
    <cellStyle name="Normal 2 123" xfId="4880"/>
    <cellStyle name="Normal 2 123 2" xfId="4881"/>
    <cellStyle name="Normal 2 123 2 2" xfId="4882"/>
    <cellStyle name="Normal 2 123 2 2 2" xfId="16264"/>
    <cellStyle name="Normal 2 123 2 2 2 2" xfId="24343"/>
    <cellStyle name="Normal 2 123 2 2 3" xfId="24344"/>
    <cellStyle name="Normal 2 123 2 3" xfId="16265"/>
    <cellStyle name="Normal 2 123 2 3 2" xfId="24345"/>
    <cellStyle name="Normal 2 123 2 4" xfId="24346"/>
    <cellStyle name="Normal 2 123 3" xfId="4883"/>
    <cellStyle name="Normal 2 123 3 2" xfId="16266"/>
    <cellStyle name="Normal 2 123 3 2 2" xfId="24347"/>
    <cellStyle name="Normal 2 123 3 3" xfId="24348"/>
    <cellStyle name="Normal 2 123 4" xfId="16267"/>
    <cellStyle name="Normal 2 123 4 2" xfId="24349"/>
    <cellStyle name="Normal 2 123 5" xfId="24350"/>
    <cellStyle name="Normal 2 124" xfId="4884"/>
    <cellStyle name="Normal 2 124 2" xfId="4885"/>
    <cellStyle name="Normal 2 124 2 2" xfId="4886"/>
    <cellStyle name="Normal 2 124 2 2 2" xfId="16268"/>
    <cellStyle name="Normal 2 124 2 2 2 2" xfId="24351"/>
    <cellStyle name="Normal 2 124 2 2 3" xfId="24352"/>
    <cellStyle name="Normal 2 124 2 3" xfId="16269"/>
    <cellStyle name="Normal 2 124 2 3 2" xfId="24353"/>
    <cellStyle name="Normal 2 124 2 4" xfId="24354"/>
    <cellStyle name="Normal 2 124 3" xfId="4887"/>
    <cellStyle name="Normal 2 124 3 2" xfId="16270"/>
    <cellStyle name="Normal 2 124 3 2 2" xfId="24355"/>
    <cellStyle name="Normal 2 124 3 3" xfId="24356"/>
    <cellStyle name="Normal 2 124 4" xfId="16271"/>
    <cellStyle name="Normal 2 124 4 2" xfId="24357"/>
    <cellStyle name="Normal 2 124 5" xfId="24358"/>
    <cellStyle name="Normal 2 125" xfId="4888"/>
    <cellStyle name="Normal 2 125 2" xfId="4889"/>
    <cellStyle name="Normal 2 125 2 2" xfId="4890"/>
    <cellStyle name="Normal 2 125 2 2 2" xfId="16272"/>
    <cellStyle name="Normal 2 125 2 2 2 2" xfId="24359"/>
    <cellStyle name="Normal 2 125 2 2 3" xfId="24360"/>
    <cellStyle name="Normal 2 125 2 3" xfId="16273"/>
    <cellStyle name="Normal 2 125 2 3 2" xfId="24361"/>
    <cellStyle name="Normal 2 125 2 4" xfId="24362"/>
    <cellStyle name="Normal 2 125 3" xfId="4891"/>
    <cellStyle name="Normal 2 125 3 2" xfId="16274"/>
    <cellStyle name="Normal 2 125 3 2 2" xfId="24363"/>
    <cellStyle name="Normal 2 125 3 3" xfId="24364"/>
    <cellStyle name="Normal 2 125 4" xfId="16275"/>
    <cellStyle name="Normal 2 125 4 2" xfId="24365"/>
    <cellStyle name="Normal 2 125 5" xfId="24366"/>
    <cellStyle name="Normal 2 126" xfId="4892"/>
    <cellStyle name="Normal 2 126 2" xfId="4893"/>
    <cellStyle name="Normal 2 126 2 2" xfId="4894"/>
    <cellStyle name="Normal 2 126 2 2 2" xfId="16276"/>
    <cellStyle name="Normal 2 126 2 2 2 2" xfId="24367"/>
    <cellStyle name="Normal 2 126 2 2 3" xfId="24368"/>
    <cellStyle name="Normal 2 126 2 3" xfId="16277"/>
    <cellStyle name="Normal 2 126 2 3 2" xfId="24369"/>
    <cellStyle name="Normal 2 126 2 4" xfId="24370"/>
    <cellStyle name="Normal 2 126 3" xfId="4895"/>
    <cellStyle name="Normal 2 126 3 2" xfId="16278"/>
    <cellStyle name="Normal 2 126 3 2 2" xfId="24371"/>
    <cellStyle name="Normal 2 126 3 3" xfId="24372"/>
    <cellStyle name="Normal 2 126 4" xfId="16279"/>
    <cellStyle name="Normal 2 126 4 2" xfId="24373"/>
    <cellStyle name="Normal 2 126 5" xfId="24374"/>
    <cellStyle name="Normal 2 127" xfId="4896"/>
    <cellStyle name="Normal 2 127 2" xfId="4897"/>
    <cellStyle name="Normal 2 127 2 2" xfId="4898"/>
    <cellStyle name="Normal 2 127 2 2 2" xfId="16280"/>
    <cellStyle name="Normal 2 127 2 2 2 2" xfId="24375"/>
    <cellStyle name="Normal 2 127 2 2 3" xfId="24376"/>
    <cellStyle name="Normal 2 127 2 3" xfId="16281"/>
    <cellStyle name="Normal 2 127 2 3 2" xfId="24377"/>
    <cellStyle name="Normal 2 127 2 4" xfId="24378"/>
    <cellStyle name="Normal 2 127 3" xfId="4899"/>
    <cellStyle name="Normal 2 127 3 2" xfId="16282"/>
    <cellStyle name="Normal 2 127 3 2 2" xfId="24379"/>
    <cellStyle name="Normal 2 127 3 3" xfId="24380"/>
    <cellStyle name="Normal 2 127 4" xfId="16283"/>
    <cellStyle name="Normal 2 127 4 2" xfId="24381"/>
    <cellStyle name="Normal 2 127 5" xfId="24382"/>
    <cellStyle name="Normal 2 128" xfId="4900"/>
    <cellStyle name="Normal 2 128 2" xfId="4901"/>
    <cellStyle name="Normal 2 128 2 2" xfId="4902"/>
    <cellStyle name="Normal 2 128 2 2 2" xfId="16284"/>
    <cellStyle name="Normal 2 128 2 2 2 2" xfId="24383"/>
    <cellStyle name="Normal 2 128 2 2 3" xfId="24384"/>
    <cellStyle name="Normal 2 128 2 3" xfId="16285"/>
    <cellStyle name="Normal 2 128 2 3 2" xfId="24385"/>
    <cellStyle name="Normal 2 128 2 4" xfId="24386"/>
    <cellStyle name="Normal 2 128 3" xfId="4903"/>
    <cellStyle name="Normal 2 128 3 2" xfId="16286"/>
    <cellStyle name="Normal 2 128 3 2 2" xfId="24387"/>
    <cellStyle name="Normal 2 128 3 3" xfId="24388"/>
    <cellStyle name="Normal 2 128 4" xfId="16287"/>
    <cellStyle name="Normal 2 128 4 2" xfId="24389"/>
    <cellStyle name="Normal 2 128 5" xfId="24390"/>
    <cellStyle name="Normal 2 129" xfId="4904"/>
    <cellStyle name="Normal 2 129 2" xfId="4905"/>
    <cellStyle name="Normal 2 129 2 2" xfId="4906"/>
    <cellStyle name="Normal 2 129 2 2 2" xfId="16288"/>
    <cellStyle name="Normal 2 129 2 2 2 2" xfId="24391"/>
    <cellStyle name="Normal 2 129 2 2 3" xfId="24392"/>
    <cellStyle name="Normal 2 129 2 3" xfId="16289"/>
    <cellStyle name="Normal 2 129 2 3 2" xfId="24393"/>
    <cellStyle name="Normal 2 129 2 4" xfId="24394"/>
    <cellStyle name="Normal 2 129 3" xfId="4907"/>
    <cellStyle name="Normal 2 129 3 2" xfId="16290"/>
    <cellStyle name="Normal 2 129 3 2 2" xfId="24395"/>
    <cellStyle name="Normal 2 129 3 3" xfId="24396"/>
    <cellStyle name="Normal 2 129 4" xfId="16291"/>
    <cellStyle name="Normal 2 129 4 2" xfId="24397"/>
    <cellStyle name="Normal 2 129 5" xfId="24398"/>
    <cellStyle name="Normal 2 13" xfId="4908"/>
    <cellStyle name="Normal 2 13 2" xfId="4909"/>
    <cellStyle name="Normal 2 13 2 2" xfId="4910"/>
    <cellStyle name="Normal 2 13 2 2 2" xfId="16292"/>
    <cellStyle name="Normal 2 13 2 2 2 2" xfId="24399"/>
    <cellStyle name="Normal 2 13 2 2 3" xfId="24400"/>
    <cellStyle name="Normal 2 13 2 3" xfId="16293"/>
    <cellStyle name="Normal 2 13 2 3 2" xfId="24401"/>
    <cellStyle name="Normal 2 13 2 4" xfId="24402"/>
    <cellStyle name="Normal 2 13 3" xfId="4911"/>
    <cellStyle name="Normal 2 13 3 2" xfId="4912"/>
    <cellStyle name="Normal 2 13 3 2 2" xfId="16294"/>
    <cellStyle name="Normal 2 13 3 2 2 2" xfId="24403"/>
    <cellStyle name="Normal 2 13 3 2 3" xfId="24404"/>
    <cellStyle name="Normal 2 13 3 3" xfId="16295"/>
    <cellStyle name="Normal 2 13 3 3 2" xfId="24405"/>
    <cellStyle name="Normal 2 13 3 4" xfId="24406"/>
    <cellStyle name="Normal 2 13 4" xfId="4913"/>
    <cellStyle name="Normal 2 13 4 2" xfId="16296"/>
    <cellStyle name="Normal 2 13 4 2 2" xfId="24407"/>
    <cellStyle name="Normal 2 13 4 3" xfId="24408"/>
    <cellStyle name="Normal 2 13 5" xfId="16297"/>
    <cellStyle name="Normal 2 13 5 2" xfId="24409"/>
    <cellStyle name="Normal 2 13 6" xfId="24410"/>
    <cellStyle name="Normal 2 130" xfId="4914"/>
    <cellStyle name="Normal 2 130 2" xfId="4915"/>
    <cellStyle name="Normal 2 130 2 2" xfId="4916"/>
    <cellStyle name="Normal 2 130 2 2 2" xfId="16298"/>
    <cellStyle name="Normal 2 130 2 2 2 2" xfId="24411"/>
    <cellStyle name="Normal 2 130 2 2 3" xfId="24412"/>
    <cellStyle name="Normal 2 130 2 3" xfId="16299"/>
    <cellStyle name="Normal 2 130 2 3 2" xfId="24413"/>
    <cellStyle name="Normal 2 130 2 4" xfId="24414"/>
    <cellStyle name="Normal 2 130 3" xfId="4917"/>
    <cellStyle name="Normal 2 130 3 2" xfId="16300"/>
    <cellStyle name="Normal 2 130 3 2 2" xfId="24415"/>
    <cellStyle name="Normal 2 130 3 3" xfId="24416"/>
    <cellStyle name="Normal 2 130 4" xfId="16301"/>
    <cellStyle name="Normal 2 130 4 2" xfId="24417"/>
    <cellStyle name="Normal 2 130 5" xfId="24418"/>
    <cellStyle name="Normal 2 131" xfId="4918"/>
    <cellStyle name="Normal 2 131 2" xfId="4919"/>
    <cellStyle name="Normal 2 131 2 2" xfId="4920"/>
    <cellStyle name="Normal 2 131 2 2 2" xfId="16302"/>
    <cellStyle name="Normal 2 131 2 2 2 2" xfId="24419"/>
    <cellStyle name="Normal 2 131 2 2 3" xfId="24420"/>
    <cellStyle name="Normal 2 131 2 3" xfId="16303"/>
    <cellStyle name="Normal 2 131 2 3 2" xfId="24421"/>
    <cellStyle name="Normal 2 131 2 4" xfId="24422"/>
    <cellStyle name="Normal 2 131 3" xfId="4921"/>
    <cellStyle name="Normal 2 131 3 2" xfId="16304"/>
    <cellStyle name="Normal 2 131 3 2 2" xfId="24423"/>
    <cellStyle name="Normal 2 131 3 3" xfId="24424"/>
    <cellStyle name="Normal 2 131 4" xfId="16305"/>
    <cellStyle name="Normal 2 131 4 2" xfId="24425"/>
    <cellStyle name="Normal 2 131 5" xfId="24426"/>
    <cellStyle name="Normal 2 132" xfId="4922"/>
    <cellStyle name="Normal 2 132 2" xfId="4923"/>
    <cellStyle name="Normal 2 132 2 2" xfId="4924"/>
    <cellStyle name="Normal 2 132 2 2 2" xfId="16306"/>
    <cellStyle name="Normal 2 132 2 2 2 2" xfId="24427"/>
    <cellStyle name="Normal 2 132 2 2 3" xfId="24428"/>
    <cellStyle name="Normal 2 132 2 3" xfId="16307"/>
    <cellStyle name="Normal 2 132 2 3 2" xfId="24429"/>
    <cellStyle name="Normal 2 132 2 4" xfId="24430"/>
    <cellStyle name="Normal 2 132 3" xfId="4925"/>
    <cellStyle name="Normal 2 132 3 2" xfId="16308"/>
    <cellStyle name="Normal 2 132 3 2 2" xfId="24431"/>
    <cellStyle name="Normal 2 132 3 3" xfId="24432"/>
    <cellStyle name="Normal 2 132 4" xfId="16309"/>
    <cellStyle name="Normal 2 132 4 2" xfId="24433"/>
    <cellStyle name="Normal 2 132 5" xfId="24434"/>
    <cellStyle name="Normal 2 133" xfId="4926"/>
    <cellStyle name="Normal 2 133 2" xfId="4927"/>
    <cellStyle name="Normal 2 133 2 2" xfId="4928"/>
    <cellStyle name="Normal 2 133 2 2 2" xfId="16310"/>
    <cellStyle name="Normal 2 133 2 2 2 2" xfId="24435"/>
    <cellStyle name="Normal 2 133 2 2 3" xfId="24436"/>
    <cellStyle name="Normal 2 133 2 3" xfId="16311"/>
    <cellStyle name="Normal 2 133 2 3 2" xfId="24437"/>
    <cellStyle name="Normal 2 133 2 4" xfId="24438"/>
    <cellStyle name="Normal 2 133 3" xfId="4929"/>
    <cellStyle name="Normal 2 133 3 2" xfId="16312"/>
    <cellStyle name="Normal 2 133 3 2 2" xfId="24439"/>
    <cellStyle name="Normal 2 133 3 3" xfId="24440"/>
    <cellStyle name="Normal 2 133 4" xfId="16313"/>
    <cellStyle name="Normal 2 133 4 2" xfId="24441"/>
    <cellStyle name="Normal 2 133 5" xfId="24442"/>
    <cellStyle name="Normal 2 134" xfId="4930"/>
    <cellStyle name="Normal 2 134 2" xfId="4931"/>
    <cellStyle name="Normal 2 134 2 2" xfId="4932"/>
    <cellStyle name="Normal 2 134 2 2 2" xfId="16314"/>
    <cellStyle name="Normal 2 134 2 2 2 2" xfId="24443"/>
    <cellStyle name="Normal 2 134 2 2 3" xfId="24444"/>
    <cellStyle name="Normal 2 134 2 3" xfId="16315"/>
    <cellStyle name="Normal 2 134 2 3 2" xfId="24445"/>
    <cellStyle name="Normal 2 134 2 4" xfId="24446"/>
    <cellStyle name="Normal 2 134 3" xfId="4933"/>
    <cellStyle name="Normal 2 134 3 2" xfId="16316"/>
    <cellStyle name="Normal 2 134 3 2 2" xfId="24447"/>
    <cellStyle name="Normal 2 134 3 3" xfId="24448"/>
    <cellStyle name="Normal 2 134 4" xfId="16317"/>
    <cellStyle name="Normal 2 134 4 2" xfId="24449"/>
    <cellStyle name="Normal 2 134 5" xfId="24450"/>
    <cellStyle name="Normal 2 135" xfId="4934"/>
    <cellStyle name="Normal 2 135 2" xfId="4935"/>
    <cellStyle name="Normal 2 135 2 2" xfId="4936"/>
    <cellStyle name="Normal 2 135 2 2 2" xfId="16318"/>
    <cellStyle name="Normal 2 135 2 2 2 2" xfId="24451"/>
    <cellStyle name="Normal 2 135 2 2 3" xfId="24452"/>
    <cellStyle name="Normal 2 135 2 3" xfId="16319"/>
    <cellStyle name="Normal 2 135 2 3 2" xfId="24453"/>
    <cellStyle name="Normal 2 135 2 4" xfId="24454"/>
    <cellStyle name="Normal 2 135 3" xfId="4937"/>
    <cellStyle name="Normal 2 135 3 2" xfId="16320"/>
    <cellStyle name="Normal 2 135 3 2 2" xfId="24455"/>
    <cellStyle name="Normal 2 135 3 3" xfId="24456"/>
    <cellStyle name="Normal 2 135 4" xfId="16321"/>
    <cellStyle name="Normal 2 135 4 2" xfId="24457"/>
    <cellStyle name="Normal 2 135 5" xfId="24458"/>
    <cellStyle name="Normal 2 136" xfId="4938"/>
    <cellStyle name="Normal 2 136 2" xfId="4939"/>
    <cellStyle name="Normal 2 136 2 2" xfId="4940"/>
    <cellStyle name="Normal 2 136 2 2 2" xfId="16322"/>
    <cellStyle name="Normal 2 136 2 2 2 2" xfId="24459"/>
    <cellStyle name="Normal 2 136 2 2 3" xfId="24460"/>
    <cellStyle name="Normal 2 136 2 3" xfId="16323"/>
    <cellStyle name="Normal 2 136 2 3 2" xfId="24461"/>
    <cellStyle name="Normal 2 136 2 4" xfId="24462"/>
    <cellStyle name="Normal 2 136 3" xfId="4941"/>
    <cellStyle name="Normal 2 136 3 2" xfId="16324"/>
    <cellStyle name="Normal 2 136 3 2 2" xfId="24463"/>
    <cellStyle name="Normal 2 136 3 3" xfId="24464"/>
    <cellStyle name="Normal 2 136 4" xfId="16325"/>
    <cellStyle name="Normal 2 136 4 2" xfId="24465"/>
    <cellStyle name="Normal 2 136 5" xfId="24466"/>
    <cellStyle name="Normal 2 137" xfId="4942"/>
    <cellStyle name="Normal 2 137 2" xfId="4943"/>
    <cellStyle name="Normal 2 137 2 2" xfId="4944"/>
    <cellStyle name="Normal 2 137 2 2 2" xfId="16326"/>
    <cellStyle name="Normal 2 137 2 2 2 2" xfId="24467"/>
    <cellStyle name="Normal 2 137 2 2 3" xfId="24468"/>
    <cellStyle name="Normal 2 137 2 3" xfId="16327"/>
    <cellStyle name="Normal 2 137 2 3 2" xfId="24469"/>
    <cellStyle name="Normal 2 137 2 4" xfId="24470"/>
    <cellStyle name="Normal 2 137 3" xfId="4945"/>
    <cellStyle name="Normal 2 137 3 2" xfId="16328"/>
    <cellStyle name="Normal 2 137 3 2 2" xfId="24471"/>
    <cellStyle name="Normal 2 137 3 3" xfId="24472"/>
    <cellStyle name="Normal 2 137 4" xfId="16329"/>
    <cellStyle name="Normal 2 137 4 2" xfId="24473"/>
    <cellStyle name="Normal 2 137 5" xfId="24474"/>
    <cellStyle name="Normal 2 138" xfId="4946"/>
    <cellStyle name="Normal 2 138 2" xfId="4947"/>
    <cellStyle name="Normal 2 138 2 2" xfId="4948"/>
    <cellStyle name="Normal 2 138 2 2 2" xfId="16330"/>
    <cellStyle name="Normal 2 138 2 2 2 2" xfId="24475"/>
    <cellStyle name="Normal 2 138 2 2 3" xfId="24476"/>
    <cellStyle name="Normal 2 138 2 3" xfId="16331"/>
    <cellStyle name="Normal 2 138 2 3 2" xfId="24477"/>
    <cellStyle name="Normal 2 138 2 4" xfId="24478"/>
    <cellStyle name="Normal 2 138 3" xfId="4949"/>
    <cellStyle name="Normal 2 138 3 2" xfId="16332"/>
    <cellStyle name="Normal 2 138 3 2 2" xfId="24479"/>
    <cellStyle name="Normal 2 138 3 3" xfId="24480"/>
    <cellStyle name="Normal 2 138 4" xfId="16333"/>
    <cellStyle name="Normal 2 138 4 2" xfId="24481"/>
    <cellStyle name="Normal 2 138 5" xfId="24482"/>
    <cellStyle name="Normal 2 139" xfId="4950"/>
    <cellStyle name="Normal 2 139 2" xfId="4951"/>
    <cellStyle name="Normal 2 139 2 2" xfId="4952"/>
    <cellStyle name="Normal 2 139 2 2 2" xfId="16334"/>
    <cellStyle name="Normal 2 139 2 2 2 2" xfId="24483"/>
    <cellStyle name="Normal 2 139 2 2 3" xfId="24484"/>
    <cellStyle name="Normal 2 139 2 3" xfId="16335"/>
    <cellStyle name="Normal 2 139 2 3 2" xfId="24485"/>
    <cellStyle name="Normal 2 139 2 4" xfId="24486"/>
    <cellStyle name="Normal 2 139 3" xfId="4953"/>
    <cellStyle name="Normal 2 139 3 2" xfId="16336"/>
    <cellStyle name="Normal 2 139 3 2 2" xfId="24487"/>
    <cellStyle name="Normal 2 139 3 3" xfId="24488"/>
    <cellStyle name="Normal 2 139 4" xfId="16337"/>
    <cellStyle name="Normal 2 139 4 2" xfId="24489"/>
    <cellStyle name="Normal 2 139 5" xfId="24490"/>
    <cellStyle name="Normal 2 14" xfId="4954"/>
    <cellStyle name="Normal 2 14 2" xfId="4955"/>
    <cellStyle name="Normal 2 14 2 2" xfId="4956"/>
    <cellStyle name="Normal 2 14 2 2 2" xfId="16338"/>
    <cellStyle name="Normal 2 14 2 2 2 2" xfId="24491"/>
    <cellStyle name="Normal 2 14 2 2 3" xfId="24492"/>
    <cellStyle name="Normal 2 14 2 3" xfId="16339"/>
    <cellStyle name="Normal 2 14 2 3 2" xfId="24493"/>
    <cellStyle name="Normal 2 14 2 4" xfId="24494"/>
    <cellStyle name="Normal 2 14 3" xfId="4957"/>
    <cellStyle name="Normal 2 14 3 2" xfId="4958"/>
    <cellStyle name="Normal 2 14 3 2 2" xfId="16340"/>
    <cellStyle name="Normal 2 14 3 2 2 2" xfId="24495"/>
    <cellStyle name="Normal 2 14 3 2 3" xfId="24496"/>
    <cellStyle name="Normal 2 14 3 3" xfId="16341"/>
    <cellStyle name="Normal 2 14 3 3 2" xfId="24497"/>
    <cellStyle name="Normal 2 14 3 4" xfId="24498"/>
    <cellStyle name="Normal 2 14 4" xfId="4959"/>
    <cellStyle name="Normal 2 14 4 2" xfId="16342"/>
    <cellStyle name="Normal 2 14 4 2 2" xfId="24499"/>
    <cellStyle name="Normal 2 14 4 3" xfId="24500"/>
    <cellStyle name="Normal 2 14 5" xfId="16343"/>
    <cellStyle name="Normal 2 14 5 2" xfId="24501"/>
    <cellStyle name="Normal 2 14 6" xfId="24502"/>
    <cellStyle name="Normal 2 140" xfId="4960"/>
    <cellStyle name="Normal 2 140 2" xfId="4961"/>
    <cellStyle name="Normal 2 140 2 2" xfId="4962"/>
    <cellStyle name="Normal 2 140 2 2 2" xfId="16344"/>
    <cellStyle name="Normal 2 140 2 2 2 2" xfId="24503"/>
    <cellStyle name="Normal 2 140 2 2 3" xfId="24504"/>
    <cellStyle name="Normal 2 140 2 3" xfId="16345"/>
    <cellStyle name="Normal 2 140 2 3 2" xfId="24505"/>
    <cellStyle name="Normal 2 140 2 4" xfId="24506"/>
    <cellStyle name="Normal 2 140 3" xfId="4963"/>
    <cellStyle name="Normal 2 140 3 2" xfId="16346"/>
    <cellStyle name="Normal 2 140 3 2 2" xfId="24507"/>
    <cellStyle name="Normal 2 140 3 3" xfId="24508"/>
    <cellStyle name="Normal 2 140 4" xfId="16347"/>
    <cellStyle name="Normal 2 140 4 2" xfId="24509"/>
    <cellStyle name="Normal 2 140 5" xfId="24510"/>
    <cellStyle name="Normal 2 141" xfId="4964"/>
    <cellStyle name="Normal 2 142" xfId="4965"/>
    <cellStyle name="Normal 2 142 2" xfId="4966"/>
    <cellStyle name="Normal 2 142 2 2" xfId="16348"/>
    <cellStyle name="Normal 2 142 2 2 2" xfId="24511"/>
    <cellStyle name="Normal 2 142 2 3" xfId="24512"/>
    <cellStyle name="Normal 2 142 3" xfId="16349"/>
    <cellStyle name="Normal 2 142 3 2" xfId="24513"/>
    <cellStyle name="Normal 2 142 4" xfId="24514"/>
    <cellStyle name="Normal 2 143" xfId="4967"/>
    <cellStyle name="Normal 2 144" xfId="4968"/>
    <cellStyle name="Normal 2 144 2" xfId="16350"/>
    <cellStyle name="Normal 2 144 2 2" xfId="24515"/>
    <cellStyle name="Normal 2 144 3" xfId="24516"/>
    <cellStyle name="Normal 2 145" xfId="16351"/>
    <cellStyle name="Normal 2 145 2" xfId="24517"/>
    <cellStyle name="Normal 2 15" xfId="4969"/>
    <cellStyle name="Normal 2 15 2" xfId="4970"/>
    <cellStyle name="Normal 2 15 2 2" xfId="4971"/>
    <cellStyle name="Normal 2 15 2 2 2" xfId="16352"/>
    <cellStyle name="Normal 2 15 2 2 2 2" xfId="24518"/>
    <cellStyle name="Normal 2 15 2 2 3" xfId="24519"/>
    <cellStyle name="Normal 2 15 2 3" xfId="16353"/>
    <cellStyle name="Normal 2 15 2 3 2" xfId="24520"/>
    <cellStyle name="Normal 2 15 2 4" xfId="24521"/>
    <cellStyle name="Normal 2 15 3" xfId="4972"/>
    <cellStyle name="Normal 2 15 3 2" xfId="4973"/>
    <cellStyle name="Normal 2 15 3 2 2" xfId="16354"/>
    <cellStyle name="Normal 2 15 3 2 2 2" xfId="24522"/>
    <cellStyle name="Normal 2 15 3 2 3" xfId="24523"/>
    <cellStyle name="Normal 2 15 3 3" xfId="16355"/>
    <cellStyle name="Normal 2 15 3 3 2" xfId="24524"/>
    <cellStyle name="Normal 2 15 3 4" xfId="24525"/>
    <cellStyle name="Normal 2 15 4" xfId="4974"/>
    <cellStyle name="Normal 2 15 4 2" xfId="16356"/>
    <cellStyle name="Normal 2 15 4 2 2" xfId="24526"/>
    <cellStyle name="Normal 2 15 4 3" xfId="24527"/>
    <cellStyle name="Normal 2 15 5" xfId="16357"/>
    <cellStyle name="Normal 2 15 5 2" xfId="24528"/>
    <cellStyle name="Normal 2 15 6" xfId="24529"/>
    <cellStyle name="Normal 2 16" xfId="4975"/>
    <cellStyle name="Normal 2 16 2" xfId="4976"/>
    <cellStyle name="Normal 2 16 2 2" xfId="4977"/>
    <cellStyle name="Normal 2 16 2 2 2" xfId="16358"/>
    <cellStyle name="Normal 2 16 2 2 2 2" xfId="24530"/>
    <cellStyle name="Normal 2 16 2 2 3" xfId="24531"/>
    <cellStyle name="Normal 2 16 2 3" xfId="16359"/>
    <cellStyle name="Normal 2 16 2 3 2" xfId="24532"/>
    <cellStyle name="Normal 2 16 2 4" xfId="24533"/>
    <cellStyle name="Normal 2 16 3" xfId="4978"/>
    <cellStyle name="Normal 2 16 3 2" xfId="4979"/>
    <cellStyle name="Normal 2 16 3 2 2" xfId="16360"/>
    <cellStyle name="Normal 2 16 3 2 2 2" xfId="24534"/>
    <cellStyle name="Normal 2 16 3 2 3" xfId="24535"/>
    <cellStyle name="Normal 2 16 3 3" xfId="16361"/>
    <cellStyle name="Normal 2 16 3 3 2" xfId="24536"/>
    <cellStyle name="Normal 2 16 3 4" xfId="24537"/>
    <cellStyle name="Normal 2 16 4" xfId="4980"/>
    <cellStyle name="Normal 2 16 4 2" xfId="16362"/>
    <cellStyle name="Normal 2 16 4 2 2" xfId="24538"/>
    <cellStyle name="Normal 2 16 4 3" xfId="24539"/>
    <cellStyle name="Normal 2 16 5" xfId="16363"/>
    <cellStyle name="Normal 2 16 5 2" xfId="24540"/>
    <cellStyle name="Normal 2 16 6" xfId="24541"/>
    <cellStyle name="Normal 2 17" xfId="4981"/>
    <cellStyle name="Normal 2 17 2" xfId="4982"/>
    <cellStyle name="Normal 2 17 2 2" xfId="4983"/>
    <cellStyle name="Normal 2 17 2 2 2" xfId="16364"/>
    <cellStyle name="Normal 2 17 2 2 2 2" xfId="24542"/>
    <cellStyle name="Normal 2 17 2 2 3" xfId="24543"/>
    <cellStyle name="Normal 2 17 2 3" xfId="16365"/>
    <cellStyle name="Normal 2 17 2 3 2" xfId="24544"/>
    <cellStyle name="Normal 2 17 2 4" xfId="24545"/>
    <cellStyle name="Normal 2 17 3" xfId="4984"/>
    <cellStyle name="Normal 2 17 3 2" xfId="4985"/>
    <cellStyle name="Normal 2 17 3 2 2" xfId="16366"/>
    <cellStyle name="Normal 2 17 3 2 2 2" xfId="24546"/>
    <cellStyle name="Normal 2 17 3 2 3" xfId="24547"/>
    <cellStyle name="Normal 2 17 3 3" xfId="16367"/>
    <cellStyle name="Normal 2 17 3 3 2" xfId="24548"/>
    <cellStyle name="Normal 2 17 3 4" xfId="24549"/>
    <cellStyle name="Normal 2 17 4" xfId="4986"/>
    <cellStyle name="Normal 2 17 4 2" xfId="16368"/>
    <cellStyle name="Normal 2 17 4 2 2" xfId="24550"/>
    <cellStyle name="Normal 2 17 4 3" xfId="24551"/>
    <cellStyle name="Normal 2 17 5" xfId="16369"/>
    <cellStyle name="Normal 2 17 5 2" xfId="24552"/>
    <cellStyle name="Normal 2 17 6" xfId="24553"/>
    <cellStyle name="Normal 2 18" xfId="4987"/>
    <cellStyle name="Normal 2 18 2" xfId="4988"/>
    <cellStyle name="Normal 2 18 2 2" xfId="4989"/>
    <cellStyle name="Normal 2 18 2 2 2" xfId="16370"/>
    <cellStyle name="Normal 2 18 2 2 2 2" xfId="24554"/>
    <cellStyle name="Normal 2 18 2 2 3" xfId="24555"/>
    <cellStyle name="Normal 2 18 2 3" xfId="16371"/>
    <cellStyle name="Normal 2 18 2 3 2" xfId="24556"/>
    <cellStyle name="Normal 2 18 2 4" xfId="24557"/>
    <cellStyle name="Normal 2 18 3" xfId="4990"/>
    <cellStyle name="Normal 2 18 3 2" xfId="4991"/>
    <cellStyle name="Normal 2 18 3 2 2" xfId="16372"/>
    <cellStyle name="Normal 2 18 3 2 2 2" xfId="24558"/>
    <cellStyle name="Normal 2 18 3 2 3" xfId="24559"/>
    <cellStyle name="Normal 2 18 3 3" xfId="16373"/>
    <cellStyle name="Normal 2 18 3 3 2" xfId="24560"/>
    <cellStyle name="Normal 2 18 3 4" xfId="24561"/>
    <cellStyle name="Normal 2 18 4" xfId="4992"/>
    <cellStyle name="Normal 2 18 4 2" xfId="16374"/>
    <cellStyle name="Normal 2 18 4 2 2" xfId="24562"/>
    <cellStyle name="Normal 2 18 4 3" xfId="24563"/>
    <cellStyle name="Normal 2 18 5" xfId="16375"/>
    <cellStyle name="Normal 2 18 5 2" xfId="24564"/>
    <cellStyle name="Normal 2 18 6" xfId="24565"/>
    <cellStyle name="Normal 2 19" xfId="4993"/>
    <cellStyle name="Normal 2 19 2" xfId="4994"/>
    <cellStyle name="Normal 2 19 2 2" xfId="4995"/>
    <cellStyle name="Normal 2 19 2 2 2" xfId="16376"/>
    <cellStyle name="Normal 2 19 2 2 2 2" xfId="24566"/>
    <cellStyle name="Normal 2 19 2 2 3" xfId="24567"/>
    <cellStyle name="Normal 2 19 2 3" xfId="16377"/>
    <cellStyle name="Normal 2 19 2 3 2" xfId="24568"/>
    <cellStyle name="Normal 2 19 2 4" xfId="24569"/>
    <cellStyle name="Normal 2 19 3" xfId="4996"/>
    <cellStyle name="Normal 2 19 3 2" xfId="4997"/>
    <cellStyle name="Normal 2 19 3 2 2" xfId="16378"/>
    <cellStyle name="Normal 2 19 3 2 2 2" xfId="24570"/>
    <cellStyle name="Normal 2 19 3 2 3" xfId="24571"/>
    <cellStyle name="Normal 2 19 3 3" xfId="16379"/>
    <cellStyle name="Normal 2 19 3 3 2" xfId="24572"/>
    <cellStyle name="Normal 2 19 3 4" xfId="24573"/>
    <cellStyle name="Normal 2 19 4" xfId="4998"/>
    <cellStyle name="Normal 2 19 4 2" xfId="16380"/>
    <cellStyle name="Normal 2 19 4 2 2" xfId="24574"/>
    <cellStyle name="Normal 2 19 4 3" xfId="24575"/>
    <cellStyle name="Normal 2 19 5" xfId="16381"/>
    <cellStyle name="Normal 2 19 5 2" xfId="24576"/>
    <cellStyle name="Normal 2 19 6" xfId="24577"/>
    <cellStyle name="Normal 2 2" xfId="34"/>
    <cellStyle name="Normal 2 2 10" xfId="4999"/>
    <cellStyle name="Normal 2 2 10 2" xfId="5000"/>
    <cellStyle name="Normal 2 2 10 2 2" xfId="5001"/>
    <cellStyle name="Normal 2 2 10 2 2 2" xfId="16382"/>
    <cellStyle name="Normal 2 2 10 2 2 2 2" xfId="24578"/>
    <cellStyle name="Normal 2 2 10 2 2 3" xfId="24579"/>
    <cellStyle name="Normal 2 2 10 2 3" xfId="16383"/>
    <cellStyle name="Normal 2 2 10 2 3 2" xfId="24580"/>
    <cellStyle name="Normal 2 2 10 2 4" xfId="24581"/>
    <cellStyle name="Normal 2 2 10 3" xfId="5002"/>
    <cellStyle name="Normal 2 2 10 3 2" xfId="5003"/>
    <cellStyle name="Normal 2 2 10 3 2 2" xfId="16384"/>
    <cellStyle name="Normal 2 2 10 3 2 2 2" xfId="24582"/>
    <cellStyle name="Normal 2 2 10 3 2 3" xfId="24583"/>
    <cellStyle name="Normal 2 2 10 3 3" xfId="16385"/>
    <cellStyle name="Normal 2 2 10 3 3 2" xfId="24584"/>
    <cellStyle name="Normal 2 2 10 3 4" xfId="24585"/>
    <cellStyle name="Normal 2 2 10 4" xfId="5004"/>
    <cellStyle name="Normal 2 2 10 4 2" xfId="16386"/>
    <cellStyle name="Normal 2 2 10 4 2 2" xfId="24586"/>
    <cellStyle name="Normal 2 2 10 4 3" xfId="24587"/>
    <cellStyle name="Normal 2 2 10 5" xfId="16387"/>
    <cellStyle name="Normal 2 2 10 5 2" xfId="24588"/>
    <cellStyle name="Normal 2 2 10 6" xfId="24589"/>
    <cellStyle name="Normal 2 2 100" xfId="5005"/>
    <cellStyle name="Normal 2 2 100 2" xfId="5006"/>
    <cellStyle name="Normal 2 2 100 2 2" xfId="5007"/>
    <cellStyle name="Normal 2 2 100 2 2 2" xfId="16388"/>
    <cellStyle name="Normal 2 2 100 2 2 2 2" xfId="24590"/>
    <cellStyle name="Normal 2 2 100 2 2 3" xfId="24591"/>
    <cellStyle name="Normal 2 2 100 2 3" xfId="16389"/>
    <cellStyle name="Normal 2 2 100 2 3 2" xfId="24592"/>
    <cellStyle name="Normal 2 2 100 2 4" xfId="24593"/>
    <cellStyle name="Normal 2 2 100 3" xfId="5008"/>
    <cellStyle name="Normal 2 2 100 3 2" xfId="16390"/>
    <cellStyle name="Normal 2 2 100 3 2 2" xfId="24594"/>
    <cellStyle name="Normal 2 2 100 3 3" xfId="24595"/>
    <cellStyle name="Normal 2 2 100 4" xfId="16391"/>
    <cellStyle name="Normal 2 2 100 4 2" xfId="24596"/>
    <cellStyle name="Normal 2 2 100 5" xfId="24597"/>
    <cellStyle name="Normal 2 2 101" xfId="5009"/>
    <cellStyle name="Normal 2 2 101 2" xfId="5010"/>
    <cellStyle name="Normal 2 2 101 2 2" xfId="5011"/>
    <cellStyle name="Normal 2 2 101 2 2 2" xfId="16392"/>
    <cellStyle name="Normal 2 2 101 2 2 2 2" xfId="24598"/>
    <cellStyle name="Normal 2 2 101 2 2 3" xfId="24599"/>
    <cellStyle name="Normal 2 2 101 2 3" xfId="16393"/>
    <cellStyle name="Normal 2 2 101 2 3 2" xfId="24600"/>
    <cellStyle name="Normal 2 2 101 2 4" xfId="24601"/>
    <cellStyle name="Normal 2 2 101 3" xfId="5012"/>
    <cellStyle name="Normal 2 2 101 3 2" xfId="16394"/>
    <cellStyle name="Normal 2 2 101 3 2 2" xfId="24602"/>
    <cellStyle name="Normal 2 2 101 3 3" xfId="24603"/>
    <cellStyle name="Normal 2 2 101 4" xfId="16395"/>
    <cellStyle name="Normal 2 2 101 4 2" xfId="24604"/>
    <cellStyle name="Normal 2 2 101 5" xfId="24605"/>
    <cellStyle name="Normal 2 2 102" xfId="5013"/>
    <cellStyle name="Normal 2 2 102 2" xfId="5014"/>
    <cellStyle name="Normal 2 2 102 2 2" xfId="5015"/>
    <cellStyle name="Normal 2 2 102 2 2 2" xfId="16396"/>
    <cellStyle name="Normal 2 2 102 2 2 2 2" xfId="24606"/>
    <cellStyle name="Normal 2 2 102 2 2 3" xfId="24607"/>
    <cellStyle name="Normal 2 2 102 2 3" xfId="16397"/>
    <cellStyle name="Normal 2 2 102 2 3 2" xfId="24608"/>
    <cellStyle name="Normal 2 2 102 2 4" xfId="24609"/>
    <cellStyle name="Normal 2 2 102 3" xfId="5016"/>
    <cellStyle name="Normal 2 2 102 3 2" xfId="16398"/>
    <cellStyle name="Normal 2 2 102 3 2 2" xfId="24610"/>
    <cellStyle name="Normal 2 2 102 3 3" xfId="24611"/>
    <cellStyle name="Normal 2 2 102 4" xfId="16399"/>
    <cellStyle name="Normal 2 2 102 4 2" xfId="24612"/>
    <cellStyle name="Normal 2 2 102 5" xfId="24613"/>
    <cellStyle name="Normal 2 2 103" xfId="5017"/>
    <cellStyle name="Normal 2 2 103 2" xfId="5018"/>
    <cellStyle name="Normal 2 2 103 2 2" xfId="5019"/>
    <cellStyle name="Normal 2 2 103 2 2 2" xfId="16400"/>
    <cellStyle name="Normal 2 2 103 2 2 2 2" xfId="24614"/>
    <cellStyle name="Normal 2 2 103 2 2 3" xfId="24615"/>
    <cellStyle name="Normal 2 2 103 2 3" xfId="16401"/>
    <cellStyle name="Normal 2 2 103 2 3 2" xfId="24616"/>
    <cellStyle name="Normal 2 2 103 2 4" xfId="24617"/>
    <cellStyle name="Normal 2 2 103 3" xfId="5020"/>
    <cellStyle name="Normal 2 2 103 3 2" xfId="16402"/>
    <cellStyle name="Normal 2 2 103 3 2 2" xfId="24618"/>
    <cellStyle name="Normal 2 2 103 3 3" xfId="24619"/>
    <cellStyle name="Normal 2 2 103 4" xfId="16403"/>
    <cellStyle name="Normal 2 2 103 4 2" xfId="24620"/>
    <cellStyle name="Normal 2 2 103 5" xfId="24621"/>
    <cellStyle name="Normal 2 2 104" xfId="5021"/>
    <cellStyle name="Normal 2 2 104 2" xfId="5022"/>
    <cellStyle name="Normal 2 2 104 2 2" xfId="5023"/>
    <cellStyle name="Normal 2 2 104 2 2 2" xfId="16404"/>
    <cellStyle name="Normal 2 2 104 2 2 2 2" xfId="24622"/>
    <cellStyle name="Normal 2 2 104 2 2 3" xfId="24623"/>
    <cellStyle name="Normal 2 2 104 2 3" xfId="16405"/>
    <cellStyle name="Normal 2 2 104 2 3 2" xfId="24624"/>
    <cellStyle name="Normal 2 2 104 2 4" xfId="24625"/>
    <cellStyle name="Normal 2 2 104 3" xfId="5024"/>
    <cellStyle name="Normal 2 2 104 3 2" xfId="16406"/>
    <cellStyle name="Normal 2 2 104 3 2 2" xfId="24626"/>
    <cellStyle name="Normal 2 2 104 3 3" xfId="24627"/>
    <cellStyle name="Normal 2 2 104 4" xfId="16407"/>
    <cellStyle name="Normal 2 2 104 4 2" xfId="24628"/>
    <cellStyle name="Normal 2 2 104 5" xfId="24629"/>
    <cellStyle name="Normal 2 2 105" xfId="5025"/>
    <cellStyle name="Normal 2 2 105 2" xfId="5026"/>
    <cellStyle name="Normal 2 2 105 2 2" xfId="5027"/>
    <cellStyle name="Normal 2 2 105 2 2 2" xfId="16408"/>
    <cellStyle name="Normal 2 2 105 2 2 2 2" xfId="24630"/>
    <cellStyle name="Normal 2 2 105 2 2 3" xfId="24631"/>
    <cellStyle name="Normal 2 2 105 2 3" xfId="16409"/>
    <cellStyle name="Normal 2 2 105 2 3 2" xfId="24632"/>
    <cellStyle name="Normal 2 2 105 2 4" xfId="24633"/>
    <cellStyle name="Normal 2 2 105 3" xfId="5028"/>
    <cellStyle name="Normal 2 2 105 3 2" xfId="16410"/>
    <cellStyle name="Normal 2 2 105 3 2 2" xfId="24634"/>
    <cellStyle name="Normal 2 2 105 3 3" xfId="24635"/>
    <cellStyle name="Normal 2 2 105 4" xfId="16411"/>
    <cellStyle name="Normal 2 2 105 4 2" xfId="24636"/>
    <cellStyle name="Normal 2 2 105 5" xfId="24637"/>
    <cellStyle name="Normal 2 2 106" xfId="5029"/>
    <cellStyle name="Normal 2 2 106 2" xfId="5030"/>
    <cellStyle name="Normal 2 2 106 2 2" xfId="5031"/>
    <cellStyle name="Normal 2 2 106 2 2 2" xfId="16412"/>
    <cellStyle name="Normal 2 2 106 2 2 2 2" xfId="24638"/>
    <cellStyle name="Normal 2 2 106 2 2 3" xfId="24639"/>
    <cellStyle name="Normal 2 2 106 2 3" xfId="16413"/>
    <cellStyle name="Normal 2 2 106 2 3 2" xfId="24640"/>
    <cellStyle name="Normal 2 2 106 2 4" xfId="24641"/>
    <cellStyle name="Normal 2 2 106 3" xfId="5032"/>
    <cellStyle name="Normal 2 2 106 3 2" xfId="16414"/>
    <cellStyle name="Normal 2 2 106 3 2 2" xfId="24642"/>
    <cellStyle name="Normal 2 2 106 3 3" xfId="24643"/>
    <cellStyle name="Normal 2 2 106 4" xfId="16415"/>
    <cellStyle name="Normal 2 2 106 4 2" xfId="24644"/>
    <cellStyle name="Normal 2 2 106 5" xfId="24645"/>
    <cellStyle name="Normal 2 2 107" xfId="5033"/>
    <cellStyle name="Normal 2 2 107 2" xfId="5034"/>
    <cellStyle name="Normal 2 2 107 2 2" xfId="5035"/>
    <cellStyle name="Normal 2 2 107 2 2 2" xfId="16416"/>
    <cellStyle name="Normal 2 2 107 2 2 2 2" xfId="24646"/>
    <cellStyle name="Normal 2 2 107 2 2 3" xfId="24647"/>
    <cellStyle name="Normal 2 2 107 2 3" xfId="16417"/>
    <cellStyle name="Normal 2 2 107 2 3 2" xfId="24648"/>
    <cellStyle name="Normal 2 2 107 2 4" xfId="24649"/>
    <cellStyle name="Normal 2 2 107 3" xfId="5036"/>
    <cellStyle name="Normal 2 2 107 3 2" xfId="16418"/>
    <cellStyle name="Normal 2 2 107 3 2 2" xfId="24650"/>
    <cellStyle name="Normal 2 2 107 3 3" xfId="24651"/>
    <cellStyle name="Normal 2 2 107 4" xfId="16419"/>
    <cellStyle name="Normal 2 2 107 4 2" xfId="24652"/>
    <cellStyle name="Normal 2 2 107 5" xfId="24653"/>
    <cellStyle name="Normal 2 2 108" xfId="5037"/>
    <cellStyle name="Normal 2 2 108 2" xfId="5038"/>
    <cellStyle name="Normal 2 2 108 2 2" xfId="5039"/>
    <cellStyle name="Normal 2 2 108 2 2 2" xfId="16420"/>
    <cellStyle name="Normal 2 2 108 2 2 2 2" xfId="24654"/>
    <cellStyle name="Normal 2 2 108 2 2 3" xfId="24655"/>
    <cellStyle name="Normal 2 2 108 2 3" xfId="16421"/>
    <cellStyle name="Normal 2 2 108 2 3 2" xfId="24656"/>
    <cellStyle name="Normal 2 2 108 2 4" xfId="24657"/>
    <cellStyle name="Normal 2 2 108 3" xfId="5040"/>
    <cellStyle name="Normal 2 2 108 3 2" xfId="16422"/>
    <cellStyle name="Normal 2 2 108 3 2 2" xfId="24658"/>
    <cellStyle name="Normal 2 2 108 3 3" xfId="24659"/>
    <cellStyle name="Normal 2 2 108 4" xfId="16423"/>
    <cellStyle name="Normal 2 2 108 4 2" xfId="24660"/>
    <cellStyle name="Normal 2 2 108 5" xfId="24661"/>
    <cellStyle name="Normal 2 2 109" xfId="5041"/>
    <cellStyle name="Normal 2 2 109 2" xfId="5042"/>
    <cellStyle name="Normal 2 2 109 2 2" xfId="5043"/>
    <cellStyle name="Normal 2 2 109 2 2 2" xfId="16424"/>
    <cellStyle name="Normal 2 2 109 2 2 2 2" xfId="24662"/>
    <cellStyle name="Normal 2 2 109 2 2 3" xfId="24663"/>
    <cellStyle name="Normal 2 2 109 2 3" xfId="16425"/>
    <cellStyle name="Normal 2 2 109 2 3 2" xfId="24664"/>
    <cellStyle name="Normal 2 2 109 2 4" xfId="24665"/>
    <cellStyle name="Normal 2 2 109 3" xfId="5044"/>
    <cellStyle name="Normal 2 2 109 3 2" xfId="16426"/>
    <cellStyle name="Normal 2 2 109 3 2 2" xfId="24666"/>
    <cellStyle name="Normal 2 2 109 3 3" xfId="24667"/>
    <cellStyle name="Normal 2 2 109 4" xfId="16427"/>
    <cellStyle name="Normal 2 2 109 4 2" xfId="24668"/>
    <cellStyle name="Normal 2 2 109 5" xfId="24669"/>
    <cellStyle name="Normal 2 2 11" xfId="5045"/>
    <cellStyle name="Normal 2 2 11 2" xfId="5046"/>
    <cellStyle name="Normal 2 2 11 2 2" xfId="5047"/>
    <cellStyle name="Normal 2 2 11 2 2 2" xfId="16428"/>
    <cellStyle name="Normal 2 2 11 2 2 2 2" xfId="24670"/>
    <cellStyle name="Normal 2 2 11 2 2 3" xfId="24671"/>
    <cellStyle name="Normal 2 2 11 2 3" xfId="16429"/>
    <cellStyle name="Normal 2 2 11 2 3 2" xfId="24672"/>
    <cellStyle name="Normal 2 2 11 2 4" xfId="24673"/>
    <cellStyle name="Normal 2 2 11 3" xfId="5048"/>
    <cellStyle name="Normal 2 2 11 3 2" xfId="5049"/>
    <cellStyle name="Normal 2 2 11 3 2 2" xfId="16430"/>
    <cellStyle name="Normal 2 2 11 3 2 2 2" xfId="24674"/>
    <cellStyle name="Normal 2 2 11 3 2 3" xfId="24675"/>
    <cellStyle name="Normal 2 2 11 3 3" xfId="16431"/>
    <cellStyle name="Normal 2 2 11 3 3 2" xfId="24676"/>
    <cellStyle name="Normal 2 2 11 3 4" xfId="24677"/>
    <cellStyle name="Normal 2 2 11 4" xfId="5050"/>
    <cellStyle name="Normal 2 2 11 4 2" xfId="16432"/>
    <cellStyle name="Normal 2 2 11 4 2 2" xfId="24678"/>
    <cellStyle name="Normal 2 2 11 4 3" xfId="24679"/>
    <cellStyle name="Normal 2 2 11 5" xfId="16433"/>
    <cellStyle name="Normal 2 2 11 5 2" xfId="24680"/>
    <cellStyle name="Normal 2 2 11 6" xfId="24681"/>
    <cellStyle name="Normal 2 2 110" xfId="5051"/>
    <cellStyle name="Normal 2 2 110 2" xfId="5052"/>
    <cellStyle name="Normal 2 2 110 2 2" xfId="5053"/>
    <cellStyle name="Normal 2 2 110 2 2 2" xfId="16434"/>
    <cellStyle name="Normal 2 2 110 2 2 2 2" xfId="24682"/>
    <cellStyle name="Normal 2 2 110 2 2 3" xfId="24683"/>
    <cellStyle name="Normal 2 2 110 2 3" xfId="16435"/>
    <cellStyle name="Normal 2 2 110 2 3 2" xfId="24684"/>
    <cellStyle name="Normal 2 2 110 2 4" xfId="24685"/>
    <cellStyle name="Normal 2 2 110 3" xfId="5054"/>
    <cellStyle name="Normal 2 2 110 3 2" xfId="16436"/>
    <cellStyle name="Normal 2 2 110 3 2 2" xfId="24686"/>
    <cellStyle name="Normal 2 2 110 3 3" xfId="24687"/>
    <cellStyle name="Normal 2 2 110 4" xfId="16437"/>
    <cellStyle name="Normal 2 2 110 4 2" xfId="24688"/>
    <cellStyle name="Normal 2 2 110 5" xfId="24689"/>
    <cellStyle name="Normal 2 2 111" xfId="5055"/>
    <cellStyle name="Normal 2 2 111 2" xfId="5056"/>
    <cellStyle name="Normal 2 2 111 2 2" xfId="5057"/>
    <cellStyle name="Normal 2 2 111 2 2 2" xfId="16438"/>
    <cellStyle name="Normal 2 2 111 2 2 2 2" xfId="24690"/>
    <cellStyle name="Normal 2 2 111 2 2 3" xfId="24691"/>
    <cellStyle name="Normal 2 2 111 2 3" xfId="16439"/>
    <cellStyle name="Normal 2 2 111 2 3 2" xfId="24692"/>
    <cellStyle name="Normal 2 2 111 2 4" xfId="24693"/>
    <cellStyle name="Normal 2 2 111 3" xfId="5058"/>
    <cellStyle name="Normal 2 2 111 3 2" xfId="16440"/>
    <cellStyle name="Normal 2 2 111 3 2 2" xfId="24694"/>
    <cellStyle name="Normal 2 2 111 3 3" xfId="24695"/>
    <cellStyle name="Normal 2 2 111 4" xfId="16441"/>
    <cellStyle name="Normal 2 2 111 4 2" xfId="24696"/>
    <cellStyle name="Normal 2 2 111 5" xfId="24697"/>
    <cellStyle name="Normal 2 2 112" xfId="5059"/>
    <cellStyle name="Normal 2 2 112 2" xfId="5060"/>
    <cellStyle name="Normal 2 2 112 2 2" xfId="5061"/>
    <cellStyle name="Normal 2 2 112 2 2 2" xfId="16442"/>
    <cellStyle name="Normal 2 2 112 2 2 2 2" xfId="24698"/>
    <cellStyle name="Normal 2 2 112 2 2 3" xfId="24699"/>
    <cellStyle name="Normal 2 2 112 2 3" xfId="16443"/>
    <cellStyle name="Normal 2 2 112 2 3 2" xfId="24700"/>
    <cellStyle name="Normal 2 2 112 2 4" xfId="24701"/>
    <cellStyle name="Normal 2 2 112 3" xfId="5062"/>
    <cellStyle name="Normal 2 2 112 3 2" xfId="16444"/>
    <cellStyle name="Normal 2 2 112 3 2 2" xfId="24702"/>
    <cellStyle name="Normal 2 2 112 3 3" xfId="24703"/>
    <cellStyle name="Normal 2 2 112 4" xfId="16445"/>
    <cellStyle name="Normal 2 2 112 4 2" xfId="24704"/>
    <cellStyle name="Normal 2 2 112 5" xfId="24705"/>
    <cellStyle name="Normal 2 2 113" xfId="5063"/>
    <cellStyle name="Normal 2 2 113 2" xfId="5064"/>
    <cellStyle name="Normal 2 2 113 2 2" xfId="5065"/>
    <cellStyle name="Normal 2 2 113 2 2 2" xfId="16446"/>
    <cellStyle name="Normal 2 2 113 2 2 2 2" xfId="24706"/>
    <cellStyle name="Normal 2 2 113 2 2 3" xfId="24707"/>
    <cellStyle name="Normal 2 2 113 2 3" xfId="16447"/>
    <cellStyle name="Normal 2 2 113 2 3 2" xfId="24708"/>
    <cellStyle name="Normal 2 2 113 2 4" xfId="24709"/>
    <cellStyle name="Normal 2 2 113 3" xfId="5066"/>
    <cellStyle name="Normal 2 2 113 3 2" xfId="16448"/>
    <cellStyle name="Normal 2 2 113 3 2 2" xfId="24710"/>
    <cellStyle name="Normal 2 2 113 3 3" xfId="24711"/>
    <cellStyle name="Normal 2 2 113 4" xfId="16449"/>
    <cellStyle name="Normal 2 2 113 4 2" xfId="24712"/>
    <cellStyle name="Normal 2 2 113 5" xfId="24713"/>
    <cellStyle name="Normal 2 2 114" xfId="5067"/>
    <cellStyle name="Normal 2 2 114 2" xfId="5068"/>
    <cellStyle name="Normal 2 2 114 2 2" xfId="5069"/>
    <cellStyle name="Normal 2 2 114 2 2 2" xfId="16450"/>
    <cellStyle name="Normal 2 2 114 2 2 2 2" xfId="24714"/>
    <cellStyle name="Normal 2 2 114 2 2 3" xfId="24715"/>
    <cellStyle name="Normal 2 2 114 2 3" xfId="16451"/>
    <cellStyle name="Normal 2 2 114 2 3 2" xfId="24716"/>
    <cellStyle name="Normal 2 2 114 2 4" xfId="24717"/>
    <cellStyle name="Normal 2 2 114 3" xfId="5070"/>
    <cellStyle name="Normal 2 2 114 3 2" xfId="16452"/>
    <cellStyle name="Normal 2 2 114 3 2 2" xfId="24718"/>
    <cellStyle name="Normal 2 2 114 3 3" xfId="24719"/>
    <cellStyle name="Normal 2 2 114 4" xfId="16453"/>
    <cellStyle name="Normal 2 2 114 4 2" xfId="24720"/>
    <cellStyle name="Normal 2 2 114 5" xfId="24721"/>
    <cellStyle name="Normal 2 2 115" xfId="5071"/>
    <cellStyle name="Normal 2 2 115 2" xfId="5072"/>
    <cellStyle name="Normal 2 2 115 2 2" xfId="5073"/>
    <cellStyle name="Normal 2 2 115 2 2 2" xfId="16454"/>
    <cellStyle name="Normal 2 2 115 2 2 2 2" xfId="24722"/>
    <cellStyle name="Normal 2 2 115 2 2 3" xfId="24723"/>
    <cellStyle name="Normal 2 2 115 2 3" xfId="16455"/>
    <cellStyle name="Normal 2 2 115 2 3 2" xfId="24724"/>
    <cellStyle name="Normal 2 2 115 2 4" xfId="24725"/>
    <cellStyle name="Normal 2 2 115 3" xfId="5074"/>
    <cellStyle name="Normal 2 2 115 3 2" xfId="16456"/>
    <cellStyle name="Normal 2 2 115 3 2 2" xfId="24726"/>
    <cellStyle name="Normal 2 2 115 3 3" xfId="24727"/>
    <cellStyle name="Normal 2 2 115 4" xfId="16457"/>
    <cellStyle name="Normal 2 2 115 4 2" xfId="24728"/>
    <cellStyle name="Normal 2 2 115 5" xfId="24729"/>
    <cellStyle name="Normal 2 2 116" xfId="5075"/>
    <cellStyle name="Normal 2 2 116 2" xfId="5076"/>
    <cellStyle name="Normal 2 2 116 2 2" xfId="5077"/>
    <cellStyle name="Normal 2 2 116 2 2 2" xfId="16458"/>
    <cellStyle name="Normal 2 2 116 2 2 2 2" xfId="24730"/>
    <cellStyle name="Normal 2 2 116 2 2 3" xfId="24731"/>
    <cellStyle name="Normal 2 2 116 2 3" xfId="16459"/>
    <cellStyle name="Normal 2 2 116 2 3 2" xfId="24732"/>
    <cellStyle name="Normal 2 2 116 2 4" xfId="24733"/>
    <cellStyle name="Normal 2 2 116 3" xfId="5078"/>
    <cellStyle name="Normal 2 2 116 3 2" xfId="16460"/>
    <cellStyle name="Normal 2 2 116 3 2 2" xfId="24734"/>
    <cellStyle name="Normal 2 2 116 3 3" xfId="24735"/>
    <cellStyle name="Normal 2 2 116 4" xfId="16461"/>
    <cellStyle name="Normal 2 2 116 4 2" xfId="24736"/>
    <cellStyle name="Normal 2 2 116 5" xfId="24737"/>
    <cellStyle name="Normal 2 2 117" xfId="5079"/>
    <cellStyle name="Normal 2 2 117 2" xfId="5080"/>
    <cellStyle name="Normal 2 2 117 2 2" xfId="5081"/>
    <cellStyle name="Normal 2 2 117 2 2 2" xfId="16462"/>
    <cellStyle name="Normal 2 2 117 2 2 2 2" xfId="24738"/>
    <cellStyle name="Normal 2 2 117 2 2 3" xfId="24739"/>
    <cellStyle name="Normal 2 2 117 2 3" xfId="16463"/>
    <cellStyle name="Normal 2 2 117 2 3 2" xfId="24740"/>
    <cellStyle name="Normal 2 2 117 2 4" xfId="24741"/>
    <cellStyle name="Normal 2 2 117 3" xfId="5082"/>
    <cellStyle name="Normal 2 2 117 3 2" xfId="16464"/>
    <cellStyle name="Normal 2 2 117 3 2 2" xfId="24742"/>
    <cellStyle name="Normal 2 2 117 3 3" xfId="24743"/>
    <cellStyle name="Normal 2 2 117 4" xfId="16465"/>
    <cellStyle name="Normal 2 2 117 4 2" xfId="24744"/>
    <cellStyle name="Normal 2 2 117 5" xfId="24745"/>
    <cellStyle name="Normal 2 2 118" xfId="5083"/>
    <cellStyle name="Normal 2 2 118 2" xfId="5084"/>
    <cellStyle name="Normal 2 2 118 2 2" xfId="5085"/>
    <cellStyle name="Normal 2 2 118 2 2 2" xfId="16466"/>
    <cellStyle name="Normal 2 2 118 2 2 2 2" xfId="24746"/>
    <cellStyle name="Normal 2 2 118 2 2 3" xfId="24747"/>
    <cellStyle name="Normal 2 2 118 2 3" xfId="16467"/>
    <cellStyle name="Normal 2 2 118 2 3 2" xfId="24748"/>
    <cellStyle name="Normal 2 2 118 2 4" xfId="24749"/>
    <cellStyle name="Normal 2 2 118 3" xfId="5086"/>
    <cellStyle name="Normal 2 2 118 3 2" xfId="16468"/>
    <cellStyle name="Normal 2 2 118 3 2 2" xfId="24750"/>
    <cellStyle name="Normal 2 2 118 3 3" xfId="24751"/>
    <cellStyle name="Normal 2 2 118 4" xfId="16469"/>
    <cellStyle name="Normal 2 2 118 4 2" xfId="24752"/>
    <cellStyle name="Normal 2 2 118 5" xfId="24753"/>
    <cellStyle name="Normal 2 2 119" xfId="5087"/>
    <cellStyle name="Normal 2 2 119 2" xfId="5088"/>
    <cellStyle name="Normal 2 2 119 2 2" xfId="5089"/>
    <cellStyle name="Normal 2 2 119 2 2 2" xfId="16470"/>
    <cellStyle name="Normal 2 2 119 2 2 2 2" xfId="24754"/>
    <cellStyle name="Normal 2 2 119 2 2 3" xfId="24755"/>
    <cellStyle name="Normal 2 2 119 2 3" xfId="16471"/>
    <cellStyle name="Normal 2 2 119 2 3 2" xfId="24756"/>
    <cellStyle name="Normal 2 2 119 2 4" xfId="24757"/>
    <cellStyle name="Normal 2 2 119 3" xfId="5090"/>
    <cellStyle name="Normal 2 2 119 3 2" xfId="16472"/>
    <cellStyle name="Normal 2 2 119 3 2 2" xfId="24758"/>
    <cellStyle name="Normal 2 2 119 3 3" xfId="24759"/>
    <cellStyle name="Normal 2 2 119 4" xfId="16473"/>
    <cellStyle name="Normal 2 2 119 4 2" xfId="24760"/>
    <cellStyle name="Normal 2 2 119 5" xfId="24761"/>
    <cellStyle name="Normal 2 2 12" xfId="5091"/>
    <cellStyle name="Normal 2 2 12 2" xfId="5092"/>
    <cellStyle name="Normal 2 2 12 2 2" xfId="5093"/>
    <cellStyle name="Normal 2 2 12 2 2 2" xfId="16474"/>
    <cellStyle name="Normal 2 2 12 2 2 2 2" xfId="24762"/>
    <cellStyle name="Normal 2 2 12 2 2 3" xfId="24763"/>
    <cellStyle name="Normal 2 2 12 2 3" xfId="16475"/>
    <cellStyle name="Normal 2 2 12 2 3 2" xfId="24764"/>
    <cellStyle name="Normal 2 2 12 2 4" xfId="24765"/>
    <cellStyle name="Normal 2 2 12 3" xfId="5094"/>
    <cellStyle name="Normal 2 2 12 3 2" xfId="5095"/>
    <cellStyle name="Normal 2 2 12 3 2 2" xfId="16476"/>
    <cellStyle name="Normal 2 2 12 3 2 2 2" xfId="24766"/>
    <cellStyle name="Normal 2 2 12 3 2 3" xfId="24767"/>
    <cellStyle name="Normal 2 2 12 3 3" xfId="16477"/>
    <cellStyle name="Normal 2 2 12 3 3 2" xfId="24768"/>
    <cellStyle name="Normal 2 2 12 3 4" xfId="24769"/>
    <cellStyle name="Normal 2 2 12 4" xfId="5096"/>
    <cellStyle name="Normal 2 2 12 4 2" xfId="16478"/>
    <cellStyle name="Normal 2 2 12 4 2 2" xfId="24770"/>
    <cellStyle name="Normal 2 2 12 4 3" xfId="24771"/>
    <cellStyle name="Normal 2 2 12 5" xfId="16479"/>
    <cellStyle name="Normal 2 2 12 5 2" xfId="24772"/>
    <cellStyle name="Normal 2 2 12 6" xfId="24773"/>
    <cellStyle name="Normal 2 2 120" xfId="5097"/>
    <cellStyle name="Normal 2 2 120 2" xfId="5098"/>
    <cellStyle name="Normal 2 2 120 2 2" xfId="5099"/>
    <cellStyle name="Normal 2 2 120 2 2 2" xfId="16480"/>
    <cellStyle name="Normal 2 2 120 2 2 2 2" xfId="24774"/>
    <cellStyle name="Normal 2 2 120 2 2 3" xfId="24775"/>
    <cellStyle name="Normal 2 2 120 2 3" xfId="16481"/>
    <cellStyle name="Normal 2 2 120 2 3 2" xfId="24776"/>
    <cellStyle name="Normal 2 2 120 2 4" xfId="24777"/>
    <cellStyle name="Normal 2 2 120 3" xfId="5100"/>
    <cellStyle name="Normal 2 2 120 3 2" xfId="16482"/>
    <cellStyle name="Normal 2 2 120 3 2 2" xfId="24778"/>
    <cellStyle name="Normal 2 2 120 3 3" xfId="24779"/>
    <cellStyle name="Normal 2 2 120 4" xfId="16483"/>
    <cellStyle name="Normal 2 2 120 4 2" xfId="24780"/>
    <cellStyle name="Normal 2 2 120 5" xfId="24781"/>
    <cellStyle name="Normal 2 2 121" xfId="5101"/>
    <cellStyle name="Normal 2 2 121 2" xfId="5102"/>
    <cellStyle name="Normal 2 2 121 2 2" xfId="5103"/>
    <cellStyle name="Normal 2 2 121 2 2 2" xfId="16484"/>
    <cellStyle name="Normal 2 2 121 2 2 2 2" xfId="24782"/>
    <cellStyle name="Normal 2 2 121 2 2 3" xfId="24783"/>
    <cellStyle name="Normal 2 2 121 2 3" xfId="16485"/>
    <cellStyle name="Normal 2 2 121 2 3 2" xfId="24784"/>
    <cellStyle name="Normal 2 2 121 2 4" xfId="24785"/>
    <cellStyle name="Normal 2 2 121 3" xfId="5104"/>
    <cellStyle name="Normal 2 2 121 3 2" xfId="16486"/>
    <cellStyle name="Normal 2 2 121 3 2 2" xfId="24786"/>
    <cellStyle name="Normal 2 2 121 3 3" xfId="24787"/>
    <cellStyle name="Normal 2 2 121 4" xfId="16487"/>
    <cellStyle name="Normal 2 2 121 4 2" xfId="24788"/>
    <cellStyle name="Normal 2 2 121 5" xfId="24789"/>
    <cellStyle name="Normal 2 2 122" xfId="5105"/>
    <cellStyle name="Normal 2 2 122 2" xfId="5106"/>
    <cellStyle name="Normal 2 2 122 2 2" xfId="5107"/>
    <cellStyle name="Normal 2 2 122 2 2 2" xfId="16488"/>
    <cellStyle name="Normal 2 2 122 2 2 2 2" xfId="24790"/>
    <cellStyle name="Normal 2 2 122 2 2 3" xfId="24791"/>
    <cellStyle name="Normal 2 2 122 2 3" xfId="16489"/>
    <cellStyle name="Normal 2 2 122 2 3 2" xfId="24792"/>
    <cellStyle name="Normal 2 2 122 2 4" xfId="24793"/>
    <cellStyle name="Normal 2 2 122 3" xfId="5108"/>
    <cellStyle name="Normal 2 2 122 3 2" xfId="16490"/>
    <cellStyle name="Normal 2 2 122 3 2 2" xfId="24794"/>
    <cellStyle name="Normal 2 2 122 3 3" xfId="24795"/>
    <cellStyle name="Normal 2 2 122 4" xfId="16491"/>
    <cellStyle name="Normal 2 2 122 4 2" xfId="24796"/>
    <cellStyle name="Normal 2 2 122 5" xfId="24797"/>
    <cellStyle name="Normal 2 2 123" xfId="5109"/>
    <cellStyle name="Normal 2 2 123 2" xfId="5110"/>
    <cellStyle name="Normal 2 2 123 2 2" xfId="5111"/>
    <cellStyle name="Normal 2 2 123 2 2 2" xfId="16492"/>
    <cellStyle name="Normal 2 2 123 2 2 2 2" xfId="24798"/>
    <cellStyle name="Normal 2 2 123 2 2 3" xfId="24799"/>
    <cellStyle name="Normal 2 2 123 2 3" xfId="16493"/>
    <cellStyle name="Normal 2 2 123 2 3 2" xfId="24800"/>
    <cellStyle name="Normal 2 2 123 2 4" xfId="24801"/>
    <cellStyle name="Normal 2 2 123 3" xfId="5112"/>
    <cellStyle name="Normal 2 2 123 3 2" xfId="16494"/>
    <cellStyle name="Normal 2 2 123 3 2 2" xfId="24802"/>
    <cellStyle name="Normal 2 2 123 3 3" xfId="24803"/>
    <cellStyle name="Normal 2 2 123 4" xfId="16495"/>
    <cellStyle name="Normal 2 2 123 4 2" xfId="24804"/>
    <cellStyle name="Normal 2 2 123 5" xfId="24805"/>
    <cellStyle name="Normal 2 2 124" xfId="5113"/>
    <cellStyle name="Normal 2 2 124 2" xfId="5114"/>
    <cellStyle name="Normal 2 2 124 2 2" xfId="5115"/>
    <cellStyle name="Normal 2 2 124 2 2 2" xfId="16496"/>
    <cellStyle name="Normal 2 2 124 2 2 2 2" xfId="24806"/>
    <cellStyle name="Normal 2 2 124 2 2 3" xfId="24807"/>
    <cellStyle name="Normal 2 2 124 2 3" xfId="16497"/>
    <cellStyle name="Normal 2 2 124 2 3 2" xfId="24808"/>
    <cellStyle name="Normal 2 2 124 2 4" xfId="24809"/>
    <cellStyle name="Normal 2 2 124 3" xfId="5116"/>
    <cellStyle name="Normal 2 2 124 3 2" xfId="16498"/>
    <cellStyle name="Normal 2 2 124 3 2 2" xfId="24810"/>
    <cellStyle name="Normal 2 2 124 3 3" xfId="24811"/>
    <cellStyle name="Normal 2 2 124 4" xfId="16499"/>
    <cellStyle name="Normal 2 2 124 4 2" xfId="24812"/>
    <cellStyle name="Normal 2 2 124 5" xfId="24813"/>
    <cellStyle name="Normal 2 2 125" xfId="5117"/>
    <cellStyle name="Normal 2 2 125 2" xfId="5118"/>
    <cellStyle name="Normal 2 2 125 2 2" xfId="5119"/>
    <cellStyle name="Normal 2 2 125 2 2 2" xfId="16500"/>
    <cellStyle name="Normal 2 2 125 2 2 2 2" xfId="24814"/>
    <cellStyle name="Normal 2 2 125 2 2 3" xfId="24815"/>
    <cellStyle name="Normal 2 2 125 2 3" xfId="16501"/>
    <cellStyle name="Normal 2 2 125 2 3 2" xfId="24816"/>
    <cellStyle name="Normal 2 2 125 2 4" xfId="24817"/>
    <cellStyle name="Normal 2 2 125 3" xfId="5120"/>
    <cellStyle name="Normal 2 2 125 3 2" xfId="16502"/>
    <cellStyle name="Normal 2 2 125 3 2 2" xfId="24818"/>
    <cellStyle name="Normal 2 2 125 3 3" xfId="24819"/>
    <cellStyle name="Normal 2 2 125 4" xfId="16503"/>
    <cellStyle name="Normal 2 2 125 4 2" xfId="24820"/>
    <cellStyle name="Normal 2 2 125 5" xfId="24821"/>
    <cellStyle name="Normal 2 2 126" xfId="5121"/>
    <cellStyle name="Normal 2 2 126 2" xfId="5122"/>
    <cellStyle name="Normal 2 2 126 2 2" xfId="5123"/>
    <cellStyle name="Normal 2 2 126 2 2 2" xfId="16504"/>
    <cellStyle name="Normal 2 2 126 2 2 2 2" xfId="24822"/>
    <cellStyle name="Normal 2 2 126 2 2 3" xfId="24823"/>
    <cellStyle name="Normal 2 2 126 2 3" xfId="16505"/>
    <cellStyle name="Normal 2 2 126 2 3 2" xfId="24824"/>
    <cellStyle name="Normal 2 2 126 2 4" xfId="24825"/>
    <cellStyle name="Normal 2 2 126 3" xfId="5124"/>
    <cellStyle name="Normal 2 2 126 3 2" xfId="16506"/>
    <cellStyle name="Normal 2 2 126 3 2 2" xfId="24826"/>
    <cellStyle name="Normal 2 2 126 3 3" xfId="24827"/>
    <cellStyle name="Normal 2 2 126 4" xfId="16507"/>
    <cellStyle name="Normal 2 2 126 4 2" xfId="24828"/>
    <cellStyle name="Normal 2 2 126 5" xfId="24829"/>
    <cellStyle name="Normal 2 2 127" xfId="5125"/>
    <cellStyle name="Normal 2 2 127 2" xfId="5126"/>
    <cellStyle name="Normal 2 2 127 2 2" xfId="5127"/>
    <cellStyle name="Normal 2 2 127 2 2 2" xfId="16508"/>
    <cellStyle name="Normal 2 2 127 2 2 2 2" xfId="24830"/>
    <cellStyle name="Normal 2 2 127 2 2 3" xfId="24831"/>
    <cellStyle name="Normal 2 2 127 2 3" xfId="16509"/>
    <cellStyle name="Normal 2 2 127 2 3 2" xfId="24832"/>
    <cellStyle name="Normal 2 2 127 2 4" xfId="24833"/>
    <cellStyle name="Normal 2 2 127 3" xfId="5128"/>
    <cellStyle name="Normal 2 2 127 3 2" xfId="16510"/>
    <cellStyle name="Normal 2 2 127 3 2 2" xfId="24834"/>
    <cellStyle name="Normal 2 2 127 3 3" xfId="24835"/>
    <cellStyle name="Normal 2 2 127 4" xfId="16511"/>
    <cellStyle name="Normal 2 2 127 4 2" xfId="24836"/>
    <cellStyle name="Normal 2 2 127 5" xfId="24837"/>
    <cellStyle name="Normal 2 2 128" xfId="5129"/>
    <cellStyle name="Normal 2 2 128 2" xfId="5130"/>
    <cellStyle name="Normal 2 2 128 2 2" xfId="5131"/>
    <cellStyle name="Normal 2 2 128 2 2 2" xfId="16512"/>
    <cellStyle name="Normal 2 2 128 2 2 2 2" xfId="24838"/>
    <cellStyle name="Normal 2 2 128 2 2 3" xfId="24839"/>
    <cellStyle name="Normal 2 2 128 2 3" xfId="16513"/>
    <cellStyle name="Normal 2 2 128 2 3 2" xfId="24840"/>
    <cellStyle name="Normal 2 2 128 2 4" xfId="24841"/>
    <cellStyle name="Normal 2 2 128 3" xfId="5132"/>
    <cellStyle name="Normal 2 2 128 3 2" xfId="16514"/>
    <cellStyle name="Normal 2 2 128 3 2 2" xfId="24842"/>
    <cellStyle name="Normal 2 2 128 3 3" xfId="24843"/>
    <cellStyle name="Normal 2 2 128 4" xfId="16515"/>
    <cellStyle name="Normal 2 2 128 4 2" xfId="24844"/>
    <cellStyle name="Normal 2 2 128 5" xfId="24845"/>
    <cellStyle name="Normal 2 2 129" xfId="5133"/>
    <cellStyle name="Normal 2 2 129 2" xfId="5134"/>
    <cellStyle name="Normal 2 2 129 2 2" xfId="5135"/>
    <cellStyle name="Normal 2 2 129 2 2 2" xfId="16516"/>
    <cellStyle name="Normal 2 2 129 2 2 2 2" xfId="24846"/>
    <cellStyle name="Normal 2 2 129 2 2 3" xfId="24847"/>
    <cellStyle name="Normal 2 2 129 2 3" xfId="16517"/>
    <cellStyle name="Normal 2 2 129 2 3 2" xfId="24848"/>
    <cellStyle name="Normal 2 2 129 2 4" xfId="24849"/>
    <cellStyle name="Normal 2 2 129 3" xfId="5136"/>
    <cellStyle name="Normal 2 2 129 3 2" xfId="16518"/>
    <cellStyle name="Normal 2 2 129 3 2 2" xfId="24850"/>
    <cellStyle name="Normal 2 2 129 3 3" xfId="24851"/>
    <cellStyle name="Normal 2 2 129 4" xfId="16519"/>
    <cellStyle name="Normal 2 2 129 4 2" xfId="24852"/>
    <cellStyle name="Normal 2 2 129 5" xfId="24853"/>
    <cellStyle name="Normal 2 2 13" xfId="5137"/>
    <cellStyle name="Normal 2 2 13 2" xfId="5138"/>
    <cellStyle name="Normal 2 2 13 2 2" xfId="5139"/>
    <cellStyle name="Normal 2 2 13 2 2 2" xfId="16520"/>
    <cellStyle name="Normal 2 2 13 2 2 2 2" xfId="24854"/>
    <cellStyle name="Normal 2 2 13 2 2 3" xfId="24855"/>
    <cellStyle name="Normal 2 2 13 2 3" xfId="16521"/>
    <cellStyle name="Normal 2 2 13 2 3 2" xfId="24856"/>
    <cellStyle name="Normal 2 2 13 2 4" xfId="24857"/>
    <cellStyle name="Normal 2 2 13 3" xfId="5140"/>
    <cellStyle name="Normal 2 2 13 3 2" xfId="5141"/>
    <cellStyle name="Normal 2 2 13 3 2 2" xfId="16522"/>
    <cellStyle name="Normal 2 2 13 3 2 2 2" xfId="24858"/>
    <cellStyle name="Normal 2 2 13 3 2 3" xfId="24859"/>
    <cellStyle name="Normal 2 2 13 3 3" xfId="16523"/>
    <cellStyle name="Normal 2 2 13 3 3 2" xfId="24860"/>
    <cellStyle name="Normal 2 2 13 3 4" xfId="24861"/>
    <cellStyle name="Normal 2 2 13 4" xfId="5142"/>
    <cellStyle name="Normal 2 2 13 4 2" xfId="16524"/>
    <cellStyle name="Normal 2 2 13 4 2 2" xfId="24862"/>
    <cellStyle name="Normal 2 2 13 4 3" xfId="24863"/>
    <cellStyle name="Normal 2 2 13 5" xfId="16525"/>
    <cellStyle name="Normal 2 2 13 5 2" xfId="24864"/>
    <cellStyle name="Normal 2 2 13 6" xfId="24865"/>
    <cellStyle name="Normal 2 2 130" xfId="5143"/>
    <cellStyle name="Normal 2 2 130 2" xfId="5144"/>
    <cellStyle name="Normal 2 2 130 2 2" xfId="5145"/>
    <cellStyle name="Normal 2 2 130 2 2 2" xfId="16526"/>
    <cellStyle name="Normal 2 2 130 2 2 2 2" xfId="24866"/>
    <cellStyle name="Normal 2 2 130 2 2 3" xfId="24867"/>
    <cellStyle name="Normal 2 2 130 2 3" xfId="16527"/>
    <cellStyle name="Normal 2 2 130 2 3 2" xfId="24868"/>
    <cellStyle name="Normal 2 2 130 2 4" xfId="24869"/>
    <cellStyle name="Normal 2 2 130 3" xfId="5146"/>
    <cellStyle name="Normal 2 2 130 3 2" xfId="16528"/>
    <cellStyle name="Normal 2 2 130 3 2 2" xfId="24870"/>
    <cellStyle name="Normal 2 2 130 3 3" xfId="24871"/>
    <cellStyle name="Normal 2 2 130 4" xfId="16529"/>
    <cellStyle name="Normal 2 2 130 4 2" xfId="24872"/>
    <cellStyle name="Normal 2 2 130 5" xfId="24873"/>
    <cellStyle name="Normal 2 2 131" xfId="5147"/>
    <cellStyle name="Normal 2 2 131 2" xfId="5148"/>
    <cellStyle name="Normal 2 2 131 2 2" xfId="5149"/>
    <cellStyle name="Normal 2 2 131 2 2 2" xfId="16530"/>
    <cellStyle name="Normal 2 2 131 2 2 2 2" xfId="24874"/>
    <cellStyle name="Normal 2 2 131 2 2 3" xfId="24875"/>
    <cellStyle name="Normal 2 2 131 2 3" xfId="16531"/>
    <cellStyle name="Normal 2 2 131 2 3 2" xfId="24876"/>
    <cellStyle name="Normal 2 2 131 2 4" xfId="24877"/>
    <cellStyle name="Normal 2 2 131 3" xfId="5150"/>
    <cellStyle name="Normal 2 2 131 3 2" xfId="16532"/>
    <cellStyle name="Normal 2 2 131 3 2 2" xfId="24878"/>
    <cellStyle name="Normal 2 2 131 3 3" xfId="24879"/>
    <cellStyle name="Normal 2 2 131 4" xfId="16533"/>
    <cellStyle name="Normal 2 2 131 4 2" xfId="24880"/>
    <cellStyle name="Normal 2 2 131 5" xfId="24881"/>
    <cellStyle name="Normal 2 2 132" xfId="5151"/>
    <cellStyle name="Normal 2 2 132 2" xfId="5152"/>
    <cellStyle name="Normal 2 2 132 2 2" xfId="5153"/>
    <cellStyle name="Normal 2 2 132 2 2 2" xfId="16534"/>
    <cellStyle name="Normal 2 2 132 2 2 2 2" xfId="24882"/>
    <cellStyle name="Normal 2 2 132 2 2 3" xfId="24883"/>
    <cellStyle name="Normal 2 2 132 2 3" xfId="16535"/>
    <cellStyle name="Normal 2 2 132 2 3 2" xfId="24884"/>
    <cellStyle name="Normal 2 2 132 2 4" xfId="24885"/>
    <cellStyle name="Normal 2 2 132 3" xfId="5154"/>
    <cellStyle name="Normal 2 2 132 3 2" xfId="16536"/>
    <cellStyle name="Normal 2 2 132 3 2 2" xfId="24886"/>
    <cellStyle name="Normal 2 2 132 3 3" xfId="24887"/>
    <cellStyle name="Normal 2 2 132 4" xfId="16537"/>
    <cellStyle name="Normal 2 2 132 4 2" xfId="24888"/>
    <cellStyle name="Normal 2 2 132 5" xfId="24889"/>
    <cellStyle name="Normal 2 2 133" xfId="5155"/>
    <cellStyle name="Normal 2 2 133 2" xfId="5156"/>
    <cellStyle name="Normal 2 2 133 2 2" xfId="5157"/>
    <cellStyle name="Normal 2 2 133 2 2 2" xfId="16538"/>
    <cellStyle name="Normal 2 2 133 2 2 2 2" xfId="24890"/>
    <cellStyle name="Normal 2 2 133 2 2 3" xfId="24891"/>
    <cellStyle name="Normal 2 2 133 2 3" xfId="16539"/>
    <cellStyle name="Normal 2 2 133 2 3 2" xfId="24892"/>
    <cellStyle name="Normal 2 2 133 2 4" xfId="24893"/>
    <cellStyle name="Normal 2 2 133 3" xfId="5158"/>
    <cellStyle name="Normal 2 2 133 3 2" xfId="16540"/>
    <cellStyle name="Normal 2 2 133 3 2 2" xfId="24894"/>
    <cellStyle name="Normal 2 2 133 3 3" xfId="24895"/>
    <cellStyle name="Normal 2 2 133 4" xfId="16541"/>
    <cellStyle name="Normal 2 2 133 4 2" xfId="24896"/>
    <cellStyle name="Normal 2 2 133 5" xfId="24897"/>
    <cellStyle name="Normal 2 2 134" xfId="5159"/>
    <cellStyle name="Normal 2 2 134 2" xfId="5160"/>
    <cellStyle name="Normal 2 2 134 2 2" xfId="5161"/>
    <cellStyle name="Normal 2 2 134 2 2 2" xfId="16542"/>
    <cellStyle name="Normal 2 2 134 2 2 2 2" xfId="24898"/>
    <cellStyle name="Normal 2 2 134 2 2 3" xfId="24899"/>
    <cellStyle name="Normal 2 2 134 2 3" xfId="16543"/>
    <cellStyle name="Normal 2 2 134 2 3 2" xfId="24900"/>
    <cellStyle name="Normal 2 2 134 2 4" xfId="24901"/>
    <cellStyle name="Normal 2 2 134 3" xfId="5162"/>
    <cellStyle name="Normal 2 2 134 3 2" xfId="16544"/>
    <cellStyle name="Normal 2 2 134 3 2 2" xfId="24902"/>
    <cellStyle name="Normal 2 2 134 3 3" xfId="24903"/>
    <cellStyle name="Normal 2 2 134 4" xfId="16545"/>
    <cellStyle name="Normal 2 2 134 4 2" xfId="24904"/>
    <cellStyle name="Normal 2 2 134 5" xfId="24905"/>
    <cellStyle name="Normal 2 2 135" xfId="5163"/>
    <cellStyle name="Normal 2 2 135 2" xfId="5164"/>
    <cellStyle name="Normal 2 2 135 2 2" xfId="5165"/>
    <cellStyle name="Normal 2 2 135 2 2 2" xfId="16546"/>
    <cellStyle name="Normal 2 2 135 2 2 2 2" xfId="24906"/>
    <cellStyle name="Normal 2 2 135 2 2 3" xfId="24907"/>
    <cellStyle name="Normal 2 2 135 2 3" xfId="16547"/>
    <cellStyle name="Normal 2 2 135 2 3 2" xfId="24908"/>
    <cellStyle name="Normal 2 2 135 2 4" xfId="24909"/>
    <cellStyle name="Normal 2 2 135 3" xfId="5166"/>
    <cellStyle name="Normal 2 2 135 3 2" xfId="16548"/>
    <cellStyle name="Normal 2 2 135 3 2 2" xfId="24910"/>
    <cellStyle name="Normal 2 2 135 3 3" xfId="24911"/>
    <cellStyle name="Normal 2 2 135 4" xfId="16549"/>
    <cellStyle name="Normal 2 2 135 4 2" xfId="24912"/>
    <cellStyle name="Normal 2 2 135 5" xfId="24913"/>
    <cellStyle name="Normal 2 2 136" xfId="5167"/>
    <cellStyle name="Normal 2 2 136 2" xfId="5168"/>
    <cellStyle name="Normal 2 2 136 2 2" xfId="5169"/>
    <cellStyle name="Normal 2 2 136 2 2 2" xfId="16550"/>
    <cellStyle name="Normal 2 2 136 2 2 2 2" xfId="24914"/>
    <cellStyle name="Normal 2 2 136 2 2 3" xfId="24915"/>
    <cellStyle name="Normal 2 2 136 2 3" xfId="16551"/>
    <cellStyle name="Normal 2 2 136 2 3 2" xfId="24916"/>
    <cellStyle name="Normal 2 2 136 2 4" xfId="24917"/>
    <cellStyle name="Normal 2 2 136 3" xfId="5170"/>
    <cellStyle name="Normal 2 2 136 3 2" xfId="16552"/>
    <cellStyle name="Normal 2 2 136 3 2 2" xfId="24918"/>
    <cellStyle name="Normal 2 2 136 3 3" xfId="24919"/>
    <cellStyle name="Normal 2 2 136 4" xfId="16553"/>
    <cellStyle name="Normal 2 2 136 4 2" xfId="24920"/>
    <cellStyle name="Normal 2 2 136 5" xfId="24921"/>
    <cellStyle name="Normal 2 2 137" xfId="5171"/>
    <cellStyle name="Normal 2 2 137 2" xfId="5172"/>
    <cellStyle name="Normal 2 2 137 2 2" xfId="5173"/>
    <cellStyle name="Normal 2 2 137 2 2 2" xfId="16554"/>
    <cellStyle name="Normal 2 2 137 2 2 2 2" xfId="24922"/>
    <cellStyle name="Normal 2 2 137 2 2 3" xfId="24923"/>
    <cellStyle name="Normal 2 2 137 2 3" xfId="16555"/>
    <cellStyle name="Normal 2 2 137 2 3 2" xfId="24924"/>
    <cellStyle name="Normal 2 2 137 2 4" xfId="24925"/>
    <cellStyle name="Normal 2 2 137 3" xfId="5174"/>
    <cellStyle name="Normal 2 2 137 3 2" xfId="16556"/>
    <cellStyle name="Normal 2 2 137 3 2 2" xfId="24926"/>
    <cellStyle name="Normal 2 2 137 3 3" xfId="24927"/>
    <cellStyle name="Normal 2 2 137 4" xfId="16557"/>
    <cellStyle name="Normal 2 2 137 4 2" xfId="24928"/>
    <cellStyle name="Normal 2 2 137 5" xfId="24929"/>
    <cellStyle name="Normal 2 2 138" xfId="5175"/>
    <cellStyle name="Normal 2 2 138 2" xfId="5176"/>
    <cellStyle name="Normal 2 2 138 2 2" xfId="5177"/>
    <cellStyle name="Normal 2 2 138 2 2 2" xfId="16558"/>
    <cellStyle name="Normal 2 2 138 2 2 2 2" xfId="24930"/>
    <cellStyle name="Normal 2 2 138 2 2 3" xfId="24931"/>
    <cellStyle name="Normal 2 2 138 2 3" xfId="16559"/>
    <cellStyle name="Normal 2 2 138 2 3 2" xfId="24932"/>
    <cellStyle name="Normal 2 2 138 2 4" xfId="24933"/>
    <cellStyle name="Normal 2 2 138 3" xfId="5178"/>
    <cellStyle name="Normal 2 2 138 3 2" xfId="16560"/>
    <cellStyle name="Normal 2 2 138 3 2 2" xfId="24934"/>
    <cellStyle name="Normal 2 2 138 3 3" xfId="24935"/>
    <cellStyle name="Normal 2 2 138 4" xfId="16561"/>
    <cellStyle name="Normal 2 2 138 4 2" xfId="24936"/>
    <cellStyle name="Normal 2 2 138 5" xfId="24937"/>
    <cellStyle name="Normal 2 2 139" xfId="5179"/>
    <cellStyle name="Normal 2 2 139 2" xfId="5180"/>
    <cellStyle name="Normal 2 2 139 2 2" xfId="5181"/>
    <cellStyle name="Normal 2 2 139 2 2 2" xfId="16562"/>
    <cellStyle name="Normal 2 2 139 2 2 2 2" xfId="24938"/>
    <cellStyle name="Normal 2 2 139 2 2 3" xfId="24939"/>
    <cellStyle name="Normal 2 2 139 2 3" xfId="16563"/>
    <cellStyle name="Normal 2 2 139 2 3 2" xfId="24940"/>
    <cellStyle name="Normal 2 2 139 2 4" xfId="24941"/>
    <cellStyle name="Normal 2 2 139 3" xfId="5182"/>
    <cellStyle name="Normal 2 2 139 3 2" xfId="16564"/>
    <cellStyle name="Normal 2 2 139 3 2 2" xfId="24942"/>
    <cellStyle name="Normal 2 2 139 3 3" xfId="24943"/>
    <cellStyle name="Normal 2 2 139 4" xfId="16565"/>
    <cellStyle name="Normal 2 2 139 4 2" xfId="24944"/>
    <cellStyle name="Normal 2 2 139 5" xfId="24945"/>
    <cellStyle name="Normal 2 2 14" xfId="5183"/>
    <cellStyle name="Normal 2 2 14 2" xfId="5184"/>
    <cellStyle name="Normal 2 2 14 2 2" xfId="5185"/>
    <cellStyle name="Normal 2 2 14 2 2 2" xfId="16566"/>
    <cellStyle name="Normal 2 2 14 2 2 2 2" xfId="24946"/>
    <cellStyle name="Normal 2 2 14 2 2 3" xfId="24947"/>
    <cellStyle name="Normal 2 2 14 2 3" xfId="16567"/>
    <cellStyle name="Normal 2 2 14 2 3 2" xfId="24948"/>
    <cellStyle name="Normal 2 2 14 2 4" xfId="24949"/>
    <cellStyle name="Normal 2 2 14 3" xfId="5186"/>
    <cellStyle name="Normal 2 2 14 3 2" xfId="5187"/>
    <cellStyle name="Normal 2 2 14 3 2 2" xfId="16568"/>
    <cellStyle name="Normal 2 2 14 3 2 2 2" xfId="24950"/>
    <cellStyle name="Normal 2 2 14 3 2 3" xfId="24951"/>
    <cellStyle name="Normal 2 2 14 3 3" xfId="16569"/>
    <cellStyle name="Normal 2 2 14 3 3 2" xfId="24952"/>
    <cellStyle name="Normal 2 2 14 3 4" xfId="24953"/>
    <cellStyle name="Normal 2 2 14 4" xfId="5188"/>
    <cellStyle name="Normal 2 2 14 4 2" xfId="16570"/>
    <cellStyle name="Normal 2 2 14 4 2 2" xfId="24954"/>
    <cellStyle name="Normal 2 2 14 4 3" xfId="24955"/>
    <cellStyle name="Normal 2 2 14 5" xfId="16571"/>
    <cellStyle name="Normal 2 2 14 5 2" xfId="24956"/>
    <cellStyle name="Normal 2 2 14 6" xfId="24957"/>
    <cellStyle name="Normal 2 2 140" xfId="5189"/>
    <cellStyle name="Normal 2 2 140 2" xfId="5190"/>
    <cellStyle name="Normal 2 2 140 2 2" xfId="5191"/>
    <cellStyle name="Normal 2 2 140 2 2 2" xfId="16572"/>
    <cellStyle name="Normal 2 2 140 2 2 2 2" xfId="24958"/>
    <cellStyle name="Normal 2 2 140 2 2 3" xfId="24959"/>
    <cellStyle name="Normal 2 2 140 2 3" xfId="16573"/>
    <cellStyle name="Normal 2 2 140 2 3 2" xfId="24960"/>
    <cellStyle name="Normal 2 2 140 2 4" xfId="24961"/>
    <cellStyle name="Normal 2 2 140 3" xfId="5192"/>
    <cellStyle name="Normal 2 2 140 3 2" xfId="16574"/>
    <cellStyle name="Normal 2 2 140 3 2 2" xfId="24962"/>
    <cellStyle name="Normal 2 2 140 3 3" xfId="24963"/>
    <cellStyle name="Normal 2 2 140 4" xfId="16575"/>
    <cellStyle name="Normal 2 2 140 4 2" xfId="24964"/>
    <cellStyle name="Normal 2 2 140 5" xfId="24965"/>
    <cellStyle name="Normal 2 2 141" xfId="5193"/>
    <cellStyle name="Normal 2 2 141 2" xfId="5194"/>
    <cellStyle name="Normal 2 2 141 2 2" xfId="5195"/>
    <cellStyle name="Normal 2 2 141 2 2 2" xfId="16576"/>
    <cellStyle name="Normal 2 2 141 2 2 2 2" xfId="24966"/>
    <cellStyle name="Normal 2 2 141 2 2 3" xfId="24967"/>
    <cellStyle name="Normal 2 2 141 2 3" xfId="16577"/>
    <cellStyle name="Normal 2 2 141 2 3 2" xfId="24968"/>
    <cellStyle name="Normal 2 2 141 2 4" xfId="24969"/>
    <cellStyle name="Normal 2 2 141 3" xfId="5196"/>
    <cellStyle name="Normal 2 2 141 3 2" xfId="16578"/>
    <cellStyle name="Normal 2 2 141 3 2 2" xfId="24970"/>
    <cellStyle name="Normal 2 2 141 3 3" xfId="24971"/>
    <cellStyle name="Normal 2 2 141 4" xfId="16579"/>
    <cellStyle name="Normal 2 2 141 4 2" xfId="24972"/>
    <cellStyle name="Normal 2 2 141 5" xfId="24973"/>
    <cellStyle name="Normal 2 2 142" xfId="5197"/>
    <cellStyle name="Normal 2 2 142 2" xfId="5198"/>
    <cellStyle name="Normal 2 2 142 2 2" xfId="5199"/>
    <cellStyle name="Normal 2 2 142 2 2 2" xfId="16580"/>
    <cellStyle name="Normal 2 2 142 2 2 2 2" xfId="24974"/>
    <cellStyle name="Normal 2 2 142 2 2 3" xfId="24975"/>
    <cellStyle name="Normal 2 2 142 2 3" xfId="16581"/>
    <cellStyle name="Normal 2 2 142 2 3 2" xfId="24976"/>
    <cellStyle name="Normal 2 2 142 2 4" xfId="24977"/>
    <cellStyle name="Normal 2 2 142 3" xfId="5200"/>
    <cellStyle name="Normal 2 2 142 3 2" xfId="16582"/>
    <cellStyle name="Normal 2 2 142 3 2 2" xfId="24978"/>
    <cellStyle name="Normal 2 2 142 3 3" xfId="24979"/>
    <cellStyle name="Normal 2 2 142 4" xfId="16583"/>
    <cellStyle name="Normal 2 2 142 4 2" xfId="24980"/>
    <cellStyle name="Normal 2 2 142 5" xfId="24981"/>
    <cellStyle name="Normal 2 2 143" xfId="5201"/>
    <cellStyle name="Normal 2 2 143 2" xfId="5202"/>
    <cellStyle name="Normal 2 2 143 2 2" xfId="5203"/>
    <cellStyle name="Normal 2 2 143 2 2 2" xfId="16584"/>
    <cellStyle name="Normal 2 2 143 2 2 2 2" xfId="24982"/>
    <cellStyle name="Normal 2 2 143 2 2 3" xfId="24983"/>
    <cellStyle name="Normal 2 2 143 2 3" xfId="16585"/>
    <cellStyle name="Normal 2 2 143 2 3 2" xfId="24984"/>
    <cellStyle name="Normal 2 2 143 2 4" xfId="24985"/>
    <cellStyle name="Normal 2 2 143 3" xfId="5204"/>
    <cellStyle name="Normal 2 2 143 3 2" xfId="16586"/>
    <cellStyle name="Normal 2 2 143 3 2 2" xfId="24986"/>
    <cellStyle name="Normal 2 2 143 3 3" xfId="24987"/>
    <cellStyle name="Normal 2 2 143 4" xfId="16587"/>
    <cellStyle name="Normal 2 2 143 4 2" xfId="24988"/>
    <cellStyle name="Normal 2 2 143 5" xfId="24989"/>
    <cellStyle name="Normal 2 2 144" xfId="5205"/>
    <cellStyle name="Normal 2 2 144 2" xfId="5206"/>
    <cellStyle name="Normal 2 2 144 2 2" xfId="5207"/>
    <cellStyle name="Normal 2 2 144 2 2 2" xfId="16588"/>
    <cellStyle name="Normal 2 2 144 2 2 2 2" xfId="24990"/>
    <cellStyle name="Normal 2 2 144 2 2 3" xfId="24991"/>
    <cellStyle name="Normal 2 2 144 2 3" xfId="16589"/>
    <cellStyle name="Normal 2 2 144 2 3 2" xfId="24992"/>
    <cellStyle name="Normal 2 2 144 2 4" xfId="24993"/>
    <cellStyle name="Normal 2 2 144 3" xfId="5208"/>
    <cellStyle name="Normal 2 2 144 3 2" xfId="16590"/>
    <cellStyle name="Normal 2 2 144 3 2 2" xfId="24994"/>
    <cellStyle name="Normal 2 2 144 3 3" xfId="24995"/>
    <cellStyle name="Normal 2 2 144 4" xfId="16591"/>
    <cellStyle name="Normal 2 2 144 4 2" xfId="24996"/>
    <cellStyle name="Normal 2 2 144 5" xfId="24997"/>
    <cellStyle name="Normal 2 2 145" xfId="5209"/>
    <cellStyle name="Normal 2 2 145 2" xfId="5210"/>
    <cellStyle name="Normal 2 2 145 2 2" xfId="5211"/>
    <cellStyle name="Normal 2 2 145 2 2 2" xfId="16592"/>
    <cellStyle name="Normal 2 2 145 2 2 2 2" xfId="24998"/>
    <cellStyle name="Normal 2 2 145 2 2 3" xfId="24999"/>
    <cellStyle name="Normal 2 2 145 2 3" xfId="16593"/>
    <cellStyle name="Normal 2 2 145 2 3 2" xfId="25000"/>
    <cellStyle name="Normal 2 2 145 2 4" xfId="25001"/>
    <cellStyle name="Normal 2 2 145 3" xfId="5212"/>
    <cellStyle name="Normal 2 2 145 3 2" xfId="16594"/>
    <cellStyle name="Normal 2 2 145 3 2 2" xfId="25002"/>
    <cellStyle name="Normal 2 2 145 3 3" xfId="25003"/>
    <cellStyle name="Normal 2 2 145 4" xfId="16595"/>
    <cellStyle name="Normal 2 2 145 4 2" xfId="25004"/>
    <cellStyle name="Normal 2 2 145 5" xfId="25005"/>
    <cellStyle name="Normal 2 2 146" xfId="5213"/>
    <cellStyle name="Normal 2 2 146 2" xfId="5214"/>
    <cellStyle name="Normal 2 2 146 2 2" xfId="5215"/>
    <cellStyle name="Normal 2 2 146 2 2 2" xfId="16596"/>
    <cellStyle name="Normal 2 2 146 2 2 2 2" xfId="25006"/>
    <cellStyle name="Normal 2 2 146 2 2 3" xfId="25007"/>
    <cellStyle name="Normal 2 2 146 2 3" xfId="16597"/>
    <cellStyle name="Normal 2 2 146 2 3 2" xfId="25008"/>
    <cellStyle name="Normal 2 2 146 2 4" xfId="25009"/>
    <cellStyle name="Normal 2 2 146 3" xfId="5216"/>
    <cellStyle name="Normal 2 2 146 3 2" xfId="16598"/>
    <cellStyle name="Normal 2 2 146 3 2 2" xfId="25010"/>
    <cellStyle name="Normal 2 2 146 3 3" xfId="25011"/>
    <cellStyle name="Normal 2 2 146 4" xfId="16599"/>
    <cellStyle name="Normal 2 2 146 4 2" xfId="25012"/>
    <cellStyle name="Normal 2 2 146 5" xfId="25013"/>
    <cellStyle name="Normal 2 2 147" xfId="5217"/>
    <cellStyle name="Normal 2 2 147 2" xfId="5218"/>
    <cellStyle name="Normal 2 2 147 2 2" xfId="5219"/>
    <cellStyle name="Normal 2 2 147 2 2 2" xfId="16600"/>
    <cellStyle name="Normal 2 2 147 2 2 2 2" xfId="25014"/>
    <cellStyle name="Normal 2 2 147 2 2 3" xfId="25015"/>
    <cellStyle name="Normal 2 2 147 2 3" xfId="16601"/>
    <cellStyle name="Normal 2 2 147 2 3 2" xfId="25016"/>
    <cellStyle name="Normal 2 2 147 2 4" xfId="25017"/>
    <cellStyle name="Normal 2 2 147 3" xfId="5220"/>
    <cellStyle name="Normal 2 2 147 3 2" xfId="16602"/>
    <cellStyle name="Normal 2 2 147 3 2 2" xfId="25018"/>
    <cellStyle name="Normal 2 2 147 3 3" xfId="25019"/>
    <cellStyle name="Normal 2 2 147 4" xfId="16603"/>
    <cellStyle name="Normal 2 2 147 4 2" xfId="25020"/>
    <cellStyle name="Normal 2 2 147 5" xfId="25021"/>
    <cellStyle name="Normal 2 2 148" xfId="5221"/>
    <cellStyle name="Normal 2 2 148 2" xfId="5222"/>
    <cellStyle name="Normal 2 2 148 2 2" xfId="5223"/>
    <cellStyle name="Normal 2 2 148 2 2 2" xfId="16604"/>
    <cellStyle name="Normal 2 2 148 2 2 2 2" xfId="25022"/>
    <cellStyle name="Normal 2 2 148 2 2 3" xfId="25023"/>
    <cellStyle name="Normal 2 2 148 2 3" xfId="16605"/>
    <cellStyle name="Normal 2 2 148 2 3 2" xfId="25024"/>
    <cellStyle name="Normal 2 2 148 2 4" xfId="25025"/>
    <cellStyle name="Normal 2 2 148 3" xfId="5224"/>
    <cellStyle name="Normal 2 2 148 3 2" xfId="16606"/>
    <cellStyle name="Normal 2 2 148 3 2 2" xfId="25026"/>
    <cellStyle name="Normal 2 2 148 3 3" xfId="25027"/>
    <cellStyle name="Normal 2 2 148 4" xfId="16607"/>
    <cellStyle name="Normal 2 2 148 4 2" xfId="25028"/>
    <cellStyle name="Normal 2 2 148 5" xfId="25029"/>
    <cellStyle name="Normal 2 2 149" xfId="5225"/>
    <cellStyle name="Normal 2 2 149 2" xfId="5226"/>
    <cellStyle name="Normal 2 2 149 2 2" xfId="5227"/>
    <cellStyle name="Normal 2 2 149 2 2 2" xfId="16608"/>
    <cellStyle name="Normal 2 2 149 2 2 2 2" xfId="25030"/>
    <cellStyle name="Normal 2 2 149 2 2 3" xfId="25031"/>
    <cellStyle name="Normal 2 2 149 2 3" xfId="16609"/>
    <cellStyle name="Normal 2 2 149 2 3 2" xfId="25032"/>
    <cellStyle name="Normal 2 2 149 2 4" xfId="25033"/>
    <cellStyle name="Normal 2 2 149 3" xfId="5228"/>
    <cellStyle name="Normal 2 2 149 3 2" xfId="16610"/>
    <cellStyle name="Normal 2 2 149 3 2 2" xfId="25034"/>
    <cellStyle name="Normal 2 2 149 3 3" xfId="25035"/>
    <cellStyle name="Normal 2 2 149 4" xfId="16611"/>
    <cellStyle name="Normal 2 2 149 4 2" xfId="25036"/>
    <cellStyle name="Normal 2 2 149 5" xfId="25037"/>
    <cellStyle name="Normal 2 2 15" xfId="5229"/>
    <cellStyle name="Normal 2 2 15 2" xfId="5230"/>
    <cellStyle name="Normal 2 2 15 2 2" xfId="5231"/>
    <cellStyle name="Normal 2 2 15 2 2 2" xfId="16612"/>
    <cellStyle name="Normal 2 2 15 2 2 2 2" xfId="25038"/>
    <cellStyle name="Normal 2 2 15 2 2 3" xfId="25039"/>
    <cellStyle name="Normal 2 2 15 2 3" xfId="16613"/>
    <cellStyle name="Normal 2 2 15 2 3 2" xfId="25040"/>
    <cellStyle name="Normal 2 2 15 2 4" xfId="25041"/>
    <cellStyle name="Normal 2 2 15 3" xfId="5232"/>
    <cellStyle name="Normal 2 2 15 3 2" xfId="5233"/>
    <cellStyle name="Normal 2 2 15 3 2 2" xfId="16614"/>
    <cellStyle name="Normal 2 2 15 3 2 2 2" xfId="25042"/>
    <cellStyle name="Normal 2 2 15 3 2 3" xfId="25043"/>
    <cellStyle name="Normal 2 2 15 3 3" xfId="16615"/>
    <cellStyle name="Normal 2 2 15 3 3 2" xfId="25044"/>
    <cellStyle name="Normal 2 2 15 3 4" xfId="25045"/>
    <cellStyle name="Normal 2 2 15 4" xfId="5234"/>
    <cellStyle name="Normal 2 2 15 4 2" xfId="16616"/>
    <cellStyle name="Normal 2 2 15 4 2 2" xfId="25046"/>
    <cellStyle name="Normal 2 2 15 4 3" xfId="25047"/>
    <cellStyle name="Normal 2 2 15 5" xfId="16617"/>
    <cellStyle name="Normal 2 2 15 5 2" xfId="25048"/>
    <cellStyle name="Normal 2 2 15 6" xfId="25049"/>
    <cellStyle name="Normal 2 2 150" xfId="5235"/>
    <cellStyle name="Normal 2 2 150 2" xfId="5236"/>
    <cellStyle name="Normal 2 2 150 2 2" xfId="5237"/>
    <cellStyle name="Normal 2 2 150 2 2 2" xfId="16618"/>
    <cellStyle name="Normal 2 2 150 2 2 2 2" xfId="25050"/>
    <cellStyle name="Normal 2 2 150 2 2 3" xfId="25051"/>
    <cellStyle name="Normal 2 2 150 2 3" xfId="16619"/>
    <cellStyle name="Normal 2 2 150 2 3 2" xfId="25052"/>
    <cellStyle name="Normal 2 2 150 2 4" xfId="25053"/>
    <cellStyle name="Normal 2 2 150 3" xfId="5238"/>
    <cellStyle name="Normal 2 2 150 3 2" xfId="16620"/>
    <cellStyle name="Normal 2 2 150 3 2 2" xfId="25054"/>
    <cellStyle name="Normal 2 2 150 3 3" xfId="25055"/>
    <cellStyle name="Normal 2 2 150 4" xfId="16621"/>
    <cellStyle name="Normal 2 2 150 4 2" xfId="25056"/>
    <cellStyle name="Normal 2 2 150 5" xfId="25057"/>
    <cellStyle name="Normal 2 2 151" xfId="5239"/>
    <cellStyle name="Normal 2 2 151 2" xfId="5240"/>
    <cellStyle name="Normal 2 2 151 2 2" xfId="5241"/>
    <cellStyle name="Normal 2 2 151 2 2 2" xfId="16622"/>
    <cellStyle name="Normal 2 2 151 2 2 2 2" xfId="25058"/>
    <cellStyle name="Normal 2 2 151 2 2 3" xfId="25059"/>
    <cellStyle name="Normal 2 2 151 2 3" xfId="16623"/>
    <cellStyle name="Normal 2 2 151 2 3 2" xfId="25060"/>
    <cellStyle name="Normal 2 2 151 2 4" xfId="25061"/>
    <cellStyle name="Normal 2 2 151 3" xfId="5242"/>
    <cellStyle name="Normal 2 2 151 3 2" xfId="16624"/>
    <cellStyle name="Normal 2 2 151 3 2 2" xfId="25062"/>
    <cellStyle name="Normal 2 2 151 3 3" xfId="25063"/>
    <cellStyle name="Normal 2 2 151 4" xfId="16625"/>
    <cellStyle name="Normal 2 2 151 4 2" xfId="25064"/>
    <cellStyle name="Normal 2 2 151 5" xfId="25065"/>
    <cellStyle name="Normal 2 2 152" xfId="5243"/>
    <cellStyle name="Normal 2 2 152 2" xfId="5244"/>
    <cellStyle name="Normal 2 2 152 2 2" xfId="5245"/>
    <cellStyle name="Normal 2 2 152 2 2 2" xfId="16626"/>
    <cellStyle name="Normal 2 2 152 2 2 2 2" xfId="25066"/>
    <cellStyle name="Normal 2 2 152 2 2 3" xfId="25067"/>
    <cellStyle name="Normal 2 2 152 2 3" xfId="16627"/>
    <cellStyle name="Normal 2 2 152 2 3 2" xfId="25068"/>
    <cellStyle name="Normal 2 2 152 2 4" xfId="25069"/>
    <cellStyle name="Normal 2 2 152 3" xfId="5246"/>
    <cellStyle name="Normal 2 2 152 3 2" xfId="16628"/>
    <cellStyle name="Normal 2 2 152 3 2 2" xfId="25070"/>
    <cellStyle name="Normal 2 2 152 3 3" xfId="25071"/>
    <cellStyle name="Normal 2 2 152 4" xfId="16629"/>
    <cellStyle name="Normal 2 2 152 4 2" xfId="25072"/>
    <cellStyle name="Normal 2 2 152 5" xfId="25073"/>
    <cellStyle name="Normal 2 2 153" xfId="5247"/>
    <cellStyle name="Normal 2 2 153 2" xfId="5248"/>
    <cellStyle name="Normal 2 2 153 2 2" xfId="5249"/>
    <cellStyle name="Normal 2 2 153 2 2 2" xfId="16630"/>
    <cellStyle name="Normal 2 2 153 2 2 2 2" xfId="25074"/>
    <cellStyle name="Normal 2 2 153 2 2 3" xfId="25075"/>
    <cellStyle name="Normal 2 2 153 2 3" xfId="16631"/>
    <cellStyle name="Normal 2 2 153 2 3 2" xfId="25076"/>
    <cellStyle name="Normal 2 2 153 2 4" xfId="25077"/>
    <cellStyle name="Normal 2 2 153 3" xfId="5250"/>
    <cellStyle name="Normal 2 2 153 3 2" xfId="16632"/>
    <cellStyle name="Normal 2 2 153 3 2 2" xfId="25078"/>
    <cellStyle name="Normal 2 2 153 3 3" xfId="25079"/>
    <cellStyle name="Normal 2 2 153 4" xfId="16633"/>
    <cellStyle name="Normal 2 2 153 4 2" xfId="25080"/>
    <cellStyle name="Normal 2 2 153 5" xfId="25081"/>
    <cellStyle name="Normal 2 2 154" xfId="5251"/>
    <cellStyle name="Normal 2 2 154 2" xfId="5252"/>
    <cellStyle name="Normal 2 2 154 2 2" xfId="5253"/>
    <cellStyle name="Normal 2 2 154 2 2 2" xfId="16634"/>
    <cellStyle name="Normal 2 2 154 2 2 2 2" xfId="25082"/>
    <cellStyle name="Normal 2 2 154 2 2 3" xfId="25083"/>
    <cellStyle name="Normal 2 2 154 2 3" xfId="16635"/>
    <cellStyle name="Normal 2 2 154 2 3 2" xfId="25084"/>
    <cellStyle name="Normal 2 2 154 2 4" xfId="25085"/>
    <cellStyle name="Normal 2 2 154 3" xfId="5254"/>
    <cellStyle name="Normal 2 2 154 3 2" xfId="16636"/>
    <cellStyle name="Normal 2 2 154 3 2 2" xfId="25086"/>
    <cellStyle name="Normal 2 2 154 3 3" xfId="25087"/>
    <cellStyle name="Normal 2 2 154 4" xfId="16637"/>
    <cellStyle name="Normal 2 2 154 4 2" xfId="25088"/>
    <cellStyle name="Normal 2 2 154 5" xfId="25089"/>
    <cellStyle name="Normal 2 2 155" xfId="5255"/>
    <cellStyle name="Normal 2 2 155 2" xfId="5256"/>
    <cellStyle name="Normal 2 2 155 2 2" xfId="16638"/>
    <cellStyle name="Normal 2 2 155 2 2 2" xfId="25090"/>
    <cellStyle name="Normal 2 2 155 2 3" xfId="25091"/>
    <cellStyle name="Normal 2 2 155 3" xfId="16639"/>
    <cellStyle name="Normal 2 2 155 3 2" xfId="25092"/>
    <cellStyle name="Normal 2 2 155 4" xfId="25093"/>
    <cellStyle name="Normal 2 2 156" xfId="33706"/>
    <cellStyle name="Normal 2 2 16" xfId="5257"/>
    <cellStyle name="Normal 2 2 16 2" xfId="5258"/>
    <cellStyle name="Normal 2 2 16 2 2" xfId="5259"/>
    <cellStyle name="Normal 2 2 16 2 2 2" xfId="16640"/>
    <cellStyle name="Normal 2 2 16 2 2 2 2" xfId="25094"/>
    <cellStyle name="Normal 2 2 16 2 2 3" xfId="25095"/>
    <cellStyle name="Normal 2 2 16 2 3" xfId="16641"/>
    <cellStyle name="Normal 2 2 16 2 3 2" xfId="25096"/>
    <cellStyle name="Normal 2 2 16 2 4" xfId="25097"/>
    <cellStyle name="Normal 2 2 16 3" xfId="5260"/>
    <cellStyle name="Normal 2 2 16 3 2" xfId="5261"/>
    <cellStyle name="Normal 2 2 16 3 2 2" xfId="16642"/>
    <cellStyle name="Normal 2 2 16 3 2 2 2" xfId="25098"/>
    <cellStyle name="Normal 2 2 16 3 2 3" xfId="25099"/>
    <cellStyle name="Normal 2 2 16 3 3" xfId="16643"/>
    <cellStyle name="Normal 2 2 16 3 3 2" xfId="25100"/>
    <cellStyle name="Normal 2 2 16 3 4" xfId="25101"/>
    <cellStyle name="Normal 2 2 16 4" xfId="5262"/>
    <cellStyle name="Normal 2 2 16 4 2" xfId="16644"/>
    <cellStyle name="Normal 2 2 16 4 2 2" xfId="25102"/>
    <cellStyle name="Normal 2 2 16 4 3" xfId="25103"/>
    <cellStyle name="Normal 2 2 16 5" xfId="16645"/>
    <cellStyle name="Normal 2 2 16 5 2" xfId="25104"/>
    <cellStyle name="Normal 2 2 16 6" xfId="25105"/>
    <cellStyle name="Normal 2 2 17" xfId="5263"/>
    <cellStyle name="Normal 2 2 17 2" xfId="5264"/>
    <cellStyle name="Normal 2 2 17 2 2" xfId="5265"/>
    <cellStyle name="Normal 2 2 17 2 2 2" xfId="16646"/>
    <cellStyle name="Normal 2 2 17 2 2 2 2" xfId="25106"/>
    <cellStyle name="Normal 2 2 17 2 2 3" xfId="25107"/>
    <cellStyle name="Normal 2 2 17 2 3" xfId="16647"/>
    <cellStyle name="Normal 2 2 17 2 3 2" xfId="25108"/>
    <cellStyle name="Normal 2 2 17 2 4" xfId="25109"/>
    <cellStyle name="Normal 2 2 17 3" xfId="5266"/>
    <cellStyle name="Normal 2 2 17 3 2" xfId="5267"/>
    <cellStyle name="Normal 2 2 17 3 2 2" xfId="16648"/>
    <cellStyle name="Normal 2 2 17 3 2 2 2" xfId="25110"/>
    <cellStyle name="Normal 2 2 17 3 2 3" xfId="25111"/>
    <cellStyle name="Normal 2 2 17 3 3" xfId="16649"/>
    <cellStyle name="Normal 2 2 17 3 3 2" xfId="25112"/>
    <cellStyle name="Normal 2 2 17 3 4" xfId="25113"/>
    <cellStyle name="Normal 2 2 17 4" xfId="5268"/>
    <cellStyle name="Normal 2 2 17 4 2" xfId="16650"/>
    <cellStyle name="Normal 2 2 17 4 2 2" xfId="25114"/>
    <cellStyle name="Normal 2 2 17 4 3" xfId="25115"/>
    <cellStyle name="Normal 2 2 17 5" xfId="16651"/>
    <cellStyle name="Normal 2 2 17 5 2" xfId="25116"/>
    <cellStyle name="Normal 2 2 17 6" xfId="25117"/>
    <cellStyle name="Normal 2 2 18" xfId="5269"/>
    <cellStyle name="Normal 2 2 18 2" xfId="5270"/>
    <cellStyle name="Normal 2 2 18 2 2" xfId="5271"/>
    <cellStyle name="Normal 2 2 18 2 2 2" xfId="16652"/>
    <cellStyle name="Normal 2 2 18 2 2 2 2" xfId="25118"/>
    <cellStyle name="Normal 2 2 18 2 2 3" xfId="25119"/>
    <cellStyle name="Normal 2 2 18 2 3" xfId="16653"/>
    <cellStyle name="Normal 2 2 18 2 3 2" xfId="25120"/>
    <cellStyle name="Normal 2 2 18 2 4" xfId="25121"/>
    <cellStyle name="Normal 2 2 18 3" xfId="5272"/>
    <cellStyle name="Normal 2 2 18 3 2" xfId="5273"/>
    <cellStyle name="Normal 2 2 18 3 2 2" xfId="16654"/>
    <cellStyle name="Normal 2 2 18 3 2 2 2" xfId="25122"/>
    <cellStyle name="Normal 2 2 18 3 2 3" xfId="25123"/>
    <cellStyle name="Normal 2 2 18 3 3" xfId="16655"/>
    <cellStyle name="Normal 2 2 18 3 3 2" xfId="25124"/>
    <cellStyle name="Normal 2 2 18 3 4" xfId="25125"/>
    <cellStyle name="Normal 2 2 18 4" xfId="5274"/>
    <cellStyle name="Normal 2 2 18 4 2" xfId="16656"/>
    <cellStyle name="Normal 2 2 18 4 2 2" xfId="25126"/>
    <cellStyle name="Normal 2 2 18 4 3" xfId="25127"/>
    <cellStyle name="Normal 2 2 18 5" xfId="16657"/>
    <cellStyle name="Normal 2 2 18 5 2" xfId="25128"/>
    <cellStyle name="Normal 2 2 18 6" xfId="25129"/>
    <cellStyle name="Normal 2 2 19" xfId="5275"/>
    <cellStyle name="Normal 2 2 19 2" xfId="5276"/>
    <cellStyle name="Normal 2 2 19 2 2" xfId="5277"/>
    <cellStyle name="Normal 2 2 19 2 2 2" xfId="16658"/>
    <cellStyle name="Normal 2 2 19 2 2 2 2" xfId="25130"/>
    <cellStyle name="Normal 2 2 19 2 2 3" xfId="25131"/>
    <cellStyle name="Normal 2 2 19 2 3" xfId="16659"/>
    <cellStyle name="Normal 2 2 19 2 3 2" xfId="25132"/>
    <cellStyle name="Normal 2 2 19 2 4" xfId="25133"/>
    <cellStyle name="Normal 2 2 19 3" xfId="5278"/>
    <cellStyle name="Normal 2 2 19 3 2" xfId="5279"/>
    <cellStyle name="Normal 2 2 19 3 2 2" xfId="16660"/>
    <cellStyle name="Normal 2 2 19 3 2 2 2" xfId="25134"/>
    <cellStyle name="Normal 2 2 19 3 2 3" xfId="25135"/>
    <cellStyle name="Normal 2 2 19 3 3" xfId="16661"/>
    <cellStyle name="Normal 2 2 19 3 3 2" xfId="25136"/>
    <cellStyle name="Normal 2 2 19 3 4" xfId="25137"/>
    <cellStyle name="Normal 2 2 19 4" xfId="5280"/>
    <cellStyle name="Normal 2 2 19 4 2" xfId="16662"/>
    <cellStyle name="Normal 2 2 19 4 2 2" xfId="25138"/>
    <cellStyle name="Normal 2 2 19 4 3" xfId="25139"/>
    <cellStyle name="Normal 2 2 19 5" xfId="16663"/>
    <cellStyle name="Normal 2 2 19 5 2" xfId="25140"/>
    <cellStyle name="Normal 2 2 19 6" xfId="25141"/>
    <cellStyle name="Normal 2 2 2" xfId="35"/>
    <cellStyle name="Normal 2 2 2 10" xfId="5281"/>
    <cellStyle name="Normal 2 2 2 10 2" xfId="5282"/>
    <cellStyle name="Normal 2 2 2 10 3" xfId="16664"/>
    <cellStyle name="Normal 2 2 2 10 4" xfId="16665"/>
    <cellStyle name="Normal 2 2 2 10 4 2" xfId="25142"/>
    <cellStyle name="Normal 2 2 2 100" xfId="5283"/>
    <cellStyle name="Normal 2 2 2 100 2" xfId="16666"/>
    <cellStyle name="Normal 2 2 2 101" xfId="5284"/>
    <cellStyle name="Normal 2 2 2 101 2" xfId="16667"/>
    <cellStyle name="Normal 2 2 2 102" xfId="5285"/>
    <cellStyle name="Normal 2 2 2 102 2" xfId="16668"/>
    <cellStyle name="Normal 2 2 2 103" xfId="5286"/>
    <cellStyle name="Normal 2 2 2 103 2" xfId="16669"/>
    <cellStyle name="Normal 2 2 2 104" xfId="5287"/>
    <cellStyle name="Normal 2 2 2 104 2" xfId="16670"/>
    <cellStyle name="Normal 2 2 2 105" xfId="5288"/>
    <cellStyle name="Normal 2 2 2 105 2" xfId="16671"/>
    <cellStyle name="Normal 2 2 2 106" xfId="5289"/>
    <cellStyle name="Normal 2 2 2 106 2" xfId="16672"/>
    <cellStyle name="Normal 2 2 2 107" xfId="5290"/>
    <cellStyle name="Normal 2 2 2 107 2" xfId="16673"/>
    <cellStyle name="Normal 2 2 2 108" xfId="5291"/>
    <cellStyle name="Normal 2 2 2 108 2" xfId="16674"/>
    <cellStyle name="Normal 2 2 2 109" xfId="5292"/>
    <cellStyle name="Normal 2 2 2 109 2" xfId="16675"/>
    <cellStyle name="Normal 2 2 2 11" xfId="5293"/>
    <cellStyle name="Normal 2 2 2 11 2" xfId="5294"/>
    <cellStyle name="Normal 2 2 2 11 3" xfId="16676"/>
    <cellStyle name="Normal 2 2 2 11 4" xfId="16677"/>
    <cellStyle name="Normal 2 2 2 110" xfId="5295"/>
    <cellStyle name="Normal 2 2 2 110 2" xfId="16678"/>
    <cellStyle name="Normal 2 2 2 111" xfId="5296"/>
    <cellStyle name="Normal 2 2 2 111 2" xfId="16679"/>
    <cellStyle name="Normal 2 2 2 112" xfId="5297"/>
    <cellStyle name="Normal 2 2 2 112 2" xfId="16680"/>
    <cellStyle name="Normal 2 2 2 113" xfId="5298"/>
    <cellStyle name="Normal 2 2 2 113 2" xfId="16681"/>
    <cellStyle name="Normal 2 2 2 114" xfId="5299"/>
    <cellStyle name="Normal 2 2 2 114 2" xfId="16682"/>
    <cellStyle name="Normal 2 2 2 115" xfId="5300"/>
    <cellStyle name="Normal 2 2 2 115 2" xfId="16683"/>
    <cellStyle name="Normal 2 2 2 116" xfId="5301"/>
    <cellStyle name="Normal 2 2 2 116 2" xfId="16684"/>
    <cellStyle name="Normal 2 2 2 117" xfId="5302"/>
    <cellStyle name="Normal 2 2 2 117 2" xfId="16685"/>
    <cellStyle name="Normal 2 2 2 118" xfId="5303"/>
    <cellStyle name="Normal 2 2 2 118 2" xfId="16686"/>
    <cellStyle name="Normal 2 2 2 119" xfId="5304"/>
    <cellStyle name="Normal 2 2 2 119 2" xfId="16687"/>
    <cellStyle name="Normal 2 2 2 12" xfId="5305"/>
    <cellStyle name="Normal 2 2 2 12 2" xfId="5306"/>
    <cellStyle name="Normal 2 2 2 12 3" xfId="16688"/>
    <cellStyle name="Normal 2 2 2 120" xfId="5307"/>
    <cellStyle name="Normal 2 2 2 120 2" xfId="16689"/>
    <cellStyle name="Normal 2 2 2 121" xfId="5308"/>
    <cellStyle name="Normal 2 2 2 121 2" xfId="16690"/>
    <cellStyle name="Normal 2 2 2 122" xfId="5309"/>
    <cellStyle name="Normal 2 2 2 122 2" xfId="16691"/>
    <cellStyle name="Normal 2 2 2 123" xfId="5310"/>
    <cellStyle name="Normal 2 2 2 123 2" xfId="16692"/>
    <cellStyle name="Normal 2 2 2 124" xfId="5311"/>
    <cellStyle name="Normal 2 2 2 124 2" xfId="16693"/>
    <cellStyle name="Normal 2 2 2 125" xfId="5312"/>
    <cellStyle name="Normal 2 2 2 125 2" xfId="16694"/>
    <cellStyle name="Normal 2 2 2 126" xfId="5313"/>
    <cellStyle name="Normal 2 2 2 126 2" xfId="16695"/>
    <cellStyle name="Normal 2 2 2 127" xfId="5314"/>
    <cellStyle name="Normal 2 2 2 127 2" xfId="16696"/>
    <cellStyle name="Normal 2 2 2 128" xfId="5315"/>
    <cellStyle name="Normal 2 2 2 128 2" xfId="16697"/>
    <cellStyle name="Normal 2 2 2 129" xfId="5316"/>
    <cellStyle name="Normal 2 2 2 129 2" xfId="16698"/>
    <cellStyle name="Normal 2 2 2 13" xfId="5317"/>
    <cellStyle name="Normal 2 2 2 13 2" xfId="5318"/>
    <cellStyle name="Normal 2 2 2 13 3" xfId="16699"/>
    <cellStyle name="Normal 2 2 2 130" xfId="5319"/>
    <cellStyle name="Normal 2 2 2 130 2" xfId="16700"/>
    <cellStyle name="Normal 2 2 2 131" xfId="5320"/>
    <cellStyle name="Normal 2 2 2 131 2" xfId="16701"/>
    <cellStyle name="Normal 2 2 2 132" xfId="5321"/>
    <cellStyle name="Normal 2 2 2 132 2" xfId="16702"/>
    <cellStyle name="Normal 2 2 2 133" xfId="5322"/>
    <cellStyle name="Normal 2 2 2 133 2" xfId="16703"/>
    <cellStyle name="Normal 2 2 2 134" xfId="5323"/>
    <cellStyle name="Normal 2 2 2 134 2" xfId="16704"/>
    <cellStyle name="Normal 2 2 2 135" xfId="5324"/>
    <cellStyle name="Normal 2 2 2 135 2" xfId="16705"/>
    <cellStyle name="Normal 2 2 2 136" xfId="5325"/>
    <cellStyle name="Normal 2 2 2 136 2" xfId="16706"/>
    <cellStyle name="Normal 2 2 2 137" xfId="5326"/>
    <cellStyle name="Normal 2 2 2 137 2" xfId="16707"/>
    <cellStyle name="Normal 2 2 2 138" xfId="5327"/>
    <cellStyle name="Normal 2 2 2 138 2" xfId="16708"/>
    <cellStyle name="Normal 2 2 2 139" xfId="5328"/>
    <cellStyle name="Normal 2 2 2 139 2" xfId="16709"/>
    <cellStyle name="Normal 2 2 2 14" xfId="5329"/>
    <cellStyle name="Normal 2 2 2 14 2" xfId="5330"/>
    <cellStyle name="Normal 2 2 2 14 3" xfId="16710"/>
    <cellStyle name="Normal 2 2 2 140" xfId="5331"/>
    <cellStyle name="Normal 2 2 2 140 2" xfId="16711"/>
    <cellStyle name="Normal 2 2 2 141" xfId="5332"/>
    <cellStyle name="Normal 2 2 2 141 2" xfId="16712"/>
    <cellStyle name="Normal 2 2 2 142" xfId="5333"/>
    <cellStyle name="Normal 2 2 2 142 2" xfId="16713"/>
    <cellStyle name="Normal 2 2 2 143" xfId="5334"/>
    <cellStyle name="Normal 2 2 2 143 2" xfId="16714"/>
    <cellStyle name="Normal 2 2 2 144" xfId="5335"/>
    <cellStyle name="Normal 2 2 2 144 2" xfId="16715"/>
    <cellStyle name="Normal 2 2 2 145" xfId="5336"/>
    <cellStyle name="Normal 2 2 2 146" xfId="5337"/>
    <cellStyle name="Normal 2 2 2 146 2" xfId="16716"/>
    <cellStyle name="Normal 2 2 2 147" xfId="5338"/>
    <cellStyle name="Normal 2 2 2 147 2" xfId="5339"/>
    <cellStyle name="Normal 2 2 2 147 2 2" xfId="16717"/>
    <cellStyle name="Normal 2 2 2 147 2 2 2" xfId="25143"/>
    <cellStyle name="Normal 2 2 2 147 2 3" xfId="25144"/>
    <cellStyle name="Normal 2 2 2 147 3" xfId="16718"/>
    <cellStyle name="Normal 2 2 2 147 3 2" xfId="25145"/>
    <cellStyle name="Normal 2 2 2 147 4" xfId="25146"/>
    <cellStyle name="Normal 2 2 2 148" xfId="5340"/>
    <cellStyle name="Normal 2 2 2 148 2" xfId="5341"/>
    <cellStyle name="Normal 2 2 2 148 2 2" xfId="16719"/>
    <cellStyle name="Normal 2 2 2 148 2 2 2" xfId="25147"/>
    <cellStyle name="Normal 2 2 2 148 2 3" xfId="25148"/>
    <cellStyle name="Normal 2 2 2 148 3" xfId="16720"/>
    <cellStyle name="Normal 2 2 2 148 3 2" xfId="25149"/>
    <cellStyle name="Normal 2 2 2 148 4" xfId="25150"/>
    <cellStyle name="Normal 2 2 2 149" xfId="5342"/>
    <cellStyle name="Normal 2 2 2 149 2" xfId="5343"/>
    <cellStyle name="Normal 2 2 2 149 2 2" xfId="16721"/>
    <cellStyle name="Normal 2 2 2 149 2 2 2" xfId="25151"/>
    <cellStyle name="Normal 2 2 2 149 2 3" xfId="25152"/>
    <cellStyle name="Normal 2 2 2 149 3" xfId="16722"/>
    <cellStyle name="Normal 2 2 2 149 3 2" xfId="25153"/>
    <cellStyle name="Normal 2 2 2 149 4" xfId="25154"/>
    <cellStyle name="Normal 2 2 2 15" xfId="5344"/>
    <cellStyle name="Normal 2 2 2 15 2" xfId="5345"/>
    <cellStyle name="Normal 2 2 2 15 3" xfId="16723"/>
    <cellStyle name="Normal 2 2 2 150" xfId="5346"/>
    <cellStyle name="Normal 2 2 2 150 2" xfId="5347"/>
    <cellStyle name="Normal 2 2 2 150 2 2" xfId="16724"/>
    <cellStyle name="Normal 2 2 2 150 2 2 2" xfId="25155"/>
    <cellStyle name="Normal 2 2 2 150 2 3" xfId="25156"/>
    <cellStyle name="Normal 2 2 2 150 3" xfId="16725"/>
    <cellStyle name="Normal 2 2 2 150 3 2" xfId="25157"/>
    <cellStyle name="Normal 2 2 2 150 4" xfId="25158"/>
    <cellStyle name="Normal 2 2 2 151" xfId="5348"/>
    <cellStyle name="Normal 2 2 2 152" xfId="33628"/>
    <cellStyle name="Normal 2 2 2 152 2" xfId="33673"/>
    <cellStyle name="Normal 2 2 2 152 2 2" xfId="33703"/>
    <cellStyle name="Normal 2 2 2 152 2 2 2" xfId="33727"/>
    <cellStyle name="Normal 2 2 2 153" xfId="33687"/>
    <cellStyle name="Normal 2 2 2 16" xfId="5349"/>
    <cellStyle name="Normal 2 2 2 16 2" xfId="5350"/>
    <cellStyle name="Normal 2 2 2 16 3" xfId="16726"/>
    <cellStyle name="Normal 2 2 2 17" xfId="5351"/>
    <cellStyle name="Normal 2 2 2 17 2" xfId="5352"/>
    <cellStyle name="Normal 2 2 2 17 3" xfId="16727"/>
    <cellStyle name="Normal 2 2 2 18" xfId="5353"/>
    <cellStyle name="Normal 2 2 2 18 2" xfId="5354"/>
    <cellStyle name="Normal 2 2 2 18 3" xfId="16728"/>
    <cellStyle name="Normal 2 2 2 19" xfId="5355"/>
    <cellStyle name="Normal 2 2 2 19 2" xfId="5356"/>
    <cellStyle name="Normal 2 2 2 19 3" xfId="16729"/>
    <cellStyle name="Normal 2 2 2 2" xfId="36"/>
    <cellStyle name="Normal 2 2 2 2 10" xfId="5357"/>
    <cellStyle name="Normal 2 2 2 2 10 2" xfId="5358"/>
    <cellStyle name="Normal 2 2 2 2 10 2 2" xfId="5359"/>
    <cellStyle name="Normal 2 2 2 2 10 2 2 2" xfId="16730"/>
    <cellStyle name="Normal 2 2 2 2 10 2 2 2 2" xfId="25159"/>
    <cellStyle name="Normal 2 2 2 2 10 2 2 3" xfId="25160"/>
    <cellStyle name="Normal 2 2 2 2 10 2 3" xfId="16731"/>
    <cellStyle name="Normal 2 2 2 2 10 2 3 2" xfId="25161"/>
    <cellStyle name="Normal 2 2 2 2 10 2 4" xfId="25162"/>
    <cellStyle name="Normal 2 2 2 2 10 3" xfId="5360"/>
    <cellStyle name="Normal 2 2 2 2 10 3 2" xfId="5361"/>
    <cellStyle name="Normal 2 2 2 2 10 3 2 2" xfId="16732"/>
    <cellStyle name="Normal 2 2 2 2 10 3 2 2 2" xfId="25163"/>
    <cellStyle name="Normal 2 2 2 2 10 3 2 3" xfId="25164"/>
    <cellStyle name="Normal 2 2 2 2 10 3 3" xfId="16733"/>
    <cellStyle name="Normal 2 2 2 2 10 3 3 2" xfId="25165"/>
    <cellStyle name="Normal 2 2 2 2 10 3 4" xfId="25166"/>
    <cellStyle name="Normal 2 2 2 2 10 4" xfId="5362"/>
    <cellStyle name="Normal 2 2 2 2 10 4 2" xfId="16734"/>
    <cellStyle name="Normal 2 2 2 2 10 4 2 2" xfId="25167"/>
    <cellStyle name="Normal 2 2 2 2 10 4 3" xfId="25168"/>
    <cellStyle name="Normal 2 2 2 2 10 5" xfId="16735"/>
    <cellStyle name="Normal 2 2 2 2 10 5 2" xfId="25169"/>
    <cellStyle name="Normal 2 2 2 2 10 6" xfId="25170"/>
    <cellStyle name="Normal 2 2 2 2 100" xfId="5363"/>
    <cellStyle name="Normal 2 2 2 2 100 2" xfId="5364"/>
    <cellStyle name="Normal 2 2 2 2 100 2 2" xfId="5365"/>
    <cellStyle name="Normal 2 2 2 2 100 2 2 2" xfId="16736"/>
    <cellStyle name="Normal 2 2 2 2 100 2 2 2 2" xfId="25171"/>
    <cellStyle name="Normal 2 2 2 2 100 2 2 3" xfId="25172"/>
    <cellStyle name="Normal 2 2 2 2 100 2 3" xfId="16737"/>
    <cellStyle name="Normal 2 2 2 2 100 2 3 2" xfId="25173"/>
    <cellStyle name="Normal 2 2 2 2 100 2 4" xfId="25174"/>
    <cellStyle name="Normal 2 2 2 2 100 3" xfId="5366"/>
    <cellStyle name="Normal 2 2 2 2 100 3 2" xfId="16738"/>
    <cellStyle name="Normal 2 2 2 2 100 3 2 2" xfId="25175"/>
    <cellStyle name="Normal 2 2 2 2 100 3 3" xfId="25176"/>
    <cellStyle name="Normal 2 2 2 2 100 4" xfId="16739"/>
    <cellStyle name="Normal 2 2 2 2 100 4 2" xfId="25177"/>
    <cellStyle name="Normal 2 2 2 2 100 5" xfId="25178"/>
    <cellStyle name="Normal 2 2 2 2 101" xfId="5367"/>
    <cellStyle name="Normal 2 2 2 2 101 2" xfId="5368"/>
    <cellStyle name="Normal 2 2 2 2 101 2 2" xfId="5369"/>
    <cellStyle name="Normal 2 2 2 2 101 2 2 2" xfId="16740"/>
    <cellStyle name="Normal 2 2 2 2 101 2 2 2 2" xfId="25179"/>
    <cellStyle name="Normal 2 2 2 2 101 2 2 3" xfId="25180"/>
    <cellStyle name="Normal 2 2 2 2 101 2 3" xfId="16741"/>
    <cellStyle name="Normal 2 2 2 2 101 2 3 2" xfId="25181"/>
    <cellStyle name="Normal 2 2 2 2 101 2 4" xfId="25182"/>
    <cellStyle name="Normal 2 2 2 2 101 3" xfId="5370"/>
    <cellStyle name="Normal 2 2 2 2 101 3 2" xfId="16742"/>
    <cellStyle name="Normal 2 2 2 2 101 3 2 2" xfId="25183"/>
    <cellStyle name="Normal 2 2 2 2 101 3 3" xfId="25184"/>
    <cellStyle name="Normal 2 2 2 2 101 4" xfId="16743"/>
    <cellStyle name="Normal 2 2 2 2 101 4 2" xfId="25185"/>
    <cellStyle name="Normal 2 2 2 2 101 5" xfId="25186"/>
    <cellStyle name="Normal 2 2 2 2 102" xfId="5371"/>
    <cellStyle name="Normal 2 2 2 2 102 2" xfId="5372"/>
    <cellStyle name="Normal 2 2 2 2 102 2 2" xfId="5373"/>
    <cellStyle name="Normal 2 2 2 2 102 2 2 2" xfId="16744"/>
    <cellStyle name="Normal 2 2 2 2 102 2 2 2 2" xfId="25187"/>
    <cellStyle name="Normal 2 2 2 2 102 2 2 3" xfId="25188"/>
    <cellStyle name="Normal 2 2 2 2 102 2 3" xfId="16745"/>
    <cellStyle name="Normal 2 2 2 2 102 2 3 2" xfId="25189"/>
    <cellStyle name="Normal 2 2 2 2 102 2 4" xfId="25190"/>
    <cellStyle name="Normal 2 2 2 2 102 3" xfId="5374"/>
    <cellStyle name="Normal 2 2 2 2 102 3 2" xfId="16746"/>
    <cellStyle name="Normal 2 2 2 2 102 3 2 2" xfId="25191"/>
    <cellStyle name="Normal 2 2 2 2 102 3 3" xfId="25192"/>
    <cellStyle name="Normal 2 2 2 2 102 4" xfId="16747"/>
    <cellStyle name="Normal 2 2 2 2 102 4 2" xfId="25193"/>
    <cellStyle name="Normal 2 2 2 2 102 5" xfId="25194"/>
    <cellStyle name="Normal 2 2 2 2 103" xfId="5375"/>
    <cellStyle name="Normal 2 2 2 2 103 2" xfId="5376"/>
    <cellStyle name="Normal 2 2 2 2 103 2 2" xfId="5377"/>
    <cellStyle name="Normal 2 2 2 2 103 2 2 2" xfId="16748"/>
    <cellStyle name="Normal 2 2 2 2 103 2 2 2 2" xfId="25195"/>
    <cellStyle name="Normal 2 2 2 2 103 2 2 3" xfId="25196"/>
    <cellStyle name="Normal 2 2 2 2 103 2 3" xfId="16749"/>
    <cellStyle name="Normal 2 2 2 2 103 2 3 2" xfId="25197"/>
    <cellStyle name="Normal 2 2 2 2 103 2 4" xfId="25198"/>
    <cellStyle name="Normal 2 2 2 2 103 3" xfId="5378"/>
    <cellStyle name="Normal 2 2 2 2 103 3 2" xfId="16750"/>
    <cellStyle name="Normal 2 2 2 2 103 3 2 2" xfId="25199"/>
    <cellStyle name="Normal 2 2 2 2 103 3 3" xfId="25200"/>
    <cellStyle name="Normal 2 2 2 2 103 4" xfId="16751"/>
    <cellStyle name="Normal 2 2 2 2 103 4 2" xfId="25201"/>
    <cellStyle name="Normal 2 2 2 2 103 5" xfId="25202"/>
    <cellStyle name="Normal 2 2 2 2 104" xfId="5379"/>
    <cellStyle name="Normal 2 2 2 2 104 2" xfId="5380"/>
    <cellStyle name="Normal 2 2 2 2 104 2 2" xfId="5381"/>
    <cellStyle name="Normal 2 2 2 2 104 2 2 2" xfId="16752"/>
    <cellStyle name="Normal 2 2 2 2 104 2 2 2 2" xfId="25203"/>
    <cellStyle name="Normal 2 2 2 2 104 2 2 3" xfId="25204"/>
    <cellStyle name="Normal 2 2 2 2 104 2 3" xfId="16753"/>
    <cellStyle name="Normal 2 2 2 2 104 2 3 2" xfId="25205"/>
    <cellStyle name="Normal 2 2 2 2 104 2 4" xfId="25206"/>
    <cellStyle name="Normal 2 2 2 2 104 3" xfId="5382"/>
    <cellStyle name="Normal 2 2 2 2 104 3 2" xfId="16754"/>
    <cellStyle name="Normal 2 2 2 2 104 3 2 2" xfId="25207"/>
    <cellStyle name="Normal 2 2 2 2 104 3 3" xfId="25208"/>
    <cellStyle name="Normal 2 2 2 2 104 4" xfId="16755"/>
    <cellStyle name="Normal 2 2 2 2 104 4 2" xfId="25209"/>
    <cellStyle name="Normal 2 2 2 2 104 5" xfId="25210"/>
    <cellStyle name="Normal 2 2 2 2 105" xfId="5383"/>
    <cellStyle name="Normal 2 2 2 2 105 2" xfId="5384"/>
    <cellStyle name="Normal 2 2 2 2 105 2 2" xfId="5385"/>
    <cellStyle name="Normal 2 2 2 2 105 2 2 2" xfId="16756"/>
    <cellStyle name="Normal 2 2 2 2 105 2 2 2 2" xfId="25211"/>
    <cellStyle name="Normal 2 2 2 2 105 2 2 3" xfId="25212"/>
    <cellStyle name="Normal 2 2 2 2 105 2 3" xfId="16757"/>
    <cellStyle name="Normal 2 2 2 2 105 2 3 2" xfId="25213"/>
    <cellStyle name="Normal 2 2 2 2 105 2 4" xfId="25214"/>
    <cellStyle name="Normal 2 2 2 2 105 3" xfId="5386"/>
    <cellStyle name="Normal 2 2 2 2 105 3 2" xfId="16758"/>
    <cellStyle name="Normal 2 2 2 2 105 3 2 2" xfId="25215"/>
    <cellStyle name="Normal 2 2 2 2 105 3 3" xfId="25216"/>
    <cellStyle name="Normal 2 2 2 2 105 4" xfId="16759"/>
    <cellStyle name="Normal 2 2 2 2 105 4 2" xfId="25217"/>
    <cellStyle name="Normal 2 2 2 2 105 5" xfId="25218"/>
    <cellStyle name="Normal 2 2 2 2 106" xfId="5387"/>
    <cellStyle name="Normal 2 2 2 2 106 2" xfId="5388"/>
    <cellStyle name="Normal 2 2 2 2 106 2 2" xfId="5389"/>
    <cellStyle name="Normal 2 2 2 2 106 2 2 2" xfId="16760"/>
    <cellStyle name="Normal 2 2 2 2 106 2 2 2 2" xfId="25219"/>
    <cellStyle name="Normal 2 2 2 2 106 2 2 3" xfId="25220"/>
    <cellStyle name="Normal 2 2 2 2 106 2 3" xfId="16761"/>
    <cellStyle name="Normal 2 2 2 2 106 2 3 2" xfId="25221"/>
    <cellStyle name="Normal 2 2 2 2 106 2 4" xfId="25222"/>
    <cellStyle name="Normal 2 2 2 2 106 3" xfId="5390"/>
    <cellStyle name="Normal 2 2 2 2 106 3 2" xfId="16762"/>
    <cellStyle name="Normal 2 2 2 2 106 3 2 2" xfId="25223"/>
    <cellStyle name="Normal 2 2 2 2 106 3 3" xfId="25224"/>
    <cellStyle name="Normal 2 2 2 2 106 4" xfId="16763"/>
    <cellStyle name="Normal 2 2 2 2 106 4 2" xfId="25225"/>
    <cellStyle name="Normal 2 2 2 2 106 5" xfId="25226"/>
    <cellStyle name="Normal 2 2 2 2 107" xfId="5391"/>
    <cellStyle name="Normal 2 2 2 2 107 2" xfId="5392"/>
    <cellStyle name="Normal 2 2 2 2 107 2 2" xfId="5393"/>
    <cellStyle name="Normal 2 2 2 2 107 2 2 2" xfId="16764"/>
    <cellStyle name="Normal 2 2 2 2 107 2 2 2 2" xfId="25227"/>
    <cellStyle name="Normal 2 2 2 2 107 2 2 3" xfId="25228"/>
    <cellStyle name="Normal 2 2 2 2 107 2 3" xfId="16765"/>
    <cellStyle name="Normal 2 2 2 2 107 2 3 2" xfId="25229"/>
    <cellStyle name="Normal 2 2 2 2 107 2 4" xfId="25230"/>
    <cellStyle name="Normal 2 2 2 2 107 3" xfId="5394"/>
    <cellStyle name="Normal 2 2 2 2 107 3 2" xfId="16766"/>
    <cellStyle name="Normal 2 2 2 2 107 3 2 2" xfId="25231"/>
    <cellStyle name="Normal 2 2 2 2 107 3 3" xfId="25232"/>
    <cellStyle name="Normal 2 2 2 2 107 4" xfId="16767"/>
    <cellStyle name="Normal 2 2 2 2 107 4 2" xfId="25233"/>
    <cellStyle name="Normal 2 2 2 2 107 5" xfId="25234"/>
    <cellStyle name="Normal 2 2 2 2 108" xfId="5395"/>
    <cellStyle name="Normal 2 2 2 2 108 2" xfId="5396"/>
    <cellStyle name="Normal 2 2 2 2 108 2 2" xfId="5397"/>
    <cellStyle name="Normal 2 2 2 2 108 2 2 2" xfId="16768"/>
    <cellStyle name="Normal 2 2 2 2 108 2 2 2 2" xfId="25235"/>
    <cellStyle name="Normal 2 2 2 2 108 2 2 3" xfId="25236"/>
    <cellStyle name="Normal 2 2 2 2 108 2 3" xfId="16769"/>
    <cellStyle name="Normal 2 2 2 2 108 2 3 2" xfId="25237"/>
    <cellStyle name="Normal 2 2 2 2 108 2 4" xfId="25238"/>
    <cellStyle name="Normal 2 2 2 2 108 3" xfId="5398"/>
    <cellStyle name="Normal 2 2 2 2 108 3 2" xfId="16770"/>
    <cellStyle name="Normal 2 2 2 2 108 3 2 2" xfId="25239"/>
    <cellStyle name="Normal 2 2 2 2 108 3 3" xfId="25240"/>
    <cellStyle name="Normal 2 2 2 2 108 4" xfId="16771"/>
    <cellStyle name="Normal 2 2 2 2 108 4 2" xfId="25241"/>
    <cellStyle name="Normal 2 2 2 2 108 5" xfId="25242"/>
    <cellStyle name="Normal 2 2 2 2 109" xfId="5399"/>
    <cellStyle name="Normal 2 2 2 2 109 2" xfId="5400"/>
    <cellStyle name="Normal 2 2 2 2 109 2 2" xfId="5401"/>
    <cellStyle name="Normal 2 2 2 2 109 2 2 2" xfId="16772"/>
    <cellStyle name="Normal 2 2 2 2 109 2 2 2 2" xfId="25243"/>
    <cellStyle name="Normal 2 2 2 2 109 2 2 3" xfId="25244"/>
    <cellStyle name="Normal 2 2 2 2 109 2 3" xfId="16773"/>
    <cellStyle name="Normal 2 2 2 2 109 2 3 2" xfId="25245"/>
    <cellStyle name="Normal 2 2 2 2 109 2 4" xfId="25246"/>
    <cellStyle name="Normal 2 2 2 2 109 3" xfId="5402"/>
    <cellStyle name="Normal 2 2 2 2 109 3 2" xfId="16774"/>
    <cellStyle name="Normal 2 2 2 2 109 3 2 2" xfId="25247"/>
    <cellStyle name="Normal 2 2 2 2 109 3 3" xfId="25248"/>
    <cellStyle name="Normal 2 2 2 2 109 4" xfId="16775"/>
    <cellStyle name="Normal 2 2 2 2 109 4 2" xfId="25249"/>
    <cellStyle name="Normal 2 2 2 2 109 5" xfId="25250"/>
    <cellStyle name="Normal 2 2 2 2 11" xfId="5403"/>
    <cellStyle name="Normal 2 2 2 2 11 2" xfId="5404"/>
    <cellStyle name="Normal 2 2 2 2 11 2 2" xfId="5405"/>
    <cellStyle name="Normal 2 2 2 2 11 2 2 2" xfId="16776"/>
    <cellStyle name="Normal 2 2 2 2 11 2 2 2 2" xfId="25251"/>
    <cellStyle name="Normal 2 2 2 2 11 2 2 3" xfId="25252"/>
    <cellStyle name="Normal 2 2 2 2 11 2 3" xfId="16777"/>
    <cellStyle name="Normal 2 2 2 2 11 2 3 2" xfId="25253"/>
    <cellStyle name="Normal 2 2 2 2 11 2 4" xfId="25254"/>
    <cellStyle name="Normal 2 2 2 2 11 3" xfId="5406"/>
    <cellStyle name="Normal 2 2 2 2 11 3 2" xfId="5407"/>
    <cellStyle name="Normal 2 2 2 2 11 3 2 2" xfId="16778"/>
    <cellStyle name="Normal 2 2 2 2 11 3 2 2 2" xfId="25255"/>
    <cellStyle name="Normal 2 2 2 2 11 3 2 3" xfId="25256"/>
    <cellStyle name="Normal 2 2 2 2 11 3 3" xfId="16779"/>
    <cellStyle name="Normal 2 2 2 2 11 3 3 2" xfId="25257"/>
    <cellStyle name="Normal 2 2 2 2 11 3 4" xfId="25258"/>
    <cellStyle name="Normal 2 2 2 2 11 4" xfId="5408"/>
    <cellStyle name="Normal 2 2 2 2 11 4 2" xfId="16780"/>
    <cellStyle name="Normal 2 2 2 2 11 4 2 2" xfId="25259"/>
    <cellStyle name="Normal 2 2 2 2 11 4 3" xfId="25260"/>
    <cellStyle name="Normal 2 2 2 2 11 5" xfId="16781"/>
    <cellStyle name="Normal 2 2 2 2 11 5 2" xfId="25261"/>
    <cellStyle name="Normal 2 2 2 2 11 6" xfId="25262"/>
    <cellStyle name="Normal 2 2 2 2 110" xfId="5409"/>
    <cellStyle name="Normal 2 2 2 2 110 2" xfId="5410"/>
    <cellStyle name="Normal 2 2 2 2 110 2 2" xfId="5411"/>
    <cellStyle name="Normal 2 2 2 2 110 2 2 2" xfId="16782"/>
    <cellStyle name="Normal 2 2 2 2 110 2 2 2 2" xfId="25263"/>
    <cellStyle name="Normal 2 2 2 2 110 2 2 3" xfId="25264"/>
    <cellStyle name="Normal 2 2 2 2 110 2 3" xfId="16783"/>
    <cellStyle name="Normal 2 2 2 2 110 2 3 2" xfId="25265"/>
    <cellStyle name="Normal 2 2 2 2 110 2 4" xfId="25266"/>
    <cellStyle name="Normal 2 2 2 2 110 3" xfId="5412"/>
    <cellStyle name="Normal 2 2 2 2 110 3 2" xfId="16784"/>
    <cellStyle name="Normal 2 2 2 2 110 3 2 2" xfId="25267"/>
    <cellStyle name="Normal 2 2 2 2 110 3 3" xfId="25268"/>
    <cellStyle name="Normal 2 2 2 2 110 4" xfId="16785"/>
    <cellStyle name="Normal 2 2 2 2 110 4 2" xfId="25269"/>
    <cellStyle name="Normal 2 2 2 2 110 5" xfId="25270"/>
    <cellStyle name="Normal 2 2 2 2 111" xfId="5413"/>
    <cellStyle name="Normal 2 2 2 2 111 2" xfId="5414"/>
    <cellStyle name="Normal 2 2 2 2 111 2 2" xfId="5415"/>
    <cellStyle name="Normal 2 2 2 2 111 2 2 2" xfId="16786"/>
    <cellStyle name="Normal 2 2 2 2 111 2 2 2 2" xfId="25271"/>
    <cellStyle name="Normal 2 2 2 2 111 2 2 3" xfId="25272"/>
    <cellStyle name="Normal 2 2 2 2 111 2 3" xfId="16787"/>
    <cellStyle name="Normal 2 2 2 2 111 2 3 2" xfId="25273"/>
    <cellStyle name="Normal 2 2 2 2 111 2 4" xfId="25274"/>
    <cellStyle name="Normal 2 2 2 2 111 3" xfId="5416"/>
    <cellStyle name="Normal 2 2 2 2 111 3 2" xfId="16788"/>
    <cellStyle name="Normal 2 2 2 2 111 3 2 2" xfId="25275"/>
    <cellStyle name="Normal 2 2 2 2 111 3 3" xfId="25276"/>
    <cellStyle name="Normal 2 2 2 2 111 4" xfId="16789"/>
    <cellStyle name="Normal 2 2 2 2 111 4 2" xfId="25277"/>
    <cellStyle name="Normal 2 2 2 2 111 5" xfId="25278"/>
    <cellStyle name="Normal 2 2 2 2 112" xfId="5417"/>
    <cellStyle name="Normal 2 2 2 2 112 2" xfId="5418"/>
    <cellStyle name="Normal 2 2 2 2 112 2 2" xfId="5419"/>
    <cellStyle name="Normal 2 2 2 2 112 2 2 2" xfId="16790"/>
    <cellStyle name="Normal 2 2 2 2 112 2 2 2 2" xfId="25279"/>
    <cellStyle name="Normal 2 2 2 2 112 2 2 3" xfId="25280"/>
    <cellStyle name="Normal 2 2 2 2 112 2 3" xfId="16791"/>
    <cellStyle name="Normal 2 2 2 2 112 2 3 2" xfId="25281"/>
    <cellStyle name="Normal 2 2 2 2 112 2 4" xfId="25282"/>
    <cellStyle name="Normal 2 2 2 2 112 3" xfId="5420"/>
    <cellStyle name="Normal 2 2 2 2 112 3 2" xfId="16792"/>
    <cellStyle name="Normal 2 2 2 2 112 3 2 2" xfId="25283"/>
    <cellStyle name="Normal 2 2 2 2 112 3 3" xfId="25284"/>
    <cellStyle name="Normal 2 2 2 2 112 4" xfId="16793"/>
    <cellStyle name="Normal 2 2 2 2 112 4 2" xfId="25285"/>
    <cellStyle name="Normal 2 2 2 2 112 5" xfId="25286"/>
    <cellStyle name="Normal 2 2 2 2 113" xfId="5421"/>
    <cellStyle name="Normal 2 2 2 2 113 2" xfId="5422"/>
    <cellStyle name="Normal 2 2 2 2 113 2 2" xfId="5423"/>
    <cellStyle name="Normal 2 2 2 2 113 2 2 2" xfId="16794"/>
    <cellStyle name="Normal 2 2 2 2 113 2 2 2 2" xfId="25287"/>
    <cellStyle name="Normal 2 2 2 2 113 2 2 3" xfId="25288"/>
    <cellStyle name="Normal 2 2 2 2 113 2 3" xfId="16795"/>
    <cellStyle name="Normal 2 2 2 2 113 2 3 2" xfId="25289"/>
    <cellStyle name="Normal 2 2 2 2 113 2 4" xfId="25290"/>
    <cellStyle name="Normal 2 2 2 2 113 3" xfId="5424"/>
    <cellStyle name="Normal 2 2 2 2 113 3 2" xfId="16796"/>
    <cellStyle name="Normal 2 2 2 2 113 3 2 2" xfId="25291"/>
    <cellStyle name="Normal 2 2 2 2 113 3 3" xfId="25292"/>
    <cellStyle name="Normal 2 2 2 2 113 4" xfId="16797"/>
    <cellStyle name="Normal 2 2 2 2 113 4 2" xfId="25293"/>
    <cellStyle name="Normal 2 2 2 2 113 5" xfId="25294"/>
    <cellStyle name="Normal 2 2 2 2 114" xfId="5425"/>
    <cellStyle name="Normal 2 2 2 2 114 2" xfId="5426"/>
    <cellStyle name="Normal 2 2 2 2 114 2 2" xfId="5427"/>
    <cellStyle name="Normal 2 2 2 2 114 2 2 2" xfId="16798"/>
    <cellStyle name="Normal 2 2 2 2 114 2 2 2 2" xfId="25295"/>
    <cellStyle name="Normal 2 2 2 2 114 2 2 3" xfId="25296"/>
    <cellStyle name="Normal 2 2 2 2 114 2 3" xfId="16799"/>
    <cellStyle name="Normal 2 2 2 2 114 2 3 2" xfId="25297"/>
    <cellStyle name="Normal 2 2 2 2 114 2 4" xfId="25298"/>
    <cellStyle name="Normal 2 2 2 2 114 3" xfId="5428"/>
    <cellStyle name="Normal 2 2 2 2 114 3 2" xfId="16800"/>
    <cellStyle name="Normal 2 2 2 2 114 3 2 2" xfId="25299"/>
    <cellStyle name="Normal 2 2 2 2 114 3 3" xfId="25300"/>
    <cellStyle name="Normal 2 2 2 2 114 4" xfId="16801"/>
    <cellStyle name="Normal 2 2 2 2 114 4 2" xfId="25301"/>
    <cellStyle name="Normal 2 2 2 2 114 5" xfId="25302"/>
    <cellStyle name="Normal 2 2 2 2 115" xfId="5429"/>
    <cellStyle name="Normal 2 2 2 2 115 2" xfId="5430"/>
    <cellStyle name="Normal 2 2 2 2 115 2 2" xfId="5431"/>
    <cellStyle name="Normal 2 2 2 2 115 2 2 2" xfId="16802"/>
    <cellStyle name="Normal 2 2 2 2 115 2 2 2 2" xfId="25303"/>
    <cellStyle name="Normal 2 2 2 2 115 2 2 3" xfId="25304"/>
    <cellStyle name="Normal 2 2 2 2 115 2 3" xfId="16803"/>
    <cellStyle name="Normal 2 2 2 2 115 2 3 2" xfId="25305"/>
    <cellStyle name="Normal 2 2 2 2 115 2 4" xfId="25306"/>
    <cellStyle name="Normal 2 2 2 2 115 3" xfId="5432"/>
    <cellStyle name="Normal 2 2 2 2 115 3 2" xfId="16804"/>
    <cellStyle name="Normal 2 2 2 2 115 3 2 2" xfId="25307"/>
    <cellStyle name="Normal 2 2 2 2 115 3 3" xfId="25308"/>
    <cellStyle name="Normal 2 2 2 2 115 4" xfId="16805"/>
    <cellStyle name="Normal 2 2 2 2 115 4 2" xfId="25309"/>
    <cellStyle name="Normal 2 2 2 2 115 5" xfId="25310"/>
    <cellStyle name="Normal 2 2 2 2 116" xfId="5433"/>
    <cellStyle name="Normal 2 2 2 2 116 2" xfId="5434"/>
    <cellStyle name="Normal 2 2 2 2 116 2 2" xfId="5435"/>
    <cellStyle name="Normal 2 2 2 2 116 2 2 2" xfId="16806"/>
    <cellStyle name="Normal 2 2 2 2 116 2 2 2 2" xfId="25311"/>
    <cellStyle name="Normal 2 2 2 2 116 2 2 3" xfId="25312"/>
    <cellStyle name="Normal 2 2 2 2 116 2 3" xfId="16807"/>
    <cellStyle name="Normal 2 2 2 2 116 2 3 2" xfId="25313"/>
    <cellStyle name="Normal 2 2 2 2 116 2 4" xfId="25314"/>
    <cellStyle name="Normal 2 2 2 2 116 3" xfId="5436"/>
    <cellStyle name="Normal 2 2 2 2 116 3 2" xfId="16808"/>
    <cellStyle name="Normal 2 2 2 2 116 3 2 2" xfId="25315"/>
    <cellStyle name="Normal 2 2 2 2 116 3 3" xfId="25316"/>
    <cellStyle name="Normal 2 2 2 2 116 4" xfId="16809"/>
    <cellStyle name="Normal 2 2 2 2 116 4 2" xfId="25317"/>
    <cellStyle name="Normal 2 2 2 2 116 5" xfId="25318"/>
    <cellStyle name="Normal 2 2 2 2 117" xfId="5437"/>
    <cellStyle name="Normal 2 2 2 2 117 2" xfId="5438"/>
    <cellStyle name="Normal 2 2 2 2 117 2 2" xfId="5439"/>
    <cellStyle name="Normal 2 2 2 2 117 2 2 2" xfId="16810"/>
    <cellStyle name="Normal 2 2 2 2 117 2 2 2 2" xfId="25319"/>
    <cellStyle name="Normal 2 2 2 2 117 2 2 3" xfId="25320"/>
    <cellStyle name="Normal 2 2 2 2 117 2 3" xfId="16811"/>
    <cellStyle name="Normal 2 2 2 2 117 2 3 2" xfId="25321"/>
    <cellStyle name="Normal 2 2 2 2 117 2 4" xfId="25322"/>
    <cellStyle name="Normal 2 2 2 2 117 3" xfId="5440"/>
    <cellStyle name="Normal 2 2 2 2 117 3 2" xfId="16812"/>
    <cellStyle name="Normal 2 2 2 2 117 3 2 2" xfId="25323"/>
    <cellStyle name="Normal 2 2 2 2 117 3 3" xfId="25324"/>
    <cellStyle name="Normal 2 2 2 2 117 4" xfId="16813"/>
    <cellStyle name="Normal 2 2 2 2 117 4 2" xfId="25325"/>
    <cellStyle name="Normal 2 2 2 2 117 5" xfId="25326"/>
    <cellStyle name="Normal 2 2 2 2 118" xfId="5441"/>
    <cellStyle name="Normal 2 2 2 2 118 2" xfId="5442"/>
    <cellStyle name="Normal 2 2 2 2 118 2 2" xfId="5443"/>
    <cellStyle name="Normal 2 2 2 2 118 2 2 2" xfId="16814"/>
    <cellStyle name="Normal 2 2 2 2 118 2 2 2 2" xfId="25327"/>
    <cellStyle name="Normal 2 2 2 2 118 2 2 3" xfId="25328"/>
    <cellStyle name="Normal 2 2 2 2 118 2 3" xfId="16815"/>
    <cellStyle name="Normal 2 2 2 2 118 2 3 2" xfId="25329"/>
    <cellStyle name="Normal 2 2 2 2 118 2 4" xfId="25330"/>
    <cellStyle name="Normal 2 2 2 2 118 3" xfId="5444"/>
    <cellStyle name="Normal 2 2 2 2 118 3 2" xfId="16816"/>
    <cellStyle name="Normal 2 2 2 2 118 3 2 2" xfId="25331"/>
    <cellStyle name="Normal 2 2 2 2 118 3 3" xfId="25332"/>
    <cellStyle name="Normal 2 2 2 2 118 4" xfId="16817"/>
    <cellStyle name="Normal 2 2 2 2 118 4 2" xfId="25333"/>
    <cellStyle name="Normal 2 2 2 2 118 5" xfId="25334"/>
    <cellStyle name="Normal 2 2 2 2 119" xfId="5445"/>
    <cellStyle name="Normal 2 2 2 2 119 2" xfId="5446"/>
    <cellStyle name="Normal 2 2 2 2 119 2 2" xfId="5447"/>
    <cellStyle name="Normal 2 2 2 2 119 2 2 2" xfId="16818"/>
    <cellStyle name="Normal 2 2 2 2 119 2 2 2 2" xfId="25335"/>
    <cellStyle name="Normal 2 2 2 2 119 2 2 3" xfId="25336"/>
    <cellStyle name="Normal 2 2 2 2 119 2 3" xfId="16819"/>
    <cellStyle name="Normal 2 2 2 2 119 2 3 2" xfId="25337"/>
    <cellStyle name="Normal 2 2 2 2 119 2 4" xfId="25338"/>
    <cellStyle name="Normal 2 2 2 2 119 3" xfId="5448"/>
    <cellStyle name="Normal 2 2 2 2 119 3 2" xfId="16820"/>
    <cellStyle name="Normal 2 2 2 2 119 3 2 2" xfId="25339"/>
    <cellStyle name="Normal 2 2 2 2 119 3 3" xfId="25340"/>
    <cellStyle name="Normal 2 2 2 2 119 4" xfId="16821"/>
    <cellStyle name="Normal 2 2 2 2 119 4 2" xfId="25341"/>
    <cellStyle name="Normal 2 2 2 2 119 5" xfId="25342"/>
    <cellStyle name="Normal 2 2 2 2 12" xfId="5449"/>
    <cellStyle name="Normal 2 2 2 2 12 2" xfId="5450"/>
    <cellStyle name="Normal 2 2 2 2 12 2 2" xfId="5451"/>
    <cellStyle name="Normal 2 2 2 2 12 2 2 2" xfId="16822"/>
    <cellStyle name="Normal 2 2 2 2 12 2 2 2 2" xfId="25343"/>
    <cellStyle name="Normal 2 2 2 2 12 2 2 3" xfId="25344"/>
    <cellStyle name="Normal 2 2 2 2 12 2 3" xfId="16823"/>
    <cellStyle name="Normal 2 2 2 2 12 2 3 2" xfId="25345"/>
    <cellStyle name="Normal 2 2 2 2 12 2 4" xfId="25346"/>
    <cellStyle name="Normal 2 2 2 2 12 3" xfId="5452"/>
    <cellStyle name="Normal 2 2 2 2 12 3 2" xfId="5453"/>
    <cellStyle name="Normal 2 2 2 2 12 3 2 2" xfId="16824"/>
    <cellStyle name="Normal 2 2 2 2 12 3 2 2 2" xfId="25347"/>
    <cellStyle name="Normal 2 2 2 2 12 3 2 3" xfId="25348"/>
    <cellStyle name="Normal 2 2 2 2 12 3 3" xfId="16825"/>
    <cellStyle name="Normal 2 2 2 2 12 3 3 2" xfId="25349"/>
    <cellStyle name="Normal 2 2 2 2 12 3 4" xfId="25350"/>
    <cellStyle name="Normal 2 2 2 2 12 4" xfId="5454"/>
    <cellStyle name="Normal 2 2 2 2 12 4 2" xfId="16826"/>
    <cellStyle name="Normal 2 2 2 2 12 4 2 2" xfId="25351"/>
    <cellStyle name="Normal 2 2 2 2 12 4 3" xfId="25352"/>
    <cellStyle name="Normal 2 2 2 2 12 5" xfId="16827"/>
    <cellStyle name="Normal 2 2 2 2 12 5 2" xfId="25353"/>
    <cellStyle name="Normal 2 2 2 2 12 6" xfId="25354"/>
    <cellStyle name="Normal 2 2 2 2 120" xfId="5455"/>
    <cellStyle name="Normal 2 2 2 2 120 2" xfId="5456"/>
    <cellStyle name="Normal 2 2 2 2 120 2 2" xfId="5457"/>
    <cellStyle name="Normal 2 2 2 2 120 2 2 2" xfId="16828"/>
    <cellStyle name="Normal 2 2 2 2 120 2 2 2 2" xfId="25355"/>
    <cellStyle name="Normal 2 2 2 2 120 2 2 3" xfId="25356"/>
    <cellStyle name="Normal 2 2 2 2 120 2 3" xfId="16829"/>
    <cellStyle name="Normal 2 2 2 2 120 2 3 2" xfId="25357"/>
    <cellStyle name="Normal 2 2 2 2 120 2 4" xfId="25358"/>
    <cellStyle name="Normal 2 2 2 2 120 3" xfId="5458"/>
    <cellStyle name="Normal 2 2 2 2 120 3 2" xfId="16830"/>
    <cellStyle name="Normal 2 2 2 2 120 3 2 2" xfId="25359"/>
    <cellStyle name="Normal 2 2 2 2 120 3 3" xfId="25360"/>
    <cellStyle name="Normal 2 2 2 2 120 4" xfId="16831"/>
    <cellStyle name="Normal 2 2 2 2 120 4 2" xfId="25361"/>
    <cellStyle name="Normal 2 2 2 2 120 5" xfId="25362"/>
    <cellStyle name="Normal 2 2 2 2 121" xfId="5459"/>
    <cellStyle name="Normal 2 2 2 2 121 2" xfId="5460"/>
    <cellStyle name="Normal 2 2 2 2 121 2 2" xfId="5461"/>
    <cellStyle name="Normal 2 2 2 2 121 2 2 2" xfId="16832"/>
    <cellStyle name="Normal 2 2 2 2 121 2 2 2 2" xfId="25363"/>
    <cellStyle name="Normal 2 2 2 2 121 2 2 3" xfId="25364"/>
    <cellStyle name="Normal 2 2 2 2 121 2 3" xfId="16833"/>
    <cellStyle name="Normal 2 2 2 2 121 2 3 2" xfId="25365"/>
    <cellStyle name="Normal 2 2 2 2 121 2 4" xfId="25366"/>
    <cellStyle name="Normal 2 2 2 2 121 3" xfId="5462"/>
    <cellStyle name="Normal 2 2 2 2 121 3 2" xfId="16834"/>
    <cellStyle name="Normal 2 2 2 2 121 3 2 2" xfId="25367"/>
    <cellStyle name="Normal 2 2 2 2 121 3 3" xfId="25368"/>
    <cellStyle name="Normal 2 2 2 2 121 4" xfId="16835"/>
    <cellStyle name="Normal 2 2 2 2 121 4 2" xfId="25369"/>
    <cellStyle name="Normal 2 2 2 2 121 5" xfId="25370"/>
    <cellStyle name="Normal 2 2 2 2 122" xfId="5463"/>
    <cellStyle name="Normal 2 2 2 2 122 2" xfId="5464"/>
    <cellStyle name="Normal 2 2 2 2 122 2 2" xfId="5465"/>
    <cellStyle name="Normal 2 2 2 2 122 2 2 2" xfId="16836"/>
    <cellStyle name="Normal 2 2 2 2 122 2 2 2 2" xfId="25371"/>
    <cellStyle name="Normal 2 2 2 2 122 2 2 3" xfId="25372"/>
    <cellStyle name="Normal 2 2 2 2 122 2 3" xfId="16837"/>
    <cellStyle name="Normal 2 2 2 2 122 2 3 2" xfId="25373"/>
    <cellStyle name="Normal 2 2 2 2 122 2 4" xfId="25374"/>
    <cellStyle name="Normal 2 2 2 2 122 3" xfId="5466"/>
    <cellStyle name="Normal 2 2 2 2 122 3 2" xfId="16838"/>
    <cellStyle name="Normal 2 2 2 2 122 3 2 2" xfId="25375"/>
    <cellStyle name="Normal 2 2 2 2 122 3 3" xfId="25376"/>
    <cellStyle name="Normal 2 2 2 2 122 4" xfId="16839"/>
    <cellStyle name="Normal 2 2 2 2 122 4 2" xfId="25377"/>
    <cellStyle name="Normal 2 2 2 2 122 5" xfId="25378"/>
    <cellStyle name="Normal 2 2 2 2 123" xfId="5467"/>
    <cellStyle name="Normal 2 2 2 2 123 2" xfId="5468"/>
    <cellStyle name="Normal 2 2 2 2 123 2 2" xfId="5469"/>
    <cellStyle name="Normal 2 2 2 2 123 2 2 2" xfId="16840"/>
    <cellStyle name="Normal 2 2 2 2 123 2 2 2 2" xfId="25379"/>
    <cellStyle name="Normal 2 2 2 2 123 2 2 3" xfId="25380"/>
    <cellStyle name="Normal 2 2 2 2 123 2 3" xfId="16841"/>
    <cellStyle name="Normal 2 2 2 2 123 2 3 2" xfId="25381"/>
    <cellStyle name="Normal 2 2 2 2 123 2 4" xfId="25382"/>
    <cellStyle name="Normal 2 2 2 2 123 3" xfId="5470"/>
    <cellStyle name="Normal 2 2 2 2 123 3 2" xfId="16842"/>
    <cellStyle name="Normal 2 2 2 2 123 3 2 2" xfId="25383"/>
    <cellStyle name="Normal 2 2 2 2 123 3 3" xfId="25384"/>
    <cellStyle name="Normal 2 2 2 2 123 4" xfId="16843"/>
    <cellStyle name="Normal 2 2 2 2 123 4 2" xfId="25385"/>
    <cellStyle name="Normal 2 2 2 2 123 5" xfId="25386"/>
    <cellStyle name="Normal 2 2 2 2 124" xfId="5471"/>
    <cellStyle name="Normal 2 2 2 2 124 2" xfId="5472"/>
    <cellStyle name="Normal 2 2 2 2 124 2 2" xfId="5473"/>
    <cellStyle name="Normal 2 2 2 2 124 2 2 2" xfId="16844"/>
    <cellStyle name="Normal 2 2 2 2 124 2 2 2 2" xfId="25387"/>
    <cellStyle name="Normal 2 2 2 2 124 2 2 3" xfId="25388"/>
    <cellStyle name="Normal 2 2 2 2 124 2 3" xfId="16845"/>
    <cellStyle name="Normal 2 2 2 2 124 2 3 2" xfId="25389"/>
    <cellStyle name="Normal 2 2 2 2 124 2 4" xfId="25390"/>
    <cellStyle name="Normal 2 2 2 2 124 3" xfId="5474"/>
    <cellStyle name="Normal 2 2 2 2 124 3 2" xfId="16846"/>
    <cellStyle name="Normal 2 2 2 2 124 3 2 2" xfId="25391"/>
    <cellStyle name="Normal 2 2 2 2 124 3 3" xfId="25392"/>
    <cellStyle name="Normal 2 2 2 2 124 4" xfId="16847"/>
    <cellStyle name="Normal 2 2 2 2 124 4 2" xfId="25393"/>
    <cellStyle name="Normal 2 2 2 2 124 5" xfId="25394"/>
    <cellStyle name="Normal 2 2 2 2 125" xfId="5475"/>
    <cellStyle name="Normal 2 2 2 2 125 2" xfId="5476"/>
    <cellStyle name="Normal 2 2 2 2 125 2 2" xfId="5477"/>
    <cellStyle name="Normal 2 2 2 2 125 2 2 2" xfId="16848"/>
    <cellStyle name="Normal 2 2 2 2 125 2 2 2 2" xfId="25395"/>
    <cellStyle name="Normal 2 2 2 2 125 2 2 3" xfId="25396"/>
    <cellStyle name="Normal 2 2 2 2 125 2 3" xfId="16849"/>
    <cellStyle name="Normal 2 2 2 2 125 2 3 2" xfId="25397"/>
    <cellStyle name="Normal 2 2 2 2 125 2 4" xfId="25398"/>
    <cellStyle name="Normal 2 2 2 2 125 3" xfId="5478"/>
    <cellStyle name="Normal 2 2 2 2 125 3 2" xfId="16850"/>
    <cellStyle name="Normal 2 2 2 2 125 3 2 2" xfId="25399"/>
    <cellStyle name="Normal 2 2 2 2 125 3 3" xfId="25400"/>
    <cellStyle name="Normal 2 2 2 2 125 4" xfId="16851"/>
    <cellStyle name="Normal 2 2 2 2 125 4 2" xfId="25401"/>
    <cellStyle name="Normal 2 2 2 2 125 5" xfId="25402"/>
    <cellStyle name="Normal 2 2 2 2 126" xfId="5479"/>
    <cellStyle name="Normal 2 2 2 2 126 2" xfId="5480"/>
    <cellStyle name="Normal 2 2 2 2 126 2 2" xfId="5481"/>
    <cellStyle name="Normal 2 2 2 2 126 2 2 2" xfId="16852"/>
    <cellStyle name="Normal 2 2 2 2 126 2 2 2 2" xfId="25403"/>
    <cellStyle name="Normal 2 2 2 2 126 2 2 3" xfId="25404"/>
    <cellStyle name="Normal 2 2 2 2 126 2 3" xfId="16853"/>
    <cellStyle name="Normal 2 2 2 2 126 2 3 2" xfId="25405"/>
    <cellStyle name="Normal 2 2 2 2 126 2 4" xfId="25406"/>
    <cellStyle name="Normal 2 2 2 2 126 3" xfId="5482"/>
    <cellStyle name="Normal 2 2 2 2 126 3 2" xfId="16854"/>
    <cellStyle name="Normal 2 2 2 2 126 3 2 2" xfId="25407"/>
    <cellStyle name="Normal 2 2 2 2 126 3 3" xfId="25408"/>
    <cellStyle name="Normal 2 2 2 2 126 4" xfId="16855"/>
    <cellStyle name="Normal 2 2 2 2 126 4 2" xfId="25409"/>
    <cellStyle name="Normal 2 2 2 2 126 5" xfId="25410"/>
    <cellStyle name="Normal 2 2 2 2 127" xfId="5483"/>
    <cellStyle name="Normal 2 2 2 2 127 2" xfId="5484"/>
    <cellStyle name="Normal 2 2 2 2 127 2 2" xfId="5485"/>
    <cellStyle name="Normal 2 2 2 2 127 2 2 2" xfId="16856"/>
    <cellStyle name="Normal 2 2 2 2 127 2 2 2 2" xfId="25411"/>
    <cellStyle name="Normal 2 2 2 2 127 2 2 3" xfId="25412"/>
    <cellStyle name="Normal 2 2 2 2 127 2 3" xfId="16857"/>
    <cellStyle name="Normal 2 2 2 2 127 2 3 2" xfId="25413"/>
    <cellStyle name="Normal 2 2 2 2 127 2 4" xfId="25414"/>
    <cellStyle name="Normal 2 2 2 2 127 3" xfId="5486"/>
    <cellStyle name="Normal 2 2 2 2 127 3 2" xfId="16858"/>
    <cellStyle name="Normal 2 2 2 2 127 3 2 2" xfId="25415"/>
    <cellStyle name="Normal 2 2 2 2 127 3 3" xfId="25416"/>
    <cellStyle name="Normal 2 2 2 2 127 4" xfId="16859"/>
    <cellStyle name="Normal 2 2 2 2 127 4 2" xfId="25417"/>
    <cellStyle name="Normal 2 2 2 2 127 5" xfId="25418"/>
    <cellStyle name="Normal 2 2 2 2 128" xfId="5487"/>
    <cellStyle name="Normal 2 2 2 2 128 2" xfId="5488"/>
    <cellStyle name="Normal 2 2 2 2 128 2 2" xfId="5489"/>
    <cellStyle name="Normal 2 2 2 2 128 2 2 2" xfId="16860"/>
    <cellStyle name="Normal 2 2 2 2 128 2 2 2 2" xfId="25419"/>
    <cellStyle name="Normal 2 2 2 2 128 2 2 3" xfId="25420"/>
    <cellStyle name="Normal 2 2 2 2 128 2 3" xfId="16861"/>
    <cellStyle name="Normal 2 2 2 2 128 2 3 2" xfId="25421"/>
    <cellStyle name="Normal 2 2 2 2 128 2 4" xfId="25422"/>
    <cellStyle name="Normal 2 2 2 2 128 3" xfId="5490"/>
    <cellStyle name="Normal 2 2 2 2 128 3 2" xfId="16862"/>
    <cellStyle name="Normal 2 2 2 2 128 3 2 2" xfId="25423"/>
    <cellStyle name="Normal 2 2 2 2 128 3 3" xfId="25424"/>
    <cellStyle name="Normal 2 2 2 2 128 4" xfId="16863"/>
    <cellStyle name="Normal 2 2 2 2 128 4 2" xfId="25425"/>
    <cellStyle name="Normal 2 2 2 2 128 5" xfId="25426"/>
    <cellStyle name="Normal 2 2 2 2 129" xfId="5491"/>
    <cellStyle name="Normal 2 2 2 2 129 2" xfId="5492"/>
    <cellStyle name="Normal 2 2 2 2 129 2 2" xfId="5493"/>
    <cellStyle name="Normal 2 2 2 2 129 2 2 2" xfId="16864"/>
    <cellStyle name="Normal 2 2 2 2 129 2 2 2 2" xfId="25427"/>
    <cellStyle name="Normal 2 2 2 2 129 2 2 3" xfId="25428"/>
    <cellStyle name="Normal 2 2 2 2 129 2 3" xfId="16865"/>
    <cellStyle name="Normal 2 2 2 2 129 2 3 2" xfId="25429"/>
    <cellStyle name="Normal 2 2 2 2 129 2 4" xfId="25430"/>
    <cellStyle name="Normal 2 2 2 2 129 3" xfId="5494"/>
    <cellStyle name="Normal 2 2 2 2 129 3 2" xfId="16866"/>
    <cellStyle name="Normal 2 2 2 2 129 3 2 2" xfId="25431"/>
    <cellStyle name="Normal 2 2 2 2 129 3 3" xfId="25432"/>
    <cellStyle name="Normal 2 2 2 2 129 4" xfId="16867"/>
    <cellStyle name="Normal 2 2 2 2 129 4 2" xfId="25433"/>
    <cellStyle name="Normal 2 2 2 2 129 5" xfId="25434"/>
    <cellStyle name="Normal 2 2 2 2 13" xfId="5495"/>
    <cellStyle name="Normal 2 2 2 2 13 2" xfId="5496"/>
    <cellStyle name="Normal 2 2 2 2 13 2 2" xfId="5497"/>
    <cellStyle name="Normal 2 2 2 2 13 2 2 2" xfId="16868"/>
    <cellStyle name="Normal 2 2 2 2 13 2 2 2 2" xfId="25435"/>
    <cellStyle name="Normal 2 2 2 2 13 2 2 3" xfId="25436"/>
    <cellStyle name="Normal 2 2 2 2 13 2 3" xfId="16869"/>
    <cellStyle name="Normal 2 2 2 2 13 2 3 2" xfId="25437"/>
    <cellStyle name="Normal 2 2 2 2 13 2 4" xfId="25438"/>
    <cellStyle name="Normal 2 2 2 2 13 3" xfId="5498"/>
    <cellStyle name="Normal 2 2 2 2 13 3 2" xfId="5499"/>
    <cellStyle name="Normal 2 2 2 2 13 3 2 2" xfId="16870"/>
    <cellStyle name="Normal 2 2 2 2 13 3 2 2 2" xfId="25439"/>
    <cellStyle name="Normal 2 2 2 2 13 3 2 3" xfId="25440"/>
    <cellStyle name="Normal 2 2 2 2 13 3 3" xfId="16871"/>
    <cellStyle name="Normal 2 2 2 2 13 3 3 2" xfId="25441"/>
    <cellStyle name="Normal 2 2 2 2 13 3 4" xfId="25442"/>
    <cellStyle name="Normal 2 2 2 2 13 4" xfId="5500"/>
    <cellStyle name="Normal 2 2 2 2 13 4 2" xfId="16872"/>
    <cellStyle name="Normal 2 2 2 2 13 4 2 2" xfId="25443"/>
    <cellStyle name="Normal 2 2 2 2 13 4 3" xfId="25444"/>
    <cellStyle name="Normal 2 2 2 2 13 5" xfId="16873"/>
    <cellStyle name="Normal 2 2 2 2 13 5 2" xfId="25445"/>
    <cellStyle name="Normal 2 2 2 2 13 6" xfId="25446"/>
    <cellStyle name="Normal 2 2 2 2 130" xfId="5501"/>
    <cellStyle name="Normal 2 2 2 2 130 2" xfId="5502"/>
    <cellStyle name="Normal 2 2 2 2 130 2 2" xfId="5503"/>
    <cellStyle name="Normal 2 2 2 2 130 2 2 2" xfId="16874"/>
    <cellStyle name="Normal 2 2 2 2 130 2 2 2 2" xfId="25447"/>
    <cellStyle name="Normal 2 2 2 2 130 2 2 3" xfId="25448"/>
    <cellStyle name="Normal 2 2 2 2 130 2 3" xfId="16875"/>
    <cellStyle name="Normal 2 2 2 2 130 2 3 2" xfId="25449"/>
    <cellStyle name="Normal 2 2 2 2 130 2 4" xfId="25450"/>
    <cellStyle name="Normal 2 2 2 2 130 3" xfId="5504"/>
    <cellStyle name="Normal 2 2 2 2 130 3 2" xfId="16876"/>
    <cellStyle name="Normal 2 2 2 2 130 3 2 2" xfId="25451"/>
    <cellStyle name="Normal 2 2 2 2 130 3 3" xfId="25452"/>
    <cellStyle name="Normal 2 2 2 2 130 4" xfId="16877"/>
    <cellStyle name="Normal 2 2 2 2 130 4 2" xfId="25453"/>
    <cellStyle name="Normal 2 2 2 2 130 5" xfId="25454"/>
    <cellStyle name="Normal 2 2 2 2 131" xfId="5505"/>
    <cellStyle name="Normal 2 2 2 2 131 2" xfId="5506"/>
    <cellStyle name="Normal 2 2 2 2 131 2 2" xfId="5507"/>
    <cellStyle name="Normal 2 2 2 2 131 2 2 2" xfId="16878"/>
    <cellStyle name="Normal 2 2 2 2 131 2 2 2 2" xfId="25455"/>
    <cellStyle name="Normal 2 2 2 2 131 2 2 3" xfId="25456"/>
    <cellStyle name="Normal 2 2 2 2 131 2 3" xfId="16879"/>
    <cellStyle name="Normal 2 2 2 2 131 2 3 2" xfId="25457"/>
    <cellStyle name="Normal 2 2 2 2 131 2 4" xfId="25458"/>
    <cellStyle name="Normal 2 2 2 2 131 3" xfId="5508"/>
    <cellStyle name="Normal 2 2 2 2 131 3 2" xfId="16880"/>
    <cellStyle name="Normal 2 2 2 2 131 3 2 2" xfId="25459"/>
    <cellStyle name="Normal 2 2 2 2 131 3 3" xfId="25460"/>
    <cellStyle name="Normal 2 2 2 2 131 4" xfId="16881"/>
    <cellStyle name="Normal 2 2 2 2 131 4 2" xfId="25461"/>
    <cellStyle name="Normal 2 2 2 2 131 5" xfId="25462"/>
    <cellStyle name="Normal 2 2 2 2 132" xfId="5509"/>
    <cellStyle name="Normal 2 2 2 2 132 2" xfId="5510"/>
    <cellStyle name="Normal 2 2 2 2 132 2 2" xfId="5511"/>
    <cellStyle name="Normal 2 2 2 2 132 2 2 2" xfId="16882"/>
    <cellStyle name="Normal 2 2 2 2 132 2 2 2 2" xfId="25463"/>
    <cellStyle name="Normal 2 2 2 2 132 2 2 3" xfId="25464"/>
    <cellStyle name="Normal 2 2 2 2 132 2 3" xfId="16883"/>
    <cellStyle name="Normal 2 2 2 2 132 2 3 2" xfId="25465"/>
    <cellStyle name="Normal 2 2 2 2 132 2 4" xfId="25466"/>
    <cellStyle name="Normal 2 2 2 2 132 3" xfId="5512"/>
    <cellStyle name="Normal 2 2 2 2 132 3 2" xfId="16884"/>
    <cellStyle name="Normal 2 2 2 2 132 3 2 2" xfId="25467"/>
    <cellStyle name="Normal 2 2 2 2 132 3 3" xfId="25468"/>
    <cellStyle name="Normal 2 2 2 2 132 4" xfId="16885"/>
    <cellStyle name="Normal 2 2 2 2 132 4 2" xfId="25469"/>
    <cellStyle name="Normal 2 2 2 2 132 5" xfId="25470"/>
    <cellStyle name="Normal 2 2 2 2 133" xfId="5513"/>
    <cellStyle name="Normal 2 2 2 2 133 2" xfId="5514"/>
    <cellStyle name="Normal 2 2 2 2 133 2 2" xfId="5515"/>
    <cellStyle name="Normal 2 2 2 2 133 2 2 2" xfId="16886"/>
    <cellStyle name="Normal 2 2 2 2 133 2 2 2 2" xfId="25471"/>
    <cellStyle name="Normal 2 2 2 2 133 2 2 3" xfId="25472"/>
    <cellStyle name="Normal 2 2 2 2 133 2 3" xfId="16887"/>
    <cellStyle name="Normal 2 2 2 2 133 2 3 2" xfId="25473"/>
    <cellStyle name="Normal 2 2 2 2 133 2 4" xfId="25474"/>
    <cellStyle name="Normal 2 2 2 2 133 3" xfId="5516"/>
    <cellStyle name="Normal 2 2 2 2 133 3 2" xfId="16888"/>
    <cellStyle name="Normal 2 2 2 2 133 3 2 2" xfId="25475"/>
    <cellStyle name="Normal 2 2 2 2 133 3 3" xfId="25476"/>
    <cellStyle name="Normal 2 2 2 2 133 4" xfId="16889"/>
    <cellStyle name="Normal 2 2 2 2 133 4 2" xfId="25477"/>
    <cellStyle name="Normal 2 2 2 2 133 5" xfId="25478"/>
    <cellStyle name="Normal 2 2 2 2 134" xfId="5517"/>
    <cellStyle name="Normal 2 2 2 2 134 2" xfId="5518"/>
    <cellStyle name="Normal 2 2 2 2 134 2 2" xfId="5519"/>
    <cellStyle name="Normal 2 2 2 2 134 2 2 2" xfId="16890"/>
    <cellStyle name="Normal 2 2 2 2 134 2 2 2 2" xfId="25479"/>
    <cellStyle name="Normal 2 2 2 2 134 2 2 3" xfId="25480"/>
    <cellStyle name="Normal 2 2 2 2 134 2 3" xfId="16891"/>
    <cellStyle name="Normal 2 2 2 2 134 2 3 2" xfId="25481"/>
    <cellStyle name="Normal 2 2 2 2 134 2 4" xfId="25482"/>
    <cellStyle name="Normal 2 2 2 2 134 3" xfId="5520"/>
    <cellStyle name="Normal 2 2 2 2 134 3 2" xfId="16892"/>
    <cellStyle name="Normal 2 2 2 2 134 3 2 2" xfId="25483"/>
    <cellStyle name="Normal 2 2 2 2 134 3 3" xfId="25484"/>
    <cellStyle name="Normal 2 2 2 2 134 4" xfId="16893"/>
    <cellStyle name="Normal 2 2 2 2 134 4 2" xfId="25485"/>
    <cellStyle name="Normal 2 2 2 2 134 5" xfId="25486"/>
    <cellStyle name="Normal 2 2 2 2 135" xfId="5521"/>
    <cellStyle name="Normal 2 2 2 2 135 2" xfId="5522"/>
    <cellStyle name="Normal 2 2 2 2 135 2 2" xfId="5523"/>
    <cellStyle name="Normal 2 2 2 2 135 2 2 2" xfId="16894"/>
    <cellStyle name="Normal 2 2 2 2 135 2 2 2 2" xfId="25487"/>
    <cellStyle name="Normal 2 2 2 2 135 2 2 3" xfId="25488"/>
    <cellStyle name="Normal 2 2 2 2 135 2 3" xfId="16895"/>
    <cellStyle name="Normal 2 2 2 2 135 2 3 2" xfId="25489"/>
    <cellStyle name="Normal 2 2 2 2 135 2 4" xfId="25490"/>
    <cellStyle name="Normal 2 2 2 2 135 3" xfId="5524"/>
    <cellStyle name="Normal 2 2 2 2 135 3 2" xfId="16896"/>
    <cellStyle name="Normal 2 2 2 2 135 3 2 2" xfId="25491"/>
    <cellStyle name="Normal 2 2 2 2 135 3 3" xfId="25492"/>
    <cellStyle name="Normal 2 2 2 2 135 4" xfId="16897"/>
    <cellStyle name="Normal 2 2 2 2 135 4 2" xfId="25493"/>
    <cellStyle name="Normal 2 2 2 2 135 5" xfId="25494"/>
    <cellStyle name="Normal 2 2 2 2 136" xfId="5525"/>
    <cellStyle name="Normal 2 2 2 2 136 2" xfId="5526"/>
    <cellStyle name="Normal 2 2 2 2 136 2 2" xfId="5527"/>
    <cellStyle name="Normal 2 2 2 2 136 2 2 2" xfId="16898"/>
    <cellStyle name="Normal 2 2 2 2 136 2 2 2 2" xfId="25495"/>
    <cellStyle name="Normal 2 2 2 2 136 2 2 3" xfId="25496"/>
    <cellStyle name="Normal 2 2 2 2 136 2 3" xfId="16899"/>
    <cellStyle name="Normal 2 2 2 2 136 2 3 2" xfId="25497"/>
    <cellStyle name="Normal 2 2 2 2 136 2 4" xfId="25498"/>
    <cellStyle name="Normal 2 2 2 2 136 3" xfId="5528"/>
    <cellStyle name="Normal 2 2 2 2 136 3 2" xfId="16900"/>
    <cellStyle name="Normal 2 2 2 2 136 3 2 2" xfId="25499"/>
    <cellStyle name="Normal 2 2 2 2 136 3 3" xfId="25500"/>
    <cellStyle name="Normal 2 2 2 2 136 4" xfId="16901"/>
    <cellStyle name="Normal 2 2 2 2 136 4 2" xfId="25501"/>
    <cellStyle name="Normal 2 2 2 2 136 5" xfId="25502"/>
    <cellStyle name="Normal 2 2 2 2 137" xfId="5529"/>
    <cellStyle name="Normal 2 2 2 2 137 2" xfId="5530"/>
    <cellStyle name="Normal 2 2 2 2 137 2 2" xfId="5531"/>
    <cellStyle name="Normal 2 2 2 2 137 2 2 2" xfId="16902"/>
    <cellStyle name="Normal 2 2 2 2 137 2 2 2 2" xfId="25503"/>
    <cellStyle name="Normal 2 2 2 2 137 2 2 3" xfId="25504"/>
    <cellStyle name="Normal 2 2 2 2 137 2 3" xfId="16903"/>
    <cellStyle name="Normal 2 2 2 2 137 2 3 2" xfId="25505"/>
    <cellStyle name="Normal 2 2 2 2 137 2 4" xfId="25506"/>
    <cellStyle name="Normal 2 2 2 2 137 3" xfId="5532"/>
    <cellStyle name="Normal 2 2 2 2 137 3 2" xfId="16904"/>
    <cellStyle name="Normal 2 2 2 2 137 3 2 2" xfId="25507"/>
    <cellStyle name="Normal 2 2 2 2 137 3 3" xfId="25508"/>
    <cellStyle name="Normal 2 2 2 2 137 4" xfId="16905"/>
    <cellStyle name="Normal 2 2 2 2 137 4 2" xfId="25509"/>
    <cellStyle name="Normal 2 2 2 2 137 5" xfId="25510"/>
    <cellStyle name="Normal 2 2 2 2 138" xfId="5533"/>
    <cellStyle name="Normal 2 2 2 2 138 2" xfId="5534"/>
    <cellStyle name="Normal 2 2 2 2 138 2 2" xfId="5535"/>
    <cellStyle name="Normal 2 2 2 2 138 2 2 2" xfId="16906"/>
    <cellStyle name="Normal 2 2 2 2 138 2 2 2 2" xfId="25511"/>
    <cellStyle name="Normal 2 2 2 2 138 2 2 3" xfId="25512"/>
    <cellStyle name="Normal 2 2 2 2 138 2 3" xfId="16907"/>
    <cellStyle name="Normal 2 2 2 2 138 2 3 2" xfId="25513"/>
    <cellStyle name="Normal 2 2 2 2 138 2 4" xfId="25514"/>
    <cellStyle name="Normal 2 2 2 2 138 3" xfId="5536"/>
    <cellStyle name="Normal 2 2 2 2 138 3 2" xfId="16908"/>
    <cellStyle name="Normal 2 2 2 2 138 3 2 2" xfId="25515"/>
    <cellStyle name="Normal 2 2 2 2 138 3 3" xfId="25516"/>
    <cellStyle name="Normal 2 2 2 2 138 4" xfId="16909"/>
    <cellStyle name="Normal 2 2 2 2 138 4 2" xfId="25517"/>
    <cellStyle name="Normal 2 2 2 2 138 5" xfId="25518"/>
    <cellStyle name="Normal 2 2 2 2 139" xfId="5537"/>
    <cellStyle name="Normal 2 2 2 2 139 2" xfId="5538"/>
    <cellStyle name="Normal 2 2 2 2 139 2 2" xfId="5539"/>
    <cellStyle name="Normal 2 2 2 2 139 2 2 2" xfId="16910"/>
    <cellStyle name="Normal 2 2 2 2 139 2 2 2 2" xfId="25519"/>
    <cellStyle name="Normal 2 2 2 2 139 2 2 3" xfId="25520"/>
    <cellStyle name="Normal 2 2 2 2 139 2 3" xfId="16911"/>
    <cellStyle name="Normal 2 2 2 2 139 2 3 2" xfId="25521"/>
    <cellStyle name="Normal 2 2 2 2 139 2 4" xfId="25522"/>
    <cellStyle name="Normal 2 2 2 2 139 3" xfId="5540"/>
    <cellStyle name="Normal 2 2 2 2 139 3 2" xfId="16912"/>
    <cellStyle name="Normal 2 2 2 2 139 3 2 2" xfId="25523"/>
    <cellStyle name="Normal 2 2 2 2 139 3 3" xfId="25524"/>
    <cellStyle name="Normal 2 2 2 2 139 4" xfId="16913"/>
    <cellStyle name="Normal 2 2 2 2 139 4 2" xfId="25525"/>
    <cellStyle name="Normal 2 2 2 2 139 5" xfId="25526"/>
    <cellStyle name="Normal 2 2 2 2 14" xfId="5541"/>
    <cellStyle name="Normal 2 2 2 2 14 2" xfId="5542"/>
    <cellStyle name="Normal 2 2 2 2 14 2 2" xfId="5543"/>
    <cellStyle name="Normal 2 2 2 2 14 2 2 2" xfId="16914"/>
    <cellStyle name="Normal 2 2 2 2 14 2 2 2 2" xfId="25527"/>
    <cellStyle name="Normal 2 2 2 2 14 2 2 3" xfId="25528"/>
    <cellStyle name="Normal 2 2 2 2 14 2 3" xfId="16915"/>
    <cellStyle name="Normal 2 2 2 2 14 2 3 2" xfId="25529"/>
    <cellStyle name="Normal 2 2 2 2 14 2 4" xfId="25530"/>
    <cellStyle name="Normal 2 2 2 2 14 3" xfId="5544"/>
    <cellStyle name="Normal 2 2 2 2 14 3 2" xfId="5545"/>
    <cellStyle name="Normal 2 2 2 2 14 3 2 2" xfId="16916"/>
    <cellStyle name="Normal 2 2 2 2 14 3 2 2 2" xfId="25531"/>
    <cellStyle name="Normal 2 2 2 2 14 3 2 3" xfId="25532"/>
    <cellStyle name="Normal 2 2 2 2 14 3 3" xfId="16917"/>
    <cellStyle name="Normal 2 2 2 2 14 3 3 2" xfId="25533"/>
    <cellStyle name="Normal 2 2 2 2 14 3 4" xfId="25534"/>
    <cellStyle name="Normal 2 2 2 2 14 4" xfId="5546"/>
    <cellStyle name="Normal 2 2 2 2 14 4 2" xfId="16918"/>
    <cellStyle name="Normal 2 2 2 2 14 4 2 2" xfId="25535"/>
    <cellStyle name="Normal 2 2 2 2 14 4 3" xfId="25536"/>
    <cellStyle name="Normal 2 2 2 2 14 5" xfId="16919"/>
    <cellStyle name="Normal 2 2 2 2 14 5 2" xfId="25537"/>
    <cellStyle name="Normal 2 2 2 2 14 6" xfId="25538"/>
    <cellStyle name="Normal 2 2 2 2 140" xfId="5547"/>
    <cellStyle name="Normal 2 2 2 2 140 2" xfId="5548"/>
    <cellStyle name="Normal 2 2 2 2 140 2 2" xfId="5549"/>
    <cellStyle name="Normal 2 2 2 2 140 2 2 2" xfId="16920"/>
    <cellStyle name="Normal 2 2 2 2 140 2 2 2 2" xfId="25539"/>
    <cellStyle name="Normal 2 2 2 2 140 2 2 3" xfId="25540"/>
    <cellStyle name="Normal 2 2 2 2 140 2 3" xfId="16921"/>
    <cellStyle name="Normal 2 2 2 2 140 2 3 2" xfId="25541"/>
    <cellStyle name="Normal 2 2 2 2 140 2 4" xfId="25542"/>
    <cellStyle name="Normal 2 2 2 2 140 3" xfId="5550"/>
    <cellStyle name="Normal 2 2 2 2 140 3 2" xfId="16922"/>
    <cellStyle name="Normal 2 2 2 2 140 3 2 2" xfId="25543"/>
    <cellStyle name="Normal 2 2 2 2 140 3 3" xfId="25544"/>
    <cellStyle name="Normal 2 2 2 2 140 4" xfId="16923"/>
    <cellStyle name="Normal 2 2 2 2 140 4 2" xfId="25545"/>
    <cellStyle name="Normal 2 2 2 2 140 5" xfId="25546"/>
    <cellStyle name="Normal 2 2 2 2 141" xfId="5551"/>
    <cellStyle name="Normal 2 2 2 2 141 2" xfId="5552"/>
    <cellStyle name="Normal 2 2 2 2 141 2 2" xfId="5553"/>
    <cellStyle name="Normal 2 2 2 2 141 2 2 2" xfId="16924"/>
    <cellStyle name="Normal 2 2 2 2 141 2 2 2 2" xfId="25547"/>
    <cellStyle name="Normal 2 2 2 2 141 2 2 3" xfId="25548"/>
    <cellStyle name="Normal 2 2 2 2 141 2 3" xfId="16925"/>
    <cellStyle name="Normal 2 2 2 2 141 2 3 2" xfId="25549"/>
    <cellStyle name="Normal 2 2 2 2 141 2 4" xfId="25550"/>
    <cellStyle name="Normal 2 2 2 2 141 3" xfId="5554"/>
    <cellStyle name="Normal 2 2 2 2 141 3 2" xfId="16926"/>
    <cellStyle name="Normal 2 2 2 2 141 3 2 2" xfId="25551"/>
    <cellStyle name="Normal 2 2 2 2 141 3 3" xfId="25552"/>
    <cellStyle name="Normal 2 2 2 2 141 4" xfId="16927"/>
    <cellStyle name="Normal 2 2 2 2 141 4 2" xfId="25553"/>
    <cellStyle name="Normal 2 2 2 2 141 5" xfId="25554"/>
    <cellStyle name="Normal 2 2 2 2 142" xfId="5555"/>
    <cellStyle name="Normal 2 2 2 2 142 2" xfId="5556"/>
    <cellStyle name="Normal 2 2 2 2 142 2 2" xfId="5557"/>
    <cellStyle name="Normal 2 2 2 2 142 2 2 2" xfId="16928"/>
    <cellStyle name="Normal 2 2 2 2 142 2 2 2 2" xfId="25555"/>
    <cellStyle name="Normal 2 2 2 2 142 2 2 3" xfId="25556"/>
    <cellStyle name="Normal 2 2 2 2 142 2 3" xfId="16929"/>
    <cellStyle name="Normal 2 2 2 2 142 2 3 2" xfId="25557"/>
    <cellStyle name="Normal 2 2 2 2 142 2 4" xfId="25558"/>
    <cellStyle name="Normal 2 2 2 2 142 3" xfId="5558"/>
    <cellStyle name="Normal 2 2 2 2 142 3 2" xfId="16930"/>
    <cellStyle name="Normal 2 2 2 2 142 3 2 2" xfId="25559"/>
    <cellStyle name="Normal 2 2 2 2 142 3 3" xfId="25560"/>
    <cellStyle name="Normal 2 2 2 2 142 4" xfId="16931"/>
    <cellStyle name="Normal 2 2 2 2 142 4 2" xfId="25561"/>
    <cellStyle name="Normal 2 2 2 2 142 5" xfId="25562"/>
    <cellStyle name="Normal 2 2 2 2 143" xfId="5559"/>
    <cellStyle name="Normal 2 2 2 2 143 2" xfId="5560"/>
    <cellStyle name="Normal 2 2 2 2 143 2 2" xfId="5561"/>
    <cellStyle name="Normal 2 2 2 2 143 2 2 2" xfId="16932"/>
    <cellStyle name="Normal 2 2 2 2 143 2 2 2 2" xfId="25563"/>
    <cellStyle name="Normal 2 2 2 2 143 2 2 3" xfId="25564"/>
    <cellStyle name="Normal 2 2 2 2 143 2 3" xfId="16933"/>
    <cellStyle name="Normal 2 2 2 2 143 2 3 2" xfId="25565"/>
    <cellStyle name="Normal 2 2 2 2 143 2 4" xfId="25566"/>
    <cellStyle name="Normal 2 2 2 2 143 3" xfId="5562"/>
    <cellStyle name="Normal 2 2 2 2 143 3 2" xfId="16934"/>
    <cellStyle name="Normal 2 2 2 2 143 3 2 2" xfId="25567"/>
    <cellStyle name="Normal 2 2 2 2 143 3 3" xfId="25568"/>
    <cellStyle name="Normal 2 2 2 2 143 4" xfId="16935"/>
    <cellStyle name="Normal 2 2 2 2 143 4 2" xfId="25569"/>
    <cellStyle name="Normal 2 2 2 2 143 5" xfId="25570"/>
    <cellStyle name="Normal 2 2 2 2 144" xfId="5563"/>
    <cellStyle name="Normal 2 2 2 2 144 2" xfId="5564"/>
    <cellStyle name="Normal 2 2 2 2 144 2 2" xfId="16936"/>
    <cellStyle name="Normal 2 2 2 2 144 2 2 2" xfId="25571"/>
    <cellStyle name="Normal 2 2 2 2 144 2 3" xfId="25572"/>
    <cellStyle name="Normal 2 2 2 2 144 3" xfId="16937"/>
    <cellStyle name="Normal 2 2 2 2 144 3 2" xfId="25573"/>
    <cellStyle name="Normal 2 2 2 2 144 4" xfId="25574"/>
    <cellStyle name="Normal 2 2 2 2 145" xfId="5565"/>
    <cellStyle name="Normal 2 2 2 2 145 2" xfId="16938"/>
    <cellStyle name="Normal 2 2 2 2 145 2 2" xfId="25575"/>
    <cellStyle name="Normal 2 2 2 2 145 3" xfId="25576"/>
    <cellStyle name="Normal 2 2 2 2 146" xfId="16939"/>
    <cellStyle name="Normal 2 2 2 2 146 2" xfId="25577"/>
    <cellStyle name="Normal 2 2 2 2 147" xfId="25578"/>
    <cellStyle name="Normal 2 2 2 2 15" xfId="5566"/>
    <cellStyle name="Normal 2 2 2 2 15 2" xfId="5567"/>
    <cellStyle name="Normal 2 2 2 2 15 2 2" xfId="5568"/>
    <cellStyle name="Normal 2 2 2 2 15 2 2 2" xfId="16940"/>
    <cellStyle name="Normal 2 2 2 2 15 2 2 2 2" xfId="25579"/>
    <cellStyle name="Normal 2 2 2 2 15 2 2 3" xfId="25580"/>
    <cellStyle name="Normal 2 2 2 2 15 2 3" xfId="16941"/>
    <cellStyle name="Normal 2 2 2 2 15 2 3 2" xfId="25581"/>
    <cellStyle name="Normal 2 2 2 2 15 2 4" xfId="25582"/>
    <cellStyle name="Normal 2 2 2 2 15 3" xfId="5569"/>
    <cellStyle name="Normal 2 2 2 2 15 3 2" xfId="5570"/>
    <cellStyle name="Normal 2 2 2 2 15 3 2 2" xfId="16942"/>
    <cellStyle name="Normal 2 2 2 2 15 3 2 2 2" xfId="25583"/>
    <cellStyle name="Normal 2 2 2 2 15 3 2 3" xfId="25584"/>
    <cellStyle name="Normal 2 2 2 2 15 3 3" xfId="16943"/>
    <cellStyle name="Normal 2 2 2 2 15 3 3 2" xfId="25585"/>
    <cellStyle name="Normal 2 2 2 2 15 3 4" xfId="25586"/>
    <cellStyle name="Normal 2 2 2 2 15 4" xfId="5571"/>
    <cellStyle name="Normal 2 2 2 2 15 4 2" xfId="16944"/>
    <cellStyle name="Normal 2 2 2 2 15 4 2 2" xfId="25587"/>
    <cellStyle name="Normal 2 2 2 2 15 4 3" xfId="25588"/>
    <cellStyle name="Normal 2 2 2 2 15 5" xfId="16945"/>
    <cellStyle name="Normal 2 2 2 2 15 5 2" xfId="25589"/>
    <cellStyle name="Normal 2 2 2 2 15 6" xfId="25590"/>
    <cellStyle name="Normal 2 2 2 2 16" xfId="5572"/>
    <cellStyle name="Normal 2 2 2 2 16 2" xfId="5573"/>
    <cellStyle name="Normal 2 2 2 2 16 2 2" xfId="5574"/>
    <cellStyle name="Normal 2 2 2 2 16 2 2 2" xfId="16946"/>
    <cellStyle name="Normal 2 2 2 2 16 2 2 2 2" xfId="25591"/>
    <cellStyle name="Normal 2 2 2 2 16 2 2 3" xfId="25592"/>
    <cellStyle name="Normal 2 2 2 2 16 2 3" xfId="16947"/>
    <cellStyle name="Normal 2 2 2 2 16 2 3 2" xfId="25593"/>
    <cellStyle name="Normal 2 2 2 2 16 2 4" xfId="25594"/>
    <cellStyle name="Normal 2 2 2 2 16 3" xfId="5575"/>
    <cellStyle name="Normal 2 2 2 2 16 3 2" xfId="5576"/>
    <cellStyle name="Normal 2 2 2 2 16 3 2 2" xfId="16948"/>
    <cellStyle name="Normal 2 2 2 2 16 3 2 2 2" xfId="25595"/>
    <cellStyle name="Normal 2 2 2 2 16 3 2 3" xfId="25596"/>
    <cellStyle name="Normal 2 2 2 2 16 3 3" xfId="16949"/>
    <cellStyle name="Normal 2 2 2 2 16 3 3 2" xfId="25597"/>
    <cellStyle name="Normal 2 2 2 2 16 3 4" xfId="25598"/>
    <cellStyle name="Normal 2 2 2 2 16 4" xfId="5577"/>
    <cellStyle name="Normal 2 2 2 2 16 4 2" xfId="16950"/>
    <cellStyle name="Normal 2 2 2 2 16 4 2 2" xfId="25599"/>
    <cellStyle name="Normal 2 2 2 2 16 4 3" xfId="25600"/>
    <cellStyle name="Normal 2 2 2 2 16 5" xfId="16951"/>
    <cellStyle name="Normal 2 2 2 2 16 5 2" xfId="25601"/>
    <cellStyle name="Normal 2 2 2 2 16 6" xfId="25602"/>
    <cellStyle name="Normal 2 2 2 2 17" xfId="5578"/>
    <cellStyle name="Normal 2 2 2 2 17 2" xfId="5579"/>
    <cellStyle name="Normal 2 2 2 2 17 2 2" xfId="5580"/>
    <cellStyle name="Normal 2 2 2 2 17 2 2 2" xfId="16952"/>
    <cellStyle name="Normal 2 2 2 2 17 2 2 2 2" xfId="25603"/>
    <cellStyle name="Normal 2 2 2 2 17 2 2 3" xfId="25604"/>
    <cellStyle name="Normal 2 2 2 2 17 2 3" xfId="16953"/>
    <cellStyle name="Normal 2 2 2 2 17 2 3 2" xfId="25605"/>
    <cellStyle name="Normal 2 2 2 2 17 2 4" xfId="25606"/>
    <cellStyle name="Normal 2 2 2 2 17 3" xfId="5581"/>
    <cellStyle name="Normal 2 2 2 2 17 3 2" xfId="5582"/>
    <cellStyle name="Normal 2 2 2 2 17 3 2 2" xfId="16954"/>
    <cellStyle name="Normal 2 2 2 2 17 3 2 2 2" xfId="25607"/>
    <cellStyle name="Normal 2 2 2 2 17 3 2 3" xfId="25608"/>
    <cellStyle name="Normal 2 2 2 2 17 3 3" xfId="16955"/>
    <cellStyle name="Normal 2 2 2 2 17 3 3 2" xfId="25609"/>
    <cellStyle name="Normal 2 2 2 2 17 3 4" xfId="25610"/>
    <cellStyle name="Normal 2 2 2 2 17 4" xfId="5583"/>
    <cellStyle name="Normal 2 2 2 2 17 4 2" xfId="16956"/>
    <cellStyle name="Normal 2 2 2 2 17 4 2 2" xfId="25611"/>
    <cellStyle name="Normal 2 2 2 2 17 4 3" xfId="25612"/>
    <cellStyle name="Normal 2 2 2 2 17 5" xfId="16957"/>
    <cellStyle name="Normal 2 2 2 2 17 5 2" xfId="25613"/>
    <cellStyle name="Normal 2 2 2 2 17 6" xfId="25614"/>
    <cellStyle name="Normal 2 2 2 2 18" xfId="5584"/>
    <cellStyle name="Normal 2 2 2 2 18 2" xfId="5585"/>
    <cellStyle name="Normal 2 2 2 2 18 2 2" xfId="5586"/>
    <cellStyle name="Normal 2 2 2 2 18 2 2 2" xfId="16958"/>
    <cellStyle name="Normal 2 2 2 2 18 2 2 2 2" xfId="25615"/>
    <cellStyle name="Normal 2 2 2 2 18 2 2 3" xfId="25616"/>
    <cellStyle name="Normal 2 2 2 2 18 2 3" xfId="16959"/>
    <cellStyle name="Normal 2 2 2 2 18 2 3 2" xfId="25617"/>
    <cellStyle name="Normal 2 2 2 2 18 2 4" xfId="25618"/>
    <cellStyle name="Normal 2 2 2 2 18 3" xfId="5587"/>
    <cellStyle name="Normal 2 2 2 2 18 3 2" xfId="5588"/>
    <cellStyle name="Normal 2 2 2 2 18 3 2 2" xfId="16960"/>
    <cellStyle name="Normal 2 2 2 2 18 3 2 2 2" xfId="25619"/>
    <cellStyle name="Normal 2 2 2 2 18 3 2 3" xfId="25620"/>
    <cellStyle name="Normal 2 2 2 2 18 3 3" xfId="16961"/>
    <cellStyle name="Normal 2 2 2 2 18 3 3 2" xfId="25621"/>
    <cellStyle name="Normal 2 2 2 2 18 3 4" xfId="25622"/>
    <cellStyle name="Normal 2 2 2 2 18 4" xfId="5589"/>
    <cellStyle name="Normal 2 2 2 2 18 4 2" xfId="16962"/>
    <cellStyle name="Normal 2 2 2 2 18 4 2 2" xfId="25623"/>
    <cellStyle name="Normal 2 2 2 2 18 4 3" xfId="25624"/>
    <cellStyle name="Normal 2 2 2 2 18 5" xfId="16963"/>
    <cellStyle name="Normal 2 2 2 2 18 5 2" xfId="25625"/>
    <cellStyle name="Normal 2 2 2 2 18 6" xfId="25626"/>
    <cellStyle name="Normal 2 2 2 2 19" xfId="5590"/>
    <cellStyle name="Normal 2 2 2 2 19 2" xfId="5591"/>
    <cellStyle name="Normal 2 2 2 2 19 2 2" xfId="5592"/>
    <cellStyle name="Normal 2 2 2 2 19 2 2 2" xfId="16964"/>
    <cellStyle name="Normal 2 2 2 2 19 2 2 2 2" xfId="25627"/>
    <cellStyle name="Normal 2 2 2 2 19 2 2 3" xfId="25628"/>
    <cellStyle name="Normal 2 2 2 2 19 2 3" xfId="16965"/>
    <cellStyle name="Normal 2 2 2 2 19 2 3 2" xfId="25629"/>
    <cellStyle name="Normal 2 2 2 2 19 2 4" xfId="25630"/>
    <cellStyle name="Normal 2 2 2 2 19 3" xfId="5593"/>
    <cellStyle name="Normal 2 2 2 2 19 3 2" xfId="5594"/>
    <cellStyle name="Normal 2 2 2 2 19 3 2 2" xfId="16966"/>
    <cellStyle name="Normal 2 2 2 2 19 3 2 2 2" xfId="25631"/>
    <cellStyle name="Normal 2 2 2 2 19 3 2 3" xfId="25632"/>
    <cellStyle name="Normal 2 2 2 2 19 3 3" xfId="16967"/>
    <cellStyle name="Normal 2 2 2 2 19 3 3 2" xfId="25633"/>
    <cellStyle name="Normal 2 2 2 2 19 3 4" xfId="25634"/>
    <cellStyle name="Normal 2 2 2 2 19 4" xfId="5595"/>
    <cellStyle name="Normal 2 2 2 2 19 4 2" xfId="16968"/>
    <cellStyle name="Normal 2 2 2 2 19 4 2 2" xfId="25635"/>
    <cellStyle name="Normal 2 2 2 2 19 4 3" xfId="25636"/>
    <cellStyle name="Normal 2 2 2 2 19 5" xfId="16969"/>
    <cellStyle name="Normal 2 2 2 2 19 5 2" xfId="25637"/>
    <cellStyle name="Normal 2 2 2 2 19 6" xfId="25638"/>
    <cellStyle name="Normal 2 2 2 2 2" xfId="37"/>
    <cellStyle name="Normal 2 2 2 2 2 2" xfId="5596"/>
    <cellStyle name="Normal 2 2 2 2 2 2 2" xfId="5597"/>
    <cellStyle name="Normal 2 2 2 2 2 2 2 2" xfId="5598"/>
    <cellStyle name="Normal 2 2 2 2 2 2 2 2 2" xfId="16970"/>
    <cellStyle name="Normal 2 2 2 2 2 2 2 2 2 2" xfId="25639"/>
    <cellStyle name="Normal 2 2 2 2 2 2 2 2 3" xfId="25640"/>
    <cellStyle name="Normal 2 2 2 2 2 2 2 3" xfId="16971"/>
    <cellStyle name="Normal 2 2 2 2 2 2 2 3 2" xfId="25641"/>
    <cellStyle name="Normal 2 2 2 2 2 2 2 4" xfId="25642"/>
    <cellStyle name="Normal 2 2 2 2 2 2 3" xfId="5599"/>
    <cellStyle name="Normal 2 2 2 2 2 2 3 2" xfId="16972"/>
    <cellStyle name="Normal 2 2 2 2 2 2 3 2 2" xfId="25643"/>
    <cellStyle name="Normal 2 2 2 2 2 2 3 3" xfId="25644"/>
    <cellStyle name="Normal 2 2 2 2 2 2 4" xfId="16973"/>
    <cellStyle name="Normal 2 2 2 2 2 2 4 2" xfId="25645"/>
    <cellStyle name="Normal 2 2 2 2 2 2 5" xfId="25646"/>
    <cellStyle name="Normal 2 2 2 2 2 3" xfId="5600"/>
    <cellStyle name="Normal 2 2 2 2 2 3 2" xfId="5601"/>
    <cellStyle name="Normal 2 2 2 2 2 3 2 2" xfId="5602"/>
    <cellStyle name="Normal 2 2 2 2 2 3 2 2 2" xfId="16974"/>
    <cellStyle name="Normal 2 2 2 2 2 3 2 2 2 2" xfId="25647"/>
    <cellStyle name="Normal 2 2 2 2 2 3 2 2 3" xfId="25648"/>
    <cellStyle name="Normal 2 2 2 2 2 3 2 3" xfId="16975"/>
    <cellStyle name="Normal 2 2 2 2 2 3 2 3 2" xfId="25649"/>
    <cellStyle name="Normal 2 2 2 2 2 3 2 4" xfId="25650"/>
    <cellStyle name="Normal 2 2 2 2 2 3 3" xfId="5603"/>
    <cellStyle name="Normal 2 2 2 2 2 3 3 2" xfId="16976"/>
    <cellStyle name="Normal 2 2 2 2 2 3 3 2 2" xfId="25651"/>
    <cellStyle name="Normal 2 2 2 2 2 3 3 3" xfId="25652"/>
    <cellStyle name="Normal 2 2 2 2 2 3 4" xfId="16977"/>
    <cellStyle name="Normal 2 2 2 2 2 3 4 2" xfId="25653"/>
    <cellStyle name="Normal 2 2 2 2 2 3 5" xfId="25654"/>
    <cellStyle name="Normal 2 2 2 2 2 4" xfId="5604"/>
    <cellStyle name="Normal 2 2 2 2 2 4 2" xfId="5605"/>
    <cellStyle name="Normal 2 2 2 2 2 4 2 2" xfId="16978"/>
    <cellStyle name="Normal 2 2 2 2 2 4 2 2 2" xfId="25655"/>
    <cellStyle name="Normal 2 2 2 2 2 4 2 3" xfId="25656"/>
    <cellStyle name="Normal 2 2 2 2 2 4 3" xfId="16979"/>
    <cellStyle name="Normal 2 2 2 2 2 4 3 2" xfId="25657"/>
    <cellStyle name="Normal 2 2 2 2 2 4 4" xfId="25658"/>
    <cellStyle name="Normal 2 2 2 2 2 5" xfId="5606"/>
    <cellStyle name="Normal 2 2 2 2 2 5 2" xfId="16980"/>
    <cellStyle name="Normal 2 2 2 2 2 5 2 2" xfId="25659"/>
    <cellStyle name="Normal 2 2 2 2 2 5 3" xfId="25660"/>
    <cellStyle name="Normal 2 2 2 2 2 6" xfId="16981"/>
    <cellStyle name="Normal 2 2 2 2 2 6 2" xfId="25661"/>
    <cellStyle name="Normal 2 2 2 2 2 7" xfId="25662"/>
    <cellStyle name="Normal 2 2 2 2 20" xfId="5607"/>
    <cellStyle name="Normal 2 2 2 2 20 2" xfId="5608"/>
    <cellStyle name="Normal 2 2 2 2 20 2 2" xfId="5609"/>
    <cellStyle name="Normal 2 2 2 2 20 2 2 2" xfId="16982"/>
    <cellStyle name="Normal 2 2 2 2 20 2 2 2 2" xfId="25663"/>
    <cellStyle name="Normal 2 2 2 2 20 2 2 3" xfId="25664"/>
    <cellStyle name="Normal 2 2 2 2 20 2 3" xfId="16983"/>
    <cellStyle name="Normal 2 2 2 2 20 2 3 2" xfId="25665"/>
    <cellStyle name="Normal 2 2 2 2 20 2 4" xfId="25666"/>
    <cellStyle name="Normal 2 2 2 2 20 3" xfId="5610"/>
    <cellStyle name="Normal 2 2 2 2 20 3 2" xfId="5611"/>
    <cellStyle name="Normal 2 2 2 2 20 3 2 2" xfId="16984"/>
    <cellStyle name="Normal 2 2 2 2 20 3 2 2 2" xfId="25667"/>
    <cellStyle name="Normal 2 2 2 2 20 3 2 3" xfId="25668"/>
    <cellStyle name="Normal 2 2 2 2 20 3 3" xfId="16985"/>
    <cellStyle name="Normal 2 2 2 2 20 3 3 2" xfId="25669"/>
    <cellStyle name="Normal 2 2 2 2 20 3 4" xfId="25670"/>
    <cellStyle name="Normal 2 2 2 2 20 4" xfId="5612"/>
    <cellStyle name="Normal 2 2 2 2 20 4 2" xfId="16986"/>
    <cellStyle name="Normal 2 2 2 2 20 4 2 2" xfId="25671"/>
    <cellStyle name="Normal 2 2 2 2 20 4 3" xfId="25672"/>
    <cellStyle name="Normal 2 2 2 2 20 5" xfId="16987"/>
    <cellStyle name="Normal 2 2 2 2 20 5 2" xfId="25673"/>
    <cellStyle name="Normal 2 2 2 2 20 6" xfId="25674"/>
    <cellStyle name="Normal 2 2 2 2 21" xfId="5613"/>
    <cellStyle name="Normal 2 2 2 2 21 2" xfId="5614"/>
    <cellStyle name="Normal 2 2 2 2 21 2 2" xfId="5615"/>
    <cellStyle name="Normal 2 2 2 2 21 2 2 2" xfId="16988"/>
    <cellStyle name="Normal 2 2 2 2 21 2 2 2 2" xfId="25675"/>
    <cellStyle name="Normal 2 2 2 2 21 2 2 3" xfId="25676"/>
    <cellStyle name="Normal 2 2 2 2 21 2 3" xfId="16989"/>
    <cellStyle name="Normal 2 2 2 2 21 2 3 2" xfId="25677"/>
    <cellStyle name="Normal 2 2 2 2 21 2 4" xfId="25678"/>
    <cellStyle name="Normal 2 2 2 2 21 3" xfId="5616"/>
    <cellStyle name="Normal 2 2 2 2 21 3 2" xfId="5617"/>
    <cellStyle name="Normal 2 2 2 2 21 3 2 2" xfId="16990"/>
    <cellStyle name="Normal 2 2 2 2 21 3 2 2 2" xfId="25679"/>
    <cellStyle name="Normal 2 2 2 2 21 3 2 3" xfId="25680"/>
    <cellStyle name="Normal 2 2 2 2 21 3 3" xfId="16991"/>
    <cellStyle name="Normal 2 2 2 2 21 3 3 2" xfId="25681"/>
    <cellStyle name="Normal 2 2 2 2 21 3 4" xfId="25682"/>
    <cellStyle name="Normal 2 2 2 2 21 4" xfId="5618"/>
    <cellStyle name="Normal 2 2 2 2 21 4 2" xfId="16992"/>
    <cellStyle name="Normal 2 2 2 2 21 4 2 2" xfId="25683"/>
    <cellStyle name="Normal 2 2 2 2 21 4 3" xfId="25684"/>
    <cellStyle name="Normal 2 2 2 2 21 5" xfId="16993"/>
    <cellStyle name="Normal 2 2 2 2 21 5 2" xfId="25685"/>
    <cellStyle name="Normal 2 2 2 2 21 6" xfId="25686"/>
    <cellStyle name="Normal 2 2 2 2 22" xfId="5619"/>
    <cellStyle name="Normal 2 2 2 2 22 2" xfId="5620"/>
    <cellStyle name="Normal 2 2 2 2 22 2 2" xfId="5621"/>
    <cellStyle name="Normal 2 2 2 2 22 2 2 2" xfId="16994"/>
    <cellStyle name="Normal 2 2 2 2 22 2 2 2 2" xfId="25687"/>
    <cellStyle name="Normal 2 2 2 2 22 2 2 3" xfId="25688"/>
    <cellStyle name="Normal 2 2 2 2 22 2 3" xfId="16995"/>
    <cellStyle name="Normal 2 2 2 2 22 2 3 2" xfId="25689"/>
    <cellStyle name="Normal 2 2 2 2 22 2 4" xfId="25690"/>
    <cellStyle name="Normal 2 2 2 2 22 3" xfId="5622"/>
    <cellStyle name="Normal 2 2 2 2 22 3 2" xfId="5623"/>
    <cellStyle name="Normal 2 2 2 2 22 3 2 2" xfId="16996"/>
    <cellStyle name="Normal 2 2 2 2 22 3 2 2 2" xfId="25691"/>
    <cellStyle name="Normal 2 2 2 2 22 3 2 3" xfId="25692"/>
    <cellStyle name="Normal 2 2 2 2 22 3 3" xfId="16997"/>
    <cellStyle name="Normal 2 2 2 2 22 3 3 2" xfId="25693"/>
    <cellStyle name="Normal 2 2 2 2 22 3 4" xfId="25694"/>
    <cellStyle name="Normal 2 2 2 2 22 4" xfId="5624"/>
    <cellStyle name="Normal 2 2 2 2 22 4 2" xfId="16998"/>
    <cellStyle name="Normal 2 2 2 2 22 4 2 2" xfId="25695"/>
    <cellStyle name="Normal 2 2 2 2 22 4 3" xfId="25696"/>
    <cellStyle name="Normal 2 2 2 2 22 5" xfId="16999"/>
    <cellStyle name="Normal 2 2 2 2 22 5 2" xfId="25697"/>
    <cellStyle name="Normal 2 2 2 2 22 6" xfId="25698"/>
    <cellStyle name="Normal 2 2 2 2 23" xfId="5625"/>
    <cellStyle name="Normal 2 2 2 2 23 2" xfId="5626"/>
    <cellStyle name="Normal 2 2 2 2 23 2 2" xfId="5627"/>
    <cellStyle name="Normal 2 2 2 2 23 2 2 2" xfId="17000"/>
    <cellStyle name="Normal 2 2 2 2 23 2 2 2 2" xfId="25699"/>
    <cellStyle name="Normal 2 2 2 2 23 2 2 3" xfId="25700"/>
    <cellStyle name="Normal 2 2 2 2 23 2 3" xfId="17001"/>
    <cellStyle name="Normal 2 2 2 2 23 2 3 2" xfId="25701"/>
    <cellStyle name="Normal 2 2 2 2 23 2 4" xfId="25702"/>
    <cellStyle name="Normal 2 2 2 2 23 3" xfId="5628"/>
    <cellStyle name="Normal 2 2 2 2 23 3 2" xfId="5629"/>
    <cellStyle name="Normal 2 2 2 2 23 3 2 2" xfId="17002"/>
    <cellStyle name="Normal 2 2 2 2 23 3 2 2 2" xfId="25703"/>
    <cellStyle name="Normal 2 2 2 2 23 3 2 3" xfId="25704"/>
    <cellStyle name="Normal 2 2 2 2 23 3 3" xfId="17003"/>
    <cellStyle name="Normal 2 2 2 2 23 3 3 2" xfId="25705"/>
    <cellStyle name="Normal 2 2 2 2 23 3 4" xfId="25706"/>
    <cellStyle name="Normal 2 2 2 2 23 4" xfId="5630"/>
    <cellStyle name="Normal 2 2 2 2 23 4 2" xfId="17004"/>
    <cellStyle name="Normal 2 2 2 2 23 4 2 2" xfId="25707"/>
    <cellStyle name="Normal 2 2 2 2 23 4 3" xfId="25708"/>
    <cellStyle name="Normal 2 2 2 2 23 5" xfId="17005"/>
    <cellStyle name="Normal 2 2 2 2 23 5 2" xfId="25709"/>
    <cellStyle name="Normal 2 2 2 2 23 6" xfId="25710"/>
    <cellStyle name="Normal 2 2 2 2 24" xfId="5631"/>
    <cellStyle name="Normal 2 2 2 2 24 2" xfId="5632"/>
    <cellStyle name="Normal 2 2 2 2 24 2 2" xfId="5633"/>
    <cellStyle name="Normal 2 2 2 2 24 2 2 2" xfId="17006"/>
    <cellStyle name="Normal 2 2 2 2 24 2 2 2 2" xfId="25711"/>
    <cellStyle name="Normal 2 2 2 2 24 2 2 3" xfId="25712"/>
    <cellStyle name="Normal 2 2 2 2 24 2 3" xfId="17007"/>
    <cellStyle name="Normal 2 2 2 2 24 2 3 2" xfId="25713"/>
    <cellStyle name="Normal 2 2 2 2 24 2 4" xfId="25714"/>
    <cellStyle name="Normal 2 2 2 2 24 3" xfId="5634"/>
    <cellStyle name="Normal 2 2 2 2 24 3 2" xfId="5635"/>
    <cellStyle name="Normal 2 2 2 2 24 3 2 2" xfId="17008"/>
    <cellStyle name="Normal 2 2 2 2 24 3 2 2 2" xfId="25715"/>
    <cellStyle name="Normal 2 2 2 2 24 3 2 3" xfId="25716"/>
    <cellStyle name="Normal 2 2 2 2 24 3 3" xfId="17009"/>
    <cellStyle name="Normal 2 2 2 2 24 3 3 2" xfId="25717"/>
    <cellStyle name="Normal 2 2 2 2 24 3 4" xfId="25718"/>
    <cellStyle name="Normal 2 2 2 2 24 4" xfId="5636"/>
    <cellStyle name="Normal 2 2 2 2 24 4 2" xfId="17010"/>
    <cellStyle name="Normal 2 2 2 2 24 4 2 2" xfId="25719"/>
    <cellStyle name="Normal 2 2 2 2 24 4 3" xfId="25720"/>
    <cellStyle name="Normal 2 2 2 2 24 5" xfId="17011"/>
    <cellStyle name="Normal 2 2 2 2 24 5 2" xfId="25721"/>
    <cellStyle name="Normal 2 2 2 2 24 6" xfId="25722"/>
    <cellStyle name="Normal 2 2 2 2 25" xfId="5637"/>
    <cellStyle name="Normal 2 2 2 2 25 2" xfId="5638"/>
    <cellStyle name="Normal 2 2 2 2 25 2 2" xfId="5639"/>
    <cellStyle name="Normal 2 2 2 2 25 2 2 2" xfId="17012"/>
    <cellStyle name="Normal 2 2 2 2 25 2 2 2 2" xfId="25723"/>
    <cellStyle name="Normal 2 2 2 2 25 2 2 3" xfId="25724"/>
    <cellStyle name="Normal 2 2 2 2 25 2 3" xfId="17013"/>
    <cellStyle name="Normal 2 2 2 2 25 2 3 2" xfId="25725"/>
    <cellStyle name="Normal 2 2 2 2 25 2 4" xfId="25726"/>
    <cellStyle name="Normal 2 2 2 2 25 3" xfId="5640"/>
    <cellStyle name="Normal 2 2 2 2 25 3 2" xfId="5641"/>
    <cellStyle name="Normal 2 2 2 2 25 3 2 2" xfId="17014"/>
    <cellStyle name="Normal 2 2 2 2 25 3 2 2 2" xfId="25727"/>
    <cellStyle name="Normal 2 2 2 2 25 3 2 3" xfId="25728"/>
    <cellStyle name="Normal 2 2 2 2 25 3 3" xfId="17015"/>
    <cellStyle name="Normal 2 2 2 2 25 3 3 2" xfId="25729"/>
    <cellStyle name="Normal 2 2 2 2 25 3 4" xfId="25730"/>
    <cellStyle name="Normal 2 2 2 2 25 4" xfId="5642"/>
    <cellStyle name="Normal 2 2 2 2 25 4 2" xfId="17016"/>
    <cellStyle name="Normal 2 2 2 2 25 4 2 2" xfId="25731"/>
    <cellStyle name="Normal 2 2 2 2 25 4 3" xfId="25732"/>
    <cellStyle name="Normal 2 2 2 2 25 5" xfId="17017"/>
    <cellStyle name="Normal 2 2 2 2 25 5 2" xfId="25733"/>
    <cellStyle name="Normal 2 2 2 2 25 6" xfId="25734"/>
    <cellStyle name="Normal 2 2 2 2 26" xfId="5643"/>
    <cellStyle name="Normal 2 2 2 2 26 2" xfId="5644"/>
    <cellStyle name="Normal 2 2 2 2 26 2 2" xfId="5645"/>
    <cellStyle name="Normal 2 2 2 2 26 2 2 2" xfId="17018"/>
    <cellStyle name="Normal 2 2 2 2 26 2 2 2 2" xfId="25735"/>
    <cellStyle name="Normal 2 2 2 2 26 2 2 3" xfId="25736"/>
    <cellStyle name="Normal 2 2 2 2 26 2 3" xfId="17019"/>
    <cellStyle name="Normal 2 2 2 2 26 2 3 2" xfId="25737"/>
    <cellStyle name="Normal 2 2 2 2 26 2 4" xfId="25738"/>
    <cellStyle name="Normal 2 2 2 2 26 3" xfId="5646"/>
    <cellStyle name="Normal 2 2 2 2 26 3 2" xfId="5647"/>
    <cellStyle name="Normal 2 2 2 2 26 3 2 2" xfId="17020"/>
    <cellStyle name="Normal 2 2 2 2 26 3 2 2 2" xfId="25739"/>
    <cellStyle name="Normal 2 2 2 2 26 3 2 3" xfId="25740"/>
    <cellStyle name="Normal 2 2 2 2 26 3 3" xfId="17021"/>
    <cellStyle name="Normal 2 2 2 2 26 3 3 2" xfId="25741"/>
    <cellStyle name="Normal 2 2 2 2 26 3 4" xfId="25742"/>
    <cellStyle name="Normal 2 2 2 2 26 4" xfId="5648"/>
    <cellStyle name="Normal 2 2 2 2 26 4 2" xfId="17022"/>
    <cellStyle name="Normal 2 2 2 2 26 4 2 2" xfId="25743"/>
    <cellStyle name="Normal 2 2 2 2 26 4 3" xfId="25744"/>
    <cellStyle name="Normal 2 2 2 2 26 5" xfId="17023"/>
    <cellStyle name="Normal 2 2 2 2 26 5 2" xfId="25745"/>
    <cellStyle name="Normal 2 2 2 2 26 6" xfId="25746"/>
    <cellStyle name="Normal 2 2 2 2 27" xfId="5649"/>
    <cellStyle name="Normal 2 2 2 2 27 2" xfId="5650"/>
    <cellStyle name="Normal 2 2 2 2 27 2 2" xfId="5651"/>
    <cellStyle name="Normal 2 2 2 2 27 2 2 2" xfId="17024"/>
    <cellStyle name="Normal 2 2 2 2 27 2 2 2 2" xfId="25747"/>
    <cellStyle name="Normal 2 2 2 2 27 2 2 3" xfId="25748"/>
    <cellStyle name="Normal 2 2 2 2 27 2 3" xfId="17025"/>
    <cellStyle name="Normal 2 2 2 2 27 2 3 2" xfId="25749"/>
    <cellStyle name="Normal 2 2 2 2 27 2 4" xfId="25750"/>
    <cellStyle name="Normal 2 2 2 2 27 3" xfId="5652"/>
    <cellStyle name="Normal 2 2 2 2 27 3 2" xfId="5653"/>
    <cellStyle name="Normal 2 2 2 2 27 3 2 2" xfId="17026"/>
    <cellStyle name="Normal 2 2 2 2 27 3 2 2 2" xfId="25751"/>
    <cellStyle name="Normal 2 2 2 2 27 3 2 3" xfId="25752"/>
    <cellStyle name="Normal 2 2 2 2 27 3 3" xfId="17027"/>
    <cellStyle name="Normal 2 2 2 2 27 3 3 2" xfId="25753"/>
    <cellStyle name="Normal 2 2 2 2 27 3 4" xfId="25754"/>
    <cellStyle name="Normal 2 2 2 2 27 4" xfId="5654"/>
    <cellStyle name="Normal 2 2 2 2 27 4 2" xfId="17028"/>
    <cellStyle name="Normal 2 2 2 2 27 4 2 2" xfId="25755"/>
    <cellStyle name="Normal 2 2 2 2 27 4 3" xfId="25756"/>
    <cellStyle name="Normal 2 2 2 2 27 5" xfId="17029"/>
    <cellStyle name="Normal 2 2 2 2 27 5 2" xfId="25757"/>
    <cellStyle name="Normal 2 2 2 2 27 6" xfId="25758"/>
    <cellStyle name="Normal 2 2 2 2 28" xfId="5655"/>
    <cellStyle name="Normal 2 2 2 2 28 2" xfId="5656"/>
    <cellStyle name="Normal 2 2 2 2 28 2 2" xfId="5657"/>
    <cellStyle name="Normal 2 2 2 2 28 2 2 2" xfId="17030"/>
    <cellStyle name="Normal 2 2 2 2 28 2 2 2 2" xfId="25759"/>
    <cellStyle name="Normal 2 2 2 2 28 2 2 3" xfId="25760"/>
    <cellStyle name="Normal 2 2 2 2 28 2 3" xfId="17031"/>
    <cellStyle name="Normal 2 2 2 2 28 2 3 2" xfId="25761"/>
    <cellStyle name="Normal 2 2 2 2 28 2 4" xfId="25762"/>
    <cellStyle name="Normal 2 2 2 2 28 3" xfId="5658"/>
    <cellStyle name="Normal 2 2 2 2 28 3 2" xfId="5659"/>
    <cellStyle name="Normal 2 2 2 2 28 3 2 2" xfId="17032"/>
    <cellStyle name="Normal 2 2 2 2 28 3 2 2 2" xfId="25763"/>
    <cellStyle name="Normal 2 2 2 2 28 3 2 3" xfId="25764"/>
    <cellStyle name="Normal 2 2 2 2 28 3 3" xfId="17033"/>
    <cellStyle name="Normal 2 2 2 2 28 3 3 2" xfId="25765"/>
    <cellStyle name="Normal 2 2 2 2 28 3 4" xfId="25766"/>
    <cellStyle name="Normal 2 2 2 2 28 4" xfId="5660"/>
    <cellStyle name="Normal 2 2 2 2 28 4 2" xfId="17034"/>
    <cellStyle name="Normal 2 2 2 2 28 4 2 2" xfId="25767"/>
    <cellStyle name="Normal 2 2 2 2 28 4 3" xfId="25768"/>
    <cellStyle name="Normal 2 2 2 2 28 5" xfId="17035"/>
    <cellStyle name="Normal 2 2 2 2 28 5 2" xfId="25769"/>
    <cellStyle name="Normal 2 2 2 2 28 6" xfId="25770"/>
    <cellStyle name="Normal 2 2 2 2 29" xfId="5661"/>
    <cellStyle name="Normal 2 2 2 2 29 2" xfId="5662"/>
    <cellStyle name="Normal 2 2 2 2 29 2 2" xfId="5663"/>
    <cellStyle name="Normal 2 2 2 2 29 2 2 2" xfId="17036"/>
    <cellStyle name="Normal 2 2 2 2 29 2 2 2 2" xfId="25771"/>
    <cellStyle name="Normal 2 2 2 2 29 2 2 3" xfId="25772"/>
    <cellStyle name="Normal 2 2 2 2 29 2 3" xfId="17037"/>
    <cellStyle name="Normal 2 2 2 2 29 2 3 2" xfId="25773"/>
    <cellStyle name="Normal 2 2 2 2 29 2 4" xfId="25774"/>
    <cellStyle name="Normal 2 2 2 2 29 3" xfId="5664"/>
    <cellStyle name="Normal 2 2 2 2 29 3 2" xfId="5665"/>
    <cellStyle name="Normal 2 2 2 2 29 3 2 2" xfId="17038"/>
    <cellStyle name="Normal 2 2 2 2 29 3 2 2 2" xfId="25775"/>
    <cellStyle name="Normal 2 2 2 2 29 3 2 3" xfId="25776"/>
    <cellStyle name="Normal 2 2 2 2 29 3 3" xfId="17039"/>
    <cellStyle name="Normal 2 2 2 2 29 3 3 2" xfId="25777"/>
    <cellStyle name="Normal 2 2 2 2 29 3 4" xfId="25778"/>
    <cellStyle name="Normal 2 2 2 2 29 4" xfId="5666"/>
    <cellStyle name="Normal 2 2 2 2 29 4 2" xfId="17040"/>
    <cellStyle name="Normal 2 2 2 2 29 4 2 2" xfId="25779"/>
    <cellStyle name="Normal 2 2 2 2 29 4 3" xfId="25780"/>
    <cellStyle name="Normal 2 2 2 2 29 5" xfId="17041"/>
    <cellStyle name="Normal 2 2 2 2 29 5 2" xfId="25781"/>
    <cellStyle name="Normal 2 2 2 2 29 6" xfId="25782"/>
    <cellStyle name="Normal 2 2 2 2 3" xfId="5667"/>
    <cellStyle name="Normal 2 2 2 2 3 10" xfId="5668"/>
    <cellStyle name="Normal 2 2 2 2 3 10 2" xfId="5669"/>
    <cellStyle name="Normal 2 2 2 2 3 10 2 2" xfId="17042"/>
    <cellStyle name="Normal 2 2 2 2 3 10 2 2 2" xfId="25783"/>
    <cellStyle name="Normal 2 2 2 2 3 10 2 3" xfId="25784"/>
    <cellStyle name="Normal 2 2 2 2 3 10 3" xfId="17043"/>
    <cellStyle name="Normal 2 2 2 2 3 10 3 2" xfId="25785"/>
    <cellStyle name="Normal 2 2 2 2 3 10 4" xfId="25786"/>
    <cellStyle name="Normal 2 2 2 2 3 11" xfId="5670"/>
    <cellStyle name="Normal 2 2 2 2 3 11 2" xfId="17044"/>
    <cellStyle name="Normal 2 2 2 2 3 11 2 2" xfId="25787"/>
    <cellStyle name="Normal 2 2 2 2 3 11 3" xfId="25788"/>
    <cellStyle name="Normal 2 2 2 2 3 12" xfId="17045"/>
    <cellStyle name="Normal 2 2 2 2 3 12 2" xfId="25789"/>
    <cellStyle name="Normal 2 2 2 2 3 13" xfId="25790"/>
    <cellStyle name="Normal 2 2 2 2 3 2" xfId="5671"/>
    <cellStyle name="Normal 2 2 2 2 3 2 2" xfId="5672"/>
    <cellStyle name="Normal 2 2 2 2 3 2 3" xfId="5673"/>
    <cellStyle name="Normal 2 2 2 2 3 2 3 2" xfId="17046"/>
    <cellStyle name="Normal 2 2 2 2 3 2 3 2 2" xfId="25791"/>
    <cellStyle name="Normal 2 2 2 2 3 2 3 3" xfId="25792"/>
    <cellStyle name="Normal 2 2 2 2 3 2 4" xfId="17047"/>
    <cellStyle name="Normal 2 2 2 2 3 2 4 2" xfId="25793"/>
    <cellStyle name="Normal 2 2 2 2 3 2 5" xfId="25794"/>
    <cellStyle name="Normal 2 2 2 2 3 3" xfId="5674"/>
    <cellStyle name="Normal 2 2 2 2 3 4" xfId="5675"/>
    <cellStyle name="Normal 2 2 2 2 3 5" xfId="5676"/>
    <cellStyle name="Normal 2 2 2 2 3 6" xfId="5677"/>
    <cellStyle name="Normal 2 2 2 2 3 7" xfId="5678"/>
    <cellStyle name="Normal 2 2 2 2 3 8" xfId="5679"/>
    <cellStyle name="Normal 2 2 2 2 3 9" xfId="5680"/>
    <cellStyle name="Normal 2 2 2 2 30" xfId="5681"/>
    <cellStyle name="Normal 2 2 2 2 30 2" xfId="5682"/>
    <cellStyle name="Normal 2 2 2 2 30 2 2" xfId="5683"/>
    <cellStyle name="Normal 2 2 2 2 30 2 2 2" xfId="17048"/>
    <cellStyle name="Normal 2 2 2 2 30 2 2 2 2" xfId="25795"/>
    <cellStyle name="Normal 2 2 2 2 30 2 2 3" xfId="25796"/>
    <cellStyle name="Normal 2 2 2 2 30 2 3" xfId="17049"/>
    <cellStyle name="Normal 2 2 2 2 30 2 3 2" xfId="25797"/>
    <cellStyle name="Normal 2 2 2 2 30 2 4" xfId="25798"/>
    <cellStyle name="Normal 2 2 2 2 30 3" xfId="5684"/>
    <cellStyle name="Normal 2 2 2 2 30 3 2" xfId="5685"/>
    <cellStyle name="Normal 2 2 2 2 30 3 2 2" xfId="17050"/>
    <cellStyle name="Normal 2 2 2 2 30 3 2 2 2" xfId="25799"/>
    <cellStyle name="Normal 2 2 2 2 30 3 2 3" xfId="25800"/>
    <cellStyle name="Normal 2 2 2 2 30 3 3" xfId="17051"/>
    <cellStyle name="Normal 2 2 2 2 30 3 3 2" xfId="25801"/>
    <cellStyle name="Normal 2 2 2 2 30 3 4" xfId="25802"/>
    <cellStyle name="Normal 2 2 2 2 30 4" xfId="5686"/>
    <cellStyle name="Normal 2 2 2 2 30 4 2" xfId="17052"/>
    <cellStyle name="Normal 2 2 2 2 30 4 2 2" xfId="25803"/>
    <cellStyle name="Normal 2 2 2 2 30 4 3" xfId="25804"/>
    <cellStyle name="Normal 2 2 2 2 30 5" xfId="17053"/>
    <cellStyle name="Normal 2 2 2 2 30 5 2" xfId="25805"/>
    <cellStyle name="Normal 2 2 2 2 30 6" xfId="25806"/>
    <cellStyle name="Normal 2 2 2 2 31" xfId="5687"/>
    <cellStyle name="Normal 2 2 2 2 31 2" xfId="5688"/>
    <cellStyle name="Normal 2 2 2 2 31 2 2" xfId="5689"/>
    <cellStyle name="Normal 2 2 2 2 31 2 2 2" xfId="17054"/>
    <cellStyle name="Normal 2 2 2 2 31 2 2 2 2" xfId="25807"/>
    <cellStyle name="Normal 2 2 2 2 31 2 2 3" xfId="25808"/>
    <cellStyle name="Normal 2 2 2 2 31 2 3" xfId="17055"/>
    <cellStyle name="Normal 2 2 2 2 31 2 3 2" xfId="25809"/>
    <cellStyle name="Normal 2 2 2 2 31 2 4" xfId="25810"/>
    <cellStyle name="Normal 2 2 2 2 31 3" xfId="5690"/>
    <cellStyle name="Normal 2 2 2 2 31 3 2" xfId="5691"/>
    <cellStyle name="Normal 2 2 2 2 31 3 2 2" xfId="17056"/>
    <cellStyle name="Normal 2 2 2 2 31 3 2 2 2" xfId="25811"/>
    <cellStyle name="Normal 2 2 2 2 31 3 2 3" xfId="25812"/>
    <cellStyle name="Normal 2 2 2 2 31 3 3" xfId="17057"/>
    <cellStyle name="Normal 2 2 2 2 31 3 3 2" xfId="25813"/>
    <cellStyle name="Normal 2 2 2 2 31 3 4" xfId="25814"/>
    <cellStyle name="Normal 2 2 2 2 31 4" xfId="5692"/>
    <cellStyle name="Normal 2 2 2 2 31 4 2" xfId="17058"/>
    <cellStyle name="Normal 2 2 2 2 31 4 2 2" xfId="25815"/>
    <cellStyle name="Normal 2 2 2 2 31 4 3" xfId="25816"/>
    <cellStyle name="Normal 2 2 2 2 31 5" xfId="17059"/>
    <cellStyle name="Normal 2 2 2 2 31 5 2" xfId="25817"/>
    <cellStyle name="Normal 2 2 2 2 31 6" xfId="25818"/>
    <cellStyle name="Normal 2 2 2 2 32" xfId="5693"/>
    <cellStyle name="Normal 2 2 2 2 32 2" xfId="5694"/>
    <cellStyle name="Normal 2 2 2 2 32 2 2" xfId="5695"/>
    <cellStyle name="Normal 2 2 2 2 32 2 2 2" xfId="17060"/>
    <cellStyle name="Normal 2 2 2 2 32 2 2 2 2" xfId="25819"/>
    <cellStyle name="Normal 2 2 2 2 32 2 2 3" xfId="25820"/>
    <cellStyle name="Normal 2 2 2 2 32 2 3" xfId="17061"/>
    <cellStyle name="Normal 2 2 2 2 32 2 3 2" xfId="25821"/>
    <cellStyle name="Normal 2 2 2 2 32 2 4" xfId="25822"/>
    <cellStyle name="Normal 2 2 2 2 32 3" xfId="5696"/>
    <cellStyle name="Normal 2 2 2 2 32 3 2" xfId="5697"/>
    <cellStyle name="Normal 2 2 2 2 32 3 2 2" xfId="17062"/>
    <cellStyle name="Normal 2 2 2 2 32 3 2 2 2" xfId="25823"/>
    <cellStyle name="Normal 2 2 2 2 32 3 2 3" xfId="25824"/>
    <cellStyle name="Normal 2 2 2 2 32 3 3" xfId="17063"/>
    <cellStyle name="Normal 2 2 2 2 32 3 3 2" xfId="25825"/>
    <cellStyle name="Normal 2 2 2 2 32 3 4" xfId="25826"/>
    <cellStyle name="Normal 2 2 2 2 32 4" xfId="5698"/>
    <cellStyle name="Normal 2 2 2 2 32 4 2" xfId="17064"/>
    <cellStyle name="Normal 2 2 2 2 32 4 2 2" xfId="25827"/>
    <cellStyle name="Normal 2 2 2 2 32 4 3" xfId="25828"/>
    <cellStyle name="Normal 2 2 2 2 32 5" xfId="17065"/>
    <cellStyle name="Normal 2 2 2 2 32 5 2" xfId="25829"/>
    <cellStyle name="Normal 2 2 2 2 32 6" xfId="25830"/>
    <cellStyle name="Normal 2 2 2 2 33" xfId="5699"/>
    <cellStyle name="Normal 2 2 2 2 33 2" xfId="5700"/>
    <cellStyle name="Normal 2 2 2 2 33 2 2" xfId="5701"/>
    <cellStyle name="Normal 2 2 2 2 33 2 2 2" xfId="17066"/>
    <cellStyle name="Normal 2 2 2 2 33 2 2 2 2" xfId="25831"/>
    <cellStyle name="Normal 2 2 2 2 33 2 2 3" xfId="25832"/>
    <cellStyle name="Normal 2 2 2 2 33 2 3" xfId="17067"/>
    <cellStyle name="Normal 2 2 2 2 33 2 3 2" xfId="25833"/>
    <cellStyle name="Normal 2 2 2 2 33 2 4" xfId="25834"/>
    <cellStyle name="Normal 2 2 2 2 33 3" xfId="5702"/>
    <cellStyle name="Normal 2 2 2 2 33 3 2" xfId="5703"/>
    <cellStyle name="Normal 2 2 2 2 33 3 2 2" xfId="17068"/>
    <cellStyle name="Normal 2 2 2 2 33 3 2 2 2" xfId="25835"/>
    <cellStyle name="Normal 2 2 2 2 33 3 2 3" xfId="25836"/>
    <cellStyle name="Normal 2 2 2 2 33 3 3" xfId="17069"/>
    <cellStyle name="Normal 2 2 2 2 33 3 3 2" xfId="25837"/>
    <cellStyle name="Normal 2 2 2 2 33 3 4" xfId="25838"/>
    <cellStyle name="Normal 2 2 2 2 33 4" xfId="5704"/>
    <cellStyle name="Normal 2 2 2 2 33 4 2" xfId="17070"/>
    <cellStyle name="Normal 2 2 2 2 33 4 2 2" xfId="25839"/>
    <cellStyle name="Normal 2 2 2 2 33 4 3" xfId="25840"/>
    <cellStyle name="Normal 2 2 2 2 33 5" xfId="17071"/>
    <cellStyle name="Normal 2 2 2 2 33 5 2" xfId="25841"/>
    <cellStyle name="Normal 2 2 2 2 33 6" xfId="25842"/>
    <cellStyle name="Normal 2 2 2 2 34" xfId="5705"/>
    <cellStyle name="Normal 2 2 2 2 34 2" xfId="5706"/>
    <cellStyle name="Normal 2 2 2 2 34 2 2" xfId="5707"/>
    <cellStyle name="Normal 2 2 2 2 34 2 2 2" xfId="17072"/>
    <cellStyle name="Normal 2 2 2 2 34 2 2 2 2" xfId="25843"/>
    <cellStyle name="Normal 2 2 2 2 34 2 2 3" xfId="25844"/>
    <cellStyle name="Normal 2 2 2 2 34 2 3" xfId="17073"/>
    <cellStyle name="Normal 2 2 2 2 34 2 3 2" xfId="25845"/>
    <cellStyle name="Normal 2 2 2 2 34 2 4" xfId="25846"/>
    <cellStyle name="Normal 2 2 2 2 34 3" xfId="5708"/>
    <cellStyle name="Normal 2 2 2 2 34 3 2" xfId="5709"/>
    <cellStyle name="Normal 2 2 2 2 34 3 2 2" xfId="17074"/>
    <cellStyle name="Normal 2 2 2 2 34 3 2 2 2" xfId="25847"/>
    <cellStyle name="Normal 2 2 2 2 34 3 2 3" xfId="25848"/>
    <cellStyle name="Normal 2 2 2 2 34 3 3" xfId="17075"/>
    <cellStyle name="Normal 2 2 2 2 34 3 3 2" xfId="25849"/>
    <cellStyle name="Normal 2 2 2 2 34 3 4" xfId="25850"/>
    <cellStyle name="Normal 2 2 2 2 34 4" xfId="5710"/>
    <cellStyle name="Normal 2 2 2 2 34 4 2" xfId="17076"/>
    <cellStyle name="Normal 2 2 2 2 34 4 2 2" xfId="25851"/>
    <cellStyle name="Normal 2 2 2 2 34 4 3" xfId="25852"/>
    <cellStyle name="Normal 2 2 2 2 34 5" xfId="17077"/>
    <cellStyle name="Normal 2 2 2 2 34 5 2" xfId="25853"/>
    <cellStyle name="Normal 2 2 2 2 34 6" xfId="25854"/>
    <cellStyle name="Normal 2 2 2 2 35" xfId="5711"/>
    <cellStyle name="Normal 2 2 2 2 35 2" xfId="5712"/>
    <cellStyle name="Normal 2 2 2 2 35 2 2" xfId="5713"/>
    <cellStyle name="Normal 2 2 2 2 35 2 2 2" xfId="17078"/>
    <cellStyle name="Normal 2 2 2 2 35 2 2 2 2" xfId="25855"/>
    <cellStyle name="Normal 2 2 2 2 35 2 2 3" xfId="25856"/>
    <cellStyle name="Normal 2 2 2 2 35 2 3" xfId="17079"/>
    <cellStyle name="Normal 2 2 2 2 35 2 3 2" xfId="25857"/>
    <cellStyle name="Normal 2 2 2 2 35 2 4" xfId="25858"/>
    <cellStyle name="Normal 2 2 2 2 35 3" xfId="5714"/>
    <cellStyle name="Normal 2 2 2 2 35 3 2" xfId="5715"/>
    <cellStyle name="Normal 2 2 2 2 35 3 2 2" xfId="17080"/>
    <cellStyle name="Normal 2 2 2 2 35 3 2 2 2" xfId="25859"/>
    <cellStyle name="Normal 2 2 2 2 35 3 2 3" xfId="25860"/>
    <cellStyle name="Normal 2 2 2 2 35 3 3" xfId="17081"/>
    <cellStyle name="Normal 2 2 2 2 35 3 3 2" xfId="25861"/>
    <cellStyle name="Normal 2 2 2 2 35 3 4" xfId="25862"/>
    <cellStyle name="Normal 2 2 2 2 35 4" xfId="5716"/>
    <cellStyle name="Normal 2 2 2 2 35 4 2" xfId="17082"/>
    <cellStyle name="Normal 2 2 2 2 35 4 2 2" xfId="25863"/>
    <cellStyle name="Normal 2 2 2 2 35 4 3" xfId="25864"/>
    <cellStyle name="Normal 2 2 2 2 35 5" xfId="17083"/>
    <cellStyle name="Normal 2 2 2 2 35 5 2" xfId="25865"/>
    <cellStyle name="Normal 2 2 2 2 35 6" xfId="25866"/>
    <cellStyle name="Normal 2 2 2 2 36" xfId="5717"/>
    <cellStyle name="Normal 2 2 2 2 36 2" xfId="5718"/>
    <cellStyle name="Normal 2 2 2 2 36 2 2" xfId="5719"/>
    <cellStyle name="Normal 2 2 2 2 36 2 2 2" xfId="17084"/>
    <cellStyle name="Normal 2 2 2 2 36 2 2 2 2" xfId="25867"/>
    <cellStyle name="Normal 2 2 2 2 36 2 2 3" xfId="25868"/>
    <cellStyle name="Normal 2 2 2 2 36 2 3" xfId="17085"/>
    <cellStyle name="Normal 2 2 2 2 36 2 3 2" xfId="25869"/>
    <cellStyle name="Normal 2 2 2 2 36 2 4" xfId="25870"/>
    <cellStyle name="Normal 2 2 2 2 36 3" xfId="5720"/>
    <cellStyle name="Normal 2 2 2 2 36 3 2" xfId="5721"/>
    <cellStyle name="Normal 2 2 2 2 36 3 2 2" xfId="17086"/>
    <cellStyle name="Normal 2 2 2 2 36 3 2 2 2" xfId="25871"/>
    <cellStyle name="Normal 2 2 2 2 36 3 2 3" xfId="25872"/>
    <cellStyle name="Normal 2 2 2 2 36 3 3" xfId="17087"/>
    <cellStyle name="Normal 2 2 2 2 36 3 3 2" xfId="25873"/>
    <cellStyle name="Normal 2 2 2 2 36 3 4" xfId="25874"/>
    <cellStyle name="Normal 2 2 2 2 36 4" xfId="5722"/>
    <cellStyle name="Normal 2 2 2 2 36 4 2" xfId="17088"/>
    <cellStyle name="Normal 2 2 2 2 36 4 2 2" xfId="25875"/>
    <cellStyle name="Normal 2 2 2 2 36 4 3" xfId="25876"/>
    <cellStyle name="Normal 2 2 2 2 36 5" xfId="17089"/>
    <cellStyle name="Normal 2 2 2 2 36 5 2" xfId="25877"/>
    <cellStyle name="Normal 2 2 2 2 36 6" xfId="25878"/>
    <cellStyle name="Normal 2 2 2 2 37" xfId="5723"/>
    <cellStyle name="Normal 2 2 2 2 37 2" xfId="5724"/>
    <cellStyle name="Normal 2 2 2 2 37 2 2" xfId="5725"/>
    <cellStyle name="Normal 2 2 2 2 37 2 2 2" xfId="17090"/>
    <cellStyle name="Normal 2 2 2 2 37 2 2 2 2" xfId="25879"/>
    <cellStyle name="Normal 2 2 2 2 37 2 2 3" xfId="25880"/>
    <cellStyle name="Normal 2 2 2 2 37 2 3" xfId="17091"/>
    <cellStyle name="Normal 2 2 2 2 37 2 3 2" xfId="25881"/>
    <cellStyle name="Normal 2 2 2 2 37 2 4" xfId="25882"/>
    <cellStyle name="Normal 2 2 2 2 37 3" xfId="5726"/>
    <cellStyle name="Normal 2 2 2 2 37 3 2" xfId="5727"/>
    <cellStyle name="Normal 2 2 2 2 37 3 2 2" xfId="17092"/>
    <cellStyle name="Normal 2 2 2 2 37 3 2 2 2" xfId="25883"/>
    <cellStyle name="Normal 2 2 2 2 37 3 2 3" xfId="25884"/>
    <cellStyle name="Normal 2 2 2 2 37 3 3" xfId="17093"/>
    <cellStyle name="Normal 2 2 2 2 37 3 3 2" xfId="25885"/>
    <cellStyle name="Normal 2 2 2 2 37 3 4" xfId="25886"/>
    <cellStyle name="Normal 2 2 2 2 37 4" xfId="5728"/>
    <cellStyle name="Normal 2 2 2 2 37 4 2" xfId="17094"/>
    <cellStyle name="Normal 2 2 2 2 37 4 2 2" xfId="25887"/>
    <cellStyle name="Normal 2 2 2 2 37 4 3" xfId="25888"/>
    <cellStyle name="Normal 2 2 2 2 37 5" xfId="17095"/>
    <cellStyle name="Normal 2 2 2 2 37 5 2" xfId="25889"/>
    <cellStyle name="Normal 2 2 2 2 37 6" xfId="25890"/>
    <cellStyle name="Normal 2 2 2 2 38" xfId="5729"/>
    <cellStyle name="Normal 2 2 2 2 38 2" xfId="5730"/>
    <cellStyle name="Normal 2 2 2 2 38 2 2" xfId="5731"/>
    <cellStyle name="Normal 2 2 2 2 38 2 2 2" xfId="17096"/>
    <cellStyle name="Normal 2 2 2 2 38 2 2 2 2" xfId="25891"/>
    <cellStyle name="Normal 2 2 2 2 38 2 2 3" xfId="25892"/>
    <cellStyle name="Normal 2 2 2 2 38 2 3" xfId="17097"/>
    <cellStyle name="Normal 2 2 2 2 38 2 3 2" xfId="25893"/>
    <cellStyle name="Normal 2 2 2 2 38 2 4" xfId="25894"/>
    <cellStyle name="Normal 2 2 2 2 38 3" xfId="5732"/>
    <cellStyle name="Normal 2 2 2 2 38 3 2" xfId="5733"/>
    <cellStyle name="Normal 2 2 2 2 38 3 2 2" xfId="17098"/>
    <cellStyle name="Normal 2 2 2 2 38 3 2 2 2" xfId="25895"/>
    <cellStyle name="Normal 2 2 2 2 38 3 2 3" xfId="25896"/>
    <cellStyle name="Normal 2 2 2 2 38 3 3" xfId="17099"/>
    <cellStyle name="Normal 2 2 2 2 38 3 3 2" xfId="25897"/>
    <cellStyle name="Normal 2 2 2 2 38 3 4" xfId="25898"/>
    <cellStyle name="Normal 2 2 2 2 38 4" xfId="5734"/>
    <cellStyle name="Normal 2 2 2 2 38 4 2" xfId="17100"/>
    <cellStyle name="Normal 2 2 2 2 38 4 2 2" xfId="25899"/>
    <cellStyle name="Normal 2 2 2 2 38 4 3" xfId="25900"/>
    <cellStyle name="Normal 2 2 2 2 38 5" xfId="17101"/>
    <cellStyle name="Normal 2 2 2 2 38 5 2" xfId="25901"/>
    <cellStyle name="Normal 2 2 2 2 38 6" xfId="25902"/>
    <cellStyle name="Normal 2 2 2 2 39" xfId="5735"/>
    <cellStyle name="Normal 2 2 2 2 39 2" xfId="5736"/>
    <cellStyle name="Normal 2 2 2 2 39 2 2" xfId="5737"/>
    <cellStyle name="Normal 2 2 2 2 39 2 2 2" xfId="17102"/>
    <cellStyle name="Normal 2 2 2 2 39 2 2 2 2" xfId="25903"/>
    <cellStyle name="Normal 2 2 2 2 39 2 2 3" xfId="25904"/>
    <cellStyle name="Normal 2 2 2 2 39 2 3" xfId="17103"/>
    <cellStyle name="Normal 2 2 2 2 39 2 3 2" xfId="25905"/>
    <cellStyle name="Normal 2 2 2 2 39 2 4" xfId="25906"/>
    <cellStyle name="Normal 2 2 2 2 39 3" xfId="5738"/>
    <cellStyle name="Normal 2 2 2 2 39 3 2" xfId="5739"/>
    <cellStyle name="Normal 2 2 2 2 39 3 2 2" xfId="17104"/>
    <cellStyle name="Normal 2 2 2 2 39 3 2 2 2" xfId="25907"/>
    <cellStyle name="Normal 2 2 2 2 39 3 2 3" xfId="25908"/>
    <cellStyle name="Normal 2 2 2 2 39 3 3" xfId="17105"/>
    <cellStyle name="Normal 2 2 2 2 39 3 3 2" xfId="25909"/>
    <cellStyle name="Normal 2 2 2 2 39 3 4" xfId="25910"/>
    <cellStyle name="Normal 2 2 2 2 39 4" xfId="5740"/>
    <cellStyle name="Normal 2 2 2 2 39 4 2" xfId="17106"/>
    <cellStyle name="Normal 2 2 2 2 39 4 2 2" xfId="25911"/>
    <cellStyle name="Normal 2 2 2 2 39 4 3" xfId="25912"/>
    <cellStyle name="Normal 2 2 2 2 39 5" xfId="17107"/>
    <cellStyle name="Normal 2 2 2 2 39 5 2" xfId="25913"/>
    <cellStyle name="Normal 2 2 2 2 39 6" xfId="25914"/>
    <cellStyle name="Normal 2 2 2 2 4" xfId="5741"/>
    <cellStyle name="Normal 2 2 2 2 4 2" xfId="5742"/>
    <cellStyle name="Normal 2 2 2 2 4 2 2" xfId="5743"/>
    <cellStyle name="Normal 2 2 2 2 4 2 2 2" xfId="17108"/>
    <cellStyle name="Normal 2 2 2 2 4 2 2 2 2" xfId="25915"/>
    <cellStyle name="Normal 2 2 2 2 4 2 2 3" xfId="25916"/>
    <cellStyle name="Normal 2 2 2 2 4 2 3" xfId="17109"/>
    <cellStyle name="Normal 2 2 2 2 4 2 3 2" xfId="25917"/>
    <cellStyle name="Normal 2 2 2 2 4 2 4" xfId="25918"/>
    <cellStyle name="Normal 2 2 2 2 4 3" xfId="5744"/>
    <cellStyle name="Normal 2 2 2 2 4 3 2" xfId="5745"/>
    <cellStyle name="Normal 2 2 2 2 4 3 2 2" xfId="17110"/>
    <cellStyle name="Normal 2 2 2 2 4 3 2 2 2" xfId="25919"/>
    <cellStyle name="Normal 2 2 2 2 4 3 2 3" xfId="25920"/>
    <cellStyle name="Normal 2 2 2 2 4 3 3" xfId="17111"/>
    <cellStyle name="Normal 2 2 2 2 4 3 3 2" xfId="25921"/>
    <cellStyle name="Normal 2 2 2 2 4 3 4" xfId="25922"/>
    <cellStyle name="Normal 2 2 2 2 4 4" xfId="5746"/>
    <cellStyle name="Normal 2 2 2 2 4 4 2" xfId="17112"/>
    <cellStyle name="Normal 2 2 2 2 4 4 2 2" xfId="25923"/>
    <cellStyle name="Normal 2 2 2 2 4 4 3" xfId="25924"/>
    <cellStyle name="Normal 2 2 2 2 4 5" xfId="17113"/>
    <cellStyle name="Normal 2 2 2 2 4 5 2" xfId="25925"/>
    <cellStyle name="Normal 2 2 2 2 4 6" xfId="25926"/>
    <cellStyle name="Normal 2 2 2 2 40" xfId="5747"/>
    <cellStyle name="Normal 2 2 2 2 40 2" xfId="5748"/>
    <cellStyle name="Normal 2 2 2 2 40 2 2" xfId="5749"/>
    <cellStyle name="Normal 2 2 2 2 40 2 2 2" xfId="17114"/>
    <cellStyle name="Normal 2 2 2 2 40 2 2 2 2" xfId="25927"/>
    <cellStyle name="Normal 2 2 2 2 40 2 2 3" xfId="25928"/>
    <cellStyle name="Normal 2 2 2 2 40 2 3" xfId="17115"/>
    <cellStyle name="Normal 2 2 2 2 40 2 3 2" xfId="25929"/>
    <cellStyle name="Normal 2 2 2 2 40 2 4" xfId="25930"/>
    <cellStyle name="Normal 2 2 2 2 40 3" xfId="5750"/>
    <cellStyle name="Normal 2 2 2 2 40 3 2" xfId="5751"/>
    <cellStyle name="Normal 2 2 2 2 40 3 2 2" xfId="17116"/>
    <cellStyle name="Normal 2 2 2 2 40 3 2 2 2" xfId="25931"/>
    <cellStyle name="Normal 2 2 2 2 40 3 2 3" xfId="25932"/>
    <cellStyle name="Normal 2 2 2 2 40 3 3" xfId="17117"/>
    <cellStyle name="Normal 2 2 2 2 40 3 3 2" xfId="25933"/>
    <cellStyle name="Normal 2 2 2 2 40 3 4" xfId="25934"/>
    <cellStyle name="Normal 2 2 2 2 40 4" xfId="5752"/>
    <cellStyle name="Normal 2 2 2 2 40 4 2" xfId="17118"/>
    <cellStyle name="Normal 2 2 2 2 40 4 2 2" xfId="25935"/>
    <cellStyle name="Normal 2 2 2 2 40 4 3" xfId="25936"/>
    <cellStyle name="Normal 2 2 2 2 40 5" xfId="17119"/>
    <cellStyle name="Normal 2 2 2 2 40 5 2" xfId="25937"/>
    <cellStyle name="Normal 2 2 2 2 40 6" xfId="25938"/>
    <cellStyle name="Normal 2 2 2 2 41" xfId="5753"/>
    <cellStyle name="Normal 2 2 2 2 41 2" xfId="5754"/>
    <cellStyle name="Normal 2 2 2 2 41 2 2" xfId="5755"/>
    <cellStyle name="Normal 2 2 2 2 41 2 2 2" xfId="17120"/>
    <cellStyle name="Normal 2 2 2 2 41 2 2 2 2" xfId="25939"/>
    <cellStyle name="Normal 2 2 2 2 41 2 2 3" xfId="25940"/>
    <cellStyle name="Normal 2 2 2 2 41 2 3" xfId="17121"/>
    <cellStyle name="Normal 2 2 2 2 41 2 3 2" xfId="25941"/>
    <cellStyle name="Normal 2 2 2 2 41 2 4" xfId="25942"/>
    <cellStyle name="Normal 2 2 2 2 41 3" xfId="5756"/>
    <cellStyle name="Normal 2 2 2 2 41 3 2" xfId="5757"/>
    <cellStyle name="Normal 2 2 2 2 41 3 2 2" xfId="17122"/>
    <cellStyle name="Normal 2 2 2 2 41 3 2 2 2" xfId="25943"/>
    <cellStyle name="Normal 2 2 2 2 41 3 2 3" xfId="25944"/>
    <cellStyle name="Normal 2 2 2 2 41 3 3" xfId="17123"/>
    <cellStyle name="Normal 2 2 2 2 41 3 3 2" xfId="25945"/>
    <cellStyle name="Normal 2 2 2 2 41 3 4" xfId="25946"/>
    <cellStyle name="Normal 2 2 2 2 41 4" xfId="5758"/>
    <cellStyle name="Normal 2 2 2 2 41 4 2" xfId="17124"/>
    <cellStyle name="Normal 2 2 2 2 41 4 2 2" xfId="25947"/>
    <cellStyle name="Normal 2 2 2 2 41 4 3" xfId="25948"/>
    <cellStyle name="Normal 2 2 2 2 41 5" xfId="17125"/>
    <cellStyle name="Normal 2 2 2 2 41 5 2" xfId="25949"/>
    <cellStyle name="Normal 2 2 2 2 41 6" xfId="25950"/>
    <cellStyle name="Normal 2 2 2 2 42" xfId="5759"/>
    <cellStyle name="Normal 2 2 2 2 42 2" xfId="5760"/>
    <cellStyle name="Normal 2 2 2 2 42 2 2" xfId="5761"/>
    <cellStyle name="Normal 2 2 2 2 42 2 2 2" xfId="17126"/>
    <cellStyle name="Normal 2 2 2 2 42 2 2 2 2" xfId="25951"/>
    <cellStyle name="Normal 2 2 2 2 42 2 2 3" xfId="25952"/>
    <cellStyle name="Normal 2 2 2 2 42 2 3" xfId="17127"/>
    <cellStyle name="Normal 2 2 2 2 42 2 3 2" xfId="25953"/>
    <cellStyle name="Normal 2 2 2 2 42 2 4" xfId="25954"/>
    <cellStyle name="Normal 2 2 2 2 42 3" xfId="5762"/>
    <cellStyle name="Normal 2 2 2 2 42 3 2" xfId="5763"/>
    <cellStyle name="Normal 2 2 2 2 42 3 2 2" xfId="17128"/>
    <cellStyle name="Normal 2 2 2 2 42 3 2 2 2" xfId="25955"/>
    <cellStyle name="Normal 2 2 2 2 42 3 2 3" xfId="25956"/>
    <cellStyle name="Normal 2 2 2 2 42 3 3" xfId="17129"/>
    <cellStyle name="Normal 2 2 2 2 42 3 3 2" xfId="25957"/>
    <cellStyle name="Normal 2 2 2 2 42 3 4" xfId="25958"/>
    <cellStyle name="Normal 2 2 2 2 42 4" xfId="5764"/>
    <cellStyle name="Normal 2 2 2 2 42 4 2" xfId="17130"/>
    <cellStyle name="Normal 2 2 2 2 42 4 2 2" xfId="25959"/>
    <cellStyle name="Normal 2 2 2 2 42 4 3" xfId="25960"/>
    <cellStyle name="Normal 2 2 2 2 42 5" xfId="17131"/>
    <cellStyle name="Normal 2 2 2 2 42 5 2" xfId="25961"/>
    <cellStyle name="Normal 2 2 2 2 42 6" xfId="25962"/>
    <cellStyle name="Normal 2 2 2 2 43" xfId="5765"/>
    <cellStyle name="Normal 2 2 2 2 43 2" xfId="5766"/>
    <cellStyle name="Normal 2 2 2 2 43 2 2" xfId="5767"/>
    <cellStyle name="Normal 2 2 2 2 43 2 2 2" xfId="17132"/>
    <cellStyle name="Normal 2 2 2 2 43 2 2 2 2" xfId="25963"/>
    <cellStyle name="Normal 2 2 2 2 43 2 2 3" xfId="25964"/>
    <cellStyle name="Normal 2 2 2 2 43 2 3" xfId="17133"/>
    <cellStyle name="Normal 2 2 2 2 43 2 3 2" xfId="25965"/>
    <cellStyle name="Normal 2 2 2 2 43 2 4" xfId="25966"/>
    <cellStyle name="Normal 2 2 2 2 43 3" xfId="5768"/>
    <cellStyle name="Normal 2 2 2 2 43 3 2" xfId="5769"/>
    <cellStyle name="Normal 2 2 2 2 43 3 2 2" xfId="17134"/>
    <cellStyle name="Normal 2 2 2 2 43 3 2 2 2" xfId="25967"/>
    <cellStyle name="Normal 2 2 2 2 43 3 2 3" xfId="25968"/>
    <cellStyle name="Normal 2 2 2 2 43 3 3" xfId="17135"/>
    <cellStyle name="Normal 2 2 2 2 43 3 3 2" xfId="25969"/>
    <cellStyle name="Normal 2 2 2 2 43 3 4" xfId="25970"/>
    <cellStyle name="Normal 2 2 2 2 43 4" xfId="5770"/>
    <cellStyle name="Normal 2 2 2 2 43 4 2" xfId="17136"/>
    <cellStyle name="Normal 2 2 2 2 43 4 2 2" xfId="25971"/>
    <cellStyle name="Normal 2 2 2 2 43 4 3" xfId="25972"/>
    <cellStyle name="Normal 2 2 2 2 43 5" xfId="17137"/>
    <cellStyle name="Normal 2 2 2 2 43 5 2" xfId="25973"/>
    <cellStyle name="Normal 2 2 2 2 43 6" xfId="25974"/>
    <cellStyle name="Normal 2 2 2 2 44" xfId="5771"/>
    <cellStyle name="Normal 2 2 2 2 44 2" xfId="5772"/>
    <cellStyle name="Normal 2 2 2 2 44 2 2" xfId="5773"/>
    <cellStyle name="Normal 2 2 2 2 44 2 2 2" xfId="17138"/>
    <cellStyle name="Normal 2 2 2 2 44 2 2 2 2" xfId="25975"/>
    <cellStyle name="Normal 2 2 2 2 44 2 2 3" xfId="25976"/>
    <cellStyle name="Normal 2 2 2 2 44 2 3" xfId="17139"/>
    <cellStyle name="Normal 2 2 2 2 44 2 3 2" xfId="25977"/>
    <cellStyle name="Normal 2 2 2 2 44 2 4" xfId="25978"/>
    <cellStyle name="Normal 2 2 2 2 44 3" xfId="5774"/>
    <cellStyle name="Normal 2 2 2 2 44 3 2" xfId="5775"/>
    <cellStyle name="Normal 2 2 2 2 44 3 2 2" xfId="17140"/>
    <cellStyle name="Normal 2 2 2 2 44 3 2 2 2" xfId="25979"/>
    <cellStyle name="Normal 2 2 2 2 44 3 2 3" xfId="25980"/>
    <cellStyle name="Normal 2 2 2 2 44 3 3" xfId="17141"/>
    <cellStyle name="Normal 2 2 2 2 44 3 3 2" xfId="25981"/>
    <cellStyle name="Normal 2 2 2 2 44 3 4" xfId="25982"/>
    <cellStyle name="Normal 2 2 2 2 44 4" xfId="5776"/>
    <cellStyle name="Normal 2 2 2 2 44 4 2" xfId="17142"/>
    <cellStyle name="Normal 2 2 2 2 44 4 2 2" xfId="25983"/>
    <cellStyle name="Normal 2 2 2 2 44 4 3" xfId="25984"/>
    <cellStyle name="Normal 2 2 2 2 44 5" xfId="17143"/>
    <cellStyle name="Normal 2 2 2 2 44 5 2" xfId="25985"/>
    <cellStyle name="Normal 2 2 2 2 44 6" xfId="25986"/>
    <cellStyle name="Normal 2 2 2 2 45" xfId="5777"/>
    <cellStyle name="Normal 2 2 2 2 45 2" xfId="5778"/>
    <cellStyle name="Normal 2 2 2 2 45 2 2" xfId="5779"/>
    <cellStyle name="Normal 2 2 2 2 45 2 2 2" xfId="17144"/>
    <cellStyle name="Normal 2 2 2 2 45 2 2 2 2" xfId="25987"/>
    <cellStyle name="Normal 2 2 2 2 45 2 2 3" xfId="25988"/>
    <cellStyle name="Normal 2 2 2 2 45 2 3" xfId="17145"/>
    <cellStyle name="Normal 2 2 2 2 45 2 3 2" xfId="25989"/>
    <cellStyle name="Normal 2 2 2 2 45 2 4" xfId="25990"/>
    <cellStyle name="Normal 2 2 2 2 45 3" xfId="5780"/>
    <cellStyle name="Normal 2 2 2 2 45 3 2" xfId="5781"/>
    <cellStyle name="Normal 2 2 2 2 45 3 2 2" xfId="17146"/>
    <cellStyle name="Normal 2 2 2 2 45 3 2 2 2" xfId="25991"/>
    <cellStyle name="Normal 2 2 2 2 45 3 2 3" xfId="25992"/>
    <cellStyle name="Normal 2 2 2 2 45 3 3" xfId="17147"/>
    <cellStyle name="Normal 2 2 2 2 45 3 3 2" xfId="25993"/>
    <cellStyle name="Normal 2 2 2 2 45 3 4" xfId="25994"/>
    <cellStyle name="Normal 2 2 2 2 45 4" xfId="5782"/>
    <cellStyle name="Normal 2 2 2 2 45 4 2" xfId="17148"/>
    <cellStyle name="Normal 2 2 2 2 45 4 2 2" xfId="25995"/>
    <cellStyle name="Normal 2 2 2 2 45 4 3" xfId="25996"/>
    <cellStyle name="Normal 2 2 2 2 45 5" xfId="17149"/>
    <cellStyle name="Normal 2 2 2 2 45 5 2" xfId="25997"/>
    <cellStyle name="Normal 2 2 2 2 45 6" xfId="25998"/>
    <cellStyle name="Normal 2 2 2 2 46" xfId="5783"/>
    <cellStyle name="Normal 2 2 2 2 46 2" xfId="5784"/>
    <cellStyle name="Normal 2 2 2 2 46 2 2" xfId="5785"/>
    <cellStyle name="Normal 2 2 2 2 46 2 2 2" xfId="17150"/>
    <cellStyle name="Normal 2 2 2 2 46 2 2 2 2" xfId="25999"/>
    <cellStyle name="Normal 2 2 2 2 46 2 2 3" xfId="26000"/>
    <cellStyle name="Normal 2 2 2 2 46 2 3" xfId="17151"/>
    <cellStyle name="Normal 2 2 2 2 46 2 3 2" xfId="26001"/>
    <cellStyle name="Normal 2 2 2 2 46 2 4" xfId="26002"/>
    <cellStyle name="Normal 2 2 2 2 46 3" xfId="5786"/>
    <cellStyle name="Normal 2 2 2 2 46 3 2" xfId="5787"/>
    <cellStyle name="Normal 2 2 2 2 46 3 2 2" xfId="17152"/>
    <cellStyle name="Normal 2 2 2 2 46 3 2 2 2" xfId="26003"/>
    <cellStyle name="Normal 2 2 2 2 46 3 2 3" xfId="26004"/>
    <cellStyle name="Normal 2 2 2 2 46 3 3" xfId="17153"/>
    <cellStyle name="Normal 2 2 2 2 46 3 3 2" xfId="26005"/>
    <cellStyle name="Normal 2 2 2 2 46 3 4" xfId="26006"/>
    <cellStyle name="Normal 2 2 2 2 46 4" xfId="5788"/>
    <cellStyle name="Normal 2 2 2 2 46 4 2" xfId="17154"/>
    <cellStyle name="Normal 2 2 2 2 46 4 2 2" xfId="26007"/>
    <cellStyle name="Normal 2 2 2 2 46 4 3" xfId="26008"/>
    <cellStyle name="Normal 2 2 2 2 46 5" xfId="17155"/>
    <cellStyle name="Normal 2 2 2 2 46 5 2" xfId="26009"/>
    <cellStyle name="Normal 2 2 2 2 46 6" xfId="26010"/>
    <cellStyle name="Normal 2 2 2 2 47" xfId="5789"/>
    <cellStyle name="Normal 2 2 2 2 47 2" xfId="5790"/>
    <cellStyle name="Normal 2 2 2 2 47 2 2" xfId="5791"/>
    <cellStyle name="Normal 2 2 2 2 47 2 2 2" xfId="17156"/>
    <cellStyle name="Normal 2 2 2 2 47 2 2 2 2" xfId="26011"/>
    <cellStyle name="Normal 2 2 2 2 47 2 2 3" xfId="26012"/>
    <cellStyle name="Normal 2 2 2 2 47 2 3" xfId="17157"/>
    <cellStyle name="Normal 2 2 2 2 47 2 3 2" xfId="26013"/>
    <cellStyle name="Normal 2 2 2 2 47 2 4" xfId="26014"/>
    <cellStyle name="Normal 2 2 2 2 47 3" xfId="5792"/>
    <cellStyle name="Normal 2 2 2 2 47 3 2" xfId="5793"/>
    <cellStyle name="Normal 2 2 2 2 47 3 2 2" xfId="17158"/>
    <cellStyle name="Normal 2 2 2 2 47 3 2 2 2" xfId="26015"/>
    <cellStyle name="Normal 2 2 2 2 47 3 2 3" xfId="26016"/>
    <cellStyle name="Normal 2 2 2 2 47 3 3" xfId="17159"/>
    <cellStyle name="Normal 2 2 2 2 47 3 3 2" xfId="26017"/>
    <cellStyle name="Normal 2 2 2 2 47 3 4" xfId="26018"/>
    <cellStyle name="Normal 2 2 2 2 47 4" xfId="5794"/>
    <cellStyle name="Normal 2 2 2 2 47 4 2" xfId="17160"/>
    <cellStyle name="Normal 2 2 2 2 47 4 2 2" xfId="26019"/>
    <cellStyle name="Normal 2 2 2 2 47 4 3" xfId="26020"/>
    <cellStyle name="Normal 2 2 2 2 47 5" xfId="17161"/>
    <cellStyle name="Normal 2 2 2 2 47 5 2" xfId="26021"/>
    <cellStyle name="Normal 2 2 2 2 47 6" xfId="26022"/>
    <cellStyle name="Normal 2 2 2 2 48" xfId="5795"/>
    <cellStyle name="Normal 2 2 2 2 48 2" xfId="5796"/>
    <cellStyle name="Normal 2 2 2 2 48 2 2" xfId="5797"/>
    <cellStyle name="Normal 2 2 2 2 48 2 2 2" xfId="17162"/>
    <cellStyle name="Normal 2 2 2 2 48 2 2 2 2" xfId="26023"/>
    <cellStyle name="Normal 2 2 2 2 48 2 2 3" xfId="26024"/>
    <cellStyle name="Normal 2 2 2 2 48 2 3" xfId="17163"/>
    <cellStyle name="Normal 2 2 2 2 48 2 3 2" xfId="26025"/>
    <cellStyle name="Normal 2 2 2 2 48 2 4" xfId="26026"/>
    <cellStyle name="Normal 2 2 2 2 48 3" xfId="5798"/>
    <cellStyle name="Normal 2 2 2 2 48 3 2" xfId="5799"/>
    <cellStyle name="Normal 2 2 2 2 48 3 2 2" xfId="17164"/>
    <cellStyle name="Normal 2 2 2 2 48 3 2 2 2" xfId="26027"/>
    <cellStyle name="Normal 2 2 2 2 48 3 2 3" xfId="26028"/>
    <cellStyle name="Normal 2 2 2 2 48 3 3" xfId="17165"/>
    <cellStyle name="Normal 2 2 2 2 48 3 3 2" xfId="26029"/>
    <cellStyle name="Normal 2 2 2 2 48 3 4" xfId="26030"/>
    <cellStyle name="Normal 2 2 2 2 48 4" xfId="5800"/>
    <cellStyle name="Normal 2 2 2 2 48 4 2" xfId="17166"/>
    <cellStyle name="Normal 2 2 2 2 48 4 2 2" xfId="26031"/>
    <cellStyle name="Normal 2 2 2 2 48 4 3" xfId="26032"/>
    <cellStyle name="Normal 2 2 2 2 48 5" xfId="17167"/>
    <cellStyle name="Normal 2 2 2 2 48 5 2" xfId="26033"/>
    <cellStyle name="Normal 2 2 2 2 48 6" xfId="26034"/>
    <cellStyle name="Normal 2 2 2 2 49" xfId="5801"/>
    <cellStyle name="Normal 2 2 2 2 49 2" xfId="5802"/>
    <cellStyle name="Normal 2 2 2 2 49 2 2" xfId="5803"/>
    <cellStyle name="Normal 2 2 2 2 49 2 2 2" xfId="17168"/>
    <cellStyle name="Normal 2 2 2 2 49 2 2 2 2" xfId="26035"/>
    <cellStyle name="Normal 2 2 2 2 49 2 2 3" xfId="26036"/>
    <cellStyle name="Normal 2 2 2 2 49 2 3" xfId="17169"/>
    <cellStyle name="Normal 2 2 2 2 49 2 3 2" xfId="26037"/>
    <cellStyle name="Normal 2 2 2 2 49 2 4" xfId="26038"/>
    <cellStyle name="Normal 2 2 2 2 49 3" xfId="5804"/>
    <cellStyle name="Normal 2 2 2 2 49 3 2" xfId="5805"/>
    <cellStyle name="Normal 2 2 2 2 49 3 2 2" xfId="17170"/>
    <cellStyle name="Normal 2 2 2 2 49 3 2 2 2" xfId="26039"/>
    <cellStyle name="Normal 2 2 2 2 49 3 2 3" xfId="26040"/>
    <cellStyle name="Normal 2 2 2 2 49 3 3" xfId="17171"/>
    <cellStyle name="Normal 2 2 2 2 49 3 3 2" xfId="26041"/>
    <cellStyle name="Normal 2 2 2 2 49 3 4" xfId="26042"/>
    <cellStyle name="Normal 2 2 2 2 49 4" xfId="5806"/>
    <cellStyle name="Normal 2 2 2 2 49 4 2" xfId="17172"/>
    <cellStyle name="Normal 2 2 2 2 49 4 2 2" xfId="26043"/>
    <cellStyle name="Normal 2 2 2 2 49 4 3" xfId="26044"/>
    <cellStyle name="Normal 2 2 2 2 49 5" xfId="17173"/>
    <cellStyle name="Normal 2 2 2 2 49 5 2" xfId="26045"/>
    <cellStyle name="Normal 2 2 2 2 49 6" xfId="26046"/>
    <cellStyle name="Normal 2 2 2 2 5" xfId="5807"/>
    <cellStyle name="Normal 2 2 2 2 5 2" xfId="5808"/>
    <cellStyle name="Normal 2 2 2 2 5 2 2" xfId="5809"/>
    <cellStyle name="Normal 2 2 2 2 5 2 2 2" xfId="17174"/>
    <cellStyle name="Normal 2 2 2 2 5 2 2 2 2" xfId="26047"/>
    <cellStyle name="Normal 2 2 2 2 5 2 2 3" xfId="26048"/>
    <cellStyle name="Normal 2 2 2 2 5 2 3" xfId="17175"/>
    <cellStyle name="Normal 2 2 2 2 5 2 3 2" xfId="26049"/>
    <cellStyle name="Normal 2 2 2 2 5 2 4" xfId="26050"/>
    <cellStyle name="Normal 2 2 2 2 5 3" xfId="5810"/>
    <cellStyle name="Normal 2 2 2 2 5 3 2" xfId="5811"/>
    <cellStyle name="Normal 2 2 2 2 5 3 2 2" xfId="17176"/>
    <cellStyle name="Normal 2 2 2 2 5 3 2 2 2" xfId="26051"/>
    <cellStyle name="Normal 2 2 2 2 5 3 2 3" xfId="26052"/>
    <cellStyle name="Normal 2 2 2 2 5 3 3" xfId="17177"/>
    <cellStyle name="Normal 2 2 2 2 5 3 3 2" xfId="26053"/>
    <cellStyle name="Normal 2 2 2 2 5 3 4" xfId="26054"/>
    <cellStyle name="Normal 2 2 2 2 5 4" xfId="5812"/>
    <cellStyle name="Normal 2 2 2 2 5 4 2" xfId="17178"/>
    <cellStyle name="Normal 2 2 2 2 5 4 2 2" xfId="26055"/>
    <cellStyle name="Normal 2 2 2 2 5 4 3" xfId="26056"/>
    <cellStyle name="Normal 2 2 2 2 5 5" xfId="17179"/>
    <cellStyle name="Normal 2 2 2 2 5 5 2" xfId="26057"/>
    <cellStyle name="Normal 2 2 2 2 5 6" xfId="26058"/>
    <cellStyle name="Normal 2 2 2 2 50" xfId="5813"/>
    <cellStyle name="Normal 2 2 2 2 50 2" xfId="5814"/>
    <cellStyle name="Normal 2 2 2 2 50 2 2" xfId="5815"/>
    <cellStyle name="Normal 2 2 2 2 50 2 2 2" xfId="17180"/>
    <cellStyle name="Normal 2 2 2 2 50 2 2 2 2" xfId="26059"/>
    <cellStyle name="Normal 2 2 2 2 50 2 2 3" xfId="26060"/>
    <cellStyle name="Normal 2 2 2 2 50 2 3" xfId="17181"/>
    <cellStyle name="Normal 2 2 2 2 50 2 3 2" xfId="26061"/>
    <cellStyle name="Normal 2 2 2 2 50 2 4" xfId="26062"/>
    <cellStyle name="Normal 2 2 2 2 50 3" xfId="5816"/>
    <cellStyle name="Normal 2 2 2 2 50 3 2" xfId="5817"/>
    <cellStyle name="Normal 2 2 2 2 50 3 2 2" xfId="17182"/>
    <cellStyle name="Normal 2 2 2 2 50 3 2 2 2" xfId="26063"/>
    <cellStyle name="Normal 2 2 2 2 50 3 2 3" xfId="26064"/>
    <cellStyle name="Normal 2 2 2 2 50 3 3" xfId="17183"/>
    <cellStyle name="Normal 2 2 2 2 50 3 3 2" xfId="26065"/>
    <cellStyle name="Normal 2 2 2 2 50 3 4" xfId="26066"/>
    <cellStyle name="Normal 2 2 2 2 50 4" xfId="5818"/>
    <cellStyle name="Normal 2 2 2 2 50 4 2" xfId="17184"/>
    <cellStyle name="Normal 2 2 2 2 50 4 2 2" xfId="26067"/>
    <cellStyle name="Normal 2 2 2 2 50 4 3" xfId="26068"/>
    <cellStyle name="Normal 2 2 2 2 50 5" xfId="17185"/>
    <cellStyle name="Normal 2 2 2 2 50 5 2" xfId="26069"/>
    <cellStyle name="Normal 2 2 2 2 50 6" xfId="26070"/>
    <cellStyle name="Normal 2 2 2 2 51" xfId="5819"/>
    <cellStyle name="Normal 2 2 2 2 51 2" xfId="5820"/>
    <cellStyle name="Normal 2 2 2 2 51 2 2" xfId="5821"/>
    <cellStyle name="Normal 2 2 2 2 51 2 2 2" xfId="17186"/>
    <cellStyle name="Normal 2 2 2 2 51 2 2 2 2" xfId="26071"/>
    <cellStyle name="Normal 2 2 2 2 51 2 2 3" xfId="26072"/>
    <cellStyle name="Normal 2 2 2 2 51 2 3" xfId="17187"/>
    <cellStyle name="Normal 2 2 2 2 51 2 3 2" xfId="26073"/>
    <cellStyle name="Normal 2 2 2 2 51 2 4" xfId="26074"/>
    <cellStyle name="Normal 2 2 2 2 51 3" xfId="5822"/>
    <cellStyle name="Normal 2 2 2 2 51 3 2" xfId="5823"/>
    <cellStyle name="Normal 2 2 2 2 51 3 2 2" xfId="17188"/>
    <cellStyle name="Normal 2 2 2 2 51 3 2 2 2" xfId="26075"/>
    <cellStyle name="Normal 2 2 2 2 51 3 2 3" xfId="26076"/>
    <cellStyle name="Normal 2 2 2 2 51 3 3" xfId="17189"/>
    <cellStyle name="Normal 2 2 2 2 51 3 3 2" xfId="26077"/>
    <cellStyle name="Normal 2 2 2 2 51 3 4" xfId="26078"/>
    <cellStyle name="Normal 2 2 2 2 51 4" xfId="5824"/>
    <cellStyle name="Normal 2 2 2 2 51 4 2" xfId="17190"/>
    <cellStyle name="Normal 2 2 2 2 51 4 2 2" xfId="26079"/>
    <cellStyle name="Normal 2 2 2 2 51 4 3" xfId="26080"/>
    <cellStyle name="Normal 2 2 2 2 51 5" xfId="17191"/>
    <cellStyle name="Normal 2 2 2 2 51 5 2" xfId="26081"/>
    <cellStyle name="Normal 2 2 2 2 51 6" xfId="26082"/>
    <cellStyle name="Normal 2 2 2 2 52" xfId="5825"/>
    <cellStyle name="Normal 2 2 2 2 52 2" xfId="5826"/>
    <cellStyle name="Normal 2 2 2 2 52 2 2" xfId="5827"/>
    <cellStyle name="Normal 2 2 2 2 52 2 2 2" xfId="17192"/>
    <cellStyle name="Normal 2 2 2 2 52 2 2 2 2" xfId="26083"/>
    <cellStyle name="Normal 2 2 2 2 52 2 2 3" xfId="26084"/>
    <cellStyle name="Normal 2 2 2 2 52 2 3" xfId="17193"/>
    <cellStyle name="Normal 2 2 2 2 52 2 3 2" xfId="26085"/>
    <cellStyle name="Normal 2 2 2 2 52 2 4" xfId="26086"/>
    <cellStyle name="Normal 2 2 2 2 52 3" xfId="5828"/>
    <cellStyle name="Normal 2 2 2 2 52 3 2" xfId="5829"/>
    <cellStyle name="Normal 2 2 2 2 52 3 2 2" xfId="17194"/>
    <cellStyle name="Normal 2 2 2 2 52 3 2 2 2" xfId="26087"/>
    <cellStyle name="Normal 2 2 2 2 52 3 2 3" xfId="26088"/>
    <cellStyle name="Normal 2 2 2 2 52 3 3" xfId="17195"/>
    <cellStyle name="Normal 2 2 2 2 52 3 3 2" xfId="26089"/>
    <cellStyle name="Normal 2 2 2 2 52 3 4" xfId="26090"/>
    <cellStyle name="Normal 2 2 2 2 52 4" xfId="5830"/>
    <cellStyle name="Normal 2 2 2 2 52 4 2" xfId="17196"/>
    <cellStyle name="Normal 2 2 2 2 52 4 2 2" xfId="26091"/>
    <cellStyle name="Normal 2 2 2 2 52 4 3" xfId="26092"/>
    <cellStyle name="Normal 2 2 2 2 52 5" xfId="17197"/>
    <cellStyle name="Normal 2 2 2 2 52 5 2" xfId="26093"/>
    <cellStyle name="Normal 2 2 2 2 52 6" xfId="26094"/>
    <cellStyle name="Normal 2 2 2 2 53" xfId="5831"/>
    <cellStyle name="Normal 2 2 2 2 53 2" xfId="5832"/>
    <cellStyle name="Normal 2 2 2 2 53 2 2" xfId="5833"/>
    <cellStyle name="Normal 2 2 2 2 53 2 2 2" xfId="17198"/>
    <cellStyle name="Normal 2 2 2 2 53 2 2 2 2" xfId="26095"/>
    <cellStyle name="Normal 2 2 2 2 53 2 2 3" xfId="26096"/>
    <cellStyle name="Normal 2 2 2 2 53 2 3" xfId="17199"/>
    <cellStyle name="Normal 2 2 2 2 53 2 3 2" xfId="26097"/>
    <cellStyle name="Normal 2 2 2 2 53 2 4" xfId="26098"/>
    <cellStyle name="Normal 2 2 2 2 53 3" xfId="5834"/>
    <cellStyle name="Normal 2 2 2 2 53 3 2" xfId="5835"/>
    <cellStyle name="Normal 2 2 2 2 53 3 2 2" xfId="17200"/>
    <cellStyle name="Normal 2 2 2 2 53 3 2 2 2" xfId="26099"/>
    <cellStyle name="Normal 2 2 2 2 53 3 2 3" xfId="26100"/>
    <cellStyle name="Normal 2 2 2 2 53 3 3" xfId="17201"/>
    <cellStyle name="Normal 2 2 2 2 53 3 3 2" xfId="26101"/>
    <cellStyle name="Normal 2 2 2 2 53 3 4" xfId="26102"/>
    <cellStyle name="Normal 2 2 2 2 53 4" xfId="5836"/>
    <cellStyle name="Normal 2 2 2 2 53 4 2" xfId="17202"/>
    <cellStyle name="Normal 2 2 2 2 53 4 2 2" xfId="26103"/>
    <cellStyle name="Normal 2 2 2 2 53 4 3" xfId="26104"/>
    <cellStyle name="Normal 2 2 2 2 53 5" xfId="17203"/>
    <cellStyle name="Normal 2 2 2 2 53 5 2" xfId="26105"/>
    <cellStyle name="Normal 2 2 2 2 53 6" xfId="26106"/>
    <cellStyle name="Normal 2 2 2 2 54" xfId="5837"/>
    <cellStyle name="Normal 2 2 2 2 54 2" xfId="5838"/>
    <cellStyle name="Normal 2 2 2 2 54 2 2" xfId="5839"/>
    <cellStyle name="Normal 2 2 2 2 54 2 2 2" xfId="17204"/>
    <cellStyle name="Normal 2 2 2 2 54 2 2 2 2" xfId="26107"/>
    <cellStyle name="Normal 2 2 2 2 54 2 2 3" xfId="26108"/>
    <cellStyle name="Normal 2 2 2 2 54 2 3" xfId="17205"/>
    <cellStyle name="Normal 2 2 2 2 54 2 3 2" xfId="26109"/>
    <cellStyle name="Normal 2 2 2 2 54 2 4" xfId="26110"/>
    <cellStyle name="Normal 2 2 2 2 54 3" xfId="5840"/>
    <cellStyle name="Normal 2 2 2 2 54 3 2" xfId="5841"/>
    <cellStyle name="Normal 2 2 2 2 54 3 2 2" xfId="17206"/>
    <cellStyle name="Normal 2 2 2 2 54 3 2 2 2" xfId="26111"/>
    <cellStyle name="Normal 2 2 2 2 54 3 2 3" xfId="26112"/>
    <cellStyle name="Normal 2 2 2 2 54 3 3" xfId="17207"/>
    <cellStyle name="Normal 2 2 2 2 54 3 3 2" xfId="26113"/>
    <cellStyle name="Normal 2 2 2 2 54 3 4" xfId="26114"/>
    <cellStyle name="Normal 2 2 2 2 54 4" xfId="5842"/>
    <cellStyle name="Normal 2 2 2 2 54 4 2" xfId="17208"/>
    <cellStyle name="Normal 2 2 2 2 54 4 2 2" xfId="26115"/>
    <cellStyle name="Normal 2 2 2 2 54 4 3" xfId="26116"/>
    <cellStyle name="Normal 2 2 2 2 54 5" xfId="17209"/>
    <cellStyle name="Normal 2 2 2 2 54 5 2" xfId="26117"/>
    <cellStyle name="Normal 2 2 2 2 54 6" xfId="26118"/>
    <cellStyle name="Normal 2 2 2 2 55" xfId="5843"/>
    <cellStyle name="Normal 2 2 2 2 55 2" xfId="5844"/>
    <cellStyle name="Normal 2 2 2 2 55 2 2" xfId="5845"/>
    <cellStyle name="Normal 2 2 2 2 55 2 2 2" xfId="17210"/>
    <cellStyle name="Normal 2 2 2 2 55 2 2 2 2" xfId="26119"/>
    <cellStyle name="Normal 2 2 2 2 55 2 2 3" xfId="26120"/>
    <cellStyle name="Normal 2 2 2 2 55 2 3" xfId="17211"/>
    <cellStyle name="Normal 2 2 2 2 55 2 3 2" xfId="26121"/>
    <cellStyle name="Normal 2 2 2 2 55 2 4" xfId="26122"/>
    <cellStyle name="Normal 2 2 2 2 55 3" xfId="5846"/>
    <cellStyle name="Normal 2 2 2 2 55 3 2" xfId="5847"/>
    <cellStyle name="Normal 2 2 2 2 55 3 2 2" xfId="17212"/>
    <cellStyle name="Normal 2 2 2 2 55 3 2 2 2" xfId="26123"/>
    <cellStyle name="Normal 2 2 2 2 55 3 2 3" xfId="26124"/>
    <cellStyle name="Normal 2 2 2 2 55 3 3" xfId="17213"/>
    <cellStyle name="Normal 2 2 2 2 55 3 3 2" xfId="26125"/>
    <cellStyle name="Normal 2 2 2 2 55 3 4" xfId="26126"/>
    <cellStyle name="Normal 2 2 2 2 55 4" xfId="5848"/>
    <cellStyle name="Normal 2 2 2 2 55 4 2" xfId="17214"/>
    <cellStyle name="Normal 2 2 2 2 55 4 2 2" xfId="26127"/>
    <cellStyle name="Normal 2 2 2 2 55 4 3" xfId="26128"/>
    <cellStyle name="Normal 2 2 2 2 55 5" xfId="17215"/>
    <cellStyle name="Normal 2 2 2 2 55 5 2" xfId="26129"/>
    <cellStyle name="Normal 2 2 2 2 55 6" xfId="26130"/>
    <cellStyle name="Normal 2 2 2 2 56" xfId="5849"/>
    <cellStyle name="Normal 2 2 2 2 56 2" xfId="5850"/>
    <cellStyle name="Normal 2 2 2 2 56 2 2" xfId="5851"/>
    <cellStyle name="Normal 2 2 2 2 56 2 2 2" xfId="17216"/>
    <cellStyle name="Normal 2 2 2 2 56 2 2 2 2" xfId="26131"/>
    <cellStyle name="Normal 2 2 2 2 56 2 2 3" xfId="26132"/>
    <cellStyle name="Normal 2 2 2 2 56 2 3" xfId="17217"/>
    <cellStyle name="Normal 2 2 2 2 56 2 3 2" xfId="26133"/>
    <cellStyle name="Normal 2 2 2 2 56 2 4" xfId="26134"/>
    <cellStyle name="Normal 2 2 2 2 56 3" xfId="5852"/>
    <cellStyle name="Normal 2 2 2 2 56 3 2" xfId="5853"/>
    <cellStyle name="Normal 2 2 2 2 56 3 2 2" xfId="17218"/>
    <cellStyle name="Normal 2 2 2 2 56 3 2 2 2" xfId="26135"/>
    <cellStyle name="Normal 2 2 2 2 56 3 2 3" xfId="26136"/>
    <cellStyle name="Normal 2 2 2 2 56 3 3" xfId="17219"/>
    <cellStyle name="Normal 2 2 2 2 56 3 3 2" xfId="26137"/>
    <cellStyle name="Normal 2 2 2 2 56 3 4" xfId="26138"/>
    <cellStyle name="Normal 2 2 2 2 56 4" xfId="5854"/>
    <cellStyle name="Normal 2 2 2 2 56 4 2" xfId="17220"/>
    <cellStyle name="Normal 2 2 2 2 56 4 2 2" xfId="26139"/>
    <cellStyle name="Normal 2 2 2 2 56 4 3" xfId="26140"/>
    <cellStyle name="Normal 2 2 2 2 56 5" xfId="17221"/>
    <cellStyle name="Normal 2 2 2 2 56 5 2" xfId="26141"/>
    <cellStyle name="Normal 2 2 2 2 56 6" xfId="26142"/>
    <cellStyle name="Normal 2 2 2 2 57" xfId="5855"/>
    <cellStyle name="Normal 2 2 2 2 57 2" xfId="5856"/>
    <cellStyle name="Normal 2 2 2 2 57 2 2" xfId="5857"/>
    <cellStyle name="Normal 2 2 2 2 57 2 2 2" xfId="17222"/>
    <cellStyle name="Normal 2 2 2 2 57 2 2 2 2" xfId="26143"/>
    <cellStyle name="Normal 2 2 2 2 57 2 2 3" xfId="26144"/>
    <cellStyle name="Normal 2 2 2 2 57 2 3" xfId="17223"/>
    <cellStyle name="Normal 2 2 2 2 57 2 3 2" xfId="26145"/>
    <cellStyle name="Normal 2 2 2 2 57 2 4" xfId="26146"/>
    <cellStyle name="Normal 2 2 2 2 57 3" xfId="5858"/>
    <cellStyle name="Normal 2 2 2 2 57 3 2" xfId="5859"/>
    <cellStyle name="Normal 2 2 2 2 57 3 2 2" xfId="17224"/>
    <cellStyle name="Normal 2 2 2 2 57 3 2 2 2" xfId="26147"/>
    <cellStyle name="Normal 2 2 2 2 57 3 2 3" xfId="26148"/>
    <cellStyle name="Normal 2 2 2 2 57 3 3" xfId="17225"/>
    <cellStyle name="Normal 2 2 2 2 57 3 3 2" xfId="26149"/>
    <cellStyle name="Normal 2 2 2 2 57 3 4" xfId="26150"/>
    <cellStyle name="Normal 2 2 2 2 57 4" xfId="5860"/>
    <cellStyle name="Normal 2 2 2 2 57 4 2" xfId="17226"/>
    <cellStyle name="Normal 2 2 2 2 57 4 2 2" xfId="26151"/>
    <cellStyle name="Normal 2 2 2 2 57 4 3" xfId="26152"/>
    <cellStyle name="Normal 2 2 2 2 57 5" xfId="17227"/>
    <cellStyle name="Normal 2 2 2 2 57 5 2" xfId="26153"/>
    <cellStyle name="Normal 2 2 2 2 57 6" xfId="26154"/>
    <cellStyle name="Normal 2 2 2 2 58" xfId="5861"/>
    <cellStyle name="Normal 2 2 2 2 58 2" xfId="5862"/>
    <cellStyle name="Normal 2 2 2 2 58 2 2" xfId="5863"/>
    <cellStyle name="Normal 2 2 2 2 58 2 2 2" xfId="17228"/>
    <cellStyle name="Normal 2 2 2 2 58 2 2 2 2" xfId="26155"/>
    <cellStyle name="Normal 2 2 2 2 58 2 2 3" xfId="26156"/>
    <cellStyle name="Normal 2 2 2 2 58 2 3" xfId="17229"/>
    <cellStyle name="Normal 2 2 2 2 58 2 3 2" xfId="26157"/>
    <cellStyle name="Normal 2 2 2 2 58 2 4" xfId="26158"/>
    <cellStyle name="Normal 2 2 2 2 58 3" xfId="5864"/>
    <cellStyle name="Normal 2 2 2 2 58 3 2" xfId="5865"/>
    <cellStyle name="Normal 2 2 2 2 58 3 2 2" xfId="17230"/>
    <cellStyle name="Normal 2 2 2 2 58 3 2 2 2" xfId="26159"/>
    <cellStyle name="Normal 2 2 2 2 58 3 2 3" xfId="26160"/>
    <cellStyle name="Normal 2 2 2 2 58 3 3" xfId="17231"/>
    <cellStyle name="Normal 2 2 2 2 58 3 3 2" xfId="26161"/>
    <cellStyle name="Normal 2 2 2 2 58 3 4" xfId="26162"/>
    <cellStyle name="Normal 2 2 2 2 58 4" xfId="5866"/>
    <cellStyle name="Normal 2 2 2 2 58 4 2" xfId="17232"/>
    <cellStyle name="Normal 2 2 2 2 58 4 2 2" xfId="26163"/>
    <cellStyle name="Normal 2 2 2 2 58 4 3" xfId="26164"/>
    <cellStyle name="Normal 2 2 2 2 58 5" xfId="17233"/>
    <cellStyle name="Normal 2 2 2 2 58 5 2" xfId="26165"/>
    <cellStyle name="Normal 2 2 2 2 58 6" xfId="26166"/>
    <cellStyle name="Normal 2 2 2 2 59" xfId="5867"/>
    <cellStyle name="Normal 2 2 2 2 59 2" xfId="5868"/>
    <cellStyle name="Normal 2 2 2 2 59 2 2" xfId="5869"/>
    <cellStyle name="Normal 2 2 2 2 59 2 2 2" xfId="17234"/>
    <cellStyle name="Normal 2 2 2 2 59 2 2 2 2" xfId="26167"/>
    <cellStyle name="Normal 2 2 2 2 59 2 2 3" xfId="26168"/>
    <cellStyle name="Normal 2 2 2 2 59 2 3" xfId="17235"/>
    <cellStyle name="Normal 2 2 2 2 59 2 3 2" xfId="26169"/>
    <cellStyle name="Normal 2 2 2 2 59 2 4" xfId="26170"/>
    <cellStyle name="Normal 2 2 2 2 59 3" xfId="5870"/>
    <cellStyle name="Normal 2 2 2 2 59 3 2" xfId="5871"/>
    <cellStyle name="Normal 2 2 2 2 59 3 2 2" xfId="17236"/>
    <cellStyle name="Normal 2 2 2 2 59 3 2 2 2" xfId="26171"/>
    <cellStyle name="Normal 2 2 2 2 59 3 2 3" xfId="26172"/>
    <cellStyle name="Normal 2 2 2 2 59 3 3" xfId="17237"/>
    <cellStyle name="Normal 2 2 2 2 59 3 3 2" xfId="26173"/>
    <cellStyle name="Normal 2 2 2 2 59 3 4" xfId="26174"/>
    <cellStyle name="Normal 2 2 2 2 59 4" xfId="5872"/>
    <cellStyle name="Normal 2 2 2 2 59 4 2" xfId="17238"/>
    <cellStyle name="Normal 2 2 2 2 59 4 2 2" xfId="26175"/>
    <cellStyle name="Normal 2 2 2 2 59 4 3" xfId="26176"/>
    <cellStyle name="Normal 2 2 2 2 59 5" xfId="17239"/>
    <cellStyle name="Normal 2 2 2 2 59 5 2" xfId="26177"/>
    <cellStyle name="Normal 2 2 2 2 59 6" xfId="26178"/>
    <cellStyle name="Normal 2 2 2 2 6" xfId="5873"/>
    <cellStyle name="Normal 2 2 2 2 6 2" xfId="5874"/>
    <cellStyle name="Normal 2 2 2 2 6 2 2" xfId="5875"/>
    <cellStyle name="Normal 2 2 2 2 6 2 2 2" xfId="17240"/>
    <cellStyle name="Normal 2 2 2 2 6 2 2 2 2" xfId="26179"/>
    <cellStyle name="Normal 2 2 2 2 6 2 2 3" xfId="26180"/>
    <cellStyle name="Normal 2 2 2 2 6 2 3" xfId="17241"/>
    <cellStyle name="Normal 2 2 2 2 6 2 3 2" xfId="26181"/>
    <cellStyle name="Normal 2 2 2 2 6 2 4" xfId="26182"/>
    <cellStyle name="Normal 2 2 2 2 6 3" xfId="5876"/>
    <cellStyle name="Normal 2 2 2 2 6 3 2" xfId="5877"/>
    <cellStyle name="Normal 2 2 2 2 6 3 2 2" xfId="17242"/>
    <cellStyle name="Normal 2 2 2 2 6 3 2 2 2" xfId="26183"/>
    <cellStyle name="Normal 2 2 2 2 6 3 2 3" xfId="26184"/>
    <cellStyle name="Normal 2 2 2 2 6 3 3" xfId="17243"/>
    <cellStyle name="Normal 2 2 2 2 6 3 3 2" xfId="26185"/>
    <cellStyle name="Normal 2 2 2 2 6 3 4" xfId="26186"/>
    <cellStyle name="Normal 2 2 2 2 6 4" xfId="5878"/>
    <cellStyle name="Normal 2 2 2 2 6 4 2" xfId="17244"/>
    <cellStyle name="Normal 2 2 2 2 6 4 2 2" xfId="26187"/>
    <cellStyle name="Normal 2 2 2 2 6 4 3" xfId="26188"/>
    <cellStyle name="Normal 2 2 2 2 6 5" xfId="17245"/>
    <cellStyle name="Normal 2 2 2 2 6 5 2" xfId="26189"/>
    <cellStyle name="Normal 2 2 2 2 6 6" xfId="26190"/>
    <cellStyle name="Normal 2 2 2 2 60" xfId="5879"/>
    <cellStyle name="Normal 2 2 2 2 60 2" xfId="5880"/>
    <cellStyle name="Normal 2 2 2 2 60 2 2" xfId="5881"/>
    <cellStyle name="Normal 2 2 2 2 60 2 2 2" xfId="17246"/>
    <cellStyle name="Normal 2 2 2 2 60 2 2 2 2" xfId="26191"/>
    <cellStyle name="Normal 2 2 2 2 60 2 2 3" xfId="26192"/>
    <cellStyle name="Normal 2 2 2 2 60 2 3" xfId="17247"/>
    <cellStyle name="Normal 2 2 2 2 60 2 3 2" xfId="26193"/>
    <cellStyle name="Normal 2 2 2 2 60 2 4" xfId="26194"/>
    <cellStyle name="Normal 2 2 2 2 60 3" xfId="5882"/>
    <cellStyle name="Normal 2 2 2 2 60 3 2" xfId="5883"/>
    <cellStyle name="Normal 2 2 2 2 60 3 2 2" xfId="17248"/>
    <cellStyle name="Normal 2 2 2 2 60 3 2 2 2" xfId="26195"/>
    <cellStyle name="Normal 2 2 2 2 60 3 2 3" xfId="26196"/>
    <cellStyle name="Normal 2 2 2 2 60 3 3" xfId="17249"/>
    <cellStyle name="Normal 2 2 2 2 60 3 3 2" xfId="26197"/>
    <cellStyle name="Normal 2 2 2 2 60 3 4" xfId="26198"/>
    <cellStyle name="Normal 2 2 2 2 60 4" xfId="5884"/>
    <cellStyle name="Normal 2 2 2 2 60 4 2" xfId="17250"/>
    <cellStyle name="Normal 2 2 2 2 60 4 2 2" xfId="26199"/>
    <cellStyle name="Normal 2 2 2 2 60 4 3" xfId="26200"/>
    <cellStyle name="Normal 2 2 2 2 60 5" xfId="17251"/>
    <cellStyle name="Normal 2 2 2 2 60 5 2" xfId="26201"/>
    <cellStyle name="Normal 2 2 2 2 60 6" xfId="26202"/>
    <cellStyle name="Normal 2 2 2 2 61" xfId="5885"/>
    <cellStyle name="Normal 2 2 2 2 61 2" xfId="5886"/>
    <cellStyle name="Normal 2 2 2 2 61 2 2" xfId="5887"/>
    <cellStyle name="Normal 2 2 2 2 61 2 2 2" xfId="17252"/>
    <cellStyle name="Normal 2 2 2 2 61 2 2 2 2" xfId="26203"/>
    <cellStyle name="Normal 2 2 2 2 61 2 2 3" xfId="26204"/>
    <cellStyle name="Normal 2 2 2 2 61 2 3" xfId="17253"/>
    <cellStyle name="Normal 2 2 2 2 61 2 3 2" xfId="26205"/>
    <cellStyle name="Normal 2 2 2 2 61 2 4" xfId="26206"/>
    <cellStyle name="Normal 2 2 2 2 61 3" xfId="5888"/>
    <cellStyle name="Normal 2 2 2 2 61 3 2" xfId="5889"/>
    <cellStyle name="Normal 2 2 2 2 61 3 2 2" xfId="17254"/>
    <cellStyle name="Normal 2 2 2 2 61 3 2 2 2" xfId="26207"/>
    <cellStyle name="Normal 2 2 2 2 61 3 2 3" xfId="26208"/>
    <cellStyle name="Normal 2 2 2 2 61 3 3" xfId="17255"/>
    <cellStyle name="Normal 2 2 2 2 61 3 3 2" xfId="26209"/>
    <cellStyle name="Normal 2 2 2 2 61 3 4" xfId="26210"/>
    <cellStyle name="Normal 2 2 2 2 61 4" xfId="5890"/>
    <cellStyle name="Normal 2 2 2 2 61 4 2" xfId="17256"/>
    <cellStyle name="Normal 2 2 2 2 61 4 2 2" xfId="26211"/>
    <cellStyle name="Normal 2 2 2 2 61 4 3" xfId="26212"/>
    <cellStyle name="Normal 2 2 2 2 61 5" xfId="17257"/>
    <cellStyle name="Normal 2 2 2 2 61 5 2" xfId="26213"/>
    <cellStyle name="Normal 2 2 2 2 61 6" xfId="26214"/>
    <cellStyle name="Normal 2 2 2 2 62" xfId="5891"/>
    <cellStyle name="Normal 2 2 2 2 62 2" xfId="5892"/>
    <cellStyle name="Normal 2 2 2 2 62 2 2" xfId="5893"/>
    <cellStyle name="Normal 2 2 2 2 62 2 2 2" xfId="17258"/>
    <cellStyle name="Normal 2 2 2 2 62 2 2 2 2" xfId="26215"/>
    <cellStyle name="Normal 2 2 2 2 62 2 2 3" xfId="26216"/>
    <cellStyle name="Normal 2 2 2 2 62 2 3" xfId="17259"/>
    <cellStyle name="Normal 2 2 2 2 62 2 3 2" xfId="26217"/>
    <cellStyle name="Normal 2 2 2 2 62 2 4" xfId="26218"/>
    <cellStyle name="Normal 2 2 2 2 62 3" xfId="5894"/>
    <cellStyle name="Normal 2 2 2 2 62 3 2" xfId="17260"/>
    <cellStyle name="Normal 2 2 2 2 62 3 2 2" xfId="26219"/>
    <cellStyle name="Normal 2 2 2 2 62 3 3" xfId="26220"/>
    <cellStyle name="Normal 2 2 2 2 62 4" xfId="17261"/>
    <cellStyle name="Normal 2 2 2 2 62 4 2" xfId="26221"/>
    <cellStyle name="Normal 2 2 2 2 62 5" xfId="26222"/>
    <cellStyle name="Normal 2 2 2 2 63" xfId="5895"/>
    <cellStyle name="Normal 2 2 2 2 63 2" xfId="5896"/>
    <cellStyle name="Normal 2 2 2 2 63 2 2" xfId="5897"/>
    <cellStyle name="Normal 2 2 2 2 63 2 2 2" xfId="17262"/>
    <cellStyle name="Normal 2 2 2 2 63 2 2 2 2" xfId="26223"/>
    <cellStyle name="Normal 2 2 2 2 63 2 2 3" xfId="26224"/>
    <cellStyle name="Normal 2 2 2 2 63 2 3" xfId="17263"/>
    <cellStyle name="Normal 2 2 2 2 63 2 3 2" xfId="26225"/>
    <cellStyle name="Normal 2 2 2 2 63 2 4" xfId="26226"/>
    <cellStyle name="Normal 2 2 2 2 63 3" xfId="5898"/>
    <cellStyle name="Normal 2 2 2 2 63 3 2" xfId="17264"/>
    <cellStyle name="Normal 2 2 2 2 63 3 2 2" xfId="26227"/>
    <cellStyle name="Normal 2 2 2 2 63 3 3" xfId="26228"/>
    <cellStyle name="Normal 2 2 2 2 63 4" xfId="17265"/>
    <cellStyle name="Normal 2 2 2 2 63 4 2" xfId="26229"/>
    <cellStyle name="Normal 2 2 2 2 63 5" xfId="26230"/>
    <cellStyle name="Normal 2 2 2 2 64" xfId="5899"/>
    <cellStyle name="Normal 2 2 2 2 64 2" xfId="5900"/>
    <cellStyle name="Normal 2 2 2 2 64 2 2" xfId="5901"/>
    <cellStyle name="Normal 2 2 2 2 64 2 2 2" xfId="17266"/>
    <cellStyle name="Normal 2 2 2 2 64 2 2 2 2" xfId="26231"/>
    <cellStyle name="Normal 2 2 2 2 64 2 2 3" xfId="26232"/>
    <cellStyle name="Normal 2 2 2 2 64 2 3" xfId="17267"/>
    <cellStyle name="Normal 2 2 2 2 64 2 3 2" xfId="26233"/>
    <cellStyle name="Normal 2 2 2 2 64 2 4" xfId="26234"/>
    <cellStyle name="Normal 2 2 2 2 64 3" xfId="5902"/>
    <cellStyle name="Normal 2 2 2 2 64 3 2" xfId="17268"/>
    <cellStyle name="Normal 2 2 2 2 64 3 2 2" xfId="26235"/>
    <cellStyle name="Normal 2 2 2 2 64 3 3" xfId="26236"/>
    <cellStyle name="Normal 2 2 2 2 64 4" xfId="17269"/>
    <cellStyle name="Normal 2 2 2 2 64 4 2" xfId="26237"/>
    <cellStyle name="Normal 2 2 2 2 64 5" xfId="26238"/>
    <cellStyle name="Normal 2 2 2 2 65" xfId="5903"/>
    <cellStyle name="Normal 2 2 2 2 65 2" xfId="5904"/>
    <cellStyle name="Normal 2 2 2 2 65 2 2" xfId="5905"/>
    <cellStyle name="Normal 2 2 2 2 65 2 2 2" xfId="17270"/>
    <cellStyle name="Normal 2 2 2 2 65 2 2 2 2" xfId="26239"/>
    <cellStyle name="Normal 2 2 2 2 65 2 2 3" xfId="26240"/>
    <cellStyle name="Normal 2 2 2 2 65 2 3" xfId="17271"/>
    <cellStyle name="Normal 2 2 2 2 65 2 3 2" xfId="26241"/>
    <cellStyle name="Normal 2 2 2 2 65 2 4" xfId="26242"/>
    <cellStyle name="Normal 2 2 2 2 65 3" xfId="5906"/>
    <cellStyle name="Normal 2 2 2 2 65 3 2" xfId="17272"/>
    <cellStyle name="Normal 2 2 2 2 65 3 2 2" xfId="26243"/>
    <cellStyle name="Normal 2 2 2 2 65 3 3" xfId="26244"/>
    <cellStyle name="Normal 2 2 2 2 65 4" xfId="17273"/>
    <cellStyle name="Normal 2 2 2 2 65 4 2" xfId="26245"/>
    <cellStyle name="Normal 2 2 2 2 65 5" xfId="26246"/>
    <cellStyle name="Normal 2 2 2 2 66" xfId="5907"/>
    <cellStyle name="Normal 2 2 2 2 66 2" xfId="5908"/>
    <cellStyle name="Normal 2 2 2 2 66 2 2" xfId="5909"/>
    <cellStyle name="Normal 2 2 2 2 66 2 2 2" xfId="17274"/>
    <cellStyle name="Normal 2 2 2 2 66 2 2 2 2" xfId="26247"/>
    <cellStyle name="Normal 2 2 2 2 66 2 2 3" xfId="26248"/>
    <cellStyle name="Normal 2 2 2 2 66 2 3" xfId="17275"/>
    <cellStyle name="Normal 2 2 2 2 66 2 3 2" xfId="26249"/>
    <cellStyle name="Normal 2 2 2 2 66 2 4" xfId="26250"/>
    <cellStyle name="Normal 2 2 2 2 66 3" xfId="5910"/>
    <cellStyle name="Normal 2 2 2 2 66 3 2" xfId="17276"/>
    <cellStyle name="Normal 2 2 2 2 66 3 2 2" xfId="26251"/>
    <cellStyle name="Normal 2 2 2 2 66 3 3" xfId="26252"/>
    <cellStyle name="Normal 2 2 2 2 66 4" xfId="17277"/>
    <cellStyle name="Normal 2 2 2 2 66 4 2" xfId="26253"/>
    <cellStyle name="Normal 2 2 2 2 66 5" xfId="26254"/>
    <cellStyle name="Normal 2 2 2 2 67" xfId="5911"/>
    <cellStyle name="Normal 2 2 2 2 67 2" xfId="5912"/>
    <cellStyle name="Normal 2 2 2 2 67 2 2" xfId="5913"/>
    <cellStyle name="Normal 2 2 2 2 67 2 2 2" xfId="17278"/>
    <cellStyle name="Normal 2 2 2 2 67 2 2 2 2" xfId="26255"/>
    <cellStyle name="Normal 2 2 2 2 67 2 2 3" xfId="26256"/>
    <cellStyle name="Normal 2 2 2 2 67 2 3" xfId="17279"/>
    <cellStyle name="Normal 2 2 2 2 67 2 3 2" xfId="26257"/>
    <cellStyle name="Normal 2 2 2 2 67 2 4" xfId="26258"/>
    <cellStyle name="Normal 2 2 2 2 67 3" xfId="5914"/>
    <cellStyle name="Normal 2 2 2 2 67 3 2" xfId="17280"/>
    <cellStyle name="Normal 2 2 2 2 67 3 2 2" xfId="26259"/>
    <cellStyle name="Normal 2 2 2 2 67 3 3" xfId="26260"/>
    <cellStyle name="Normal 2 2 2 2 67 4" xfId="17281"/>
    <cellStyle name="Normal 2 2 2 2 67 4 2" xfId="26261"/>
    <cellStyle name="Normal 2 2 2 2 67 5" xfId="26262"/>
    <cellStyle name="Normal 2 2 2 2 68" xfId="5915"/>
    <cellStyle name="Normal 2 2 2 2 68 2" xfId="5916"/>
    <cellStyle name="Normal 2 2 2 2 68 2 2" xfId="5917"/>
    <cellStyle name="Normal 2 2 2 2 68 2 2 2" xfId="17282"/>
    <cellStyle name="Normal 2 2 2 2 68 2 2 2 2" xfId="26263"/>
    <cellStyle name="Normal 2 2 2 2 68 2 2 3" xfId="26264"/>
    <cellStyle name="Normal 2 2 2 2 68 2 3" xfId="17283"/>
    <cellStyle name="Normal 2 2 2 2 68 2 3 2" xfId="26265"/>
    <cellStyle name="Normal 2 2 2 2 68 2 4" xfId="26266"/>
    <cellStyle name="Normal 2 2 2 2 68 3" xfId="5918"/>
    <cellStyle name="Normal 2 2 2 2 68 3 2" xfId="17284"/>
    <cellStyle name="Normal 2 2 2 2 68 3 2 2" xfId="26267"/>
    <cellStyle name="Normal 2 2 2 2 68 3 3" xfId="26268"/>
    <cellStyle name="Normal 2 2 2 2 68 4" xfId="17285"/>
    <cellStyle name="Normal 2 2 2 2 68 4 2" xfId="26269"/>
    <cellStyle name="Normal 2 2 2 2 68 5" xfId="26270"/>
    <cellStyle name="Normal 2 2 2 2 69" xfId="5919"/>
    <cellStyle name="Normal 2 2 2 2 69 2" xfId="5920"/>
    <cellStyle name="Normal 2 2 2 2 69 2 2" xfId="5921"/>
    <cellStyle name="Normal 2 2 2 2 69 2 2 2" xfId="17286"/>
    <cellStyle name="Normal 2 2 2 2 69 2 2 2 2" xfId="26271"/>
    <cellStyle name="Normal 2 2 2 2 69 2 2 3" xfId="26272"/>
    <cellStyle name="Normal 2 2 2 2 69 2 3" xfId="17287"/>
    <cellStyle name="Normal 2 2 2 2 69 2 3 2" xfId="26273"/>
    <cellStyle name="Normal 2 2 2 2 69 2 4" xfId="26274"/>
    <cellStyle name="Normal 2 2 2 2 69 3" xfId="5922"/>
    <cellStyle name="Normal 2 2 2 2 69 3 2" xfId="17288"/>
    <cellStyle name="Normal 2 2 2 2 69 3 2 2" xfId="26275"/>
    <cellStyle name="Normal 2 2 2 2 69 3 3" xfId="26276"/>
    <cellStyle name="Normal 2 2 2 2 69 4" xfId="17289"/>
    <cellStyle name="Normal 2 2 2 2 69 4 2" xfId="26277"/>
    <cellStyle name="Normal 2 2 2 2 69 5" xfId="26278"/>
    <cellStyle name="Normal 2 2 2 2 7" xfId="5923"/>
    <cellStyle name="Normal 2 2 2 2 7 2" xfId="5924"/>
    <cellStyle name="Normal 2 2 2 2 7 2 2" xfId="5925"/>
    <cellStyle name="Normal 2 2 2 2 7 2 2 2" xfId="17290"/>
    <cellStyle name="Normal 2 2 2 2 7 2 2 2 2" xfId="26279"/>
    <cellStyle name="Normal 2 2 2 2 7 2 2 3" xfId="26280"/>
    <cellStyle name="Normal 2 2 2 2 7 2 3" xfId="17291"/>
    <cellStyle name="Normal 2 2 2 2 7 2 3 2" xfId="26281"/>
    <cellStyle name="Normal 2 2 2 2 7 2 4" xfId="26282"/>
    <cellStyle name="Normal 2 2 2 2 7 3" xfId="5926"/>
    <cellStyle name="Normal 2 2 2 2 7 3 2" xfId="5927"/>
    <cellStyle name="Normal 2 2 2 2 7 3 2 2" xfId="17292"/>
    <cellStyle name="Normal 2 2 2 2 7 3 2 2 2" xfId="26283"/>
    <cellStyle name="Normal 2 2 2 2 7 3 2 3" xfId="26284"/>
    <cellStyle name="Normal 2 2 2 2 7 3 3" xfId="17293"/>
    <cellStyle name="Normal 2 2 2 2 7 3 3 2" xfId="26285"/>
    <cellStyle name="Normal 2 2 2 2 7 3 4" xfId="26286"/>
    <cellStyle name="Normal 2 2 2 2 7 4" xfId="5928"/>
    <cellStyle name="Normal 2 2 2 2 7 4 2" xfId="17294"/>
    <cellStyle name="Normal 2 2 2 2 7 4 2 2" xfId="26287"/>
    <cellStyle name="Normal 2 2 2 2 7 4 3" xfId="26288"/>
    <cellStyle name="Normal 2 2 2 2 7 5" xfId="17295"/>
    <cellStyle name="Normal 2 2 2 2 7 5 2" xfId="26289"/>
    <cellStyle name="Normal 2 2 2 2 7 6" xfId="26290"/>
    <cellStyle name="Normal 2 2 2 2 70" xfId="5929"/>
    <cellStyle name="Normal 2 2 2 2 70 2" xfId="5930"/>
    <cellStyle name="Normal 2 2 2 2 70 2 2" xfId="5931"/>
    <cellStyle name="Normal 2 2 2 2 70 2 2 2" xfId="17296"/>
    <cellStyle name="Normal 2 2 2 2 70 2 2 2 2" xfId="26291"/>
    <cellStyle name="Normal 2 2 2 2 70 2 2 3" xfId="26292"/>
    <cellStyle name="Normal 2 2 2 2 70 2 3" xfId="17297"/>
    <cellStyle name="Normal 2 2 2 2 70 2 3 2" xfId="26293"/>
    <cellStyle name="Normal 2 2 2 2 70 2 4" xfId="26294"/>
    <cellStyle name="Normal 2 2 2 2 70 3" xfId="5932"/>
    <cellStyle name="Normal 2 2 2 2 70 3 2" xfId="17298"/>
    <cellStyle name="Normal 2 2 2 2 70 3 2 2" xfId="26295"/>
    <cellStyle name="Normal 2 2 2 2 70 3 3" xfId="26296"/>
    <cellStyle name="Normal 2 2 2 2 70 4" xfId="17299"/>
    <cellStyle name="Normal 2 2 2 2 70 4 2" xfId="26297"/>
    <cellStyle name="Normal 2 2 2 2 70 5" xfId="26298"/>
    <cellStyle name="Normal 2 2 2 2 71" xfId="5933"/>
    <cellStyle name="Normal 2 2 2 2 71 2" xfId="5934"/>
    <cellStyle name="Normal 2 2 2 2 71 2 2" xfId="5935"/>
    <cellStyle name="Normal 2 2 2 2 71 2 2 2" xfId="17300"/>
    <cellStyle name="Normal 2 2 2 2 71 2 2 2 2" xfId="26299"/>
    <cellStyle name="Normal 2 2 2 2 71 2 2 3" xfId="26300"/>
    <cellStyle name="Normal 2 2 2 2 71 2 3" xfId="17301"/>
    <cellStyle name="Normal 2 2 2 2 71 2 3 2" xfId="26301"/>
    <cellStyle name="Normal 2 2 2 2 71 2 4" xfId="26302"/>
    <cellStyle name="Normal 2 2 2 2 71 3" xfId="5936"/>
    <cellStyle name="Normal 2 2 2 2 71 3 2" xfId="17302"/>
    <cellStyle name="Normal 2 2 2 2 71 3 2 2" xfId="26303"/>
    <cellStyle name="Normal 2 2 2 2 71 3 3" xfId="26304"/>
    <cellStyle name="Normal 2 2 2 2 71 4" xfId="17303"/>
    <cellStyle name="Normal 2 2 2 2 71 4 2" xfId="26305"/>
    <cellStyle name="Normal 2 2 2 2 71 5" xfId="26306"/>
    <cellStyle name="Normal 2 2 2 2 72" xfId="5937"/>
    <cellStyle name="Normal 2 2 2 2 72 2" xfId="5938"/>
    <cellStyle name="Normal 2 2 2 2 72 2 2" xfId="5939"/>
    <cellStyle name="Normal 2 2 2 2 72 2 2 2" xfId="17304"/>
    <cellStyle name="Normal 2 2 2 2 72 2 2 2 2" xfId="26307"/>
    <cellStyle name="Normal 2 2 2 2 72 2 2 3" xfId="26308"/>
    <cellStyle name="Normal 2 2 2 2 72 2 3" xfId="17305"/>
    <cellStyle name="Normal 2 2 2 2 72 2 3 2" xfId="26309"/>
    <cellStyle name="Normal 2 2 2 2 72 2 4" xfId="26310"/>
    <cellStyle name="Normal 2 2 2 2 72 3" xfId="5940"/>
    <cellStyle name="Normal 2 2 2 2 72 3 2" xfId="17306"/>
    <cellStyle name="Normal 2 2 2 2 72 3 2 2" xfId="26311"/>
    <cellStyle name="Normal 2 2 2 2 72 3 3" xfId="26312"/>
    <cellStyle name="Normal 2 2 2 2 72 4" xfId="17307"/>
    <cellStyle name="Normal 2 2 2 2 72 4 2" xfId="26313"/>
    <cellStyle name="Normal 2 2 2 2 72 5" xfId="26314"/>
    <cellStyle name="Normal 2 2 2 2 73" xfId="5941"/>
    <cellStyle name="Normal 2 2 2 2 73 2" xfId="5942"/>
    <cellStyle name="Normal 2 2 2 2 73 2 2" xfId="5943"/>
    <cellStyle name="Normal 2 2 2 2 73 2 2 2" xfId="17308"/>
    <cellStyle name="Normal 2 2 2 2 73 2 2 2 2" xfId="26315"/>
    <cellStyle name="Normal 2 2 2 2 73 2 2 3" xfId="26316"/>
    <cellStyle name="Normal 2 2 2 2 73 2 3" xfId="17309"/>
    <cellStyle name="Normal 2 2 2 2 73 2 3 2" xfId="26317"/>
    <cellStyle name="Normal 2 2 2 2 73 2 4" xfId="26318"/>
    <cellStyle name="Normal 2 2 2 2 73 3" xfId="5944"/>
    <cellStyle name="Normal 2 2 2 2 73 3 2" xfId="17310"/>
    <cellStyle name="Normal 2 2 2 2 73 3 2 2" xfId="26319"/>
    <cellStyle name="Normal 2 2 2 2 73 3 3" xfId="26320"/>
    <cellStyle name="Normal 2 2 2 2 73 4" xfId="17311"/>
    <cellStyle name="Normal 2 2 2 2 73 4 2" xfId="26321"/>
    <cellStyle name="Normal 2 2 2 2 73 5" xfId="26322"/>
    <cellStyle name="Normal 2 2 2 2 74" xfId="5945"/>
    <cellStyle name="Normal 2 2 2 2 74 2" xfId="5946"/>
    <cellStyle name="Normal 2 2 2 2 74 2 2" xfId="5947"/>
    <cellStyle name="Normal 2 2 2 2 74 2 2 2" xfId="17312"/>
    <cellStyle name="Normal 2 2 2 2 74 2 2 2 2" xfId="26323"/>
    <cellStyle name="Normal 2 2 2 2 74 2 2 3" xfId="26324"/>
    <cellStyle name="Normal 2 2 2 2 74 2 3" xfId="17313"/>
    <cellStyle name="Normal 2 2 2 2 74 2 3 2" xfId="26325"/>
    <cellStyle name="Normal 2 2 2 2 74 2 4" xfId="26326"/>
    <cellStyle name="Normal 2 2 2 2 74 3" xfId="5948"/>
    <cellStyle name="Normal 2 2 2 2 74 3 2" xfId="17314"/>
    <cellStyle name="Normal 2 2 2 2 74 3 2 2" xfId="26327"/>
    <cellStyle name="Normal 2 2 2 2 74 3 3" xfId="26328"/>
    <cellStyle name="Normal 2 2 2 2 74 4" xfId="17315"/>
    <cellStyle name="Normal 2 2 2 2 74 4 2" xfId="26329"/>
    <cellStyle name="Normal 2 2 2 2 74 5" xfId="26330"/>
    <cellStyle name="Normal 2 2 2 2 75" xfId="5949"/>
    <cellStyle name="Normal 2 2 2 2 75 2" xfId="5950"/>
    <cellStyle name="Normal 2 2 2 2 75 2 2" xfId="5951"/>
    <cellStyle name="Normal 2 2 2 2 75 2 2 2" xfId="17316"/>
    <cellStyle name="Normal 2 2 2 2 75 2 2 2 2" xfId="26331"/>
    <cellStyle name="Normal 2 2 2 2 75 2 2 3" xfId="26332"/>
    <cellStyle name="Normal 2 2 2 2 75 2 3" xfId="17317"/>
    <cellStyle name="Normal 2 2 2 2 75 2 3 2" xfId="26333"/>
    <cellStyle name="Normal 2 2 2 2 75 2 4" xfId="26334"/>
    <cellStyle name="Normal 2 2 2 2 75 3" xfId="5952"/>
    <cellStyle name="Normal 2 2 2 2 75 3 2" xfId="17318"/>
    <cellStyle name="Normal 2 2 2 2 75 3 2 2" xfId="26335"/>
    <cellStyle name="Normal 2 2 2 2 75 3 3" xfId="26336"/>
    <cellStyle name="Normal 2 2 2 2 75 4" xfId="17319"/>
    <cellStyle name="Normal 2 2 2 2 75 4 2" xfId="26337"/>
    <cellStyle name="Normal 2 2 2 2 75 5" xfId="26338"/>
    <cellStyle name="Normal 2 2 2 2 76" xfId="5953"/>
    <cellStyle name="Normal 2 2 2 2 76 2" xfId="5954"/>
    <cellStyle name="Normal 2 2 2 2 76 2 2" xfId="5955"/>
    <cellStyle name="Normal 2 2 2 2 76 2 2 2" xfId="17320"/>
    <cellStyle name="Normal 2 2 2 2 76 2 2 2 2" xfId="26339"/>
    <cellStyle name="Normal 2 2 2 2 76 2 2 3" xfId="26340"/>
    <cellStyle name="Normal 2 2 2 2 76 2 3" xfId="17321"/>
    <cellStyle name="Normal 2 2 2 2 76 2 3 2" xfId="26341"/>
    <cellStyle name="Normal 2 2 2 2 76 2 4" xfId="26342"/>
    <cellStyle name="Normal 2 2 2 2 76 3" xfId="5956"/>
    <cellStyle name="Normal 2 2 2 2 76 3 2" xfId="17322"/>
    <cellStyle name="Normal 2 2 2 2 76 3 2 2" xfId="26343"/>
    <cellStyle name="Normal 2 2 2 2 76 3 3" xfId="26344"/>
    <cellStyle name="Normal 2 2 2 2 76 4" xfId="17323"/>
    <cellStyle name="Normal 2 2 2 2 76 4 2" xfId="26345"/>
    <cellStyle name="Normal 2 2 2 2 76 5" xfId="26346"/>
    <cellStyle name="Normal 2 2 2 2 77" xfId="5957"/>
    <cellStyle name="Normal 2 2 2 2 77 2" xfId="5958"/>
    <cellStyle name="Normal 2 2 2 2 77 2 2" xfId="5959"/>
    <cellStyle name="Normal 2 2 2 2 77 2 2 2" xfId="17324"/>
    <cellStyle name="Normal 2 2 2 2 77 2 2 2 2" xfId="26347"/>
    <cellStyle name="Normal 2 2 2 2 77 2 2 3" xfId="26348"/>
    <cellStyle name="Normal 2 2 2 2 77 2 3" xfId="17325"/>
    <cellStyle name="Normal 2 2 2 2 77 2 3 2" xfId="26349"/>
    <cellStyle name="Normal 2 2 2 2 77 2 4" xfId="26350"/>
    <cellStyle name="Normal 2 2 2 2 77 3" xfId="5960"/>
    <cellStyle name="Normal 2 2 2 2 77 3 2" xfId="17326"/>
    <cellStyle name="Normal 2 2 2 2 77 3 2 2" xfId="26351"/>
    <cellStyle name="Normal 2 2 2 2 77 3 3" xfId="26352"/>
    <cellStyle name="Normal 2 2 2 2 77 4" xfId="17327"/>
    <cellStyle name="Normal 2 2 2 2 77 4 2" xfId="26353"/>
    <cellStyle name="Normal 2 2 2 2 77 5" xfId="26354"/>
    <cellStyle name="Normal 2 2 2 2 78" xfId="5961"/>
    <cellStyle name="Normal 2 2 2 2 78 2" xfId="5962"/>
    <cellStyle name="Normal 2 2 2 2 78 2 2" xfId="5963"/>
    <cellStyle name="Normal 2 2 2 2 78 2 2 2" xfId="17328"/>
    <cellStyle name="Normal 2 2 2 2 78 2 2 2 2" xfId="26355"/>
    <cellStyle name="Normal 2 2 2 2 78 2 2 3" xfId="26356"/>
    <cellStyle name="Normal 2 2 2 2 78 2 3" xfId="17329"/>
    <cellStyle name="Normal 2 2 2 2 78 2 3 2" xfId="26357"/>
    <cellStyle name="Normal 2 2 2 2 78 2 4" xfId="26358"/>
    <cellStyle name="Normal 2 2 2 2 78 3" xfId="5964"/>
    <cellStyle name="Normal 2 2 2 2 78 3 2" xfId="17330"/>
    <cellStyle name="Normal 2 2 2 2 78 3 2 2" xfId="26359"/>
    <cellStyle name="Normal 2 2 2 2 78 3 3" xfId="26360"/>
    <cellStyle name="Normal 2 2 2 2 78 4" xfId="17331"/>
    <cellStyle name="Normal 2 2 2 2 78 4 2" xfId="26361"/>
    <cellStyle name="Normal 2 2 2 2 78 5" xfId="26362"/>
    <cellStyle name="Normal 2 2 2 2 79" xfId="5965"/>
    <cellStyle name="Normal 2 2 2 2 79 2" xfId="5966"/>
    <cellStyle name="Normal 2 2 2 2 79 2 2" xfId="5967"/>
    <cellStyle name="Normal 2 2 2 2 79 2 2 2" xfId="17332"/>
    <cellStyle name="Normal 2 2 2 2 79 2 2 2 2" xfId="26363"/>
    <cellStyle name="Normal 2 2 2 2 79 2 2 3" xfId="26364"/>
    <cellStyle name="Normal 2 2 2 2 79 2 3" xfId="17333"/>
    <cellStyle name="Normal 2 2 2 2 79 2 3 2" xfId="26365"/>
    <cellStyle name="Normal 2 2 2 2 79 2 4" xfId="26366"/>
    <cellStyle name="Normal 2 2 2 2 79 3" xfId="5968"/>
    <cellStyle name="Normal 2 2 2 2 79 3 2" xfId="17334"/>
    <cellStyle name="Normal 2 2 2 2 79 3 2 2" xfId="26367"/>
    <cellStyle name="Normal 2 2 2 2 79 3 3" xfId="26368"/>
    <cellStyle name="Normal 2 2 2 2 79 4" xfId="17335"/>
    <cellStyle name="Normal 2 2 2 2 79 4 2" xfId="26369"/>
    <cellStyle name="Normal 2 2 2 2 79 5" xfId="26370"/>
    <cellStyle name="Normal 2 2 2 2 8" xfId="5969"/>
    <cellStyle name="Normal 2 2 2 2 8 2" xfId="5970"/>
    <cellStyle name="Normal 2 2 2 2 8 2 2" xfId="5971"/>
    <cellStyle name="Normal 2 2 2 2 8 2 2 2" xfId="17336"/>
    <cellStyle name="Normal 2 2 2 2 8 2 2 2 2" xfId="26371"/>
    <cellStyle name="Normal 2 2 2 2 8 2 2 3" xfId="26372"/>
    <cellStyle name="Normal 2 2 2 2 8 2 3" xfId="17337"/>
    <cellStyle name="Normal 2 2 2 2 8 2 3 2" xfId="26373"/>
    <cellStyle name="Normal 2 2 2 2 8 2 4" xfId="26374"/>
    <cellStyle name="Normal 2 2 2 2 8 3" xfId="5972"/>
    <cellStyle name="Normal 2 2 2 2 8 3 2" xfId="5973"/>
    <cellStyle name="Normal 2 2 2 2 8 3 2 2" xfId="17338"/>
    <cellStyle name="Normal 2 2 2 2 8 3 2 2 2" xfId="26375"/>
    <cellStyle name="Normal 2 2 2 2 8 3 2 3" xfId="26376"/>
    <cellStyle name="Normal 2 2 2 2 8 3 3" xfId="17339"/>
    <cellStyle name="Normal 2 2 2 2 8 3 3 2" xfId="26377"/>
    <cellStyle name="Normal 2 2 2 2 8 3 4" xfId="26378"/>
    <cellStyle name="Normal 2 2 2 2 8 4" xfId="5974"/>
    <cellStyle name="Normal 2 2 2 2 8 4 2" xfId="17340"/>
    <cellStyle name="Normal 2 2 2 2 8 4 2 2" xfId="26379"/>
    <cellStyle name="Normal 2 2 2 2 8 4 3" xfId="26380"/>
    <cellStyle name="Normal 2 2 2 2 8 5" xfId="17341"/>
    <cellStyle name="Normal 2 2 2 2 8 5 2" xfId="26381"/>
    <cellStyle name="Normal 2 2 2 2 8 6" xfId="26382"/>
    <cellStyle name="Normal 2 2 2 2 80" xfId="5975"/>
    <cellStyle name="Normal 2 2 2 2 80 2" xfId="5976"/>
    <cellStyle name="Normal 2 2 2 2 80 2 2" xfId="5977"/>
    <cellStyle name="Normal 2 2 2 2 80 2 2 2" xfId="17342"/>
    <cellStyle name="Normal 2 2 2 2 80 2 2 2 2" xfId="26383"/>
    <cellStyle name="Normal 2 2 2 2 80 2 2 3" xfId="26384"/>
    <cellStyle name="Normal 2 2 2 2 80 2 3" xfId="17343"/>
    <cellStyle name="Normal 2 2 2 2 80 2 3 2" xfId="26385"/>
    <cellStyle name="Normal 2 2 2 2 80 2 4" xfId="26386"/>
    <cellStyle name="Normal 2 2 2 2 80 3" xfId="5978"/>
    <cellStyle name="Normal 2 2 2 2 80 3 2" xfId="17344"/>
    <cellStyle name="Normal 2 2 2 2 80 3 2 2" xfId="26387"/>
    <cellStyle name="Normal 2 2 2 2 80 3 3" xfId="26388"/>
    <cellStyle name="Normal 2 2 2 2 80 4" xfId="17345"/>
    <cellStyle name="Normal 2 2 2 2 80 4 2" xfId="26389"/>
    <cellStyle name="Normal 2 2 2 2 80 5" xfId="26390"/>
    <cellStyle name="Normal 2 2 2 2 81" xfId="5979"/>
    <cellStyle name="Normal 2 2 2 2 81 2" xfId="5980"/>
    <cellStyle name="Normal 2 2 2 2 81 2 2" xfId="5981"/>
    <cellStyle name="Normal 2 2 2 2 81 2 2 2" xfId="17346"/>
    <cellStyle name="Normal 2 2 2 2 81 2 2 2 2" xfId="26391"/>
    <cellStyle name="Normal 2 2 2 2 81 2 2 3" xfId="26392"/>
    <cellStyle name="Normal 2 2 2 2 81 2 3" xfId="17347"/>
    <cellStyle name="Normal 2 2 2 2 81 2 3 2" xfId="26393"/>
    <cellStyle name="Normal 2 2 2 2 81 2 4" xfId="26394"/>
    <cellStyle name="Normal 2 2 2 2 81 3" xfId="5982"/>
    <cellStyle name="Normal 2 2 2 2 81 3 2" xfId="17348"/>
    <cellStyle name="Normal 2 2 2 2 81 3 2 2" xfId="26395"/>
    <cellStyle name="Normal 2 2 2 2 81 3 3" xfId="26396"/>
    <cellStyle name="Normal 2 2 2 2 81 4" xfId="17349"/>
    <cellStyle name="Normal 2 2 2 2 81 4 2" xfId="26397"/>
    <cellStyle name="Normal 2 2 2 2 81 5" xfId="26398"/>
    <cellStyle name="Normal 2 2 2 2 82" xfId="5983"/>
    <cellStyle name="Normal 2 2 2 2 82 2" xfId="5984"/>
    <cellStyle name="Normal 2 2 2 2 82 2 2" xfId="5985"/>
    <cellStyle name="Normal 2 2 2 2 82 2 2 2" xfId="17350"/>
    <cellStyle name="Normal 2 2 2 2 82 2 2 2 2" xfId="26399"/>
    <cellStyle name="Normal 2 2 2 2 82 2 2 3" xfId="26400"/>
    <cellStyle name="Normal 2 2 2 2 82 2 3" xfId="17351"/>
    <cellStyle name="Normal 2 2 2 2 82 2 3 2" xfId="26401"/>
    <cellStyle name="Normal 2 2 2 2 82 2 4" xfId="26402"/>
    <cellStyle name="Normal 2 2 2 2 82 3" xfId="5986"/>
    <cellStyle name="Normal 2 2 2 2 82 3 2" xfId="17352"/>
    <cellStyle name="Normal 2 2 2 2 82 3 2 2" xfId="26403"/>
    <cellStyle name="Normal 2 2 2 2 82 3 3" xfId="26404"/>
    <cellStyle name="Normal 2 2 2 2 82 4" xfId="17353"/>
    <cellStyle name="Normal 2 2 2 2 82 4 2" xfId="26405"/>
    <cellStyle name="Normal 2 2 2 2 82 5" xfId="26406"/>
    <cellStyle name="Normal 2 2 2 2 83" xfId="5987"/>
    <cellStyle name="Normal 2 2 2 2 83 2" xfId="5988"/>
    <cellStyle name="Normal 2 2 2 2 83 2 2" xfId="5989"/>
    <cellStyle name="Normal 2 2 2 2 83 2 2 2" xfId="17354"/>
    <cellStyle name="Normal 2 2 2 2 83 2 2 2 2" xfId="26407"/>
    <cellStyle name="Normal 2 2 2 2 83 2 2 3" xfId="26408"/>
    <cellStyle name="Normal 2 2 2 2 83 2 3" xfId="17355"/>
    <cellStyle name="Normal 2 2 2 2 83 2 3 2" xfId="26409"/>
    <cellStyle name="Normal 2 2 2 2 83 2 4" xfId="26410"/>
    <cellStyle name="Normal 2 2 2 2 83 3" xfId="5990"/>
    <cellStyle name="Normal 2 2 2 2 83 3 2" xfId="17356"/>
    <cellStyle name="Normal 2 2 2 2 83 3 2 2" xfId="26411"/>
    <cellStyle name="Normal 2 2 2 2 83 3 3" xfId="26412"/>
    <cellStyle name="Normal 2 2 2 2 83 4" xfId="17357"/>
    <cellStyle name="Normal 2 2 2 2 83 4 2" xfId="26413"/>
    <cellStyle name="Normal 2 2 2 2 83 5" xfId="26414"/>
    <cellStyle name="Normal 2 2 2 2 84" xfId="5991"/>
    <cellStyle name="Normal 2 2 2 2 84 2" xfId="5992"/>
    <cellStyle name="Normal 2 2 2 2 84 2 2" xfId="5993"/>
    <cellStyle name="Normal 2 2 2 2 84 2 2 2" xfId="17358"/>
    <cellStyle name="Normal 2 2 2 2 84 2 2 2 2" xfId="26415"/>
    <cellStyle name="Normal 2 2 2 2 84 2 2 3" xfId="26416"/>
    <cellStyle name="Normal 2 2 2 2 84 2 3" xfId="17359"/>
    <cellStyle name="Normal 2 2 2 2 84 2 3 2" xfId="26417"/>
    <cellStyle name="Normal 2 2 2 2 84 2 4" xfId="26418"/>
    <cellStyle name="Normal 2 2 2 2 84 3" xfId="5994"/>
    <cellStyle name="Normal 2 2 2 2 84 3 2" xfId="17360"/>
    <cellStyle name="Normal 2 2 2 2 84 3 2 2" xfId="26419"/>
    <cellStyle name="Normal 2 2 2 2 84 3 3" xfId="26420"/>
    <cellStyle name="Normal 2 2 2 2 84 4" xfId="17361"/>
    <cellStyle name="Normal 2 2 2 2 84 4 2" xfId="26421"/>
    <cellStyle name="Normal 2 2 2 2 84 5" xfId="26422"/>
    <cellStyle name="Normal 2 2 2 2 85" xfId="5995"/>
    <cellStyle name="Normal 2 2 2 2 85 2" xfId="5996"/>
    <cellStyle name="Normal 2 2 2 2 85 2 2" xfId="5997"/>
    <cellStyle name="Normal 2 2 2 2 85 2 2 2" xfId="17362"/>
    <cellStyle name="Normal 2 2 2 2 85 2 2 2 2" xfId="26423"/>
    <cellStyle name="Normal 2 2 2 2 85 2 2 3" xfId="26424"/>
    <cellStyle name="Normal 2 2 2 2 85 2 3" xfId="17363"/>
    <cellStyle name="Normal 2 2 2 2 85 2 3 2" xfId="26425"/>
    <cellStyle name="Normal 2 2 2 2 85 2 4" xfId="26426"/>
    <cellStyle name="Normal 2 2 2 2 85 3" xfId="5998"/>
    <cellStyle name="Normal 2 2 2 2 85 3 2" xfId="17364"/>
    <cellStyle name="Normal 2 2 2 2 85 3 2 2" xfId="26427"/>
    <cellStyle name="Normal 2 2 2 2 85 3 3" xfId="26428"/>
    <cellStyle name="Normal 2 2 2 2 85 4" xfId="17365"/>
    <cellStyle name="Normal 2 2 2 2 85 4 2" xfId="26429"/>
    <cellStyle name="Normal 2 2 2 2 85 5" xfId="26430"/>
    <cellStyle name="Normal 2 2 2 2 86" xfId="5999"/>
    <cellStyle name="Normal 2 2 2 2 86 2" xfId="6000"/>
    <cellStyle name="Normal 2 2 2 2 86 2 2" xfId="6001"/>
    <cellStyle name="Normal 2 2 2 2 86 2 2 2" xfId="17366"/>
    <cellStyle name="Normal 2 2 2 2 86 2 2 2 2" xfId="26431"/>
    <cellStyle name="Normal 2 2 2 2 86 2 2 3" xfId="26432"/>
    <cellStyle name="Normal 2 2 2 2 86 2 3" xfId="17367"/>
    <cellStyle name="Normal 2 2 2 2 86 2 3 2" xfId="26433"/>
    <cellStyle name="Normal 2 2 2 2 86 2 4" xfId="26434"/>
    <cellStyle name="Normal 2 2 2 2 86 3" xfId="6002"/>
    <cellStyle name="Normal 2 2 2 2 86 3 2" xfId="17368"/>
    <cellStyle name="Normal 2 2 2 2 86 3 2 2" xfId="26435"/>
    <cellStyle name="Normal 2 2 2 2 86 3 3" xfId="26436"/>
    <cellStyle name="Normal 2 2 2 2 86 4" xfId="17369"/>
    <cellStyle name="Normal 2 2 2 2 86 4 2" xfId="26437"/>
    <cellStyle name="Normal 2 2 2 2 86 5" xfId="26438"/>
    <cellStyle name="Normal 2 2 2 2 87" xfId="6003"/>
    <cellStyle name="Normal 2 2 2 2 87 2" xfId="6004"/>
    <cellStyle name="Normal 2 2 2 2 87 2 2" xfId="6005"/>
    <cellStyle name="Normal 2 2 2 2 87 2 2 2" xfId="17370"/>
    <cellStyle name="Normal 2 2 2 2 87 2 2 2 2" xfId="26439"/>
    <cellStyle name="Normal 2 2 2 2 87 2 2 3" xfId="26440"/>
    <cellStyle name="Normal 2 2 2 2 87 2 3" xfId="17371"/>
    <cellStyle name="Normal 2 2 2 2 87 2 3 2" xfId="26441"/>
    <cellStyle name="Normal 2 2 2 2 87 2 4" xfId="26442"/>
    <cellStyle name="Normal 2 2 2 2 87 3" xfId="6006"/>
    <cellStyle name="Normal 2 2 2 2 87 3 2" xfId="17372"/>
    <cellStyle name="Normal 2 2 2 2 87 3 2 2" xfId="26443"/>
    <cellStyle name="Normal 2 2 2 2 87 3 3" xfId="26444"/>
    <cellStyle name="Normal 2 2 2 2 87 4" xfId="17373"/>
    <cellStyle name="Normal 2 2 2 2 87 4 2" xfId="26445"/>
    <cellStyle name="Normal 2 2 2 2 87 5" xfId="26446"/>
    <cellStyle name="Normal 2 2 2 2 88" xfId="6007"/>
    <cellStyle name="Normal 2 2 2 2 88 2" xfId="6008"/>
    <cellStyle name="Normal 2 2 2 2 88 2 2" xfId="6009"/>
    <cellStyle name="Normal 2 2 2 2 88 2 2 2" xfId="17374"/>
    <cellStyle name="Normal 2 2 2 2 88 2 2 2 2" xfId="26447"/>
    <cellStyle name="Normal 2 2 2 2 88 2 2 3" xfId="26448"/>
    <cellStyle name="Normal 2 2 2 2 88 2 3" xfId="17375"/>
    <cellStyle name="Normal 2 2 2 2 88 2 3 2" xfId="26449"/>
    <cellStyle name="Normal 2 2 2 2 88 2 4" xfId="26450"/>
    <cellStyle name="Normal 2 2 2 2 88 3" xfId="6010"/>
    <cellStyle name="Normal 2 2 2 2 88 3 2" xfId="17376"/>
    <cellStyle name="Normal 2 2 2 2 88 3 2 2" xfId="26451"/>
    <cellStyle name="Normal 2 2 2 2 88 3 3" xfId="26452"/>
    <cellStyle name="Normal 2 2 2 2 88 4" xfId="17377"/>
    <cellStyle name="Normal 2 2 2 2 88 4 2" xfId="26453"/>
    <cellStyle name="Normal 2 2 2 2 88 5" xfId="26454"/>
    <cellStyle name="Normal 2 2 2 2 89" xfId="6011"/>
    <cellStyle name="Normal 2 2 2 2 89 2" xfId="6012"/>
    <cellStyle name="Normal 2 2 2 2 89 2 2" xfId="6013"/>
    <cellStyle name="Normal 2 2 2 2 89 2 2 2" xfId="17378"/>
    <cellStyle name="Normal 2 2 2 2 89 2 2 2 2" xfId="26455"/>
    <cellStyle name="Normal 2 2 2 2 89 2 2 3" xfId="26456"/>
    <cellStyle name="Normal 2 2 2 2 89 2 3" xfId="17379"/>
    <cellStyle name="Normal 2 2 2 2 89 2 3 2" xfId="26457"/>
    <cellStyle name="Normal 2 2 2 2 89 2 4" xfId="26458"/>
    <cellStyle name="Normal 2 2 2 2 89 3" xfId="6014"/>
    <cellStyle name="Normal 2 2 2 2 89 3 2" xfId="17380"/>
    <cellStyle name="Normal 2 2 2 2 89 3 2 2" xfId="26459"/>
    <cellStyle name="Normal 2 2 2 2 89 3 3" xfId="26460"/>
    <cellStyle name="Normal 2 2 2 2 89 4" xfId="17381"/>
    <cellStyle name="Normal 2 2 2 2 89 4 2" xfId="26461"/>
    <cellStyle name="Normal 2 2 2 2 89 5" xfId="26462"/>
    <cellStyle name="Normal 2 2 2 2 9" xfId="6015"/>
    <cellStyle name="Normal 2 2 2 2 9 2" xfId="6016"/>
    <cellStyle name="Normal 2 2 2 2 9 2 2" xfId="6017"/>
    <cellStyle name="Normal 2 2 2 2 9 2 2 2" xfId="17382"/>
    <cellStyle name="Normal 2 2 2 2 9 2 2 2 2" xfId="26463"/>
    <cellStyle name="Normal 2 2 2 2 9 2 2 3" xfId="26464"/>
    <cellStyle name="Normal 2 2 2 2 9 2 3" xfId="17383"/>
    <cellStyle name="Normal 2 2 2 2 9 2 3 2" xfId="26465"/>
    <cellStyle name="Normal 2 2 2 2 9 2 4" xfId="26466"/>
    <cellStyle name="Normal 2 2 2 2 9 3" xfId="6018"/>
    <cellStyle name="Normal 2 2 2 2 9 3 2" xfId="6019"/>
    <cellStyle name="Normal 2 2 2 2 9 3 2 2" xfId="17384"/>
    <cellStyle name="Normal 2 2 2 2 9 3 2 2 2" xfId="26467"/>
    <cellStyle name="Normal 2 2 2 2 9 3 2 3" xfId="26468"/>
    <cellStyle name="Normal 2 2 2 2 9 3 3" xfId="17385"/>
    <cellStyle name="Normal 2 2 2 2 9 3 3 2" xfId="26469"/>
    <cellStyle name="Normal 2 2 2 2 9 3 4" xfId="26470"/>
    <cellStyle name="Normal 2 2 2 2 9 4" xfId="6020"/>
    <cellStyle name="Normal 2 2 2 2 9 4 2" xfId="17386"/>
    <cellStyle name="Normal 2 2 2 2 9 4 2 2" xfId="26471"/>
    <cellStyle name="Normal 2 2 2 2 9 4 3" xfId="26472"/>
    <cellStyle name="Normal 2 2 2 2 9 5" xfId="17387"/>
    <cellStyle name="Normal 2 2 2 2 9 5 2" xfId="26473"/>
    <cellStyle name="Normal 2 2 2 2 9 6" xfId="26474"/>
    <cellStyle name="Normal 2 2 2 2 90" xfId="6021"/>
    <cellStyle name="Normal 2 2 2 2 90 2" xfId="6022"/>
    <cellStyle name="Normal 2 2 2 2 90 2 2" xfId="6023"/>
    <cellStyle name="Normal 2 2 2 2 90 2 2 2" xfId="17388"/>
    <cellStyle name="Normal 2 2 2 2 90 2 2 2 2" xfId="26475"/>
    <cellStyle name="Normal 2 2 2 2 90 2 2 3" xfId="26476"/>
    <cellStyle name="Normal 2 2 2 2 90 2 3" xfId="17389"/>
    <cellStyle name="Normal 2 2 2 2 90 2 3 2" xfId="26477"/>
    <cellStyle name="Normal 2 2 2 2 90 2 4" xfId="26478"/>
    <cellStyle name="Normal 2 2 2 2 90 3" xfId="6024"/>
    <cellStyle name="Normal 2 2 2 2 90 3 2" xfId="17390"/>
    <cellStyle name="Normal 2 2 2 2 90 3 2 2" xfId="26479"/>
    <cellStyle name="Normal 2 2 2 2 90 3 3" xfId="26480"/>
    <cellStyle name="Normal 2 2 2 2 90 4" xfId="17391"/>
    <cellStyle name="Normal 2 2 2 2 90 4 2" xfId="26481"/>
    <cellStyle name="Normal 2 2 2 2 90 5" xfId="26482"/>
    <cellStyle name="Normal 2 2 2 2 91" xfId="6025"/>
    <cellStyle name="Normal 2 2 2 2 91 2" xfId="6026"/>
    <cellStyle name="Normal 2 2 2 2 91 2 2" xfId="6027"/>
    <cellStyle name="Normal 2 2 2 2 91 2 2 2" xfId="17392"/>
    <cellStyle name="Normal 2 2 2 2 91 2 2 2 2" xfId="26483"/>
    <cellStyle name="Normal 2 2 2 2 91 2 2 3" xfId="26484"/>
    <cellStyle name="Normal 2 2 2 2 91 2 3" xfId="17393"/>
    <cellStyle name="Normal 2 2 2 2 91 2 3 2" xfId="26485"/>
    <cellStyle name="Normal 2 2 2 2 91 2 4" xfId="26486"/>
    <cellStyle name="Normal 2 2 2 2 91 3" xfId="6028"/>
    <cellStyle name="Normal 2 2 2 2 91 3 2" xfId="17394"/>
    <cellStyle name="Normal 2 2 2 2 91 3 2 2" xfId="26487"/>
    <cellStyle name="Normal 2 2 2 2 91 3 3" xfId="26488"/>
    <cellStyle name="Normal 2 2 2 2 91 4" xfId="17395"/>
    <cellStyle name="Normal 2 2 2 2 91 4 2" xfId="26489"/>
    <cellStyle name="Normal 2 2 2 2 91 5" xfId="26490"/>
    <cellStyle name="Normal 2 2 2 2 92" xfId="6029"/>
    <cellStyle name="Normal 2 2 2 2 92 2" xfId="6030"/>
    <cellStyle name="Normal 2 2 2 2 92 2 2" xfId="6031"/>
    <cellStyle name="Normal 2 2 2 2 92 2 2 2" xfId="17396"/>
    <cellStyle name="Normal 2 2 2 2 92 2 2 2 2" xfId="26491"/>
    <cellStyle name="Normal 2 2 2 2 92 2 2 3" xfId="26492"/>
    <cellStyle name="Normal 2 2 2 2 92 2 3" xfId="17397"/>
    <cellStyle name="Normal 2 2 2 2 92 2 3 2" xfId="26493"/>
    <cellStyle name="Normal 2 2 2 2 92 2 4" xfId="26494"/>
    <cellStyle name="Normal 2 2 2 2 92 3" xfId="6032"/>
    <cellStyle name="Normal 2 2 2 2 92 3 2" xfId="17398"/>
    <cellStyle name="Normal 2 2 2 2 92 3 2 2" xfId="26495"/>
    <cellStyle name="Normal 2 2 2 2 92 3 3" xfId="26496"/>
    <cellStyle name="Normal 2 2 2 2 92 4" xfId="17399"/>
    <cellStyle name="Normal 2 2 2 2 92 4 2" xfId="26497"/>
    <cellStyle name="Normal 2 2 2 2 92 5" xfId="26498"/>
    <cellStyle name="Normal 2 2 2 2 93" xfId="6033"/>
    <cellStyle name="Normal 2 2 2 2 93 2" xfId="6034"/>
    <cellStyle name="Normal 2 2 2 2 93 2 2" xfId="6035"/>
    <cellStyle name="Normal 2 2 2 2 93 2 2 2" xfId="17400"/>
    <cellStyle name="Normal 2 2 2 2 93 2 2 2 2" xfId="26499"/>
    <cellStyle name="Normal 2 2 2 2 93 2 2 3" xfId="26500"/>
    <cellStyle name="Normal 2 2 2 2 93 2 3" xfId="17401"/>
    <cellStyle name="Normal 2 2 2 2 93 2 3 2" xfId="26501"/>
    <cellStyle name="Normal 2 2 2 2 93 2 4" xfId="26502"/>
    <cellStyle name="Normal 2 2 2 2 93 3" xfId="6036"/>
    <cellStyle name="Normal 2 2 2 2 93 3 2" xfId="17402"/>
    <cellStyle name="Normal 2 2 2 2 93 3 2 2" xfId="26503"/>
    <cellStyle name="Normal 2 2 2 2 93 3 3" xfId="26504"/>
    <cellStyle name="Normal 2 2 2 2 93 4" xfId="17403"/>
    <cellStyle name="Normal 2 2 2 2 93 4 2" xfId="26505"/>
    <cellStyle name="Normal 2 2 2 2 93 5" xfId="26506"/>
    <cellStyle name="Normal 2 2 2 2 94" xfId="6037"/>
    <cellStyle name="Normal 2 2 2 2 94 2" xfId="6038"/>
    <cellStyle name="Normal 2 2 2 2 94 2 2" xfId="6039"/>
    <cellStyle name="Normal 2 2 2 2 94 2 2 2" xfId="17404"/>
    <cellStyle name="Normal 2 2 2 2 94 2 2 2 2" xfId="26507"/>
    <cellStyle name="Normal 2 2 2 2 94 2 2 3" xfId="26508"/>
    <cellStyle name="Normal 2 2 2 2 94 2 3" xfId="17405"/>
    <cellStyle name="Normal 2 2 2 2 94 2 3 2" xfId="26509"/>
    <cellStyle name="Normal 2 2 2 2 94 2 4" xfId="26510"/>
    <cellStyle name="Normal 2 2 2 2 94 3" xfId="6040"/>
    <cellStyle name="Normal 2 2 2 2 94 3 2" xfId="17406"/>
    <cellStyle name="Normal 2 2 2 2 94 3 2 2" xfId="26511"/>
    <cellStyle name="Normal 2 2 2 2 94 3 3" xfId="26512"/>
    <cellStyle name="Normal 2 2 2 2 94 4" xfId="17407"/>
    <cellStyle name="Normal 2 2 2 2 94 4 2" xfId="26513"/>
    <cellStyle name="Normal 2 2 2 2 94 5" xfId="26514"/>
    <cellStyle name="Normal 2 2 2 2 95" xfId="6041"/>
    <cellStyle name="Normal 2 2 2 2 95 2" xfId="6042"/>
    <cellStyle name="Normal 2 2 2 2 95 2 2" xfId="6043"/>
    <cellStyle name="Normal 2 2 2 2 95 2 2 2" xfId="17408"/>
    <cellStyle name="Normal 2 2 2 2 95 2 2 2 2" xfId="26515"/>
    <cellStyle name="Normal 2 2 2 2 95 2 2 3" xfId="26516"/>
    <cellStyle name="Normal 2 2 2 2 95 2 3" xfId="17409"/>
    <cellStyle name="Normal 2 2 2 2 95 2 3 2" xfId="26517"/>
    <cellStyle name="Normal 2 2 2 2 95 2 4" xfId="26518"/>
    <cellStyle name="Normal 2 2 2 2 95 3" xfId="6044"/>
    <cellStyle name="Normal 2 2 2 2 95 3 2" xfId="17410"/>
    <cellStyle name="Normal 2 2 2 2 95 3 2 2" xfId="26519"/>
    <cellStyle name="Normal 2 2 2 2 95 3 3" xfId="26520"/>
    <cellStyle name="Normal 2 2 2 2 95 4" xfId="17411"/>
    <cellStyle name="Normal 2 2 2 2 95 4 2" xfId="26521"/>
    <cellStyle name="Normal 2 2 2 2 95 5" xfId="26522"/>
    <cellStyle name="Normal 2 2 2 2 96" xfId="6045"/>
    <cellStyle name="Normal 2 2 2 2 96 2" xfId="6046"/>
    <cellStyle name="Normal 2 2 2 2 96 2 2" xfId="6047"/>
    <cellStyle name="Normal 2 2 2 2 96 2 2 2" xfId="17412"/>
    <cellStyle name="Normal 2 2 2 2 96 2 2 2 2" xfId="26523"/>
    <cellStyle name="Normal 2 2 2 2 96 2 2 3" xfId="26524"/>
    <cellStyle name="Normal 2 2 2 2 96 2 3" xfId="17413"/>
    <cellStyle name="Normal 2 2 2 2 96 2 3 2" xfId="26525"/>
    <cellStyle name="Normal 2 2 2 2 96 2 4" xfId="26526"/>
    <cellStyle name="Normal 2 2 2 2 96 3" xfId="6048"/>
    <cellStyle name="Normal 2 2 2 2 96 3 2" xfId="17414"/>
    <cellStyle name="Normal 2 2 2 2 96 3 2 2" xfId="26527"/>
    <cellStyle name="Normal 2 2 2 2 96 3 3" xfId="26528"/>
    <cellStyle name="Normal 2 2 2 2 96 4" xfId="17415"/>
    <cellStyle name="Normal 2 2 2 2 96 4 2" xfId="26529"/>
    <cellStyle name="Normal 2 2 2 2 96 5" xfId="26530"/>
    <cellStyle name="Normal 2 2 2 2 97" xfId="6049"/>
    <cellStyle name="Normal 2 2 2 2 97 2" xfId="6050"/>
    <cellStyle name="Normal 2 2 2 2 97 2 2" xfId="6051"/>
    <cellStyle name="Normal 2 2 2 2 97 2 2 2" xfId="17416"/>
    <cellStyle name="Normal 2 2 2 2 97 2 2 2 2" xfId="26531"/>
    <cellStyle name="Normal 2 2 2 2 97 2 2 3" xfId="26532"/>
    <cellStyle name="Normal 2 2 2 2 97 2 3" xfId="17417"/>
    <cellStyle name="Normal 2 2 2 2 97 2 3 2" xfId="26533"/>
    <cellStyle name="Normal 2 2 2 2 97 2 4" xfId="26534"/>
    <cellStyle name="Normal 2 2 2 2 97 3" xfId="6052"/>
    <cellStyle name="Normal 2 2 2 2 97 3 2" xfId="17418"/>
    <cellStyle name="Normal 2 2 2 2 97 3 2 2" xfId="26535"/>
    <cellStyle name="Normal 2 2 2 2 97 3 3" xfId="26536"/>
    <cellStyle name="Normal 2 2 2 2 97 4" xfId="17419"/>
    <cellStyle name="Normal 2 2 2 2 97 4 2" xfId="26537"/>
    <cellStyle name="Normal 2 2 2 2 97 5" xfId="26538"/>
    <cellStyle name="Normal 2 2 2 2 98" xfId="6053"/>
    <cellStyle name="Normal 2 2 2 2 98 2" xfId="6054"/>
    <cellStyle name="Normal 2 2 2 2 98 2 2" xfId="6055"/>
    <cellStyle name="Normal 2 2 2 2 98 2 2 2" xfId="17420"/>
    <cellStyle name="Normal 2 2 2 2 98 2 2 2 2" xfId="26539"/>
    <cellStyle name="Normal 2 2 2 2 98 2 2 3" xfId="26540"/>
    <cellStyle name="Normal 2 2 2 2 98 2 3" xfId="17421"/>
    <cellStyle name="Normal 2 2 2 2 98 2 3 2" xfId="26541"/>
    <cellStyle name="Normal 2 2 2 2 98 2 4" xfId="26542"/>
    <cellStyle name="Normal 2 2 2 2 98 3" xfId="6056"/>
    <cellStyle name="Normal 2 2 2 2 98 3 2" xfId="17422"/>
    <cellStyle name="Normal 2 2 2 2 98 3 2 2" xfId="26543"/>
    <cellStyle name="Normal 2 2 2 2 98 3 3" xfId="26544"/>
    <cellStyle name="Normal 2 2 2 2 98 4" xfId="17423"/>
    <cellStyle name="Normal 2 2 2 2 98 4 2" xfId="26545"/>
    <cellStyle name="Normal 2 2 2 2 98 5" xfId="26546"/>
    <cellStyle name="Normal 2 2 2 2 99" xfId="6057"/>
    <cellStyle name="Normal 2 2 2 2 99 2" xfId="6058"/>
    <cellStyle name="Normal 2 2 2 2 99 2 2" xfId="6059"/>
    <cellStyle name="Normal 2 2 2 2 99 2 2 2" xfId="17424"/>
    <cellStyle name="Normal 2 2 2 2 99 2 2 2 2" xfId="26547"/>
    <cellStyle name="Normal 2 2 2 2 99 2 2 3" xfId="26548"/>
    <cellStyle name="Normal 2 2 2 2 99 2 3" xfId="17425"/>
    <cellStyle name="Normal 2 2 2 2 99 2 3 2" xfId="26549"/>
    <cellStyle name="Normal 2 2 2 2 99 2 4" xfId="26550"/>
    <cellStyle name="Normal 2 2 2 2 99 3" xfId="6060"/>
    <cellStyle name="Normal 2 2 2 2 99 3 2" xfId="17426"/>
    <cellStyle name="Normal 2 2 2 2 99 3 2 2" xfId="26551"/>
    <cellStyle name="Normal 2 2 2 2 99 3 3" xfId="26552"/>
    <cellStyle name="Normal 2 2 2 2 99 4" xfId="17427"/>
    <cellStyle name="Normal 2 2 2 2 99 4 2" xfId="26553"/>
    <cellStyle name="Normal 2 2 2 2 99 5" xfId="26554"/>
    <cellStyle name="Normal 2 2 2 20" xfId="6061"/>
    <cellStyle name="Normal 2 2 2 20 2" xfId="6062"/>
    <cellStyle name="Normal 2 2 2 20 3" xfId="17428"/>
    <cellStyle name="Normal 2 2 2 21" xfId="6063"/>
    <cellStyle name="Normal 2 2 2 21 2" xfId="6064"/>
    <cellStyle name="Normal 2 2 2 21 3" xfId="17429"/>
    <cellStyle name="Normal 2 2 2 22" xfId="6065"/>
    <cellStyle name="Normal 2 2 2 22 2" xfId="6066"/>
    <cellStyle name="Normal 2 2 2 22 3" xfId="17430"/>
    <cellStyle name="Normal 2 2 2 23" xfId="6067"/>
    <cellStyle name="Normal 2 2 2 23 2" xfId="6068"/>
    <cellStyle name="Normal 2 2 2 23 3" xfId="17431"/>
    <cellStyle name="Normal 2 2 2 24" xfId="6069"/>
    <cellStyle name="Normal 2 2 2 24 2" xfId="6070"/>
    <cellStyle name="Normal 2 2 2 24 3" xfId="17432"/>
    <cellStyle name="Normal 2 2 2 25" xfId="6071"/>
    <cellStyle name="Normal 2 2 2 25 2" xfId="6072"/>
    <cellStyle name="Normal 2 2 2 25 3" xfId="17433"/>
    <cellStyle name="Normal 2 2 2 26" xfId="6073"/>
    <cellStyle name="Normal 2 2 2 26 2" xfId="6074"/>
    <cellStyle name="Normal 2 2 2 26 3" xfId="17434"/>
    <cellStyle name="Normal 2 2 2 27" xfId="6075"/>
    <cellStyle name="Normal 2 2 2 27 2" xfId="6076"/>
    <cellStyle name="Normal 2 2 2 27 3" xfId="17435"/>
    <cellStyle name="Normal 2 2 2 28" xfId="6077"/>
    <cellStyle name="Normal 2 2 2 28 2" xfId="6078"/>
    <cellStyle name="Normal 2 2 2 28 3" xfId="17436"/>
    <cellStyle name="Normal 2 2 2 29" xfId="6079"/>
    <cellStyle name="Normal 2 2 2 29 2" xfId="6080"/>
    <cellStyle name="Normal 2 2 2 29 3" xfId="17437"/>
    <cellStyle name="Normal 2 2 2 3" xfId="38"/>
    <cellStyle name="Normal 2 2 2 3 2" xfId="6081"/>
    <cellStyle name="Normal 2 2 2 3 2 2" xfId="6082"/>
    <cellStyle name="Normal 2 2 2 3 2 2 2" xfId="6083"/>
    <cellStyle name="Normal 2 2 2 3 2 2 2 2" xfId="17438"/>
    <cellStyle name="Normal 2 2 2 3 2 2 2 2 2" xfId="26555"/>
    <cellStyle name="Normal 2 2 2 3 2 2 2 3" xfId="26556"/>
    <cellStyle name="Normal 2 2 2 3 2 2 3" xfId="17439"/>
    <cellStyle name="Normal 2 2 2 3 2 2 3 2" xfId="26557"/>
    <cellStyle name="Normal 2 2 2 3 2 2 4" xfId="26558"/>
    <cellStyle name="Normal 2 2 2 3 2 3" xfId="6084"/>
    <cellStyle name="Normal 2 2 2 3 2 3 2" xfId="17440"/>
    <cellStyle name="Normal 2 2 2 3 2 3 2 2" xfId="26559"/>
    <cellStyle name="Normal 2 2 2 3 2 3 3" xfId="26560"/>
    <cellStyle name="Normal 2 2 2 3 2 4" xfId="17441"/>
    <cellStyle name="Normal 2 2 2 3 2 4 2" xfId="26561"/>
    <cellStyle name="Normal 2 2 2 3 2 5" xfId="26562"/>
    <cellStyle name="Normal 2 2 2 3 3" xfId="6085"/>
    <cellStyle name="Normal 2 2 2 3 3 2" xfId="6086"/>
    <cellStyle name="Normal 2 2 2 3 3 2 2" xfId="6087"/>
    <cellStyle name="Normal 2 2 2 3 3 2 2 2" xfId="17442"/>
    <cellStyle name="Normal 2 2 2 3 3 2 2 2 2" xfId="26563"/>
    <cellStyle name="Normal 2 2 2 3 3 2 2 3" xfId="26564"/>
    <cellStyle name="Normal 2 2 2 3 3 2 3" xfId="17443"/>
    <cellStyle name="Normal 2 2 2 3 3 2 3 2" xfId="26565"/>
    <cellStyle name="Normal 2 2 2 3 3 2 4" xfId="26566"/>
    <cellStyle name="Normal 2 2 2 3 3 3" xfId="6088"/>
    <cellStyle name="Normal 2 2 2 3 3 3 2" xfId="17444"/>
    <cellStyle name="Normal 2 2 2 3 3 3 2 2" xfId="26567"/>
    <cellStyle name="Normal 2 2 2 3 3 3 3" xfId="26568"/>
    <cellStyle name="Normal 2 2 2 3 3 4" xfId="17445"/>
    <cellStyle name="Normal 2 2 2 3 3 4 2" xfId="26569"/>
    <cellStyle name="Normal 2 2 2 3 3 5" xfId="26570"/>
    <cellStyle name="Normal 2 2 2 3 4" xfId="6089"/>
    <cellStyle name="Normal 2 2 2 3 4 2" xfId="6090"/>
    <cellStyle name="Normal 2 2 2 3 4 2 2" xfId="17446"/>
    <cellStyle name="Normal 2 2 2 3 4 2 2 2" xfId="26571"/>
    <cellStyle name="Normal 2 2 2 3 4 2 3" xfId="26572"/>
    <cellStyle name="Normal 2 2 2 3 4 3" xfId="17447"/>
    <cellStyle name="Normal 2 2 2 3 4 3 2" xfId="26573"/>
    <cellStyle name="Normal 2 2 2 3 4 4" xfId="26574"/>
    <cellStyle name="Normal 2 2 2 3 5" xfId="6091"/>
    <cellStyle name="Normal 2 2 2 3 5 2" xfId="17448"/>
    <cellStyle name="Normal 2 2 2 3 5 2 2" xfId="26575"/>
    <cellStyle name="Normal 2 2 2 3 5 3" xfId="26576"/>
    <cellStyle name="Normal 2 2 2 3 6" xfId="17449"/>
    <cellStyle name="Normal 2 2 2 3 6 2" xfId="26577"/>
    <cellStyle name="Normal 2 2 2 3 7" xfId="26578"/>
    <cellStyle name="Normal 2 2 2 30" xfId="6092"/>
    <cellStyle name="Normal 2 2 2 30 2" xfId="6093"/>
    <cellStyle name="Normal 2 2 2 30 3" xfId="17450"/>
    <cellStyle name="Normal 2 2 2 31" xfId="6094"/>
    <cellStyle name="Normal 2 2 2 31 2" xfId="6095"/>
    <cellStyle name="Normal 2 2 2 31 3" xfId="17451"/>
    <cellStyle name="Normal 2 2 2 32" xfId="6096"/>
    <cellStyle name="Normal 2 2 2 32 2" xfId="6097"/>
    <cellStyle name="Normal 2 2 2 32 3" xfId="17452"/>
    <cellStyle name="Normal 2 2 2 33" xfId="6098"/>
    <cellStyle name="Normal 2 2 2 33 2" xfId="6099"/>
    <cellStyle name="Normal 2 2 2 33 3" xfId="17453"/>
    <cellStyle name="Normal 2 2 2 34" xfId="6100"/>
    <cellStyle name="Normal 2 2 2 34 2" xfId="6101"/>
    <cellStyle name="Normal 2 2 2 34 3" xfId="17454"/>
    <cellStyle name="Normal 2 2 2 35" xfId="6102"/>
    <cellStyle name="Normal 2 2 2 35 2" xfId="6103"/>
    <cellStyle name="Normal 2 2 2 35 3" xfId="17455"/>
    <cellStyle name="Normal 2 2 2 36" xfId="6104"/>
    <cellStyle name="Normal 2 2 2 36 2" xfId="6105"/>
    <cellStyle name="Normal 2 2 2 36 3" xfId="17456"/>
    <cellStyle name="Normal 2 2 2 37" xfId="6106"/>
    <cellStyle name="Normal 2 2 2 37 2" xfId="6107"/>
    <cellStyle name="Normal 2 2 2 37 3" xfId="17457"/>
    <cellStyle name="Normal 2 2 2 38" xfId="6108"/>
    <cellStyle name="Normal 2 2 2 38 2" xfId="6109"/>
    <cellStyle name="Normal 2 2 2 38 3" xfId="17458"/>
    <cellStyle name="Normal 2 2 2 39" xfId="6110"/>
    <cellStyle name="Normal 2 2 2 39 2" xfId="6111"/>
    <cellStyle name="Normal 2 2 2 39 3" xfId="17459"/>
    <cellStyle name="Normal 2 2 2 4" xfId="39"/>
    <cellStyle name="Normal 2 2 2 4 2" xfId="6112"/>
    <cellStyle name="Normal 2 2 2 4 2 2" xfId="6113"/>
    <cellStyle name="Normal 2 2 2 4 2 2 2" xfId="6114"/>
    <cellStyle name="Normal 2 2 2 4 2 2 2 2" xfId="17460"/>
    <cellStyle name="Normal 2 2 2 4 2 2 2 2 2" xfId="26579"/>
    <cellStyle name="Normal 2 2 2 4 2 2 2 3" xfId="26580"/>
    <cellStyle name="Normal 2 2 2 4 2 2 3" xfId="17461"/>
    <cellStyle name="Normal 2 2 2 4 2 2 3 2" xfId="26581"/>
    <cellStyle name="Normal 2 2 2 4 2 2 4" xfId="26582"/>
    <cellStyle name="Normal 2 2 2 4 2 3" xfId="6115"/>
    <cellStyle name="Normal 2 2 2 4 2 3 2" xfId="17462"/>
    <cellStyle name="Normal 2 2 2 4 2 3 2 2" xfId="26583"/>
    <cellStyle name="Normal 2 2 2 4 2 3 3" xfId="26584"/>
    <cellStyle name="Normal 2 2 2 4 2 4" xfId="17463"/>
    <cellStyle name="Normal 2 2 2 4 2 4 2" xfId="26585"/>
    <cellStyle name="Normal 2 2 2 4 2 5" xfId="26586"/>
    <cellStyle name="Normal 2 2 2 4 3" xfId="6116"/>
    <cellStyle name="Normal 2 2 2 4 3 2" xfId="6117"/>
    <cellStyle name="Normal 2 2 2 4 3 2 2" xfId="6118"/>
    <cellStyle name="Normal 2 2 2 4 3 2 2 2" xfId="17464"/>
    <cellStyle name="Normal 2 2 2 4 3 2 2 2 2" xfId="26587"/>
    <cellStyle name="Normal 2 2 2 4 3 2 2 3" xfId="26588"/>
    <cellStyle name="Normal 2 2 2 4 3 2 3" xfId="17465"/>
    <cellStyle name="Normal 2 2 2 4 3 2 3 2" xfId="26589"/>
    <cellStyle name="Normal 2 2 2 4 3 2 4" xfId="26590"/>
    <cellStyle name="Normal 2 2 2 4 3 3" xfId="6119"/>
    <cellStyle name="Normal 2 2 2 4 3 3 2" xfId="17466"/>
    <cellStyle name="Normal 2 2 2 4 3 3 2 2" xfId="26591"/>
    <cellStyle name="Normal 2 2 2 4 3 3 3" xfId="26592"/>
    <cellStyle name="Normal 2 2 2 4 3 4" xfId="17467"/>
    <cellStyle name="Normal 2 2 2 4 3 4 2" xfId="26593"/>
    <cellStyle name="Normal 2 2 2 4 3 5" xfId="26594"/>
    <cellStyle name="Normal 2 2 2 4 4" xfId="6120"/>
    <cellStyle name="Normal 2 2 2 4 4 2" xfId="6121"/>
    <cellStyle name="Normal 2 2 2 4 4 2 2" xfId="17468"/>
    <cellStyle name="Normal 2 2 2 4 4 2 2 2" xfId="26595"/>
    <cellStyle name="Normal 2 2 2 4 4 2 3" xfId="26596"/>
    <cellStyle name="Normal 2 2 2 4 4 3" xfId="17469"/>
    <cellStyle name="Normal 2 2 2 4 4 3 2" xfId="26597"/>
    <cellStyle name="Normal 2 2 2 4 4 4" xfId="26598"/>
    <cellStyle name="Normal 2 2 2 4 5" xfId="6122"/>
    <cellStyle name="Normal 2 2 2 4 5 2" xfId="17470"/>
    <cellStyle name="Normal 2 2 2 4 5 2 2" xfId="26599"/>
    <cellStyle name="Normal 2 2 2 4 5 3" xfId="26600"/>
    <cellStyle name="Normal 2 2 2 4 6" xfId="17471"/>
    <cellStyle name="Normal 2 2 2 4 6 2" xfId="26601"/>
    <cellStyle name="Normal 2 2 2 4 7" xfId="26602"/>
    <cellStyle name="Normal 2 2 2 40" xfId="6123"/>
    <cellStyle name="Normal 2 2 2 40 2" xfId="6124"/>
    <cellStyle name="Normal 2 2 2 40 3" xfId="17472"/>
    <cellStyle name="Normal 2 2 2 41" xfId="6125"/>
    <cellStyle name="Normal 2 2 2 41 2" xfId="6126"/>
    <cellStyle name="Normal 2 2 2 41 3" xfId="17473"/>
    <cellStyle name="Normal 2 2 2 42" xfId="6127"/>
    <cellStyle name="Normal 2 2 2 42 2" xfId="6128"/>
    <cellStyle name="Normal 2 2 2 42 3" xfId="17474"/>
    <cellStyle name="Normal 2 2 2 43" xfId="6129"/>
    <cellStyle name="Normal 2 2 2 43 2" xfId="6130"/>
    <cellStyle name="Normal 2 2 2 43 3" xfId="17475"/>
    <cellStyle name="Normal 2 2 2 44" xfId="6131"/>
    <cellStyle name="Normal 2 2 2 44 2" xfId="6132"/>
    <cellStyle name="Normal 2 2 2 44 3" xfId="17476"/>
    <cellStyle name="Normal 2 2 2 45" xfId="6133"/>
    <cellStyle name="Normal 2 2 2 45 2" xfId="6134"/>
    <cellStyle name="Normal 2 2 2 45 3" xfId="17477"/>
    <cellStyle name="Normal 2 2 2 46" xfId="6135"/>
    <cellStyle name="Normal 2 2 2 46 2" xfId="6136"/>
    <cellStyle name="Normal 2 2 2 46 3" xfId="17478"/>
    <cellStyle name="Normal 2 2 2 47" xfId="6137"/>
    <cellStyle name="Normal 2 2 2 47 2" xfId="6138"/>
    <cellStyle name="Normal 2 2 2 47 3" xfId="17479"/>
    <cellStyle name="Normal 2 2 2 48" xfId="6139"/>
    <cellStyle name="Normal 2 2 2 48 2" xfId="6140"/>
    <cellStyle name="Normal 2 2 2 48 3" xfId="17480"/>
    <cellStyle name="Normal 2 2 2 49" xfId="6141"/>
    <cellStyle name="Normal 2 2 2 49 2" xfId="6142"/>
    <cellStyle name="Normal 2 2 2 49 3" xfId="17481"/>
    <cellStyle name="Normal 2 2 2 5" xfId="40"/>
    <cellStyle name="Normal 2 2 2 5 10" xfId="6143"/>
    <cellStyle name="Normal 2 2 2 5 10 2" xfId="6144"/>
    <cellStyle name="Normal 2 2 2 5 10 2 2" xfId="6145"/>
    <cellStyle name="Normal 2 2 2 5 10 2 2 2" xfId="17482"/>
    <cellStyle name="Normal 2 2 2 5 10 2 2 2 2" xfId="26603"/>
    <cellStyle name="Normal 2 2 2 5 10 2 2 3" xfId="26604"/>
    <cellStyle name="Normal 2 2 2 5 10 2 3" xfId="17483"/>
    <cellStyle name="Normal 2 2 2 5 10 2 3 2" xfId="26605"/>
    <cellStyle name="Normal 2 2 2 5 10 2 4" xfId="26606"/>
    <cellStyle name="Normal 2 2 2 5 10 3" xfId="6146"/>
    <cellStyle name="Normal 2 2 2 5 10 3 2" xfId="17484"/>
    <cellStyle name="Normal 2 2 2 5 10 3 2 2" xfId="26607"/>
    <cellStyle name="Normal 2 2 2 5 10 3 3" xfId="26608"/>
    <cellStyle name="Normal 2 2 2 5 10 4" xfId="17485"/>
    <cellStyle name="Normal 2 2 2 5 10 4 2" xfId="26609"/>
    <cellStyle name="Normal 2 2 2 5 10 5" xfId="26610"/>
    <cellStyle name="Normal 2 2 2 5 11" xfId="6147"/>
    <cellStyle name="Normal 2 2 2 5 11 2" xfId="6148"/>
    <cellStyle name="Normal 2 2 2 5 11 2 2" xfId="6149"/>
    <cellStyle name="Normal 2 2 2 5 11 2 2 2" xfId="17486"/>
    <cellStyle name="Normal 2 2 2 5 11 2 2 2 2" xfId="26611"/>
    <cellStyle name="Normal 2 2 2 5 11 2 2 3" xfId="26612"/>
    <cellStyle name="Normal 2 2 2 5 11 2 3" xfId="17487"/>
    <cellStyle name="Normal 2 2 2 5 11 2 3 2" xfId="26613"/>
    <cellStyle name="Normal 2 2 2 5 11 2 4" xfId="26614"/>
    <cellStyle name="Normal 2 2 2 5 11 3" xfId="6150"/>
    <cellStyle name="Normal 2 2 2 5 11 3 2" xfId="17488"/>
    <cellStyle name="Normal 2 2 2 5 11 3 2 2" xfId="26615"/>
    <cellStyle name="Normal 2 2 2 5 11 3 3" xfId="26616"/>
    <cellStyle name="Normal 2 2 2 5 11 4" xfId="17489"/>
    <cellStyle name="Normal 2 2 2 5 11 4 2" xfId="26617"/>
    <cellStyle name="Normal 2 2 2 5 11 5" xfId="26618"/>
    <cellStyle name="Normal 2 2 2 5 12" xfId="6151"/>
    <cellStyle name="Normal 2 2 2 5 12 2" xfId="6152"/>
    <cellStyle name="Normal 2 2 2 5 12 2 2" xfId="6153"/>
    <cellStyle name="Normal 2 2 2 5 12 2 2 2" xfId="17490"/>
    <cellStyle name="Normal 2 2 2 5 12 2 2 2 2" xfId="26619"/>
    <cellStyle name="Normal 2 2 2 5 12 2 2 3" xfId="26620"/>
    <cellStyle name="Normal 2 2 2 5 12 2 3" xfId="17491"/>
    <cellStyle name="Normal 2 2 2 5 12 2 3 2" xfId="26621"/>
    <cellStyle name="Normal 2 2 2 5 12 2 4" xfId="26622"/>
    <cellStyle name="Normal 2 2 2 5 12 3" xfId="6154"/>
    <cellStyle name="Normal 2 2 2 5 12 3 2" xfId="17492"/>
    <cellStyle name="Normal 2 2 2 5 12 3 2 2" xfId="26623"/>
    <cellStyle name="Normal 2 2 2 5 12 3 3" xfId="26624"/>
    <cellStyle name="Normal 2 2 2 5 12 4" xfId="17493"/>
    <cellStyle name="Normal 2 2 2 5 12 4 2" xfId="26625"/>
    <cellStyle name="Normal 2 2 2 5 12 5" xfId="26626"/>
    <cellStyle name="Normal 2 2 2 5 13" xfId="6155"/>
    <cellStyle name="Normal 2 2 2 5 13 2" xfId="6156"/>
    <cellStyle name="Normal 2 2 2 5 13 2 2" xfId="6157"/>
    <cellStyle name="Normal 2 2 2 5 13 2 2 2" xfId="17494"/>
    <cellStyle name="Normal 2 2 2 5 13 2 2 2 2" xfId="26627"/>
    <cellStyle name="Normal 2 2 2 5 13 2 2 3" xfId="26628"/>
    <cellStyle name="Normal 2 2 2 5 13 2 3" xfId="17495"/>
    <cellStyle name="Normal 2 2 2 5 13 2 3 2" xfId="26629"/>
    <cellStyle name="Normal 2 2 2 5 13 2 4" xfId="26630"/>
    <cellStyle name="Normal 2 2 2 5 13 3" xfId="6158"/>
    <cellStyle name="Normal 2 2 2 5 13 3 2" xfId="17496"/>
    <cellStyle name="Normal 2 2 2 5 13 3 2 2" xfId="26631"/>
    <cellStyle name="Normal 2 2 2 5 13 3 3" xfId="26632"/>
    <cellStyle name="Normal 2 2 2 5 13 4" xfId="17497"/>
    <cellStyle name="Normal 2 2 2 5 13 4 2" xfId="26633"/>
    <cellStyle name="Normal 2 2 2 5 13 5" xfId="26634"/>
    <cellStyle name="Normal 2 2 2 5 14" xfId="6159"/>
    <cellStyle name="Normal 2 2 2 5 14 2" xfId="6160"/>
    <cellStyle name="Normal 2 2 2 5 14 2 2" xfId="6161"/>
    <cellStyle name="Normal 2 2 2 5 14 2 2 2" xfId="17498"/>
    <cellStyle name="Normal 2 2 2 5 14 2 2 2 2" xfId="26635"/>
    <cellStyle name="Normal 2 2 2 5 14 2 2 3" xfId="26636"/>
    <cellStyle name="Normal 2 2 2 5 14 2 3" xfId="17499"/>
    <cellStyle name="Normal 2 2 2 5 14 2 3 2" xfId="26637"/>
    <cellStyle name="Normal 2 2 2 5 14 2 4" xfId="26638"/>
    <cellStyle name="Normal 2 2 2 5 14 3" xfId="6162"/>
    <cellStyle name="Normal 2 2 2 5 14 3 2" xfId="17500"/>
    <cellStyle name="Normal 2 2 2 5 14 3 2 2" xfId="26639"/>
    <cellStyle name="Normal 2 2 2 5 14 3 3" xfId="26640"/>
    <cellStyle name="Normal 2 2 2 5 14 4" xfId="17501"/>
    <cellStyle name="Normal 2 2 2 5 14 4 2" xfId="26641"/>
    <cellStyle name="Normal 2 2 2 5 14 5" xfId="26642"/>
    <cellStyle name="Normal 2 2 2 5 15" xfId="6163"/>
    <cellStyle name="Normal 2 2 2 5 15 2" xfId="6164"/>
    <cellStyle name="Normal 2 2 2 5 15 2 2" xfId="6165"/>
    <cellStyle name="Normal 2 2 2 5 15 2 2 2" xfId="17502"/>
    <cellStyle name="Normal 2 2 2 5 15 2 2 2 2" xfId="26643"/>
    <cellStyle name="Normal 2 2 2 5 15 2 2 3" xfId="26644"/>
    <cellStyle name="Normal 2 2 2 5 15 2 3" xfId="17503"/>
    <cellStyle name="Normal 2 2 2 5 15 2 3 2" xfId="26645"/>
    <cellStyle name="Normal 2 2 2 5 15 2 4" xfId="26646"/>
    <cellStyle name="Normal 2 2 2 5 15 3" xfId="6166"/>
    <cellStyle name="Normal 2 2 2 5 15 3 2" xfId="17504"/>
    <cellStyle name="Normal 2 2 2 5 15 3 2 2" xfId="26647"/>
    <cellStyle name="Normal 2 2 2 5 15 3 3" xfId="26648"/>
    <cellStyle name="Normal 2 2 2 5 15 4" xfId="17505"/>
    <cellStyle name="Normal 2 2 2 5 15 4 2" xfId="26649"/>
    <cellStyle name="Normal 2 2 2 5 15 5" xfId="26650"/>
    <cellStyle name="Normal 2 2 2 5 16" xfId="6167"/>
    <cellStyle name="Normal 2 2 2 5 16 2" xfId="6168"/>
    <cellStyle name="Normal 2 2 2 5 16 2 2" xfId="6169"/>
    <cellStyle name="Normal 2 2 2 5 16 2 2 2" xfId="17506"/>
    <cellStyle name="Normal 2 2 2 5 16 2 2 2 2" xfId="26651"/>
    <cellStyle name="Normal 2 2 2 5 16 2 2 3" xfId="26652"/>
    <cellStyle name="Normal 2 2 2 5 16 2 3" xfId="17507"/>
    <cellStyle name="Normal 2 2 2 5 16 2 3 2" xfId="26653"/>
    <cellStyle name="Normal 2 2 2 5 16 2 4" xfId="26654"/>
    <cellStyle name="Normal 2 2 2 5 16 3" xfId="6170"/>
    <cellStyle name="Normal 2 2 2 5 16 3 2" xfId="17508"/>
    <cellStyle name="Normal 2 2 2 5 16 3 2 2" xfId="26655"/>
    <cellStyle name="Normal 2 2 2 5 16 3 3" xfId="26656"/>
    <cellStyle name="Normal 2 2 2 5 16 4" xfId="17509"/>
    <cellStyle name="Normal 2 2 2 5 16 4 2" xfId="26657"/>
    <cellStyle name="Normal 2 2 2 5 16 5" xfId="26658"/>
    <cellStyle name="Normal 2 2 2 5 17" xfId="6171"/>
    <cellStyle name="Normal 2 2 2 5 17 2" xfId="6172"/>
    <cellStyle name="Normal 2 2 2 5 17 2 2" xfId="6173"/>
    <cellStyle name="Normal 2 2 2 5 17 2 2 2" xfId="17510"/>
    <cellStyle name="Normal 2 2 2 5 17 2 2 2 2" xfId="26659"/>
    <cellStyle name="Normal 2 2 2 5 17 2 2 3" xfId="26660"/>
    <cellStyle name="Normal 2 2 2 5 17 2 3" xfId="17511"/>
    <cellStyle name="Normal 2 2 2 5 17 2 3 2" xfId="26661"/>
    <cellStyle name="Normal 2 2 2 5 17 2 4" xfId="26662"/>
    <cellStyle name="Normal 2 2 2 5 17 3" xfId="6174"/>
    <cellStyle name="Normal 2 2 2 5 17 3 2" xfId="17512"/>
    <cellStyle name="Normal 2 2 2 5 17 3 2 2" xfId="26663"/>
    <cellStyle name="Normal 2 2 2 5 17 3 3" xfId="26664"/>
    <cellStyle name="Normal 2 2 2 5 17 4" xfId="17513"/>
    <cellStyle name="Normal 2 2 2 5 17 4 2" xfId="26665"/>
    <cellStyle name="Normal 2 2 2 5 17 5" xfId="26666"/>
    <cellStyle name="Normal 2 2 2 5 18" xfId="6175"/>
    <cellStyle name="Normal 2 2 2 5 18 2" xfId="6176"/>
    <cellStyle name="Normal 2 2 2 5 18 2 2" xfId="6177"/>
    <cellStyle name="Normal 2 2 2 5 18 2 2 2" xfId="17514"/>
    <cellStyle name="Normal 2 2 2 5 18 2 2 2 2" xfId="26667"/>
    <cellStyle name="Normal 2 2 2 5 18 2 2 3" xfId="26668"/>
    <cellStyle name="Normal 2 2 2 5 18 2 3" xfId="17515"/>
    <cellStyle name="Normal 2 2 2 5 18 2 3 2" xfId="26669"/>
    <cellStyle name="Normal 2 2 2 5 18 2 4" xfId="26670"/>
    <cellStyle name="Normal 2 2 2 5 18 3" xfId="6178"/>
    <cellStyle name="Normal 2 2 2 5 18 3 2" xfId="17516"/>
    <cellStyle name="Normal 2 2 2 5 18 3 2 2" xfId="26671"/>
    <cellStyle name="Normal 2 2 2 5 18 3 3" xfId="26672"/>
    <cellStyle name="Normal 2 2 2 5 18 4" xfId="17517"/>
    <cellStyle name="Normal 2 2 2 5 18 4 2" xfId="26673"/>
    <cellStyle name="Normal 2 2 2 5 18 5" xfId="26674"/>
    <cellStyle name="Normal 2 2 2 5 19" xfId="6179"/>
    <cellStyle name="Normal 2 2 2 5 19 2" xfId="6180"/>
    <cellStyle name="Normal 2 2 2 5 19 2 2" xfId="6181"/>
    <cellStyle name="Normal 2 2 2 5 19 2 2 2" xfId="17518"/>
    <cellStyle name="Normal 2 2 2 5 19 2 2 2 2" xfId="26675"/>
    <cellStyle name="Normal 2 2 2 5 19 2 2 3" xfId="26676"/>
    <cellStyle name="Normal 2 2 2 5 19 2 3" xfId="17519"/>
    <cellStyle name="Normal 2 2 2 5 19 2 3 2" xfId="26677"/>
    <cellStyle name="Normal 2 2 2 5 19 2 4" xfId="26678"/>
    <cellStyle name="Normal 2 2 2 5 19 3" xfId="6182"/>
    <cellStyle name="Normal 2 2 2 5 19 3 2" xfId="17520"/>
    <cellStyle name="Normal 2 2 2 5 19 3 2 2" xfId="26679"/>
    <cellStyle name="Normal 2 2 2 5 19 3 3" xfId="26680"/>
    <cellStyle name="Normal 2 2 2 5 19 4" xfId="17521"/>
    <cellStyle name="Normal 2 2 2 5 19 4 2" xfId="26681"/>
    <cellStyle name="Normal 2 2 2 5 19 5" xfId="26682"/>
    <cellStyle name="Normal 2 2 2 5 2" xfId="6183"/>
    <cellStyle name="Normal 2 2 2 5 2 10" xfId="17522"/>
    <cellStyle name="Normal 2 2 2 5 2 10 2" xfId="26683"/>
    <cellStyle name="Normal 2 2 2 5 2 2" xfId="6184"/>
    <cellStyle name="Normal 2 2 2 5 2 2 2" xfId="6185"/>
    <cellStyle name="Normal 2 2 2 5 2 2 2 2" xfId="6186"/>
    <cellStyle name="Normal 2 2 2 5 2 2 2 3" xfId="17523"/>
    <cellStyle name="Normal 2 2 2 5 2 2 3" xfId="6187"/>
    <cellStyle name="Normal 2 2 2 5 2 2 3 2" xfId="6188"/>
    <cellStyle name="Normal 2 2 2 5 2 2 3 2 2" xfId="17524"/>
    <cellStyle name="Normal 2 2 2 5 2 2 3 2 2 2" xfId="26684"/>
    <cellStyle name="Normal 2 2 2 5 2 2 3 2 3" xfId="26685"/>
    <cellStyle name="Normal 2 2 2 5 2 2 3 3" xfId="17525"/>
    <cellStyle name="Normal 2 2 2 5 2 2 3 3 2" xfId="26686"/>
    <cellStyle name="Normal 2 2 2 5 2 2 3 4" xfId="26687"/>
    <cellStyle name="Normal 2 2 2 5 2 2 4" xfId="17526"/>
    <cellStyle name="Normal 2 2 2 5 2 2 5" xfId="17527"/>
    <cellStyle name="Normal 2 2 2 5 2 3" xfId="6189"/>
    <cellStyle name="Normal 2 2 2 5 2 3 2" xfId="6190"/>
    <cellStyle name="Normal 2 2 2 5 2 3 2 2" xfId="6191"/>
    <cellStyle name="Normal 2 2 2 5 2 3 3" xfId="6192"/>
    <cellStyle name="Normal 2 2 2 5 2 3 4" xfId="17528"/>
    <cellStyle name="Normal 2 2 2 5 2 3 5" xfId="17529"/>
    <cellStyle name="Normal 2 2 2 5 2 4" xfId="6193"/>
    <cellStyle name="Normal 2 2 2 5 2 4 2" xfId="6194"/>
    <cellStyle name="Normal 2 2 2 5 2 4 2 2" xfId="6195"/>
    <cellStyle name="Normal 2 2 2 5 2 4 3" xfId="6196"/>
    <cellStyle name="Normal 2 2 2 5 2 4 4" xfId="17530"/>
    <cellStyle name="Normal 2 2 2 5 2 4 5" xfId="17531"/>
    <cellStyle name="Normal 2 2 2 5 2 5" xfId="6197"/>
    <cellStyle name="Normal 2 2 2 5 2 5 2" xfId="6198"/>
    <cellStyle name="Normal 2 2 2 5 2 5 2 2" xfId="6199"/>
    <cellStyle name="Normal 2 2 2 5 2 5 3" xfId="6200"/>
    <cellStyle name="Normal 2 2 2 5 2 5 4" xfId="17532"/>
    <cellStyle name="Normal 2 2 2 5 2 5 5" xfId="17533"/>
    <cellStyle name="Normal 2 2 2 5 2 6" xfId="6201"/>
    <cellStyle name="Normal 2 2 2 5 2 6 2" xfId="6202"/>
    <cellStyle name="Normal 2 2 2 5 2 6 3" xfId="26688"/>
    <cellStyle name="Normal 2 2 2 5 2 7" xfId="6203"/>
    <cellStyle name="Normal 2 2 2 5 2 7 2" xfId="6204"/>
    <cellStyle name="Normal 2 2 2 5 2 7 2 2" xfId="17534"/>
    <cellStyle name="Normal 2 2 2 5 2 7 2 2 2" xfId="26689"/>
    <cellStyle name="Normal 2 2 2 5 2 7 2 3" xfId="26690"/>
    <cellStyle name="Normal 2 2 2 5 2 7 3" xfId="17535"/>
    <cellStyle name="Normal 2 2 2 5 2 7 3 2" xfId="26691"/>
    <cellStyle name="Normal 2 2 2 5 2 7 4" xfId="26692"/>
    <cellStyle name="Normal 2 2 2 5 2 8" xfId="6205"/>
    <cellStyle name="Normal 2 2 2 5 2 8 2" xfId="6206"/>
    <cellStyle name="Normal 2 2 2 5 2 8 2 2" xfId="17536"/>
    <cellStyle name="Normal 2 2 2 5 2 8 2 2 2" xfId="26693"/>
    <cellStyle name="Normal 2 2 2 5 2 8 2 3" xfId="26694"/>
    <cellStyle name="Normal 2 2 2 5 2 8 3" xfId="17537"/>
    <cellStyle name="Normal 2 2 2 5 2 8 3 2" xfId="26695"/>
    <cellStyle name="Normal 2 2 2 5 2 8 4" xfId="26696"/>
    <cellStyle name="Normal 2 2 2 5 2 9" xfId="17538"/>
    <cellStyle name="Normal 2 2 2 5 2 9 2" xfId="17539"/>
    <cellStyle name="Normal 2 2 2 5 2 9 2 2" xfId="26697"/>
    <cellStyle name="Normal 2 2 2 5 2 9 3" xfId="26698"/>
    <cellStyle name="Normal 2 2 2 5 20" xfId="6207"/>
    <cellStyle name="Normal 2 2 2 5 20 2" xfId="6208"/>
    <cellStyle name="Normal 2 2 2 5 20 2 2" xfId="6209"/>
    <cellStyle name="Normal 2 2 2 5 20 2 2 2" xfId="17540"/>
    <cellStyle name="Normal 2 2 2 5 20 2 2 2 2" xfId="26699"/>
    <cellStyle name="Normal 2 2 2 5 20 2 2 3" xfId="26700"/>
    <cellStyle name="Normal 2 2 2 5 20 2 3" xfId="17541"/>
    <cellStyle name="Normal 2 2 2 5 20 2 3 2" xfId="26701"/>
    <cellStyle name="Normal 2 2 2 5 20 2 4" xfId="26702"/>
    <cellStyle name="Normal 2 2 2 5 20 3" xfId="6210"/>
    <cellStyle name="Normal 2 2 2 5 20 3 2" xfId="17542"/>
    <cellStyle name="Normal 2 2 2 5 20 3 2 2" xfId="26703"/>
    <cellStyle name="Normal 2 2 2 5 20 3 3" xfId="26704"/>
    <cellStyle name="Normal 2 2 2 5 20 4" xfId="17543"/>
    <cellStyle name="Normal 2 2 2 5 20 4 2" xfId="26705"/>
    <cellStyle name="Normal 2 2 2 5 20 5" xfId="26706"/>
    <cellStyle name="Normal 2 2 2 5 21" xfId="6211"/>
    <cellStyle name="Normal 2 2 2 5 21 2" xfId="6212"/>
    <cellStyle name="Normal 2 2 2 5 21 2 2" xfId="6213"/>
    <cellStyle name="Normal 2 2 2 5 21 2 2 2" xfId="17544"/>
    <cellStyle name="Normal 2 2 2 5 21 2 2 2 2" xfId="26707"/>
    <cellStyle name="Normal 2 2 2 5 21 2 2 3" xfId="26708"/>
    <cellStyle name="Normal 2 2 2 5 21 2 3" xfId="17545"/>
    <cellStyle name="Normal 2 2 2 5 21 2 3 2" xfId="26709"/>
    <cellStyle name="Normal 2 2 2 5 21 2 4" xfId="26710"/>
    <cellStyle name="Normal 2 2 2 5 21 3" xfId="6214"/>
    <cellStyle name="Normal 2 2 2 5 21 3 2" xfId="17546"/>
    <cellStyle name="Normal 2 2 2 5 21 3 2 2" xfId="26711"/>
    <cellStyle name="Normal 2 2 2 5 21 3 3" xfId="26712"/>
    <cellStyle name="Normal 2 2 2 5 21 4" xfId="17547"/>
    <cellStyle name="Normal 2 2 2 5 21 4 2" xfId="26713"/>
    <cellStyle name="Normal 2 2 2 5 21 5" xfId="26714"/>
    <cellStyle name="Normal 2 2 2 5 22" xfId="6215"/>
    <cellStyle name="Normal 2 2 2 5 22 2" xfId="6216"/>
    <cellStyle name="Normal 2 2 2 5 22 2 2" xfId="6217"/>
    <cellStyle name="Normal 2 2 2 5 22 2 2 2" xfId="17548"/>
    <cellStyle name="Normal 2 2 2 5 22 2 2 2 2" xfId="26715"/>
    <cellStyle name="Normal 2 2 2 5 22 2 2 3" xfId="26716"/>
    <cellStyle name="Normal 2 2 2 5 22 2 3" xfId="17549"/>
    <cellStyle name="Normal 2 2 2 5 22 2 3 2" xfId="26717"/>
    <cellStyle name="Normal 2 2 2 5 22 2 4" xfId="26718"/>
    <cellStyle name="Normal 2 2 2 5 22 3" xfId="6218"/>
    <cellStyle name="Normal 2 2 2 5 22 3 2" xfId="17550"/>
    <cellStyle name="Normal 2 2 2 5 22 3 2 2" xfId="26719"/>
    <cellStyle name="Normal 2 2 2 5 22 3 3" xfId="26720"/>
    <cellStyle name="Normal 2 2 2 5 22 4" xfId="17551"/>
    <cellStyle name="Normal 2 2 2 5 22 4 2" xfId="26721"/>
    <cellStyle name="Normal 2 2 2 5 22 5" xfId="26722"/>
    <cellStyle name="Normal 2 2 2 5 23" xfId="6219"/>
    <cellStyle name="Normal 2 2 2 5 23 2" xfId="6220"/>
    <cellStyle name="Normal 2 2 2 5 23 2 2" xfId="6221"/>
    <cellStyle name="Normal 2 2 2 5 23 2 2 2" xfId="17552"/>
    <cellStyle name="Normal 2 2 2 5 23 2 2 2 2" xfId="26723"/>
    <cellStyle name="Normal 2 2 2 5 23 2 2 3" xfId="26724"/>
    <cellStyle name="Normal 2 2 2 5 23 2 3" xfId="17553"/>
    <cellStyle name="Normal 2 2 2 5 23 2 3 2" xfId="26725"/>
    <cellStyle name="Normal 2 2 2 5 23 2 4" xfId="26726"/>
    <cellStyle name="Normal 2 2 2 5 23 3" xfId="6222"/>
    <cellStyle name="Normal 2 2 2 5 23 3 2" xfId="17554"/>
    <cellStyle name="Normal 2 2 2 5 23 3 2 2" xfId="26727"/>
    <cellStyle name="Normal 2 2 2 5 23 3 3" xfId="26728"/>
    <cellStyle name="Normal 2 2 2 5 23 4" xfId="17555"/>
    <cellStyle name="Normal 2 2 2 5 23 4 2" xfId="26729"/>
    <cellStyle name="Normal 2 2 2 5 23 5" xfId="26730"/>
    <cellStyle name="Normal 2 2 2 5 24" xfId="6223"/>
    <cellStyle name="Normal 2 2 2 5 24 2" xfId="6224"/>
    <cellStyle name="Normal 2 2 2 5 24 2 2" xfId="6225"/>
    <cellStyle name="Normal 2 2 2 5 24 2 2 2" xfId="17556"/>
    <cellStyle name="Normal 2 2 2 5 24 2 2 2 2" xfId="26731"/>
    <cellStyle name="Normal 2 2 2 5 24 2 2 3" xfId="26732"/>
    <cellStyle name="Normal 2 2 2 5 24 2 3" xfId="17557"/>
    <cellStyle name="Normal 2 2 2 5 24 2 3 2" xfId="26733"/>
    <cellStyle name="Normal 2 2 2 5 24 2 4" xfId="26734"/>
    <cellStyle name="Normal 2 2 2 5 24 3" xfId="6226"/>
    <cellStyle name="Normal 2 2 2 5 24 3 2" xfId="17558"/>
    <cellStyle name="Normal 2 2 2 5 24 3 2 2" xfId="26735"/>
    <cellStyle name="Normal 2 2 2 5 24 3 3" xfId="26736"/>
    <cellStyle name="Normal 2 2 2 5 24 4" xfId="17559"/>
    <cellStyle name="Normal 2 2 2 5 24 4 2" xfId="26737"/>
    <cellStyle name="Normal 2 2 2 5 24 5" xfId="26738"/>
    <cellStyle name="Normal 2 2 2 5 25" xfId="6227"/>
    <cellStyle name="Normal 2 2 2 5 25 2" xfId="6228"/>
    <cellStyle name="Normal 2 2 2 5 25 2 2" xfId="6229"/>
    <cellStyle name="Normal 2 2 2 5 25 2 2 2" xfId="17560"/>
    <cellStyle name="Normal 2 2 2 5 25 2 2 2 2" xfId="26739"/>
    <cellStyle name="Normal 2 2 2 5 25 2 2 3" xfId="26740"/>
    <cellStyle name="Normal 2 2 2 5 25 2 3" xfId="17561"/>
    <cellStyle name="Normal 2 2 2 5 25 2 3 2" xfId="26741"/>
    <cellStyle name="Normal 2 2 2 5 25 2 4" xfId="26742"/>
    <cellStyle name="Normal 2 2 2 5 25 3" xfId="6230"/>
    <cellStyle name="Normal 2 2 2 5 25 3 2" xfId="17562"/>
    <cellStyle name="Normal 2 2 2 5 25 3 2 2" xfId="26743"/>
    <cellStyle name="Normal 2 2 2 5 25 3 3" xfId="26744"/>
    <cellStyle name="Normal 2 2 2 5 25 4" xfId="17563"/>
    <cellStyle name="Normal 2 2 2 5 25 4 2" xfId="26745"/>
    <cellStyle name="Normal 2 2 2 5 25 5" xfId="26746"/>
    <cellStyle name="Normal 2 2 2 5 26" xfId="6231"/>
    <cellStyle name="Normal 2 2 2 5 26 2" xfId="6232"/>
    <cellStyle name="Normal 2 2 2 5 26 2 2" xfId="6233"/>
    <cellStyle name="Normal 2 2 2 5 26 2 2 2" xfId="17564"/>
    <cellStyle name="Normal 2 2 2 5 26 2 2 2 2" xfId="26747"/>
    <cellStyle name="Normal 2 2 2 5 26 2 2 3" xfId="26748"/>
    <cellStyle name="Normal 2 2 2 5 26 2 3" xfId="17565"/>
    <cellStyle name="Normal 2 2 2 5 26 2 3 2" xfId="26749"/>
    <cellStyle name="Normal 2 2 2 5 26 2 4" xfId="26750"/>
    <cellStyle name="Normal 2 2 2 5 26 3" xfId="6234"/>
    <cellStyle name="Normal 2 2 2 5 26 3 2" xfId="17566"/>
    <cellStyle name="Normal 2 2 2 5 26 3 2 2" xfId="26751"/>
    <cellStyle name="Normal 2 2 2 5 26 3 3" xfId="26752"/>
    <cellStyle name="Normal 2 2 2 5 26 4" xfId="17567"/>
    <cellStyle name="Normal 2 2 2 5 26 4 2" xfId="26753"/>
    <cellStyle name="Normal 2 2 2 5 26 5" xfId="26754"/>
    <cellStyle name="Normal 2 2 2 5 27" xfId="6235"/>
    <cellStyle name="Normal 2 2 2 5 27 2" xfId="6236"/>
    <cellStyle name="Normal 2 2 2 5 27 2 2" xfId="6237"/>
    <cellStyle name="Normal 2 2 2 5 27 2 2 2" xfId="17568"/>
    <cellStyle name="Normal 2 2 2 5 27 2 2 2 2" xfId="26755"/>
    <cellStyle name="Normal 2 2 2 5 27 2 2 3" xfId="26756"/>
    <cellStyle name="Normal 2 2 2 5 27 2 3" xfId="17569"/>
    <cellStyle name="Normal 2 2 2 5 27 2 3 2" xfId="26757"/>
    <cellStyle name="Normal 2 2 2 5 27 2 4" xfId="26758"/>
    <cellStyle name="Normal 2 2 2 5 27 3" xfId="6238"/>
    <cellStyle name="Normal 2 2 2 5 27 3 2" xfId="17570"/>
    <cellStyle name="Normal 2 2 2 5 27 3 2 2" xfId="26759"/>
    <cellStyle name="Normal 2 2 2 5 27 3 3" xfId="26760"/>
    <cellStyle name="Normal 2 2 2 5 27 4" xfId="17571"/>
    <cellStyle name="Normal 2 2 2 5 27 4 2" xfId="26761"/>
    <cellStyle name="Normal 2 2 2 5 27 5" xfId="26762"/>
    <cellStyle name="Normal 2 2 2 5 28" xfId="6239"/>
    <cellStyle name="Normal 2 2 2 5 28 2" xfId="6240"/>
    <cellStyle name="Normal 2 2 2 5 28 2 2" xfId="6241"/>
    <cellStyle name="Normal 2 2 2 5 28 2 2 2" xfId="17572"/>
    <cellStyle name="Normal 2 2 2 5 28 2 2 2 2" xfId="26763"/>
    <cellStyle name="Normal 2 2 2 5 28 2 2 3" xfId="26764"/>
    <cellStyle name="Normal 2 2 2 5 28 2 3" xfId="17573"/>
    <cellStyle name="Normal 2 2 2 5 28 2 3 2" xfId="26765"/>
    <cellStyle name="Normal 2 2 2 5 28 2 4" xfId="26766"/>
    <cellStyle name="Normal 2 2 2 5 28 3" xfId="6242"/>
    <cellStyle name="Normal 2 2 2 5 28 3 2" xfId="17574"/>
    <cellStyle name="Normal 2 2 2 5 28 3 2 2" xfId="26767"/>
    <cellStyle name="Normal 2 2 2 5 28 3 3" xfId="26768"/>
    <cellStyle name="Normal 2 2 2 5 28 4" xfId="17575"/>
    <cellStyle name="Normal 2 2 2 5 28 4 2" xfId="26769"/>
    <cellStyle name="Normal 2 2 2 5 28 5" xfId="26770"/>
    <cellStyle name="Normal 2 2 2 5 29" xfId="6243"/>
    <cellStyle name="Normal 2 2 2 5 29 2" xfId="6244"/>
    <cellStyle name="Normal 2 2 2 5 29 2 2" xfId="6245"/>
    <cellStyle name="Normal 2 2 2 5 29 2 2 2" xfId="17576"/>
    <cellStyle name="Normal 2 2 2 5 29 2 2 2 2" xfId="26771"/>
    <cellStyle name="Normal 2 2 2 5 29 2 2 3" xfId="26772"/>
    <cellStyle name="Normal 2 2 2 5 29 2 3" xfId="17577"/>
    <cellStyle name="Normal 2 2 2 5 29 2 3 2" xfId="26773"/>
    <cellStyle name="Normal 2 2 2 5 29 2 4" xfId="26774"/>
    <cellStyle name="Normal 2 2 2 5 29 3" xfId="6246"/>
    <cellStyle name="Normal 2 2 2 5 29 3 2" xfId="17578"/>
    <cellStyle name="Normal 2 2 2 5 29 3 2 2" xfId="26775"/>
    <cellStyle name="Normal 2 2 2 5 29 3 3" xfId="26776"/>
    <cellStyle name="Normal 2 2 2 5 29 4" xfId="17579"/>
    <cellStyle name="Normal 2 2 2 5 29 4 2" xfId="26777"/>
    <cellStyle name="Normal 2 2 2 5 29 5" xfId="26778"/>
    <cellStyle name="Normal 2 2 2 5 3" xfId="6247"/>
    <cellStyle name="Normal 2 2 2 5 3 2" xfId="6248"/>
    <cellStyle name="Normal 2 2 2 5 3 3" xfId="6249"/>
    <cellStyle name="Normal 2 2 2 5 3 3 2" xfId="6250"/>
    <cellStyle name="Normal 2 2 2 5 3 3 2 2" xfId="17580"/>
    <cellStyle name="Normal 2 2 2 5 3 3 2 2 2" xfId="26779"/>
    <cellStyle name="Normal 2 2 2 5 3 3 2 3" xfId="26780"/>
    <cellStyle name="Normal 2 2 2 5 3 3 3" xfId="17581"/>
    <cellStyle name="Normal 2 2 2 5 3 3 3 2" xfId="26781"/>
    <cellStyle name="Normal 2 2 2 5 3 3 4" xfId="26782"/>
    <cellStyle name="Normal 2 2 2 5 30" xfId="6251"/>
    <cellStyle name="Normal 2 2 2 5 30 2" xfId="6252"/>
    <cellStyle name="Normal 2 2 2 5 30 2 2" xfId="6253"/>
    <cellStyle name="Normal 2 2 2 5 30 2 2 2" xfId="17582"/>
    <cellStyle name="Normal 2 2 2 5 30 2 2 2 2" xfId="26783"/>
    <cellStyle name="Normal 2 2 2 5 30 2 2 3" xfId="26784"/>
    <cellStyle name="Normal 2 2 2 5 30 2 3" xfId="17583"/>
    <cellStyle name="Normal 2 2 2 5 30 2 3 2" xfId="26785"/>
    <cellStyle name="Normal 2 2 2 5 30 2 4" xfId="26786"/>
    <cellStyle name="Normal 2 2 2 5 30 3" xfId="6254"/>
    <cellStyle name="Normal 2 2 2 5 30 3 2" xfId="17584"/>
    <cellStyle name="Normal 2 2 2 5 30 3 2 2" xfId="26787"/>
    <cellStyle name="Normal 2 2 2 5 30 3 3" xfId="26788"/>
    <cellStyle name="Normal 2 2 2 5 30 4" xfId="17585"/>
    <cellStyle name="Normal 2 2 2 5 30 4 2" xfId="26789"/>
    <cellStyle name="Normal 2 2 2 5 30 5" xfId="26790"/>
    <cellStyle name="Normal 2 2 2 5 31" xfId="6255"/>
    <cellStyle name="Normal 2 2 2 5 31 2" xfId="6256"/>
    <cellStyle name="Normal 2 2 2 5 31 2 2" xfId="6257"/>
    <cellStyle name="Normal 2 2 2 5 31 2 2 2" xfId="17586"/>
    <cellStyle name="Normal 2 2 2 5 31 2 2 2 2" xfId="26791"/>
    <cellStyle name="Normal 2 2 2 5 31 2 2 3" xfId="26792"/>
    <cellStyle name="Normal 2 2 2 5 31 2 3" xfId="17587"/>
    <cellStyle name="Normal 2 2 2 5 31 2 3 2" xfId="26793"/>
    <cellStyle name="Normal 2 2 2 5 31 2 4" xfId="26794"/>
    <cellStyle name="Normal 2 2 2 5 31 3" xfId="6258"/>
    <cellStyle name="Normal 2 2 2 5 31 3 2" xfId="17588"/>
    <cellStyle name="Normal 2 2 2 5 31 3 2 2" xfId="26795"/>
    <cellStyle name="Normal 2 2 2 5 31 3 3" xfId="26796"/>
    <cellStyle name="Normal 2 2 2 5 31 4" xfId="17589"/>
    <cellStyle name="Normal 2 2 2 5 31 4 2" xfId="26797"/>
    <cellStyle name="Normal 2 2 2 5 31 5" xfId="26798"/>
    <cellStyle name="Normal 2 2 2 5 32" xfId="6259"/>
    <cellStyle name="Normal 2 2 2 5 32 2" xfId="6260"/>
    <cellStyle name="Normal 2 2 2 5 32 2 2" xfId="6261"/>
    <cellStyle name="Normal 2 2 2 5 32 2 2 2" xfId="17590"/>
    <cellStyle name="Normal 2 2 2 5 32 2 2 2 2" xfId="26799"/>
    <cellStyle name="Normal 2 2 2 5 32 2 2 3" xfId="26800"/>
    <cellStyle name="Normal 2 2 2 5 32 2 3" xfId="17591"/>
    <cellStyle name="Normal 2 2 2 5 32 2 3 2" xfId="26801"/>
    <cellStyle name="Normal 2 2 2 5 32 2 4" xfId="26802"/>
    <cellStyle name="Normal 2 2 2 5 32 3" xfId="6262"/>
    <cellStyle name="Normal 2 2 2 5 32 3 2" xfId="17592"/>
    <cellStyle name="Normal 2 2 2 5 32 3 2 2" xfId="26803"/>
    <cellStyle name="Normal 2 2 2 5 32 3 3" xfId="26804"/>
    <cellStyle name="Normal 2 2 2 5 32 4" xfId="17593"/>
    <cellStyle name="Normal 2 2 2 5 32 4 2" xfId="26805"/>
    <cellStyle name="Normal 2 2 2 5 32 5" xfId="26806"/>
    <cellStyle name="Normal 2 2 2 5 33" xfId="6263"/>
    <cellStyle name="Normal 2 2 2 5 33 2" xfId="6264"/>
    <cellStyle name="Normal 2 2 2 5 33 2 2" xfId="6265"/>
    <cellStyle name="Normal 2 2 2 5 33 2 2 2" xfId="17594"/>
    <cellStyle name="Normal 2 2 2 5 33 2 2 2 2" xfId="26807"/>
    <cellStyle name="Normal 2 2 2 5 33 2 2 3" xfId="26808"/>
    <cellStyle name="Normal 2 2 2 5 33 2 3" xfId="17595"/>
    <cellStyle name="Normal 2 2 2 5 33 2 3 2" xfId="26809"/>
    <cellStyle name="Normal 2 2 2 5 33 2 4" xfId="26810"/>
    <cellStyle name="Normal 2 2 2 5 33 3" xfId="6266"/>
    <cellStyle name="Normal 2 2 2 5 33 3 2" xfId="17596"/>
    <cellStyle name="Normal 2 2 2 5 33 3 2 2" xfId="26811"/>
    <cellStyle name="Normal 2 2 2 5 33 3 3" xfId="26812"/>
    <cellStyle name="Normal 2 2 2 5 33 4" xfId="17597"/>
    <cellStyle name="Normal 2 2 2 5 33 4 2" xfId="26813"/>
    <cellStyle name="Normal 2 2 2 5 33 5" xfId="26814"/>
    <cellStyle name="Normal 2 2 2 5 34" xfId="6267"/>
    <cellStyle name="Normal 2 2 2 5 34 2" xfId="6268"/>
    <cellStyle name="Normal 2 2 2 5 34 2 2" xfId="6269"/>
    <cellStyle name="Normal 2 2 2 5 34 2 2 2" xfId="17598"/>
    <cellStyle name="Normal 2 2 2 5 34 2 2 2 2" xfId="26815"/>
    <cellStyle name="Normal 2 2 2 5 34 2 2 3" xfId="26816"/>
    <cellStyle name="Normal 2 2 2 5 34 2 3" xfId="17599"/>
    <cellStyle name="Normal 2 2 2 5 34 2 3 2" xfId="26817"/>
    <cellStyle name="Normal 2 2 2 5 34 2 4" xfId="26818"/>
    <cellStyle name="Normal 2 2 2 5 34 3" xfId="6270"/>
    <cellStyle name="Normal 2 2 2 5 34 3 2" xfId="17600"/>
    <cellStyle name="Normal 2 2 2 5 34 3 2 2" xfId="26819"/>
    <cellStyle name="Normal 2 2 2 5 34 3 3" xfId="26820"/>
    <cellStyle name="Normal 2 2 2 5 34 4" xfId="17601"/>
    <cellStyle name="Normal 2 2 2 5 34 4 2" xfId="26821"/>
    <cellStyle name="Normal 2 2 2 5 34 5" xfId="26822"/>
    <cellStyle name="Normal 2 2 2 5 35" xfId="6271"/>
    <cellStyle name="Normal 2 2 2 5 35 2" xfId="6272"/>
    <cellStyle name="Normal 2 2 2 5 35 2 2" xfId="6273"/>
    <cellStyle name="Normal 2 2 2 5 35 2 2 2" xfId="17602"/>
    <cellStyle name="Normal 2 2 2 5 35 2 2 2 2" xfId="26823"/>
    <cellStyle name="Normal 2 2 2 5 35 2 2 3" xfId="26824"/>
    <cellStyle name="Normal 2 2 2 5 35 2 3" xfId="17603"/>
    <cellStyle name="Normal 2 2 2 5 35 2 3 2" xfId="26825"/>
    <cellStyle name="Normal 2 2 2 5 35 2 4" xfId="26826"/>
    <cellStyle name="Normal 2 2 2 5 35 3" xfId="6274"/>
    <cellStyle name="Normal 2 2 2 5 35 3 2" xfId="17604"/>
    <cellStyle name="Normal 2 2 2 5 35 3 2 2" xfId="26827"/>
    <cellStyle name="Normal 2 2 2 5 35 3 3" xfId="26828"/>
    <cellStyle name="Normal 2 2 2 5 35 4" xfId="17605"/>
    <cellStyle name="Normal 2 2 2 5 35 4 2" xfId="26829"/>
    <cellStyle name="Normal 2 2 2 5 35 5" xfId="26830"/>
    <cellStyle name="Normal 2 2 2 5 36" xfId="6275"/>
    <cellStyle name="Normal 2 2 2 5 36 2" xfId="6276"/>
    <cellStyle name="Normal 2 2 2 5 36 2 2" xfId="6277"/>
    <cellStyle name="Normal 2 2 2 5 36 2 2 2" xfId="17606"/>
    <cellStyle name="Normal 2 2 2 5 36 2 2 2 2" xfId="26831"/>
    <cellStyle name="Normal 2 2 2 5 36 2 2 3" xfId="26832"/>
    <cellStyle name="Normal 2 2 2 5 36 2 3" xfId="17607"/>
    <cellStyle name="Normal 2 2 2 5 36 2 3 2" xfId="26833"/>
    <cellStyle name="Normal 2 2 2 5 36 2 4" xfId="26834"/>
    <cellStyle name="Normal 2 2 2 5 36 3" xfId="6278"/>
    <cellStyle name="Normal 2 2 2 5 36 3 2" xfId="17608"/>
    <cellStyle name="Normal 2 2 2 5 36 3 2 2" xfId="26835"/>
    <cellStyle name="Normal 2 2 2 5 36 3 3" xfId="26836"/>
    <cellStyle name="Normal 2 2 2 5 36 4" xfId="17609"/>
    <cellStyle name="Normal 2 2 2 5 36 4 2" xfId="26837"/>
    <cellStyle name="Normal 2 2 2 5 36 5" xfId="26838"/>
    <cellStyle name="Normal 2 2 2 5 37" xfId="6279"/>
    <cellStyle name="Normal 2 2 2 5 37 2" xfId="6280"/>
    <cellStyle name="Normal 2 2 2 5 37 2 2" xfId="6281"/>
    <cellStyle name="Normal 2 2 2 5 37 2 2 2" xfId="17610"/>
    <cellStyle name="Normal 2 2 2 5 37 2 2 2 2" xfId="26839"/>
    <cellStyle name="Normal 2 2 2 5 37 2 2 3" xfId="26840"/>
    <cellStyle name="Normal 2 2 2 5 37 2 3" xfId="17611"/>
    <cellStyle name="Normal 2 2 2 5 37 2 3 2" xfId="26841"/>
    <cellStyle name="Normal 2 2 2 5 37 2 4" xfId="26842"/>
    <cellStyle name="Normal 2 2 2 5 37 3" xfId="6282"/>
    <cellStyle name="Normal 2 2 2 5 37 3 2" xfId="17612"/>
    <cellStyle name="Normal 2 2 2 5 37 3 2 2" xfId="26843"/>
    <cellStyle name="Normal 2 2 2 5 37 3 3" xfId="26844"/>
    <cellStyle name="Normal 2 2 2 5 37 4" xfId="17613"/>
    <cellStyle name="Normal 2 2 2 5 37 4 2" xfId="26845"/>
    <cellStyle name="Normal 2 2 2 5 37 5" xfId="26846"/>
    <cellStyle name="Normal 2 2 2 5 38" xfId="6283"/>
    <cellStyle name="Normal 2 2 2 5 38 2" xfId="6284"/>
    <cellStyle name="Normal 2 2 2 5 38 2 2" xfId="6285"/>
    <cellStyle name="Normal 2 2 2 5 38 2 2 2" xfId="17614"/>
    <cellStyle name="Normal 2 2 2 5 38 2 2 2 2" xfId="26847"/>
    <cellStyle name="Normal 2 2 2 5 38 2 2 3" xfId="26848"/>
    <cellStyle name="Normal 2 2 2 5 38 2 3" xfId="17615"/>
    <cellStyle name="Normal 2 2 2 5 38 2 3 2" xfId="26849"/>
    <cellStyle name="Normal 2 2 2 5 38 2 4" xfId="26850"/>
    <cellStyle name="Normal 2 2 2 5 38 3" xfId="6286"/>
    <cellStyle name="Normal 2 2 2 5 38 3 2" xfId="17616"/>
    <cellStyle name="Normal 2 2 2 5 38 3 2 2" xfId="26851"/>
    <cellStyle name="Normal 2 2 2 5 38 3 3" xfId="26852"/>
    <cellStyle name="Normal 2 2 2 5 38 4" xfId="17617"/>
    <cellStyle name="Normal 2 2 2 5 38 4 2" xfId="26853"/>
    <cellStyle name="Normal 2 2 2 5 38 5" xfId="26854"/>
    <cellStyle name="Normal 2 2 2 5 39" xfId="6287"/>
    <cellStyle name="Normal 2 2 2 5 39 2" xfId="6288"/>
    <cellStyle name="Normal 2 2 2 5 39 2 2" xfId="6289"/>
    <cellStyle name="Normal 2 2 2 5 39 2 2 2" xfId="17618"/>
    <cellStyle name="Normal 2 2 2 5 39 2 2 2 2" xfId="26855"/>
    <cellStyle name="Normal 2 2 2 5 39 2 2 3" xfId="26856"/>
    <cellStyle name="Normal 2 2 2 5 39 2 3" xfId="17619"/>
    <cellStyle name="Normal 2 2 2 5 39 2 3 2" xfId="26857"/>
    <cellStyle name="Normal 2 2 2 5 39 2 4" xfId="26858"/>
    <cellStyle name="Normal 2 2 2 5 39 3" xfId="6290"/>
    <cellStyle name="Normal 2 2 2 5 39 3 2" xfId="17620"/>
    <cellStyle name="Normal 2 2 2 5 39 3 2 2" xfId="26859"/>
    <cellStyle name="Normal 2 2 2 5 39 3 3" xfId="26860"/>
    <cellStyle name="Normal 2 2 2 5 39 4" xfId="17621"/>
    <cellStyle name="Normal 2 2 2 5 39 4 2" xfId="26861"/>
    <cellStyle name="Normal 2 2 2 5 39 5" xfId="26862"/>
    <cellStyle name="Normal 2 2 2 5 4" xfId="6291"/>
    <cellStyle name="Normal 2 2 2 5 4 2" xfId="6292"/>
    <cellStyle name="Normal 2 2 2 5 4 3" xfId="6293"/>
    <cellStyle name="Normal 2 2 2 5 4 3 2" xfId="6294"/>
    <cellStyle name="Normal 2 2 2 5 4 3 2 2" xfId="17622"/>
    <cellStyle name="Normal 2 2 2 5 4 3 2 2 2" xfId="26863"/>
    <cellStyle name="Normal 2 2 2 5 4 3 2 3" xfId="26864"/>
    <cellStyle name="Normal 2 2 2 5 4 3 3" xfId="17623"/>
    <cellStyle name="Normal 2 2 2 5 4 3 3 2" xfId="26865"/>
    <cellStyle name="Normal 2 2 2 5 4 3 4" xfId="26866"/>
    <cellStyle name="Normal 2 2 2 5 40" xfId="6295"/>
    <cellStyle name="Normal 2 2 2 5 40 2" xfId="6296"/>
    <cellStyle name="Normal 2 2 2 5 40 2 2" xfId="6297"/>
    <cellStyle name="Normal 2 2 2 5 40 2 2 2" xfId="17624"/>
    <cellStyle name="Normal 2 2 2 5 40 2 2 2 2" xfId="26867"/>
    <cellStyle name="Normal 2 2 2 5 40 2 2 3" xfId="26868"/>
    <cellStyle name="Normal 2 2 2 5 40 2 3" xfId="17625"/>
    <cellStyle name="Normal 2 2 2 5 40 2 3 2" xfId="26869"/>
    <cellStyle name="Normal 2 2 2 5 40 2 4" xfId="26870"/>
    <cellStyle name="Normal 2 2 2 5 40 3" xfId="6298"/>
    <cellStyle name="Normal 2 2 2 5 40 3 2" xfId="17626"/>
    <cellStyle name="Normal 2 2 2 5 40 3 2 2" xfId="26871"/>
    <cellStyle name="Normal 2 2 2 5 40 3 3" xfId="26872"/>
    <cellStyle name="Normal 2 2 2 5 40 4" xfId="17627"/>
    <cellStyle name="Normal 2 2 2 5 40 4 2" xfId="26873"/>
    <cellStyle name="Normal 2 2 2 5 40 5" xfId="26874"/>
    <cellStyle name="Normal 2 2 2 5 41" xfId="6299"/>
    <cellStyle name="Normal 2 2 2 5 41 2" xfId="6300"/>
    <cellStyle name="Normal 2 2 2 5 41 2 2" xfId="6301"/>
    <cellStyle name="Normal 2 2 2 5 41 2 2 2" xfId="17628"/>
    <cellStyle name="Normal 2 2 2 5 41 2 2 2 2" xfId="26875"/>
    <cellStyle name="Normal 2 2 2 5 41 2 2 3" xfId="26876"/>
    <cellStyle name="Normal 2 2 2 5 41 2 3" xfId="17629"/>
    <cellStyle name="Normal 2 2 2 5 41 2 3 2" xfId="26877"/>
    <cellStyle name="Normal 2 2 2 5 41 2 4" xfId="26878"/>
    <cellStyle name="Normal 2 2 2 5 41 3" xfId="6302"/>
    <cellStyle name="Normal 2 2 2 5 41 3 2" xfId="17630"/>
    <cellStyle name="Normal 2 2 2 5 41 3 2 2" xfId="26879"/>
    <cellStyle name="Normal 2 2 2 5 41 3 3" xfId="26880"/>
    <cellStyle name="Normal 2 2 2 5 41 4" xfId="17631"/>
    <cellStyle name="Normal 2 2 2 5 41 4 2" xfId="26881"/>
    <cellStyle name="Normal 2 2 2 5 41 5" xfId="26882"/>
    <cellStyle name="Normal 2 2 2 5 42" xfId="6303"/>
    <cellStyle name="Normal 2 2 2 5 42 2" xfId="17632"/>
    <cellStyle name="Normal 2 2 2 5 43" xfId="6304"/>
    <cellStyle name="Normal 2 2 2 5 43 2" xfId="6305"/>
    <cellStyle name="Normal 2 2 2 5 43 2 2" xfId="17633"/>
    <cellStyle name="Normal 2 2 2 5 43 2 2 2" xfId="26883"/>
    <cellStyle name="Normal 2 2 2 5 43 2 3" xfId="26884"/>
    <cellStyle name="Normal 2 2 2 5 43 3" xfId="17634"/>
    <cellStyle name="Normal 2 2 2 5 43 3 2" xfId="26885"/>
    <cellStyle name="Normal 2 2 2 5 43 4" xfId="26886"/>
    <cellStyle name="Normal 2 2 2 5 44" xfId="17635"/>
    <cellStyle name="Normal 2 2 2 5 44 2" xfId="26887"/>
    <cellStyle name="Normal 2 2 2 5 45" xfId="33667"/>
    <cellStyle name="Normal 2 2 2 5 5" xfId="6306"/>
    <cellStyle name="Normal 2 2 2 5 5 2" xfId="6307"/>
    <cellStyle name="Normal 2 2 2 5 5 3" xfId="6308"/>
    <cellStyle name="Normal 2 2 2 5 5 3 2" xfId="6309"/>
    <cellStyle name="Normal 2 2 2 5 5 3 2 2" xfId="17636"/>
    <cellStyle name="Normal 2 2 2 5 5 3 2 2 2" xfId="26888"/>
    <cellStyle name="Normal 2 2 2 5 5 3 2 3" xfId="26889"/>
    <cellStyle name="Normal 2 2 2 5 5 3 3" xfId="17637"/>
    <cellStyle name="Normal 2 2 2 5 5 3 3 2" xfId="26890"/>
    <cellStyle name="Normal 2 2 2 5 5 3 4" xfId="26891"/>
    <cellStyle name="Normal 2 2 2 5 6" xfId="6310"/>
    <cellStyle name="Normal 2 2 2 5 6 2" xfId="6311"/>
    <cellStyle name="Normal 2 2 2 5 6 2 2" xfId="17638"/>
    <cellStyle name="Normal 2 2 2 5 6 3" xfId="6312"/>
    <cellStyle name="Normal 2 2 2 5 6 3 2" xfId="6313"/>
    <cellStyle name="Normal 2 2 2 5 6 3 2 2" xfId="17639"/>
    <cellStyle name="Normal 2 2 2 5 6 3 2 2 2" xfId="26892"/>
    <cellStyle name="Normal 2 2 2 5 6 3 2 3" xfId="26893"/>
    <cellStyle name="Normal 2 2 2 5 6 3 3" xfId="17640"/>
    <cellStyle name="Normal 2 2 2 5 6 3 3 2" xfId="26894"/>
    <cellStyle name="Normal 2 2 2 5 6 3 4" xfId="26895"/>
    <cellStyle name="Normal 2 2 2 5 6 4" xfId="6314"/>
    <cellStyle name="Normal 2 2 2 5 6 4 2" xfId="17641"/>
    <cellStyle name="Normal 2 2 2 5 6 4 2 2" xfId="26896"/>
    <cellStyle name="Normal 2 2 2 5 6 4 3" xfId="26897"/>
    <cellStyle name="Normal 2 2 2 5 6 5" xfId="17642"/>
    <cellStyle name="Normal 2 2 2 5 6 5 2" xfId="26898"/>
    <cellStyle name="Normal 2 2 2 5 6 6" xfId="26899"/>
    <cellStyle name="Normal 2 2 2 5 7" xfId="6315"/>
    <cellStyle name="Normal 2 2 2 5 7 2" xfId="6316"/>
    <cellStyle name="Normal 2 2 2 5 7 2 2" xfId="6317"/>
    <cellStyle name="Normal 2 2 2 5 7 2 2 2" xfId="17643"/>
    <cellStyle name="Normal 2 2 2 5 7 2 2 2 2" xfId="26900"/>
    <cellStyle name="Normal 2 2 2 5 7 2 2 3" xfId="26901"/>
    <cellStyle name="Normal 2 2 2 5 7 2 3" xfId="17644"/>
    <cellStyle name="Normal 2 2 2 5 7 2 3 2" xfId="26902"/>
    <cellStyle name="Normal 2 2 2 5 7 2 4" xfId="26903"/>
    <cellStyle name="Normal 2 2 2 5 7 3" xfId="6318"/>
    <cellStyle name="Normal 2 2 2 5 7 3 2" xfId="17645"/>
    <cellStyle name="Normal 2 2 2 5 7 3 2 2" xfId="26904"/>
    <cellStyle name="Normal 2 2 2 5 7 3 3" xfId="26905"/>
    <cellStyle name="Normal 2 2 2 5 7 4" xfId="17646"/>
    <cellStyle name="Normal 2 2 2 5 7 4 2" xfId="26906"/>
    <cellStyle name="Normal 2 2 2 5 7 5" xfId="26907"/>
    <cellStyle name="Normal 2 2 2 5 8" xfId="6319"/>
    <cellStyle name="Normal 2 2 2 5 8 2" xfId="6320"/>
    <cellStyle name="Normal 2 2 2 5 8 2 2" xfId="6321"/>
    <cellStyle name="Normal 2 2 2 5 8 2 2 2" xfId="17647"/>
    <cellStyle name="Normal 2 2 2 5 8 2 2 2 2" xfId="26908"/>
    <cellStyle name="Normal 2 2 2 5 8 2 2 3" xfId="26909"/>
    <cellStyle name="Normal 2 2 2 5 8 2 3" xfId="17648"/>
    <cellStyle name="Normal 2 2 2 5 8 2 3 2" xfId="26910"/>
    <cellStyle name="Normal 2 2 2 5 8 2 4" xfId="26911"/>
    <cellStyle name="Normal 2 2 2 5 8 3" xfId="6322"/>
    <cellStyle name="Normal 2 2 2 5 8 3 2" xfId="17649"/>
    <cellStyle name="Normal 2 2 2 5 8 3 2 2" xfId="26912"/>
    <cellStyle name="Normal 2 2 2 5 8 3 3" xfId="26913"/>
    <cellStyle name="Normal 2 2 2 5 8 4" xfId="17650"/>
    <cellStyle name="Normal 2 2 2 5 8 4 2" xfId="26914"/>
    <cellStyle name="Normal 2 2 2 5 8 5" xfId="26915"/>
    <cellStyle name="Normal 2 2 2 5 9" xfId="6323"/>
    <cellStyle name="Normal 2 2 2 5 9 2" xfId="6324"/>
    <cellStyle name="Normal 2 2 2 5 9 2 2" xfId="6325"/>
    <cellStyle name="Normal 2 2 2 5 9 2 2 2" xfId="17651"/>
    <cellStyle name="Normal 2 2 2 5 9 2 2 2 2" xfId="26916"/>
    <cellStyle name="Normal 2 2 2 5 9 2 2 3" xfId="26917"/>
    <cellStyle name="Normal 2 2 2 5 9 2 3" xfId="17652"/>
    <cellStyle name="Normal 2 2 2 5 9 2 3 2" xfId="26918"/>
    <cellStyle name="Normal 2 2 2 5 9 2 4" xfId="26919"/>
    <cellStyle name="Normal 2 2 2 5 9 3" xfId="6326"/>
    <cellStyle name="Normal 2 2 2 5 9 3 2" xfId="17653"/>
    <cellStyle name="Normal 2 2 2 5 9 3 2 2" xfId="26920"/>
    <cellStyle name="Normal 2 2 2 5 9 3 3" xfId="26921"/>
    <cellStyle name="Normal 2 2 2 5 9 4" xfId="17654"/>
    <cellStyle name="Normal 2 2 2 5 9 4 2" xfId="26922"/>
    <cellStyle name="Normal 2 2 2 5 9 5" xfId="26923"/>
    <cellStyle name="Normal 2 2 2 50" xfId="6327"/>
    <cellStyle name="Normal 2 2 2 50 2" xfId="6328"/>
    <cellStyle name="Normal 2 2 2 50 3" xfId="17655"/>
    <cellStyle name="Normal 2 2 2 51" xfId="6329"/>
    <cellStyle name="Normal 2 2 2 51 2" xfId="6330"/>
    <cellStyle name="Normal 2 2 2 51 3" xfId="17656"/>
    <cellStyle name="Normal 2 2 2 52" xfId="6331"/>
    <cellStyle name="Normal 2 2 2 52 2" xfId="6332"/>
    <cellStyle name="Normal 2 2 2 52 3" xfId="17657"/>
    <cellStyle name="Normal 2 2 2 53" xfId="6333"/>
    <cellStyle name="Normal 2 2 2 53 2" xfId="6334"/>
    <cellStyle name="Normal 2 2 2 53 3" xfId="17658"/>
    <cellStyle name="Normal 2 2 2 54" xfId="6335"/>
    <cellStyle name="Normal 2 2 2 54 2" xfId="6336"/>
    <cellStyle name="Normal 2 2 2 54 3" xfId="17659"/>
    <cellStyle name="Normal 2 2 2 55" xfId="6337"/>
    <cellStyle name="Normal 2 2 2 55 2" xfId="6338"/>
    <cellStyle name="Normal 2 2 2 55 3" xfId="17660"/>
    <cellStyle name="Normal 2 2 2 56" xfId="6339"/>
    <cellStyle name="Normal 2 2 2 56 2" xfId="6340"/>
    <cellStyle name="Normal 2 2 2 56 3" xfId="17661"/>
    <cellStyle name="Normal 2 2 2 57" xfId="6341"/>
    <cellStyle name="Normal 2 2 2 57 2" xfId="6342"/>
    <cellStyle name="Normal 2 2 2 57 3" xfId="17662"/>
    <cellStyle name="Normal 2 2 2 58" xfId="6343"/>
    <cellStyle name="Normal 2 2 2 58 2" xfId="6344"/>
    <cellStyle name="Normal 2 2 2 58 3" xfId="17663"/>
    <cellStyle name="Normal 2 2 2 59" xfId="6345"/>
    <cellStyle name="Normal 2 2 2 59 2" xfId="6346"/>
    <cellStyle name="Normal 2 2 2 59 3" xfId="17664"/>
    <cellStyle name="Normal 2 2 2 6" xfId="41"/>
    <cellStyle name="Normal 2 2 2 6 10" xfId="6347"/>
    <cellStyle name="Normal 2 2 2 6 10 2" xfId="6348"/>
    <cellStyle name="Normal 2 2 2 6 10 2 2" xfId="6349"/>
    <cellStyle name="Normal 2 2 2 6 10 2 2 2" xfId="17665"/>
    <cellStyle name="Normal 2 2 2 6 10 2 2 2 2" xfId="26924"/>
    <cellStyle name="Normal 2 2 2 6 10 2 2 3" xfId="26925"/>
    <cellStyle name="Normal 2 2 2 6 10 2 3" xfId="17666"/>
    <cellStyle name="Normal 2 2 2 6 10 2 3 2" xfId="26926"/>
    <cellStyle name="Normal 2 2 2 6 10 2 4" xfId="26927"/>
    <cellStyle name="Normal 2 2 2 6 10 3" xfId="6350"/>
    <cellStyle name="Normal 2 2 2 6 10 3 2" xfId="17667"/>
    <cellStyle name="Normal 2 2 2 6 10 3 2 2" xfId="26928"/>
    <cellStyle name="Normal 2 2 2 6 10 3 3" xfId="26929"/>
    <cellStyle name="Normal 2 2 2 6 10 4" xfId="17668"/>
    <cellStyle name="Normal 2 2 2 6 10 4 2" xfId="26930"/>
    <cellStyle name="Normal 2 2 2 6 10 5" xfId="26931"/>
    <cellStyle name="Normal 2 2 2 6 11" xfId="6351"/>
    <cellStyle name="Normal 2 2 2 6 11 2" xfId="6352"/>
    <cellStyle name="Normal 2 2 2 6 11 2 2" xfId="6353"/>
    <cellStyle name="Normal 2 2 2 6 11 2 2 2" xfId="17669"/>
    <cellStyle name="Normal 2 2 2 6 11 2 2 2 2" xfId="26932"/>
    <cellStyle name="Normal 2 2 2 6 11 2 2 3" xfId="26933"/>
    <cellStyle name="Normal 2 2 2 6 11 2 3" xfId="17670"/>
    <cellStyle name="Normal 2 2 2 6 11 2 3 2" xfId="26934"/>
    <cellStyle name="Normal 2 2 2 6 11 2 4" xfId="26935"/>
    <cellStyle name="Normal 2 2 2 6 11 3" xfId="6354"/>
    <cellStyle name="Normal 2 2 2 6 11 3 2" xfId="17671"/>
    <cellStyle name="Normal 2 2 2 6 11 3 2 2" xfId="26936"/>
    <cellStyle name="Normal 2 2 2 6 11 3 3" xfId="26937"/>
    <cellStyle name="Normal 2 2 2 6 11 4" xfId="17672"/>
    <cellStyle name="Normal 2 2 2 6 11 4 2" xfId="26938"/>
    <cellStyle name="Normal 2 2 2 6 11 5" xfId="26939"/>
    <cellStyle name="Normal 2 2 2 6 12" xfId="6355"/>
    <cellStyle name="Normal 2 2 2 6 12 2" xfId="6356"/>
    <cellStyle name="Normal 2 2 2 6 12 2 2" xfId="6357"/>
    <cellStyle name="Normal 2 2 2 6 12 2 2 2" xfId="17673"/>
    <cellStyle name="Normal 2 2 2 6 12 2 2 2 2" xfId="26940"/>
    <cellStyle name="Normal 2 2 2 6 12 2 2 3" xfId="26941"/>
    <cellStyle name="Normal 2 2 2 6 12 2 3" xfId="17674"/>
    <cellStyle name="Normal 2 2 2 6 12 2 3 2" xfId="26942"/>
    <cellStyle name="Normal 2 2 2 6 12 2 4" xfId="26943"/>
    <cellStyle name="Normal 2 2 2 6 12 3" xfId="6358"/>
    <cellStyle name="Normal 2 2 2 6 12 3 2" xfId="17675"/>
    <cellStyle name="Normal 2 2 2 6 12 3 2 2" xfId="26944"/>
    <cellStyle name="Normal 2 2 2 6 12 3 3" xfId="26945"/>
    <cellStyle name="Normal 2 2 2 6 12 4" xfId="17676"/>
    <cellStyle name="Normal 2 2 2 6 12 4 2" xfId="26946"/>
    <cellStyle name="Normal 2 2 2 6 12 5" xfId="26947"/>
    <cellStyle name="Normal 2 2 2 6 13" xfId="6359"/>
    <cellStyle name="Normal 2 2 2 6 13 2" xfId="6360"/>
    <cellStyle name="Normal 2 2 2 6 13 2 2" xfId="6361"/>
    <cellStyle name="Normal 2 2 2 6 13 2 2 2" xfId="17677"/>
    <cellStyle name="Normal 2 2 2 6 13 2 2 2 2" xfId="26948"/>
    <cellStyle name="Normal 2 2 2 6 13 2 2 3" xfId="26949"/>
    <cellStyle name="Normal 2 2 2 6 13 2 3" xfId="17678"/>
    <cellStyle name="Normal 2 2 2 6 13 2 3 2" xfId="26950"/>
    <cellStyle name="Normal 2 2 2 6 13 2 4" xfId="26951"/>
    <cellStyle name="Normal 2 2 2 6 13 3" xfId="6362"/>
    <cellStyle name="Normal 2 2 2 6 13 3 2" xfId="17679"/>
    <cellStyle name="Normal 2 2 2 6 13 3 2 2" xfId="26952"/>
    <cellStyle name="Normal 2 2 2 6 13 3 3" xfId="26953"/>
    <cellStyle name="Normal 2 2 2 6 13 4" xfId="17680"/>
    <cellStyle name="Normal 2 2 2 6 13 4 2" xfId="26954"/>
    <cellStyle name="Normal 2 2 2 6 13 5" xfId="26955"/>
    <cellStyle name="Normal 2 2 2 6 14" xfId="6363"/>
    <cellStyle name="Normal 2 2 2 6 14 2" xfId="6364"/>
    <cellStyle name="Normal 2 2 2 6 14 2 2" xfId="6365"/>
    <cellStyle name="Normal 2 2 2 6 14 2 2 2" xfId="17681"/>
    <cellStyle name="Normal 2 2 2 6 14 2 2 2 2" xfId="26956"/>
    <cellStyle name="Normal 2 2 2 6 14 2 2 3" xfId="26957"/>
    <cellStyle name="Normal 2 2 2 6 14 2 3" xfId="17682"/>
    <cellStyle name="Normal 2 2 2 6 14 2 3 2" xfId="26958"/>
    <cellStyle name="Normal 2 2 2 6 14 2 4" xfId="26959"/>
    <cellStyle name="Normal 2 2 2 6 14 3" xfId="6366"/>
    <cellStyle name="Normal 2 2 2 6 14 3 2" xfId="17683"/>
    <cellStyle name="Normal 2 2 2 6 14 3 2 2" xfId="26960"/>
    <cellStyle name="Normal 2 2 2 6 14 3 3" xfId="26961"/>
    <cellStyle name="Normal 2 2 2 6 14 4" xfId="17684"/>
    <cellStyle name="Normal 2 2 2 6 14 4 2" xfId="26962"/>
    <cellStyle name="Normal 2 2 2 6 14 5" xfId="26963"/>
    <cellStyle name="Normal 2 2 2 6 15" xfId="6367"/>
    <cellStyle name="Normal 2 2 2 6 15 2" xfId="6368"/>
    <cellStyle name="Normal 2 2 2 6 15 2 2" xfId="6369"/>
    <cellStyle name="Normal 2 2 2 6 15 2 2 2" xfId="17685"/>
    <cellStyle name="Normal 2 2 2 6 15 2 2 2 2" xfId="26964"/>
    <cellStyle name="Normal 2 2 2 6 15 2 2 3" xfId="26965"/>
    <cellStyle name="Normal 2 2 2 6 15 2 3" xfId="17686"/>
    <cellStyle name="Normal 2 2 2 6 15 2 3 2" xfId="26966"/>
    <cellStyle name="Normal 2 2 2 6 15 2 4" xfId="26967"/>
    <cellStyle name="Normal 2 2 2 6 15 3" xfId="6370"/>
    <cellStyle name="Normal 2 2 2 6 15 3 2" xfId="17687"/>
    <cellStyle name="Normal 2 2 2 6 15 3 2 2" xfId="26968"/>
    <cellStyle name="Normal 2 2 2 6 15 3 3" xfId="26969"/>
    <cellStyle name="Normal 2 2 2 6 15 4" xfId="17688"/>
    <cellStyle name="Normal 2 2 2 6 15 4 2" xfId="26970"/>
    <cellStyle name="Normal 2 2 2 6 15 5" xfId="26971"/>
    <cellStyle name="Normal 2 2 2 6 16" xfId="6371"/>
    <cellStyle name="Normal 2 2 2 6 16 2" xfId="6372"/>
    <cellStyle name="Normal 2 2 2 6 16 2 2" xfId="6373"/>
    <cellStyle name="Normal 2 2 2 6 16 2 2 2" xfId="17689"/>
    <cellStyle name="Normal 2 2 2 6 16 2 2 2 2" xfId="26972"/>
    <cellStyle name="Normal 2 2 2 6 16 2 2 3" xfId="26973"/>
    <cellStyle name="Normal 2 2 2 6 16 2 3" xfId="17690"/>
    <cellStyle name="Normal 2 2 2 6 16 2 3 2" xfId="26974"/>
    <cellStyle name="Normal 2 2 2 6 16 2 4" xfId="26975"/>
    <cellStyle name="Normal 2 2 2 6 16 3" xfId="6374"/>
    <cellStyle name="Normal 2 2 2 6 16 3 2" xfId="17691"/>
    <cellStyle name="Normal 2 2 2 6 16 3 2 2" xfId="26976"/>
    <cellStyle name="Normal 2 2 2 6 16 3 3" xfId="26977"/>
    <cellStyle name="Normal 2 2 2 6 16 4" xfId="17692"/>
    <cellStyle name="Normal 2 2 2 6 16 4 2" xfId="26978"/>
    <cellStyle name="Normal 2 2 2 6 16 5" xfId="26979"/>
    <cellStyle name="Normal 2 2 2 6 17" xfId="6375"/>
    <cellStyle name="Normal 2 2 2 6 17 2" xfId="6376"/>
    <cellStyle name="Normal 2 2 2 6 17 2 2" xfId="6377"/>
    <cellStyle name="Normal 2 2 2 6 17 2 2 2" xfId="17693"/>
    <cellStyle name="Normal 2 2 2 6 17 2 2 2 2" xfId="26980"/>
    <cellStyle name="Normal 2 2 2 6 17 2 2 3" xfId="26981"/>
    <cellStyle name="Normal 2 2 2 6 17 2 3" xfId="17694"/>
    <cellStyle name="Normal 2 2 2 6 17 2 3 2" xfId="26982"/>
    <cellStyle name="Normal 2 2 2 6 17 2 4" xfId="26983"/>
    <cellStyle name="Normal 2 2 2 6 17 3" xfId="6378"/>
    <cellStyle name="Normal 2 2 2 6 17 3 2" xfId="17695"/>
    <cellStyle name="Normal 2 2 2 6 17 3 2 2" xfId="26984"/>
    <cellStyle name="Normal 2 2 2 6 17 3 3" xfId="26985"/>
    <cellStyle name="Normal 2 2 2 6 17 4" xfId="17696"/>
    <cellStyle name="Normal 2 2 2 6 17 4 2" xfId="26986"/>
    <cellStyle name="Normal 2 2 2 6 17 5" xfId="26987"/>
    <cellStyle name="Normal 2 2 2 6 18" xfId="6379"/>
    <cellStyle name="Normal 2 2 2 6 18 2" xfId="6380"/>
    <cellStyle name="Normal 2 2 2 6 18 2 2" xfId="6381"/>
    <cellStyle name="Normal 2 2 2 6 18 2 2 2" xfId="17697"/>
    <cellStyle name="Normal 2 2 2 6 18 2 2 2 2" xfId="26988"/>
    <cellStyle name="Normal 2 2 2 6 18 2 2 3" xfId="26989"/>
    <cellStyle name="Normal 2 2 2 6 18 2 3" xfId="17698"/>
    <cellStyle name="Normal 2 2 2 6 18 2 3 2" xfId="26990"/>
    <cellStyle name="Normal 2 2 2 6 18 2 4" xfId="26991"/>
    <cellStyle name="Normal 2 2 2 6 18 3" xfId="6382"/>
    <cellStyle name="Normal 2 2 2 6 18 3 2" xfId="17699"/>
    <cellStyle name="Normal 2 2 2 6 18 3 2 2" xfId="26992"/>
    <cellStyle name="Normal 2 2 2 6 18 3 3" xfId="26993"/>
    <cellStyle name="Normal 2 2 2 6 18 4" xfId="17700"/>
    <cellStyle name="Normal 2 2 2 6 18 4 2" xfId="26994"/>
    <cellStyle name="Normal 2 2 2 6 18 5" xfId="26995"/>
    <cellStyle name="Normal 2 2 2 6 19" xfId="6383"/>
    <cellStyle name="Normal 2 2 2 6 19 2" xfId="6384"/>
    <cellStyle name="Normal 2 2 2 6 19 2 2" xfId="6385"/>
    <cellStyle name="Normal 2 2 2 6 19 2 2 2" xfId="17701"/>
    <cellStyle name="Normal 2 2 2 6 19 2 2 2 2" xfId="26996"/>
    <cellStyle name="Normal 2 2 2 6 19 2 2 3" xfId="26997"/>
    <cellStyle name="Normal 2 2 2 6 19 2 3" xfId="17702"/>
    <cellStyle name="Normal 2 2 2 6 19 2 3 2" xfId="26998"/>
    <cellStyle name="Normal 2 2 2 6 19 2 4" xfId="26999"/>
    <cellStyle name="Normal 2 2 2 6 19 3" xfId="6386"/>
    <cellStyle name="Normal 2 2 2 6 19 3 2" xfId="17703"/>
    <cellStyle name="Normal 2 2 2 6 19 3 2 2" xfId="27000"/>
    <cellStyle name="Normal 2 2 2 6 19 3 3" xfId="27001"/>
    <cellStyle name="Normal 2 2 2 6 19 4" xfId="17704"/>
    <cellStyle name="Normal 2 2 2 6 19 4 2" xfId="27002"/>
    <cellStyle name="Normal 2 2 2 6 19 5" xfId="27003"/>
    <cellStyle name="Normal 2 2 2 6 2" xfId="6387"/>
    <cellStyle name="Normal 2 2 2 6 2 2" xfId="6388"/>
    <cellStyle name="Normal 2 2 2 6 2 2 2" xfId="17705"/>
    <cellStyle name="Normal 2 2 2 6 2 3" xfId="6389"/>
    <cellStyle name="Normal 2 2 2 6 2 3 2" xfId="6390"/>
    <cellStyle name="Normal 2 2 2 6 2 3 2 2" xfId="17706"/>
    <cellStyle name="Normal 2 2 2 6 2 3 2 2 2" xfId="27004"/>
    <cellStyle name="Normal 2 2 2 6 2 3 2 3" xfId="27005"/>
    <cellStyle name="Normal 2 2 2 6 2 3 3" xfId="17707"/>
    <cellStyle name="Normal 2 2 2 6 2 3 3 2" xfId="27006"/>
    <cellStyle name="Normal 2 2 2 6 2 3 4" xfId="27007"/>
    <cellStyle name="Normal 2 2 2 6 2 4" xfId="6391"/>
    <cellStyle name="Normal 2 2 2 6 2 4 2" xfId="17708"/>
    <cellStyle name="Normal 2 2 2 6 2 4 2 2" xfId="27008"/>
    <cellStyle name="Normal 2 2 2 6 2 4 3" xfId="27009"/>
    <cellStyle name="Normal 2 2 2 6 2 5" xfId="17709"/>
    <cellStyle name="Normal 2 2 2 6 2 5 2" xfId="27010"/>
    <cellStyle name="Normal 2 2 2 6 2 6" xfId="27011"/>
    <cellStyle name="Normal 2 2 2 6 20" xfId="6392"/>
    <cellStyle name="Normal 2 2 2 6 20 2" xfId="6393"/>
    <cellStyle name="Normal 2 2 2 6 20 2 2" xfId="6394"/>
    <cellStyle name="Normal 2 2 2 6 20 2 2 2" xfId="17710"/>
    <cellStyle name="Normal 2 2 2 6 20 2 2 2 2" xfId="27012"/>
    <cellStyle name="Normal 2 2 2 6 20 2 2 3" xfId="27013"/>
    <cellStyle name="Normal 2 2 2 6 20 2 3" xfId="17711"/>
    <cellStyle name="Normal 2 2 2 6 20 2 3 2" xfId="27014"/>
    <cellStyle name="Normal 2 2 2 6 20 2 4" xfId="27015"/>
    <cellStyle name="Normal 2 2 2 6 20 3" xfId="6395"/>
    <cellStyle name="Normal 2 2 2 6 20 3 2" xfId="17712"/>
    <cellStyle name="Normal 2 2 2 6 20 3 2 2" xfId="27016"/>
    <cellStyle name="Normal 2 2 2 6 20 3 3" xfId="27017"/>
    <cellStyle name="Normal 2 2 2 6 20 4" xfId="17713"/>
    <cellStyle name="Normal 2 2 2 6 20 4 2" xfId="27018"/>
    <cellStyle name="Normal 2 2 2 6 20 5" xfId="27019"/>
    <cellStyle name="Normal 2 2 2 6 21" xfId="6396"/>
    <cellStyle name="Normal 2 2 2 6 21 2" xfId="6397"/>
    <cellStyle name="Normal 2 2 2 6 21 2 2" xfId="6398"/>
    <cellStyle name="Normal 2 2 2 6 21 2 2 2" xfId="17714"/>
    <cellStyle name="Normal 2 2 2 6 21 2 2 2 2" xfId="27020"/>
    <cellStyle name="Normal 2 2 2 6 21 2 2 3" xfId="27021"/>
    <cellStyle name="Normal 2 2 2 6 21 2 3" xfId="17715"/>
    <cellStyle name="Normal 2 2 2 6 21 2 3 2" xfId="27022"/>
    <cellStyle name="Normal 2 2 2 6 21 2 4" xfId="27023"/>
    <cellStyle name="Normal 2 2 2 6 21 3" xfId="6399"/>
    <cellStyle name="Normal 2 2 2 6 21 3 2" xfId="17716"/>
    <cellStyle name="Normal 2 2 2 6 21 3 2 2" xfId="27024"/>
    <cellStyle name="Normal 2 2 2 6 21 3 3" xfId="27025"/>
    <cellStyle name="Normal 2 2 2 6 21 4" xfId="17717"/>
    <cellStyle name="Normal 2 2 2 6 21 4 2" xfId="27026"/>
    <cellStyle name="Normal 2 2 2 6 21 5" xfId="27027"/>
    <cellStyle name="Normal 2 2 2 6 22" xfId="6400"/>
    <cellStyle name="Normal 2 2 2 6 22 2" xfId="17718"/>
    <cellStyle name="Normal 2 2 2 6 23" xfId="17719"/>
    <cellStyle name="Normal 2 2 2 6 23 2" xfId="27028"/>
    <cellStyle name="Normal 2 2 2 6 24" xfId="17720"/>
    <cellStyle name="Normal 2 2 2 6 24 2" xfId="27029"/>
    <cellStyle name="Normal 2 2 2 6 3" xfId="6401"/>
    <cellStyle name="Normal 2 2 2 6 3 2" xfId="6402"/>
    <cellStyle name="Normal 2 2 2 6 3 2 2" xfId="6403"/>
    <cellStyle name="Normal 2 2 2 6 3 2 2 2" xfId="17721"/>
    <cellStyle name="Normal 2 2 2 6 3 2 2 2 2" xfId="27030"/>
    <cellStyle name="Normal 2 2 2 6 3 2 2 3" xfId="27031"/>
    <cellStyle name="Normal 2 2 2 6 3 2 3" xfId="17722"/>
    <cellStyle name="Normal 2 2 2 6 3 2 3 2" xfId="27032"/>
    <cellStyle name="Normal 2 2 2 6 3 2 4" xfId="27033"/>
    <cellStyle name="Normal 2 2 2 6 3 3" xfId="6404"/>
    <cellStyle name="Normal 2 2 2 6 3 3 2" xfId="17723"/>
    <cellStyle name="Normal 2 2 2 6 3 3 2 2" xfId="27034"/>
    <cellStyle name="Normal 2 2 2 6 3 3 3" xfId="27035"/>
    <cellStyle name="Normal 2 2 2 6 3 4" xfId="17724"/>
    <cellStyle name="Normal 2 2 2 6 3 4 2" xfId="27036"/>
    <cellStyle name="Normal 2 2 2 6 3 5" xfId="27037"/>
    <cellStyle name="Normal 2 2 2 6 4" xfId="6405"/>
    <cellStyle name="Normal 2 2 2 6 4 2" xfId="6406"/>
    <cellStyle name="Normal 2 2 2 6 4 2 2" xfId="6407"/>
    <cellStyle name="Normal 2 2 2 6 4 2 2 2" xfId="17725"/>
    <cellStyle name="Normal 2 2 2 6 4 2 2 2 2" xfId="27038"/>
    <cellStyle name="Normal 2 2 2 6 4 2 2 3" xfId="27039"/>
    <cellStyle name="Normal 2 2 2 6 4 2 3" xfId="17726"/>
    <cellStyle name="Normal 2 2 2 6 4 2 3 2" xfId="27040"/>
    <cellStyle name="Normal 2 2 2 6 4 2 4" xfId="27041"/>
    <cellStyle name="Normal 2 2 2 6 4 3" xfId="6408"/>
    <cellStyle name="Normal 2 2 2 6 4 3 2" xfId="17727"/>
    <cellStyle name="Normal 2 2 2 6 4 3 2 2" xfId="27042"/>
    <cellStyle name="Normal 2 2 2 6 4 3 3" xfId="27043"/>
    <cellStyle name="Normal 2 2 2 6 4 4" xfId="17728"/>
    <cellStyle name="Normal 2 2 2 6 4 4 2" xfId="27044"/>
    <cellStyle name="Normal 2 2 2 6 4 5" xfId="27045"/>
    <cellStyle name="Normal 2 2 2 6 5" xfId="6409"/>
    <cellStyle name="Normal 2 2 2 6 5 2" xfId="6410"/>
    <cellStyle name="Normal 2 2 2 6 5 2 2" xfId="6411"/>
    <cellStyle name="Normal 2 2 2 6 5 2 2 2" xfId="17729"/>
    <cellStyle name="Normal 2 2 2 6 5 2 2 2 2" xfId="27046"/>
    <cellStyle name="Normal 2 2 2 6 5 2 2 3" xfId="27047"/>
    <cellStyle name="Normal 2 2 2 6 5 2 3" xfId="17730"/>
    <cellStyle name="Normal 2 2 2 6 5 2 3 2" xfId="27048"/>
    <cellStyle name="Normal 2 2 2 6 5 2 4" xfId="27049"/>
    <cellStyle name="Normal 2 2 2 6 5 3" xfId="6412"/>
    <cellStyle name="Normal 2 2 2 6 5 3 2" xfId="17731"/>
    <cellStyle name="Normal 2 2 2 6 5 3 2 2" xfId="27050"/>
    <cellStyle name="Normal 2 2 2 6 5 3 3" xfId="27051"/>
    <cellStyle name="Normal 2 2 2 6 5 4" xfId="17732"/>
    <cellStyle name="Normal 2 2 2 6 5 4 2" xfId="27052"/>
    <cellStyle name="Normal 2 2 2 6 5 5" xfId="27053"/>
    <cellStyle name="Normal 2 2 2 6 6" xfId="6413"/>
    <cellStyle name="Normal 2 2 2 6 6 2" xfId="6414"/>
    <cellStyle name="Normal 2 2 2 6 6 2 2" xfId="6415"/>
    <cellStyle name="Normal 2 2 2 6 6 2 2 2" xfId="17733"/>
    <cellStyle name="Normal 2 2 2 6 6 2 2 2 2" xfId="27054"/>
    <cellStyle name="Normal 2 2 2 6 6 2 2 3" xfId="27055"/>
    <cellStyle name="Normal 2 2 2 6 6 2 3" xfId="17734"/>
    <cellStyle name="Normal 2 2 2 6 6 2 3 2" xfId="27056"/>
    <cellStyle name="Normal 2 2 2 6 6 2 4" xfId="27057"/>
    <cellStyle name="Normal 2 2 2 6 6 3" xfId="6416"/>
    <cellStyle name="Normal 2 2 2 6 6 3 2" xfId="17735"/>
    <cellStyle name="Normal 2 2 2 6 6 3 2 2" xfId="27058"/>
    <cellStyle name="Normal 2 2 2 6 6 3 3" xfId="27059"/>
    <cellStyle name="Normal 2 2 2 6 6 4" xfId="17736"/>
    <cellStyle name="Normal 2 2 2 6 6 4 2" xfId="27060"/>
    <cellStyle name="Normal 2 2 2 6 6 5" xfId="27061"/>
    <cellStyle name="Normal 2 2 2 6 7" xfId="6417"/>
    <cellStyle name="Normal 2 2 2 6 7 2" xfId="6418"/>
    <cellStyle name="Normal 2 2 2 6 7 2 2" xfId="6419"/>
    <cellStyle name="Normal 2 2 2 6 7 2 2 2" xfId="17737"/>
    <cellStyle name="Normal 2 2 2 6 7 2 2 2 2" xfId="27062"/>
    <cellStyle name="Normal 2 2 2 6 7 2 2 3" xfId="27063"/>
    <cellStyle name="Normal 2 2 2 6 7 2 3" xfId="17738"/>
    <cellStyle name="Normal 2 2 2 6 7 2 3 2" xfId="27064"/>
    <cellStyle name="Normal 2 2 2 6 7 2 4" xfId="27065"/>
    <cellStyle name="Normal 2 2 2 6 7 3" xfId="6420"/>
    <cellStyle name="Normal 2 2 2 6 7 3 2" xfId="17739"/>
    <cellStyle name="Normal 2 2 2 6 7 3 2 2" xfId="27066"/>
    <cellStyle name="Normal 2 2 2 6 7 3 3" xfId="27067"/>
    <cellStyle name="Normal 2 2 2 6 7 4" xfId="17740"/>
    <cellStyle name="Normal 2 2 2 6 7 4 2" xfId="27068"/>
    <cellStyle name="Normal 2 2 2 6 7 5" xfId="27069"/>
    <cellStyle name="Normal 2 2 2 6 8" xfId="6421"/>
    <cellStyle name="Normal 2 2 2 6 8 2" xfId="6422"/>
    <cellStyle name="Normal 2 2 2 6 8 2 2" xfId="6423"/>
    <cellStyle name="Normal 2 2 2 6 8 2 2 2" xfId="17741"/>
    <cellStyle name="Normal 2 2 2 6 8 2 2 2 2" xfId="27070"/>
    <cellStyle name="Normal 2 2 2 6 8 2 2 3" xfId="27071"/>
    <cellStyle name="Normal 2 2 2 6 8 2 3" xfId="17742"/>
    <cellStyle name="Normal 2 2 2 6 8 2 3 2" xfId="27072"/>
    <cellStyle name="Normal 2 2 2 6 8 2 4" xfId="27073"/>
    <cellStyle name="Normal 2 2 2 6 8 3" xfId="6424"/>
    <cellStyle name="Normal 2 2 2 6 8 3 2" xfId="17743"/>
    <cellStyle name="Normal 2 2 2 6 8 3 2 2" xfId="27074"/>
    <cellStyle name="Normal 2 2 2 6 8 3 3" xfId="27075"/>
    <cellStyle name="Normal 2 2 2 6 8 4" xfId="17744"/>
    <cellStyle name="Normal 2 2 2 6 8 4 2" xfId="27076"/>
    <cellStyle name="Normal 2 2 2 6 8 5" xfId="27077"/>
    <cellStyle name="Normal 2 2 2 6 9" xfId="6425"/>
    <cellStyle name="Normal 2 2 2 6 9 2" xfId="6426"/>
    <cellStyle name="Normal 2 2 2 6 9 2 2" xfId="6427"/>
    <cellStyle name="Normal 2 2 2 6 9 2 2 2" xfId="17745"/>
    <cellStyle name="Normal 2 2 2 6 9 2 2 2 2" xfId="27078"/>
    <cellStyle name="Normal 2 2 2 6 9 2 2 3" xfId="27079"/>
    <cellStyle name="Normal 2 2 2 6 9 2 3" xfId="17746"/>
    <cellStyle name="Normal 2 2 2 6 9 2 3 2" xfId="27080"/>
    <cellStyle name="Normal 2 2 2 6 9 2 4" xfId="27081"/>
    <cellStyle name="Normal 2 2 2 6 9 3" xfId="6428"/>
    <cellStyle name="Normal 2 2 2 6 9 3 2" xfId="17747"/>
    <cellStyle name="Normal 2 2 2 6 9 3 2 2" xfId="27082"/>
    <cellStyle name="Normal 2 2 2 6 9 3 3" xfId="27083"/>
    <cellStyle name="Normal 2 2 2 6 9 4" xfId="17748"/>
    <cellStyle name="Normal 2 2 2 6 9 4 2" xfId="27084"/>
    <cellStyle name="Normal 2 2 2 6 9 5" xfId="27085"/>
    <cellStyle name="Normal 2 2 2 60" xfId="6429"/>
    <cellStyle name="Normal 2 2 2 60 2" xfId="6430"/>
    <cellStyle name="Normal 2 2 2 60 3" xfId="17749"/>
    <cellStyle name="Normal 2 2 2 61" xfId="6431"/>
    <cellStyle name="Normal 2 2 2 61 2" xfId="6432"/>
    <cellStyle name="Normal 2 2 2 61 3" xfId="17750"/>
    <cellStyle name="Normal 2 2 2 62" xfId="6433"/>
    <cellStyle name="Normal 2 2 2 62 2" xfId="6434"/>
    <cellStyle name="Normal 2 2 2 62 3" xfId="17751"/>
    <cellStyle name="Normal 2 2 2 63" xfId="6435"/>
    <cellStyle name="Normal 2 2 2 63 2" xfId="6436"/>
    <cellStyle name="Normal 2 2 2 63 3" xfId="17752"/>
    <cellStyle name="Normal 2 2 2 64" xfId="6437"/>
    <cellStyle name="Normal 2 2 2 64 2" xfId="17753"/>
    <cellStyle name="Normal 2 2 2 65" xfId="6438"/>
    <cellStyle name="Normal 2 2 2 65 2" xfId="17754"/>
    <cellStyle name="Normal 2 2 2 66" xfId="6439"/>
    <cellStyle name="Normal 2 2 2 66 2" xfId="17755"/>
    <cellStyle name="Normal 2 2 2 67" xfId="6440"/>
    <cellStyle name="Normal 2 2 2 67 2" xfId="17756"/>
    <cellStyle name="Normal 2 2 2 68" xfId="6441"/>
    <cellStyle name="Normal 2 2 2 68 2" xfId="17757"/>
    <cellStyle name="Normal 2 2 2 69" xfId="6442"/>
    <cellStyle name="Normal 2 2 2 69 2" xfId="17758"/>
    <cellStyle name="Normal 2 2 2 7" xfId="42"/>
    <cellStyle name="Normal 2 2 2 7 2" xfId="6443"/>
    <cellStyle name="Normal 2 2 2 7 2 2" xfId="6444"/>
    <cellStyle name="Normal 2 2 2 7 2 3" xfId="17759"/>
    <cellStyle name="Normal 2 2 2 7 2 4" xfId="17760"/>
    <cellStyle name="Normal 2 2 2 7 2 5" xfId="17761"/>
    <cellStyle name="Normal 2 2 2 7 2 5 2" xfId="27086"/>
    <cellStyle name="Normal 2 2 2 7 3" xfId="6445"/>
    <cellStyle name="Normal 2 2 2 7 3 2" xfId="17762"/>
    <cellStyle name="Normal 2 2 2 7 3 2 2" xfId="27087"/>
    <cellStyle name="Normal 2 2 2 7 3 3" xfId="27088"/>
    <cellStyle name="Normal 2 2 2 7 4" xfId="17763"/>
    <cellStyle name="Normal 2 2 2 7 5" xfId="17764"/>
    <cellStyle name="Normal 2 2 2 7 6" xfId="17765"/>
    <cellStyle name="Normal 2 2 2 7 6 2" xfId="27089"/>
    <cellStyle name="Normal 2 2 2 70" xfId="6446"/>
    <cellStyle name="Normal 2 2 2 70 2" xfId="17766"/>
    <cellStyle name="Normal 2 2 2 71" xfId="6447"/>
    <cellStyle name="Normal 2 2 2 71 2" xfId="17767"/>
    <cellStyle name="Normal 2 2 2 72" xfId="6448"/>
    <cellStyle name="Normal 2 2 2 72 2" xfId="17768"/>
    <cellStyle name="Normal 2 2 2 73" xfId="6449"/>
    <cellStyle name="Normal 2 2 2 73 2" xfId="17769"/>
    <cellStyle name="Normal 2 2 2 74" xfId="6450"/>
    <cellStyle name="Normal 2 2 2 74 2" xfId="17770"/>
    <cellStyle name="Normal 2 2 2 75" xfId="6451"/>
    <cellStyle name="Normal 2 2 2 75 2" xfId="17771"/>
    <cellStyle name="Normal 2 2 2 76" xfId="6452"/>
    <cellStyle name="Normal 2 2 2 76 2" xfId="17772"/>
    <cellStyle name="Normal 2 2 2 77" xfId="6453"/>
    <cellStyle name="Normal 2 2 2 77 2" xfId="17773"/>
    <cellStyle name="Normal 2 2 2 78" xfId="6454"/>
    <cellStyle name="Normal 2 2 2 78 2" xfId="17774"/>
    <cellStyle name="Normal 2 2 2 79" xfId="6455"/>
    <cellStyle name="Normal 2 2 2 79 2" xfId="17775"/>
    <cellStyle name="Normal 2 2 2 8" xfId="6456"/>
    <cellStyle name="Normal 2 2 2 8 2" xfId="6457"/>
    <cellStyle name="Normal 2 2 2 8 2 2" xfId="6458"/>
    <cellStyle name="Normal 2 2 2 8 2 3" xfId="17776"/>
    <cellStyle name="Normal 2 2 2 8 3" xfId="6459"/>
    <cellStyle name="Normal 2 2 2 8 4" xfId="17777"/>
    <cellStyle name="Normal 2 2 2 8 5" xfId="17778"/>
    <cellStyle name="Normal 2 2 2 80" xfId="6460"/>
    <cellStyle name="Normal 2 2 2 80 2" xfId="17779"/>
    <cellStyle name="Normal 2 2 2 81" xfId="6461"/>
    <cellStyle name="Normal 2 2 2 81 2" xfId="17780"/>
    <cellStyle name="Normal 2 2 2 82" xfId="6462"/>
    <cellStyle name="Normal 2 2 2 82 2" xfId="17781"/>
    <cellStyle name="Normal 2 2 2 83" xfId="6463"/>
    <cellStyle name="Normal 2 2 2 83 2" xfId="17782"/>
    <cellStyle name="Normal 2 2 2 84" xfId="6464"/>
    <cellStyle name="Normal 2 2 2 84 2" xfId="17783"/>
    <cellStyle name="Normal 2 2 2 85" xfId="6465"/>
    <cellStyle name="Normal 2 2 2 85 2" xfId="17784"/>
    <cellStyle name="Normal 2 2 2 86" xfId="6466"/>
    <cellStyle name="Normal 2 2 2 86 2" xfId="17785"/>
    <cellStyle name="Normal 2 2 2 87" xfId="6467"/>
    <cellStyle name="Normal 2 2 2 87 2" xfId="17786"/>
    <cellStyle name="Normal 2 2 2 88" xfId="6468"/>
    <cellStyle name="Normal 2 2 2 88 2" xfId="17787"/>
    <cellStyle name="Normal 2 2 2 89" xfId="6469"/>
    <cellStyle name="Normal 2 2 2 89 2" xfId="17788"/>
    <cellStyle name="Normal 2 2 2 9" xfId="6470"/>
    <cellStyle name="Normal 2 2 2 9 2" xfId="6471"/>
    <cellStyle name="Normal 2 2 2 9 2 2" xfId="6472"/>
    <cellStyle name="Normal 2 2 2 9 2 3" xfId="17789"/>
    <cellStyle name="Normal 2 2 2 9 3" xfId="6473"/>
    <cellStyle name="Normal 2 2 2 9 4" xfId="17790"/>
    <cellStyle name="Normal 2 2 2 9 5" xfId="17791"/>
    <cellStyle name="Normal 2 2 2 90" xfId="6474"/>
    <cellStyle name="Normal 2 2 2 90 2" xfId="17792"/>
    <cellStyle name="Normal 2 2 2 91" xfId="6475"/>
    <cellStyle name="Normal 2 2 2 91 2" xfId="17793"/>
    <cellStyle name="Normal 2 2 2 92" xfId="6476"/>
    <cellStyle name="Normal 2 2 2 92 2" xfId="17794"/>
    <cellStyle name="Normal 2 2 2 93" xfId="6477"/>
    <cellStyle name="Normal 2 2 2 93 2" xfId="17795"/>
    <cellStyle name="Normal 2 2 2 94" xfId="6478"/>
    <cellStyle name="Normal 2 2 2 94 2" xfId="6479"/>
    <cellStyle name="Normal 2 2 2 94 2 2" xfId="17796"/>
    <cellStyle name="Normal 2 2 2 94 2 2 2" xfId="27090"/>
    <cellStyle name="Normal 2 2 2 94 2 3" xfId="27091"/>
    <cellStyle name="Normal 2 2 2 94 3" xfId="17797"/>
    <cellStyle name="Normal 2 2 2 95" xfId="6480"/>
    <cellStyle name="Normal 2 2 2 95 2" xfId="17798"/>
    <cellStyle name="Normal 2 2 2 96" xfId="6481"/>
    <cellStyle name="Normal 2 2 2 96 2" xfId="17799"/>
    <cellStyle name="Normal 2 2 2 97" xfId="6482"/>
    <cellStyle name="Normal 2 2 2 97 2" xfId="17800"/>
    <cellStyle name="Normal 2 2 2 98" xfId="6483"/>
    <cellStyle name="Normal 2 2 2 98 2" xfId="17801"/>
    <cellStyle name="Normal 2 2 2 99" xfId="6484"/>
    <cellStyle name="Normal 2 2 2 99 2" xfId="17802"/>
    <cellStyle name="Normal 2 2 20" xfId="6485"/>
    <cellStyle name="Normal 2 2 20 2" xfId="6486"/>
    <cellStyle name="Normal 2 2 20 2 2" xfId="6487"/>
    <cellStyle name="Normal 2 2 20 2 2 2" xfId="17803"/>
    <cellStyle name="Normal 2 2 20 2 2 2 2" xfId="27092"/>
    <cellStyle name="Normal 2 2 20 2 2 3" xfId="27093"/>
    <cellStyle name="Normal 2 2 20 2 3" xfId="17804"/>
    <cellStyle name="Normal 2 2 20 2 3 2" xfId="27094"/>
    <cellStyle name="Normal 2 2 20 2 4" xfId="27095"/>
    <cellStyle name="Normal 2 2 20 3" xfId="6488"/>
    <cellStyle name="Normal 2 2 20 3 2" xfId="6489"/>
    <cellStyle name="Normal 2 2 20 3 2 2" xfId="17805"/>
    <cellStyle name="Normal 2 2 20 3 2 2 2" xfId="27096"/>
    <cellStyle name="Normal 2 2 20 3 2 3" xfId="27097"/>
    <cellStyle name="Normal 2 2 20 3 3" xfId="17806"/>
    <cellStyle name="Normal 2 2 20 3 3 2" xfId="27098"/>
    <cellStyle name="Normal 2 2 20 3 4" xfId="27099"/>
    <cellStyle name="Normal 2 2 20 4" xfId="6490"/>
    <cellStyle name="Normal 2 2 20 4 2" xfId="17807"/>
    <cellStyle name="Normal 2 2 20 4 2 2" xfId="27100"/>
    <cellStyle name="Normal 2 2 20 4 3" xfId="27101"/>
    <cellStyle name="Normal 2 2 20 5" xfId="17808"/>
    <cellStyle name="Normal 2 2 20 5 2" xfId="27102"/>
    <cellStyle name="Normal 2 2 20 6" xfId="27103"/>
    <cellStyle name="Normal 2 2 21" xfId="6491"/>
    <cellStyle name="Normal 2 2 21 2" xfId="6492"/>
    <cellStyle name="Normal 2 2 21 2 2" xfId="6493"/>
    <cellStyle name="Normal 2 2 21 2 2 2" xfId="17809"/>
    <cellStyle name="Normal 2 2 21 2 2 2 2" xfId="27104"/>
    <cellStyle name="Normal 2 2 21 2 2 3" xfId="27105"/>
    <cellStyle name="Normal 2 2 21 2 3" xfId="17810"/>
    <cellStyle name="Normal 2 2 21 2 3 2" xfId="27106"/>
    <cellStyle name="Normal 2 2 21 2 4" xfId="27107"/>
    <cellStyle name="Normal 2 2 21 3" xfId="6494"/>
    <cellStyle name="Normal 2 2 21 3 2" xfId="6495"/>
    <cellStyle name="Normal 2 2 21 3 2 2" xfId="17811"/>
    <cellStyle name="Normal 2 2 21 3 2 2 2" xfId="27108"/>
    <cellStyle name="Normal 2 2 21 3 2 3" xfId="27109"/>
    <cellStyle name="Normal 2 2 21 3 3" xfId="17812"/>
    <cellStyle name="Normal 2 2 21 3 3 2" xfId="27110"/>
    <cellStyle name="Normal 2 2 21 3 4" xfId="27111"/>
    <cellStyle name="Normal 2 2 21 4" xfId="6496"/>
    <cellStyle name="Normal 2 2 21 4 2" xfId="17813"/>
    <cellStyle name="Normal 2 2 21 4 2 2" xfId="27112"/>
    <cellStyle name="Normal 2 2 21 4 3" xfId="27113"/>
    <cellStyle name="Normal 2 2 21 5" xfId="17814"/>
    <cellStyle name="Normal 2 2 21 5 2" xfId="27114"/>
    <cellStyle name="Normal 2 2 21 6" xfId="27115"/>
    <cellStyle name="Normal 2 2 22" xfId="6497"/>
    <cellStyle name="Normal 2 2 22 2" xfId="6498"/>
    <cellStyle name="Normal 2 2 22 2 2" xfId="6499"/>
    <cellStyle name="Normal 2 2 22 2 2 2" xfId="17815"/>
    <cellStyle name="Normal 2 2 22 2 2 2 2" xfId="27116"/>
    <cellStyle name="Normal 2 2 22 2 2 3" xfId="27117"/>
    <cellStyle name="Normal 2 2 22 2 3" xfId="17816"/>
    <cellStyle name="Normal 2 2 22 2 3 2" xfId="27118"/>
    <cellStyle name="Normal 2 2 22 2 4" xfId="27119"/>
    <cellStyle name="Normal 2 2 22 3" xfId="6500"/>
    <cellStyle name="Normal 2 2 22 3 2" xfId="6501"/>
    <cellStyle name="Normal 2 2 22 3 2 2" xfId="17817"/>
    <cellStyle name="Normal 2 2 22 3 2 2 2" xfId="27120"/>
    <cellStyle name="Normal 2 2 22 3 2 3" xfId="27121"/>
    <cellStyle name="Normal 2 2 22 3 3" xfId="17818"/>
    <cellStyle name="Normal 2 2 22 3 3 2" xfId="27122"/>
    <cellStyle name="Normal 2 2 22 3 4" xfId="27123"/>
    <cellStyle name="Normal 2 2 22 4" xfId="6502"/>
    <cellStyle name="Normal 2 2 22 4 2" xfId="17819"/>
    <cellStyle name="Normal 2 2 22 4 2 2" xfId="27124"/>
    <cellStyle name="Normal 2 2 22 4 3" xfId="27125"/>
    <cellStyle name="Normal 2 2 22 5" xfId="17820"/>
    <cellStyle name="Normal 2 2 22 5 2" xfId="27126"/>
    <cellStyle name="Normal 2 2 22 6" xfId="27127"/>
    <cellStyle name="Normal 2 2 23" xfId="6503"/>
    <cellStyle name="Normal 2 2 23 2" xfId="6504"/>
    <cellStyle name="Normal 2 2 23 2 2" xfId="6505"/>
    <cellStyle name="Normal 2 2 23 2 2 2" xfId="17821"/>
    <cellStyle name="Normal 2 2 23 2 2 2 2" xfId="27128"/>
    <cellStyle name="Normal 2 2 23 2 2 3" xfId="27129"/>
    <cellStyle name="Normal 2 2 23 2 3" xfId="17822"/>
    <cellStyle name="Normal 2 2 23 2 3 2" xfId="27130"/>
    <cellStyle name="Normal 2 2 23 2 4" xfId="27131"/>
    <cellStyle name="Normal 2 2 23 3" xfId="6506"/>
    <cellStyle name="Normal 2 2 23 3 2" xfId="6507"/>
    <cellStyle name="Normal 2 2 23 3 2 2" xfId="17823"/>
    <cellStyle name="Normal 2 2 23 3 2 2 2" xfId="27132"/>
    <cellStyle name="Normal 2 2 23 3 2 3" xfId="27133"/>
    <cellStyle name="Normal 2 2 23 3 3" xfId="17824"/>
    <cellStyle name="Normal 2 2 23 3 3 2" xfId="27134"/>
    <cellStyle name="Normal 2 2 23 3 4" xfId="27135"/>
    <cellStyle name="Normal 2 2 23 4" xfId="6508"/>
    <cellStyle name="Normal 2 2 23 4 2" xfId="17825"/>
    <cellStyle name="Normal 2 2 23 4 2 2" xfId="27136"/>
    <cellStyle name="Normal 2 2 23 4 3" xfId="27137"/>
    <cellStyle name="Normal 2 2 23 5" xfId="17826"/>
    <cellStyle name="Normal 2 2 23 5 2" xfId="27138"/>
    <cellStyle name="Normal 2 2 23 6" xfId="27139"/>
    <cellStyle name="Normal 2 2 24" xfId="6509"/>
    <cellStyle name="Normal 2 2 24 2" xfId="6510"/>
    <cellStyle name="Normal 2 2 24 2 2" xfId="6511"/>
    <cellStyle name="Normal 2 2 24 2 2 2" xfId="17827"/>
    <cellStyle name="Normal 2 2 24 2 2 2 2" xfId="27140"/>
    <cellStyle name="Normal 2 2 24 2 2 3" xfId="27141"/>
    <cellStyle name="Normal 2 2 24 2 3" xfId="17828"/>
    <cellStyle name="Normal 2 2 24 2 3 2" xfId="27142"/>
    <cellStyle name="Normal 2 2 24 2 4" xfId="27143"/>
    <cellStyle name="Normal 2 2 24 3" xfId="6512"/>
    <cellStyle name="Normal 2 2 24 3 2" xfId="6513"/>
    <cellStyle name="Normal 2 2 24 3 2 2" xfId="17829"/>
    <cellStyle name="Normal 2 2 24 3 2 2 2" xfId="27144"/>
    <cellStyle name="Normal 2 2 24 3 2 3" xfId="27145"/>
    <cellStyle name="Normal 2 2 24 3 3" xfId="17830"/>
    <cellStyle name="Normal 2 2 24 3 3 2" xfId="27146"/>
    <cellStyle name="Normal 2 2 24 3 4" xfId="27147"/>
    <cellStyle name="Normal 2 2 24 4" xfId="6514"/>
    <cellStyle name="Normal 2 2 24 4 2" xfId="17831"/>
    <cellStyle name="Normal 2 2 24 4 2 2" xfId="27148"/>
    <cellStyle name="Normal 2 2 24 4 3" xfId="27149"/>
    <cellStyle name="Normal 2 2 24 5" xfId="17832"/>
    <cellStyle name="Normal 2 2 24 5 2" xfId="27150"/>
    <cellStyle name="Normal 2 2 24 6" xfId="27151"/>
    <cellStyle name="Normal 2 2 25" xfId="6515"/>
    <cellStyle name="Normal 2 2 25 2" xfId="6516"/>
    <cellStyle name="Normal 2 2 25 2 2" xfId="6517"/>
    <cellStyle name="Normal 2 2 25 2 2 2" xfId="17833"/>
    <cellStyle name="Normal 2 2 25 2 2 2 2" xfId="27152"/>
    <cellStyle name="Normal 2 2 25 2 2 3" xfId="27153"/>
    <cellStyle name="Normal 2 2 25 2 3" xfId="17834"/>
    <cellStyle name="Normal 2 2 25 2 3 2" xfId="27154"/>
    <cellStyle name="Normal 2 2 25 2 4" xfId="27155"/>
    <cellStyle name="Normal 2 2 25 3" xfId="6518"/>
    <cellStyle name="Normal 2 2 25 3 2" xfId="6519"/>
    <cellStyle name="Normal 2 2 25 3 2 2" xfId="17835"/>
    <cellStyle name="Normal 2 2 25 3 2 2 2" xfId="27156"/>
    <cellStyle name="Normal 2 2 25 3 2 3" xfId="27157"/>
    <cellStyle name="Normal 2 2 25 3 3" xfId="17836"/>
    <cellStyle name="Normal 2 2 25 3 3 2" xfId="27158"/>
    <cellStyle name="Normal 2 2 25 3 4" xfId="27159"/>
    <cellStyle name="Normal 2 2 25 4" xfId="6520"/>
    <cellStyle name="Normal 2 2 25 4 2" xfId="17837"/>
    <cellStyle name="Normal 2 2 25 4 2 2" xfId="27160"/>
    <cellStyle name="Normal 2 2 25 4 3" xfId="27161"/>
    <cellStyle name="Normal 2 2 25 5" xfId="17838"/>
    <cellStyle name="Normal 2 2 25 5 2" xfId="27162"/>
    <cellStyle name="Normal 2 2 25 6" xfId="27163"/>
    <cellStyle name="Normal 2 2 26" xfId="6521"/>
    <cellStyle name="Normal 2 2 26 2" xfId="6522"/>
    <cellStyle name="Normal 2 2 26 2 2" xfId="6523"/>
    <cellStyle name="Normal 2 2 26 2 2 2" xfId="17839"/>
    <cellStyle name="Normal 2 2 26 2 2 2 2" xfId="27164"/>
    <cellStyle name="Normal 2 2 26 2 2 3" xfId="27165"/>
    <cellStyle name="Normal 2 2 26 2 3" xfId="17840"/>
    <cellStyle name="Normal 2 2 26 2 3 2" xfId="27166"/>
    <cellStyle name="Normal 2 2 26 2 4" xfId="27167"/>
    <cellStyle name="Normal 2 2 26 3" xfId="6524"/>
    <cellStyle name="Normal 2 2 26 3 2" xfId="6525"/>
    <cellStyle name="Normal 2 2 26 3 2 2" xfId="17841"/>
    <cellStyle name="Normal 2 2 26 3 2 2 2" xfId="27168"/>
    <cellStyle name="Normal 2 2 26 3 2 3" xfId="27169"/>
    <cellStyle name="Normal 2 2 26 3 3" xfId="17842"/>
    <cellStyle name="Normal 2 2 26 3 3 2" xfId="27170"/>
    <cellStyle name="Normal 2 2 26 3 4" xfId="27171"/>
    <cellStyle name="Normal 2 2 26 4" xfId="6526"/>
    <cellStyle name="Normal 2 2 26 4 2" xfId="17843"/>
    <cellStyle name="Normal 2 2 26 4 2 2" xfId="27172"/>
    <cellStyle name="Normal 2 2 26 4 3" xfId="27173"/>
    <cellStyle name="Normal 2 2 26 5" xfId="17844"/>
    <cellStyle name="Normal 2 2 26 5 2" xfId="27174"/>
    <cellStyle name="Normal 2 2 26 6" xfId="27175"/>
    <cellStyle name="Normal 2 2 27" xfId="6527"/>
    <cellStyle name="Normal 2 2 27 2" xfId="6528"/>
    <cellStyle name="Normal 2 2 27 2 2" xfId="6529"/>
    <cellStyle name="Normal 2 2 27 2 2 2" xfId="17845"/>
    <cellStyle name="Normal 2 2 27 2 2 2 2" xfId="27176"/>
    <cellStyle name="Normal 2 2 27 2 2 3" xfId="27177"/>
    <cellStyle name="Normal 2 2 27 2 3" xfId="17846"/>
    <cellStyle name="Normal 2 2 27 2 3 2" xfId="27178"/>
    <cellStyle name="Normal 2 2 27 2 4" xfId="27179"/>
    <cellStyle name="Normal 2 2 27 3" xfId="6530"/>
    <cellStyle name="Normal 2 2 27 3 2" xfId="6531"/>
    <cellStyle name="Normal 2 2 27 3 2 2" xfId="17847"/>
    <cellStyle name="Normal 2 2 27 3 2 2 2" xfId="27180"/>
    <cellStyle name="Normal 2 2 27 3 2 3" xfId="27181"/>
    <cellStyle name="Normal 2 2 27 3 3" xfId="17848"/>
    <cellStyle name="Normal 2 2 27 3 3 2" xfId="27182"/>
    <cellStyle name="Normal 2 2 27 3 4" xfId="27183"/>
    <cellStyle name="Normal 2 2 27 4" xfId="6532"/>
    <cellStyle name="Normal 2 2 27 4 2" xfId="17849"/>
    <cellStyle name="Normal 2 2 27 4 2 2" xfId="27184"/>
    <cellStyle name="Normal 2 2 27 4 3" xfId="27185"/>
    <cellStyle name="Normal 2 2 27 5" xfId="17850"/>
    <cellStyle name="Normal 2 2 27 5 2" xfId="27186"/>
    <cellStyle name="Normal 2 2 27 6" xfId="27187"/>
    <cellStyle name="Normal 2 2 28" xfId="6533"/>
    <cellStyle name="Normal 2 2 28 2" xfId="6534"/>
    <cellStyle name="Normal 2 2 28 2 2" xfId="6535"/>
    <cellStyle name="Normal 2 2 28 2 2 2" xfId="17851"/>
    <cellStyle name="Normal 2 2 28 2 2 2 2" xfId="27188"/>
    <cellStyle name="Normal 2 2 28 2 2 3" xfId="27189"/>
    <cellStyle name="Normal 2 2 28 2 3" xfId="17852"/>
    <cellStyle name="Normal 2 2 28 2 3 2" xfId="27190"/>
    <cellStyle name="Normal 2 2 28 2 4" xfId="27191"/>
    <cellStyle name="Normal 2 2 28 3" xfId="6536"/>
    <cellStyle name="Normal 2 2 28 3 2" xfId="6537"/>
    <cellStyle name="Normal 2 2 28 3 2 2" xfId="17853"/>
    <cellStyle name="Normal 2 2 28 3 2 2 2" xfId="27192"/>
    <cellStyle name="Normal 2 2 28 3 2 3" xfId="27193"/>
    <cellStyle name="Normal 2 2 28 3 3" xfId="17854"/>
    <cellStyle name="Normal 2 2 28 3 3 2" xfId="27194"/>
    <cellStyle name="Normal 2 2 28 3 4" xfId="27195"/>
    <cellStyle name="Normal 2 2 28 4" xfId="6538"/>
    <cellStyle name="Normal 2 2 28 4 2" xfId="17855"/>
    <cellStyle name="Normal 2 2 28 4 2 2" xfId="27196"/>
    <cellStyle name="Normal 2 2 28 4 3" xfId="27197"/>
    <cellStyle name="Normal 2 2 28 5" xfId="17856"/>
    <cellStyle name="Normal 2 2 28 5 2" xfId="27198"/>
    <cellStyle name="Normal 2 2 28 6" xfId="27199"/>
    <cellStyle name="Normal 2 2 29" xfId="6539"/>
    <cellStyle name="Normal 2 2 29 2" xfId="6540"/>
    <cellStyle name="Normal 2 2 29 2 2" xfId="6541"/>
    <cellStyle name="Normal 2 2 29 2 2 2" xfId="17857"/>
    <cellStyle name="Normal 2 2 29 2 2 2 2" xfId="27200"/>
    <cellStyle name="Normal 2 2 29 2 2 3" xfId="27201"/>
    <cellStyle name="Normal 2 2 29 2 3" xfId="17858"/>
    <cellStyle name="Normal 2 2 29 2 3 2" xfId="27202"/>
    <cellStyle name="Normal 2 2 29 2 4" xfId="27203"/>
    <cellStyle name="Normal 2 2 29 3" xfId="6542"/>
    <cellStyle name="Normal 2 2 29 3 2" xfId="6543"/>
    <cellStyle name="Normal 2 2 29 3 2 2" xfId="17859"/>
    <cellStyle name="Normal 2 2 29 3 2 2 2" xfId="27204"/>
    <cellStyle name="Normal 2 2 29 3 2 3" xfId="27205"/>
    <cellStyle name="Normal 2 2 29 3 3" xfId="17860"/>
    <cellStyle name="Normal 2 2 29 3 3 2" xfId="27206"/>
    <cellStyle name="Normal 2 2 29 3 4" xfId="27207"/>
    <cellStyle name="Normal 2 2 29 4" xfId="6544"/>
    <cellStyle name="Normal 2 2 29 4 2" xfId="17861"/>
    <cellStyle name="Normal 2 2 29 4 2 2" xfId="27208"/>
    <cellStyle name="Normal 2 2 29 4 3" xfId="27209"/>
    <cellStyle name="Normal 2 2 29 5" xfId="17862"/>
    <cellStyle name="Normal 2 2 29 5 2" xfId="27210"/>
    <cellStyle name="Normal 2 2 29 6" xfId="27211"/>
    <cellStyle name="Normal 2 2 3" xfId="43"/>
    <cellStyle name="Normal 2 2 3 2" xfId="6545"/>
    <cellStyle name="Normal 2 2 3 2 2" xfId="6546"/>
    <cellStyle name="Normal 2 2 3 2 2 2" xfId="6547"/>
    <cellStyle name="Normal 2 2 3 2 2 2 2" xfId="17863"/>
    <cellStyle name="Normal 2 2 3 2 2 2 2 2" xfId="27212"/>
    <cellStyle name="Normal 2 2 3 2 2 2 3" xfId="27213"/>
    <cellStyle name="Normal 2 2 3 2 2 3" xfId="17864"/>
    <cellStyle name="Normal 2 2 3 2 2 3 2" xfId="27214"/>
    <cellStyle name="Normal 2 2 3 2 2 4" xfId="27215"/>
    <cellStyle name="Normal 2 2 3 2 3" xfId="6548"/>
    <cellStyle name="Normal 2 2 3 2 3 2" xfId="17865"/>
    <cellStyle name="Normal 2 2 3 2 3 2 2" xfId="27216"/>
    <cellStyle name="Normal 2 2 3 2 3 3" xfId="27217"/>
    <cellStyle name="Normal 2 2 3 2 4" xfId="17866"/>
    <cellStyle name="Normal 2 2 3 2 4 2" xfId="27218"/>
    <cellStyle name="Normal 2 2 3 2 5" xfId="27219"/>
    <cellStyle name="Normal 2 2 3 3" xfId="6549"/>
    <cellStyle name="Normal 2 2 3 3 2" xfId="6550"/>
    <cellStyle name="Normal 2 2 3 3 2 2" xfId="6551"/>
    <cellStyle name="Normal 2 2 3 3 2 2 2" xfId="17867"/>
    <cellStyle name="Normal 2 2 3 3 2 2 2 2" xfId="27220"/>
    <cellStyle name="Normal 2 2 3 3 2 2 3" xfId="27221"/>
    <cellStyle name="Normal 2 2 3 3 2 3" xfId="17868"/>
    <cellStyle name="Normal 2 2 3 3 2 3 2" xfId="27222"/>
    <cellStyle name="Normal 2 2 3 3 2 4" xfId="27223"/>
    <cellStyle name="Normal 2 2 3 3 3" xfId="6552"/>
    <cellStyle name="Normal 2 2 3 3 3 2" xfId="17869"/>
    <cellStyle name="Normal 2 2 3 3 3 2 2" xfId="27224"/>
    <cellStyle name="Normal 2 2 3 3 3 3" xfId="27225"/>
    <cellStyle name="Normal 2 2 3 3 4" xfId="17870"/>
    <cellStyle name="Normal 2 2 3 3 4 2" xfId="27226"/>
    <cellStyle name="Normal 2 2 3 3 5" xfId="27227"/>
    <cellStyle name="Normal 2 2 3 4" xfId="6553"/>
    <cellStyle name="Normal 2 2 3 4 2" xfId="6554"/>
    <cellStyle name="Normal 2 2 3 4 2 2" xfId="17871"/>
    <cellStyle name="Normal 2 2 3 4 2 2 2" xfId="27228"/>
    <cellStyle name="Normal 2 2 3 4 2 3" xfId="27229"/>
    <cellStyle name="Normal 2 2 3 4 3" xfId="17872"/>
    <cellStyle name="Normal 2 2 3 4 3 2" xfId="27230"/>
    <cellStyle name="Normal 2 2 3 4 4" xfId="27231"/>
    <cellStyle name="Normal 2 2 3 5" xfId="6555"/>
    <cellStyle name="Normal 2 2 3 5 2" xfId="17873"/>
    <cellStyle name="Normal 2 2 3 5 2 2" xfId="27232"/>
    <cellStyle name="Normal 2 2 3 5 3" xfId="27233"/>
    <cellStyle name="Normal 2 2 3 6" xfId="17874"/>
    <cellStyle name="Normal 2 2 3 6 2" xfId="27234"/>
    <cellStyle name="Normal 2 2 3 7" xfId="27235"/>
    <cellStyle name="Normal 2 2 30" xfId="6556"/>
    <cellStyle name="Normal 2 2 30 2" xfId="6557"/>
    <cellStyle name="Normal 2 2 30 2 2" xfId="6558"/>
    <cellStyle name="Normal 2 2 30 2 2 2" xfId="17875"/>
    <cellStyle name="Normal 2 2 30 2 2 2 2" xfId="27236"/>
    <cellStyle name="Normal 2 2 30 2 2 3" xfId="27237"/>
    <cellStyle name="Normal 2 2 30 2 3" xfId="17876"/>
    <cellStyle name="Normal 2 2 30 2 3 2" xfId="27238"/>
    <cellStyle name="Normal 2 2 30 2 4" xfId="27239"/>
    <cellStyle name="Normal 2 2 30 3" xfId="6559"/>
    <cellStyle name="Normal 2 2 30 3 2" xfId="6560"/>
    <cellStyle name="Normal 2 2 30 3 2 2" xfId="17877"/>
    <cellStyle name="Normal 2 2 30 3 2 2 2" xfId="27240"/>
    <cellStyle name="Normal 2 2 30 3 2 3" xfId="27241"/>
    <cellStyle name="Normal 2 2 30 3 3" xfId="17878"/>
    <cellStyle name="Normal 2 2 30 3 3 2" xfId="27242"/>
    <cellStyle name="Normal 2 2 30 3 4" xfId="27243"/>
    <cellStyle name="Normal 2 2 30 4" xfId="6561"/>
    <cellStyle name="Normal 2 2 30 4 2" xfId="17879"/>
    <cellStyle name="Normal 2 2 30 4 2 2" xfId="27244"/>
    <cellStyle name="Normal 2 2 30 4 3" xfId="27245"/>
    <cellStyle name="Normal 2 2 30 5" xfId="17880"/>
    <cellStyle name="Normal 2 2 30 5 2" xfId="27246"/>
    <cellStyle name="Normal 2 2 30 6" xfId="27247"/>
    <cellStyle name="Normal 2 2 31" xfId="6562"/>
    <cellStyle name="Normal 2 2 31 2" xfId="6563"/>
    <cellStyle name="Normal 2 2 31 2 2" xfId="6564"/>
    <cellStyle name="Normal 2 2 31 2 2 2" xfId="17881"/>
    <cellStyle name="Normal 2 2 31 2 2 2 2" xfId="27248"/>
    <cellStyle name="Normal 2 2 31 2 2 3" xfId="27249"/>
    <cellStyle name="Normal 2 2 31 2 3" xfId="17882"/>
    <cellStyle name="Normal 2 2 31 2 3 2" xfId="27250"/>
    <cellStyle name="Normal 2 2 31 2 4" xfId="27251"/>
    <cellStyle name="Normal 2 2 31 3" xfId="6565"/>
    <cellStyle name="Normal 2 2 31 3 2" xfId="6566"/>
    <cellStyle name="Normal 2 2 31 3 2 2" xfId="17883"/>
    <cellStyle name="Normal 2 2 31 3 2 2 2" xfId="27252"/>
    <cellStyle name="Normal 2 2 31 3 2 3" xfId="27253"/>
    <cellStyle name="Normal 2 2 31 3 3" xfId="17884"/>
    <cellStyle name="Normal 2 2 31 3 3 2" xfId="27254"/>
    <cellStyle name="Normal 2 2 31 3 4" xfId="27255"/>
    <cellStyle name="Normal 2 2 31 4" xfId="6567"/>
    <cellStyle name="Normal 2 2 31 4 2" xfId="17885"/>
    <cellStyle name="Normal 2 2 31 4 2 2" xfId="27256"/>
    <cellStyle name="Normal 2 2 31 4 3" xfId="27257"/>
    <cellStyle name="Normal 2 2 31 5" xfId="17886"/>
    <cellStyle name="Normal 2 2 31 5 2" xfId="27258"/>
    <cellStyle name="Normal 2 2 31 6" xfId="27259"/>
    <cellStyle name="Normal 2 2 32" xfId="6568"/>
    <cellStyle name="Normal 2 2 32 2" xfId="6569"/>
    <cellStyle name="Normal 2 2 32 2 2" xfId="6570"/>
    <cellStyle name="Normal 2 2 32 2 2 2" xfId="17887"/>
    <cellStyle name="Normal 2 2 32 2 2 2 2" xfId="27260"/>
    <cellStyle name="Normal 2 2 32 2 2 3" xfId="27261"/>
    <cellStyle name="Normal 2 2 32 2 3" xfId="17888"/>
    <cellStyle name="Normal 2 2 32 2 3 2" xfId="27262"/>
    <cellStyle name="Normal 2 2 32 2 4" xfId="27263"/>
    <cellStyle name="Normal 2 2 32 3" xfId="6571"/>
    <cellStyle name="Normal 2 2 32 3 2" xfId="6572"/>
    <cellStyle name="Normal 2 2 32 3 2 2" xfId="17889"/>
    <cellStyle name="Normal 2 2 32 3 2 2 2" xfId="27264"/>
    <cellStyle name="Normal 2 2 32 3 2 3" xfId="27265"/>
    <cellStyle name="Normal 2 2 32 3 3" xfId="17890"/>
    <cellStyle name="Normal 2 2 32 3 3 2" xfId="27266"/>
    <cellStyle name="Normal 2 2 32 3 4" xfId="27267"/>
    <cellStyle name="Normal 2 2 32 4" xfId="6573"/>
    <cellStyle name="Normal 2 2 32 4 2" xfId="17891"/>
    <cellStyle name="Normal 2 2 32 4 2 2" xfId="27268"/>
    <cellStyle name="Normal 2 2 32 4 3" xfId="27269"/>
    <cellStyle name="Normal 2 2 32 5" xfId="17892"/>
    <cellStyle name="Normal 2 2 32 5 2" xfId="27270"/>
    <cellStyle name="Normal 2 2 32 6" xfId="27271"/>
    <cellStyle name="Normal 2 2 33" xfId="6574"/>
    <cellStyle name="Normal 2 2 33 2" xfId="6575"/>
    <cellStyle name="Normal 2 2 33 2 2" xfId="6576"/>
    <cellStyle name="Normal 2 2 33 2 2 2" xfId="17893"/>
    <cellStyle name="Normal 2 2 33 2 2 2 2" xfId="27272"/>
    <cellStyle name="Normal 2 2 33 2 2 3" xfId="27273"/>
    <cellStyle name="Normal 2 2 33 2 3" xfId="17894"/>
    <cellStyle name="Normal 2 2 33 2 3 2" xfId="27274"/>
    <cellStyle name="Normal 2 2 33 2 4" xfId="27275"/>
    <cellStyle name="Normal 2 2 33 3" xfId="6577"/>
    <cellStyle name="Normal 2 2 33 3 2" xfId="6578"/>
    <cellStyle name="Normal 2 2 33 3 2 2" xfId="17895"/>
    <cellStyle name="Normal 2 2 33 3 2 2 2" xfId="27276"/>
    <cellStyle name="Normal 2 2 33 3 2 3" xfId="27277"/>
    <cellStyle name="Normal 2 2 33 3 3" xfId="17896"/>
    <cellStyle name="Normal 2 2 33 3 3 2" xfId="27278"/>
    <cellStyle name="Normal 2 2 33 3 4" xfId="27279"/>
    <cellStyle name="Normal 2 2 33 4" xfId="6579"/>
    <cellStyle name="Normal 2 2 33 4 2" xfId="17897"/>
    <cellStyle name="Normal 2 2 33 4 2 2" xfId="27280"/>
    <cellStyle name="Normal 2 2 33 4 3" xfId="27281"/>
    <cellStyle name="Normal 2 2 33 5" xfId="17898"/>
    <cellStyle name="Normal 2 2 33 5 2" xfId="27282"/>
    <cellStyle name="Normal 2 2 33 6" xfId="27283"/>
    <cellStyle name="Normal 2 2 34" xfId="6580"/>
    <cellStyle name="Normal 2 2 34 2" xfId="6581"/>
    <cellStyle name="Normal 2 2 34 2 2" xfId="6582"/>
    <cellStyle name="Normal 2 2 34 2 2 2" xfId="17899"/>
    <cellStyle name="Normal 2 2 34 2 2 2 2" xfId="27284"/>
    <cellStyle name="Normal 2 2 34 2 2 3" xfId="27285"/>
    <cellStyle name="Normal 2 2 34 2 3" xfId="17900"/>
    <cellStyle name="Normal 2 2 34 2 3 2" xfId="27286"/>
    <cellStyle name="Normal 2 2 34 2 4" xfId="27287"/>
    <cellStyle name="Normal 2 2 34 3" xfId="6583"/>
    <cellStyle name="Normal 2 2 34 3 2" xfId="6584"/>
    <cellStyle name="Normal 2 2 34 3 2 2" xfId="17901"/>
    <cellStyle name="Normal 2 2 34 3 2 2 2" xfId="27288"/>
    <cellStyle name="Normal 2 2 34 3 2 3" xfId="27289"/>
    <cellStyle name="Normal 2 2 34 3 3" xfId="17902"/>
    <cellStyle name="Normal 2 2 34 3 3 2" xfId="27290"/>
    <cellStyle name="Normal 2 2 34 3 4" xfId="27291"/>
    <cellStyle name="Normal 2 2 34 4" xfId="6585"/>
    <cellStyle name="Normal 2 2 34 4 2" xfId="17903"/>
    <cellStyle name="Normal 2 2 34 4 2 2" xfId="27292"/>
    <cellStyle name="Normal 2 2 34 4 3" xfId="27293"/>
    <cellStyle name="Normal 2 2 34 5" xfId="17904"/>
    <cellStyle name="Normal 2 2 34 5 2" xfId="27294"/>
    <cellStyle name="Normal 2 2 34 6" xfId="27295"/>
    <cellStyle name="Normal 2 2 35" xfId="6586"/>
    <cellStyle name="Normal 2 2 35 2" xfId="6587"/>
    <cellStyle name="Normal 2 2 35 2 2" xfId="6588"/>
    <cellStyle name="Normal 2 2 35 2 2 2" xfId="17905"/>
    <cellStyle name="Normal 2 2 35 2 2 2 2" xfId="27296"/>
    <cellStyle name="Normal 2 2 35 2 2 3" xfId="27297"/>
    <cellStyle name="Normal 2 2 35 2 3" xfId="17906"/>
    <cellStyle name="Normal 2 2 35 2 3 2" xfId="27298"/>
    <cellStyle name="Normal 2 2 35 2 4" xfId="27299"/>
    <cellStyle name="Normal 2 2 35 3" xfId="6589"/>
    <cellStyle name="Normal 2 2 35 3 2" xfId="6590"/>
    <cellStyle name="Normal 2 2 35 3 2 2" xfId="17907"/>
    <cellStyle name="Normal 2 2 35 3 2 2 2" xfId="27300"/>
    <cellStyle name="Normal 2 2 35 3 2 3" xfId="27301"/>
    <cellStyle name="Normal 2 2 35 3 3" xfId="17908"/>
    <cellStyle name="Normal 2 2 35 3 3 2" xfId="27302"/>
    <cellStyle name="Normal 2 2 35 3 4" xfId="27303"/>
    <cellStyle name="Normal 2 2 35 4" xfId="6591"/>
    <cellStyle name="Normal 2 2 35 4 2" xfId="17909"/>
    <cellStyle name="Normal 2 2 35 4 2 2" xfId="27304"/>
    <cellStyle name="Normal 2 2 35 4 3" xfId="27305"/>
    <cellStyle name="Normal 2 2 35 5" xfId="17910"/>
    <cellStyle name="Normal 2 2 35 5 2" xfId="27306"/>
    <cellStyle name="Normal 2 2 35 6" xfId="27307"/>
    <cellStyle name="Normal 2 2 36" xfId="6592"/>
    <cellStyle name="Normal 2 2 36 2" xfId="6593"/>
    <cellStyle name="Normal 2 2 36 2 2" xfId="6594"/>
    <cellStyle name="Normal 2 2 36 2 2 2" xfId="17911"/>
    <cellStyle name="Normal 2 2 36 2 2 2 2" xfId="27308"/>
    <cellStyle name="Normal 2 2 36 2 2 3" xfId="27309"/>
    <cellStyle name="Normal 2 2 36 2 3" xfId="17912"/>
    <cellStyle name="Normal 2 2 36 2 3 2" xfId="27310"/>
    <cellStyle name="Normal 2 2 36 2 4" xfId="27311"/>
    <cellStyle name="Normal 2 2 36 3" xfId="6595"/>
    <cellStyle name="Normal 2 2 36 3 2" xfId="6596"/>
    <cellStyle name="Normal 2 2 36 3 2 2" xfId="17913"/>
    <cellStyle name="Normal 2 2 36 3 2 2 2" xfId="27312"/>
    <cellStyle name="Normal 2 2 36 3 2 3" xfId="27313"/>
    <cellStyle name="Normal 2 2 36 3 3" xfId="17914"/>
    <cellStyle name="Normal 2 2 36 3 3 2" xfId="27314"/>
    <cellStyle name="Normal 2 2 36 3 4" xfId="27315"/>
    <cellStyle name="Normal 2 2 36 4" xfId="6597"/>
    <cellStyle name="Normal 2 2 36 4 2" xfId="17915"/>
    <cellStyle name="Normal 2 2 36 4 2 2" xfId="27316"/>
    <cellStyle name="Normal 2 2 36 4 3" xfId="27317"/>
    <cellStyle name="Normal 2 2 36 5" xfId="17916"/>
    <cellStyle name="Normal 2 2 36 5 2" xfId="27318"/>
    <cellStyle name="Normal 2 2 36 6" xfId="27319"/>
    <cellStyle name="Normal 2 2 37" xfId="6598"/>
    <cellStyle name="Normal 2 2 37 2" xfId="6599"/>
    <cellStyle name="Normal 2 2 37 2 2" xfId="6600"/>
    <cellStyle name="Normal 2 2 37 2 2 2" xfId="17917"/>
    <cellStyle name="Normal 2 2 37 2 2 2 2" xfId="27320"/>
    <cellStyle name="Normal 2 2 37 2 2 3" xfId="27321"/>
    <cellStyle name="Normal 2 2 37 2 3" xfId="17918"/>
    <cellStyle name="Normal 2 2 37 2 3 2" xfId="27322"/>
    <cellStyle name="Normal 2 2 37 2 4" xfId="27323"/>
    <cellStyle name="Normal 2 2 37 3" xfId="6601"/>
    <cellStyle name="Normal 2 2 37 3 2" xfId="6602"/>
    <cellStyle name="Normal 2 2 37 3 2 2" xfId="17919"/>
    <cellStyle name="Normal 2 2 37 3 2 2 2" xfId="27324"/>
    <cellStyle name="Normal 2 2 37 3 2 3" xfId="27325"/>
    <cellStyle name="Normal 2 2 37 3 3" xfId="17920"/>
    <cellStyle name="Normal 2 2 37 3 3 2" xfId="27326"/>
    <cellStyle name="Normal 2 2 37 3 4" xfId="27327"/>
    <cellStyle name="Normal 2 2 37 4" xfId="6603"/>
    <cellStyle name="Normal 2 2 37 4 2" xfId="17921"/>
    <cellStyle name="Normal 2 2 37 4 2 2" xfId="27328"/>
    <cellStyle name="Normal 2 2 37 4 3" xfId="27329"/>
    <cellStyle name="Normal 2 2 37 5" xfId="17922"/>
    <cellStyle name="Normal 2 2 37 5 2" xfId="27330"/>
    <cellStyle name="Normal 2 2 37 6" xfId="27331"/>
    <cellStyle name="Normal 2 2 38" xfId="6604"/>
    <cellStyle name="Normal 2 2 38 2" xfId="6605"/>
    <cellStyle name="Normal 2 2 38 2 2" xfId="6606"/>
    <cellStyle name="Normal 2 2 38 2 2 2" xfId="17923"/>
    <cellStyle name="Normal 2 2 38 2 2 2 2" xfId="27332"/>
    <cellStyle name="Normal 2 2 38 2 2 3" xfId="27333"/>
    <cellStyle name="Normal 2 2 38 2 3" xfId="17924"/>
    <cellStyle name="Normal 2 2 38 2 3 2" xfId="27334"/>
    <cellStyle name="Normal 2 2 38 2 4" xfId="27335"/>
    <cellStyle name="Normal 2 2 38 3" xfId="6607"/>
    <cellStyle name="Normal 2 2 38 3 2" xfId="6608"/>
    <cellStyle name="Normal 2 2 38 3 2 2" xfId="17925"/>
    <cellStyle name="Normal 2 2 38 3 2 2 2" xfId="27336"/>
    <cellStyle name="Normal 2 2 38 3 2 3" xfId="27337"/>
    <cellStyle name="Normal 2 2 38 3 3" xfId="17926"/>
    <cellStyle name="Normal 2 2 38 3 3 2" xfId="27338"/>
    <cellStyle name="Normal 2 2 38 3 4" xfId="27339"/>
    <cellStyle name="Normal 2 2 38 4" xfId="6609"/>
    <cellStyle name="Normal 2 2 38 4 2" xfId="17927"/>
    <cellStyle name="Normal 2 2 38 4 2 2" xfId="27340"/>
    <cellStyle name="Normal 2 2 38 4 3" xfId="27341"/>
    <cellStyle name="Normal 2 2 38 5" xfId="17928"/>
    <cellStyle name="Normal 2 2 38 5 2" xfId="27342"/>
    <cellStyle name="Normal 2 2 38 6" xfId="27343"/>
    <cellStyle name="Normal 2 2 39" xfId="6610"/>
    <cellStyle name="Normal 2 2 39 2" xfId="6611"/>
    <cellStyle name="Normal 2 2 39 2 2" xfId="6612"/>
    <cellStyle name="Normal 2 2 39 2 2 2" xfId="17929"/>
    <cellStyle name="Normal 2 2 39 2 2 2 2" xfId="27344"/>
    <cellStyle name="Normal 2 2 39 2 2 3" xfId="27345"/>
    <cellStyle name="Normal 2 2 39 2 3" xfId="17930"/>
    <cellStyle name="Normal 2 2 39 2 3 2" xfId="27346"/>
    <cellStyle name="Normal 2 2 39 2 4" xfId="27347"/>
    <cellStyle name="Normal 2 2 39 3" xfId="6613"/>
    <cellStyle name="Normal 2 2 39 3 2" xfId="6614"/>
    <cellStyle name="Normal 2 2 39 3 2 2" xfId="17931"/>
    <cellStyle name="Normal 2 2 39 3 2 2 2" xfId="27348"/>
    <cellStyle name="Normal 2 2 39 3 2 3" xfId="27349"/>
    <cellStyle name="Normal 2 2 39 3 3" xfId="17932"/>
    <cellStyle name="Normal 2 2 39 3 3 2" xfId="27350"/>
    <cellStyle name="Normal 2 2 39 3 4" xfId="27351"/>
    <cellStyle name="Normal 2 2 39 4" xfId="6615"/>
    <cellStyle name="Normal 2 2 39 4 2" xfId="17933"/>
    <cellStyle name="Normal 2 2 39 4 2 2" xfId="27352"/>
    <cellStyle name="Normal 2 2 39 4 3" xfId="27353"/>
    <cellStyle name="Normal 2 2 39 5" xfId="17934"/>
    <cellStyle name="Normal 2 2 39 5 2" xfId="27354"/>
    <cellStyle name="Normal 2 2 39 6" xfId="27355"/>
    <cellStyle name="Normal 2 2 4" xfId="44"/>
    <cellStyle name="Normal 2 2 4 10" xfId="6616"/>
    <cellStyle name="Normal 2 2 4 10 2" xfId="17935"/>
    <cellStyle name="Normal 2 2 4 11" xfId="6617"/>
    <cellStyle name="Normal 2 2 4 11 2" xfId="17936"/>
    <cellStyle name="Normal 2 2 4 12" xfId="6618"/>
    <cellStyle name="Normal 2 2 4 12 2" xfId="17937"/>
    <cellStyle name="Normal 2 2 4 13" xfId="6619"/>
    <cellStyle name="Normal 2 2 4 13 2" xfId="17938"/>
    <cellStyle name="Normal 2 2 4 14" xfId="6620"/>
    <cellStyle name="Normal 2 2 4 14 2" xfId="17939"/>
    <cellStyle name="Normal 2 2 4 15" xfId="6621"/>
    <cellStyle name="Normal 2 2 4 15 2" xfId="17940"/>
    <cellStyle name="Normal 2 2 4 16" xfId="6622"/>
    <cellStyle name="Normal 2 2 4 16 2" xfId="17941"/>
    <cellStyle name="Normal 2 2 4 17" xfId="6623"/>
    <cellStyle name="Normal 2 2 4 17 2" xfId="17942"/>
    <cellStyle name="Normal 2 2 4 18" xfId="6624"/>
    <cellStyle name="Normal 2 2 4 18 2" xfId="17943"/>
    <cellStyle name="Normal 2 2 4 19" xfId="6625"/>
    <cellStyle name="Normal 2 2 4 19 2" xfId="17944"/>
    <cellStyle name="Normal 2 2 4 2" xfId="6626"/>
    <cellStyle name="Normal 2 2 4 2 2" xfId="6627"/>
    <cellStyle name="Normal 2 2 4 2 3" xfId="17945"/>
    <cellStyle name="Normal 2 2 4 20" xfId="6628"/>
    <cellStyle name="Normal 2 2 4 20 2" xfId="17946"/>
    <cellStyle name="Normal 2 2 4 21" xfId="6629"/>
    <cellStyle name="Normal 2 2 4 21 2" xfId="17947"/>
    <cellStyle name="Normal 2 2 4 22" xfId="6630"/>
    <cellStyle name="Normal 2 2 4 22 2" xfId="17948"/>
    <cellStyle name="Normal 2 2 4 23" xfId="6631"/>
    <cellStyle name="Normal 2 2 4 23 2" xfId="17949"/>
    <cellStyle name="Normal 2 2 4 24" xfId="6632"/>
    <cellStyle name="Normal 2 2 4 24 2" xfId="17950"/>
    <cellStyle name="Normal 2 2 4 25" xfId="6633"/>
    <cellStyle name="Normal 2 2 4 25 2" xfId="17951"/>
    <cellStyle name="Normal 2 2 4 26" xfId="6634"/>
    <cellStyle name="Normal 2 2 4 26 2" xfId="17952"/>
    <cellStyle name="Normal 2 2 4 27" xfId="6635"/>
    <cellStyle name="Normal 2 2 4 27 2" xfId="17953"/>
    <cellStyle name="Normal 2 2 4 28" xfId="6636"/>
    <cellStyle name="Normal 2 2 4 28 2" xfId="17954"/>
    <cellStyle name="Normal 2 2 4 29" xfId="6637"/>
    <cellStyle name="Normal 2 2 4 29 2" xfId="17955"/>
    <cellStyle name="Normal 2 2 4 3" xfId="6638"/>
    <cellStyle name="Normal 2 2 4 3 2" xfId="17956"/>
    <cellStyle name="Normal 2 2 4 3 3" xfId="17957"/>
    <cellStyle name="Normal 2 2 4 30" xfId="6639"/>
    <cellStyle name="Normal 2 2 4 30 2" xfId="17958"/>
    <cellStyle name="Normal 2 2 4 31" xfId="6640"/>
    <cellStyle name="Normal 2 2 4 31 2" xfId="17959"/>
    <cellStyle name="Normal 2 2 4 32" xfId="6641"/>
    <cellStyle name="Normal 2 2 4 32 2" xfId="17960"/>
    <cellStyle name="Normal 2 2 4 33" xfId="6642"/>
    <cellStyle name="Normal 2 2 4 33 2" xfId="17961"/>
    <cellStyle name="Normal 2 2 4 34" xfId="6643"/>
    <cellStyle name="Normal 2 2 4 34 2" xfId="17962"/>
    <cellStyle name="Normal 2 2 4 35" xfId="6644"/>
    <cellStyle name="Normal 2 2 4 35 2" xfId="17963"/>
    <cellStyle name="Normal 2 2 4 36" xfId="6645"/>
    <cellStyle name="Normal 2 2 4 36 2" xfId="17964"/>
    <cellStyle name="Normal 2 2 4 37" xfId="6646"/>
    <cellStyle name="Normal 2 2 4 37 2" xfId="17965"/>
    <cellStyle name="Normal 2 2 4 38" xfId="6647"/>
    <cellStyle name="Normal 2 2 4 38 2" xfId="17966"/>
    <cellStyle name="Normal 2 2 4 39" xfId="6648"/>
    <cellStyle name="Normal 2 2 4 39 2" xfId="17967"/>
    <cellStyle name="Normal 2 2 4 4" xfId="6649"/>
    <cellStyle name="Normal 2 2 4 4 2" xfId="17968"/>
    <cellStyle name="Normal 2 2 4 40" xfId="6650"/>
    <cellStyle name="Normal 2 2 4 40 2" xfId="17969"/>
    <cellStyle name="Normal 2 2 4 41" xfId="6651"/>
    <cellStyle name="Normal 2 2 4 41 2" xfId="17970"/>
    <cellStyle name="Normal 2 2 4 42" xfId="6652"/>
    <cellStyle name="Normal 2 2 4 42 2" xfId="17971"/>
    <cellStyle name="Normal 2 2 4 43" xfId="6653"/>
    <cellStyle name="Normal 2 2 4 43 2" xfId="17972"/>
    <cellStyle name="Normal 2 2 4 44" xfId="6654"/>
    <cellStyle name="Normal 2 2 4 44 2" xfId="17973"/>
    <cellStyle name="Normal 2 2 4 45" xfId="6655"/>
    <cellStyle name="Normal 2 2 4 45 2" xfId="17974"/>
    <cellStyle name="Normal 2 2 4 46" xfId="6656"/>
    <cellStyle name="Normal 2 2 4 46 2" xfId="17975"/>
    <cellStyle name="Normal 2 2 4 47" xfId="6657"/>
    <cellStyle name="Normal 2 2 4 47 2" xfId="17976"/>
    <cellStyle name="Normal 2 2 4 48" xfId="6658"/>
    <cellStyle name="Normal 2 2 4 48 2" xfId="17977"/>
    <cellStyle name="Normal 2 2 4 49" xfId="6659"/>
    <cellStyle name="Normal 2 2 4 49 2" xfId="17978"/>
    <cellStyle name="Normal 2 2 4 5" xfId="6660"/>
    <cellStyle name="Normal 2 2 4 5 2" xfId="17979"/>
    <cellStyle name="Normal 2 2 4 50" xfId="6661"/>
    <cellStyle name="Normal 2 2 4 50 2" xfId="17980"/>
    <cellStyle name="Normal 2 2 4 51" xfId="6662"/>
    <cellStyle name="Normal 2 2 4 51 2" xfId="17981"/>
    <cellStyle name="Normal 2 2 4 52" xfId="6663"/>
    <cellStyle name="Normal 2 2 4 52 2" xfId="17982"/>
    <cellStyle name="Normal 2 2 4 53" xfId="6664"/>
    <cellStyle name="Normal 2 2 4 53 2" xfId="17983"/>
    <cellStyle name="Normal 2 2 4 54" xfId="6665"/>
    <cellStyle name="Normal 2 2 4 54 2" xfId="17984"/>
    <cellStyle name="Normal 2 2 4 55" xfId="6666"/>
    <cellStyle name="Normal 2 2 4 55 2" xfId="17985"/>
    <cellStyle name="Normal 2 2 4 56" xfId="6667"/>
    <cellStyle name="Normal 2 2 4 56 2" xfId="17986"/>
    <cellStyle name="Normal 2 2 4 57" xfId="6668"/>
    <cellStyle name="Normal 2 2 4 57 2" xfId="17987"/>
    <cellStyle name="Normal 2 2 4 58" xfId="6669"/>
    <cellStyle name="Normal 2 2 4 58 2" xfId="17988"/>
    <cellStyle name="Normal 2 2 4 59" xfId="6670"/>
    <cellStyle name="Normal 2 2 4 59 2" xfId="17989"/>
    <cellStyle name="Normal 2 2 4 6" xfId="6671"/>
    <cellStyle name="Normal 2 2 4 6 2" xfId="17990"/>
    <cellStyle name="Normal 2 2 4 60" xfId="6672"/>
    <cellStyle name="Normal 2 2 4 60 2" xfId="17991"/>
    <cellStyle name="Normal 2 2 4 61" xfId="6673"/>
    <cellStyle name="Normal 2 2 4 61 2" xfId="17992"/>
    <cellStyle name="Normal 2 2 4 62" xfId="6674"/>
    <cellStyle name="Normal 2 2 4 62 2" xfId="17993"/>
    <cellStyle name="Normal 2 2 4 63" xfId="6675"/>
    <cellStyle name="Normal 2 2 4 63 2" xfId="17994"/>
    <cellStyle name="Normal 2 2 4 64" xfId="6676"/>
    <cellStyle name="Normal 2 2 4 64 2" xfId="17995"/>
    <cellStyle name="Normal 2 2 4 65" xfId="6677"/>
    <cellStyle name="Normal 2 2 4 65 2" xfId="17996"/>
    <cellStyle name="Normal 2 2 4 66" xfId="6678"/>
    <cellStyle name="Normal 2 2 4 66 2" xfId="17997"/>
    <cellStyle name="Normal 2 2 4 67" xfId="6679"/>
    <cellStyle name="Normal 2 2 4 67 2" xfId="17998"/>
    <cellStyle name="Normal 2 2 4 68" xfId="6680"/>
    <cellStyle name="Normal 2 2 4 68 2" xfId="17999"/>
    <cellStyle name="Normal 2 2 4 69" xfId="6681"/>
    <cellStyle name="Normal 2 2 4 69 2" xfId="18000"/>
    <cellStyle name="Normal 2 2 4 7" xfId="6682"/>
    <cellStyle name="Normal 2 2 4 7 2" xfId="18001"/>
    <cellStyle name="Normal 2 2 4 70" xfId="6683"/>
    <cellStyle name="Normal 2 2 4 70 2" xfId="18002"/>
    <cellStyle name="Normal 2 2 4 71" xfId="6684"/>
    <cellStyle name="Normal 2 2 4 71 2" xfId="18003"/>
    <cellStyle name="Normal 2 2 4 72" xfId="6685"/>
    <cellStyle name="Normal 2 2 4 72 2" xfId="18004"/>
    <cellStyle name="Normal 2 2 4 73" xfId="6686"/>
    <cellStyle name="Normal 2 2 4 73 2" xfId="18005"/>
    <cellStyle name="Normal 2 2 4 74" xfId="6687"/>
    <cellStyle name="Normal 2 2 4 74 2" xfId="18006"/>
    <cellStyle name="Normal 2 2 4 75" xfId="6688"/>
    <cellStyle name="Normal 2 2 4 75 2" xfId="18007"/>
    <cellStyle name="Normal 2 2 4 76" xfId="6689"/>
    <cellStyle name="Normal 2 2 4 76 2" xfId="18008"/>
    <cellStyle name="Normal 2 2 4 77" xfId="6690"/>
    <cellStyle name="Normal 2 2 4 77 2" xfId="18009"/>
    <cellStyle name="Normal 2 2 4 78" xfId="6691"/>
    <cellStyle name="Normal 2 2 4 78 2" xfId="18010"/>
    <cellStyle name="Normal 2 2 4 79" xfId="6692"/>
    <cellStyle name="Normal 2 2 4 79 2" xfId="18011"/>
    <cellStyle name="Normal 2 2 4 8" xfId="6693"/>
    <cellStyle name="Normal 2 2 4 8 2" xfId="18012"/>
    <cellStyle name="Normal 2 2 4 80" xfId="6694"/>
    <cellStyle name="Normal 2 2 4 80 2" xfId="18013"/>
    <cellStyle name="Normal 2 2 4 81" xfId="6695"/>
    <cellStyle name="Normal 2 2 4 81 2" xfId="18014"/>
    <cellStyle name="Normal 2 2 4 82" xfId="6696"/>
    <cellStyle name="Normal 2 2 4 82 2" xfId="18015"/>
    <cellStyle name="Normal 2 2 4 83" xfId="6697"/>
    <cellStyle name="Normal 2 2 4 83 2" xfId="18016"/>
    <cellStyle name="Normal 2 2 4 84" xfId="6698"/>
    <cellStyle name="Normal 2 2 4 84 2" xfId="18017"/>
    <cellStyle name="Normal 2 2 4 85" xfId="6699"/>
    <cellStyle name="Normal 2 2 4 85 2" xfId="18018"/>
    <cellStyle name="Normal 2 2 4 86" xfId="6700"/>
    <cellStyle name="Normal 2 2 4 86 2" xfId="18019"/>
    <cellStyle name="Normal 2 2 4 87" xfId="6701"/>
    <cellStyle name="Normal 2 2 4 87 2" xfId="18020"/>
    <cellStyle name="Normal 2 2 4 88" xfId="6702"/>
    <cellStyle name="Normal 2 2 4 88 2" xfId="18021"/>
    <cellStyle name="Normal 2 2 4 89" xfId="6703"/>
    <cellStyle name="Normal 2 2 4 89 2" xfId="18022"/>
    <cellStyle name="Normal 2 2 4 9" xfId="6704"/>
    <cellStyle name="Normal 2 2 4 9 2" xfId="18023"/>
    <cellStyle name="Normal 2 2 4 90" xfId="6705"/>
    <cellStyle name="Normal 2 2 4 90 2" xfId="18024"/>
    <cellStyle name="Normal 2 2 4 91" xfId="6706"/>
    <cellStyle name="Normal 2 2 4 91 2" xfId="18025"/>
    <cellStyle name="Normal 2 2 4 92" xfId="18026"/>
    <cellStyle name="Normal 2 2 4 93" xfId="33647"/>
    <cellStyle name="Normal 2 2 40" xfId="6707"/>
    <cellStyle name="Normal 2 2 40 2" xfId="6708"/>
    <cellStyle name="Normal 2 2 40 2 2" xfId="6709"/>
    <cellStyle name="Normal 2 2 40 2 2 2" xfId="18027"/>
    <cellStyle name="Normal 2 2 40 2 2 2 2" xfId="27356"/>
    <cellStyle name="Normal 2 2 40 2 2 3" xfId="27357"/>
    <cellStyle name="Normal 2 2 40 2 3" xfId="18028"/>
    <cellStyle name="Normal 2 2 40 2 3 2" xfId="27358"/>
    <cellStyle name="Normal 2 2 40 2 4" xfId="27359"/>
    <cellStyle name="Normal 2 2 40 3" xfId="6710"/>
    <cellStyle name="Normal 2 2 40 3 2" xfId="6711"/>
    <cellStyle name="Normal 2 2 40 3 2 2" xfId="18029"/>
    <cellStyle name="Normal 2 2 40 3 2 2 2" xfId="27360"/>
    <cellStyle name="Normal 2 2 40 3 2 3" xfId="27361"/>
    <cellStyle name="Normal 2 2 40 3 3" xfId="18030"/>
    <cellStyle name="Normal 2 2 40 3 3 2" xfId="27362"/>
    <cellStyle name="Normal 2 2 40 3 4" xfId="27363"/>
    <cellStyle name="Normal 2 2 40 4" xfId="6712"/>
    <cellStyle name="Normal 2 2 40 4 2" xfId="18031"/>
    <cellStyle name="Normal 2 2 40 4 2 2" xfId="27364"/>
    <cellStyle name="Normal 2 2 40 4 3" xfId="27365"/>
    <cellStyle name="Normal 2 2 40 5" xfId="18032"/>
    <cellStyle name="Normal 2 2 40 5 2" xfId="27366"/>
    <cellStyle name="Normal 2 2 40 6" xfId="27367"/>
    <cellStyle name="Normal 2 2 41" xfId="6713"/>
    <cellStyle name="Normal 2 2 41 2" xfId="6714"/>
    <cellStyle name="Normal 2 2 41 2 2" xfId="6715"/>
    <cellStyle name="Normal 2 2 41 2 2 2" xfId="18033"/>
    <cellStyle name="Normal 2 2 41 2 2 2 2" xfId="27368"/>
    <cellStyle name="Normal 2 2 41 2 2 3" xfId="27369"/>
    <cellStyle name="Normal 2 2 41 2 3" xfId="18034"/>
    <cellStyle name="Normal 2 2 41 2 3 2" xfId="27370"/>
    <cellStyle name="Normal 2 2 41 2 4" xfId="27371"/>
    <cellStyle name="Normal 2 2 41 3" xfId="6716"/>
    <cellStyle name="Normal 2 2 41 3 2" xfId="6717"/>
    <cellStyle name="Normal 2 2 41 3 2 2" xfId="18035"/>
    <cellStyle name="Normal 2 2 41 3 2 2 2" xfId="27372"/>
    <cellStyle name="Normal 2 2 41 3 2 3" xfId="27373"/>
    <cellStyle name="Normal 2 2 41 3 3" xfId="18036"/>
    <cellStyle name="Normal 2 2 41 3 3 2" xfId="27374"/>
    <cellStyle name="Normal 2 2 41 3 4" xfId="27375"/>
    <cellStyle name="Normal 2 2 41 4" xfId="6718"/>
    <cellStyle name="Normal 2 2 41 4 2" xfId="18037"/>
    <cellStyle name="Normal 2 2 41 4 2 2" xfId="27376"/>
    <cellStyle name="Normal 2 2 41 4 3" xfId="27377"/>
    <cellStyle name="Normal 2 2 41 5" xfId="18038"/>
    <cellStyle name="Normal 2 2 41 5 2" xfId="27378"/>
    <cellStyle name="Normal 2 2 41 6" xfId="27379"/>
    <cellStyle name="Normal 2 2 42" xfId="6719"/>
    <cellStyle name="Normal 2 2 42 2" xfId="6720"/>
    <cellStyle name="Normal 2 2 42 2 2" xfId="6721"/>
    <cellStyle name="Normal 2 2 42 2 2 2" xfId="18039"/>
    <cellStyle name="Normal 2 2 42 2 2 2 2" xfId="27380"/>
    <cellStyle name="Normal 2 2 42 2 2 3" xfId="27381"/>
    <cellStyle name="Normal 2 2 42 2 3" xfId="18040"/>
    <cellStyle name="Normal 2 2 42 2 3 2" xfId="27382"/>
    <cellStyle name="Normal 2 2 42 2 4" xfId="27383"/>
    <cellStyle name="Normal 2 2 42 3" xfId="6722"/>
    <cellStyle name="Normal 2 2 42 3 2" xfId="6723"/>
    <cellStyle name="Normal 2 2 42 3 2 2" xfId="18041"/>
    <cellStyle name="Normal 2 2 42 3 2 2 2" xfId="27384"/>
    <cellStyle name="Normal 2 2 42 3 2 3" xfId="27385"/>
    <cellStyle name="Normal 2 2 42 3 3" xfId="18042"/>
    <cellStyle name="Normal 2 2 42 3 3 2" xfId="27386"/>
    <cellStyle name="Normal 2 2 42 3 4" xfId="27387"/>
    <cellStyle name="Normal 2 2 42 4" xfId="6724"/>
    <cellStyle name="Normal 2 2 42 4 2" xfId="18043"/>
    <cellStyle name="Normal 2 2 42 4 2 2" xfId="27388"/>
    <cellStyle name="Normal 2 2 42 4 3" xfId="27389"/>
    <cellStyle name="Normal 2 2 42 5" xfId="18044"/>
    <cellStyle name="Normal 2 2 42 5 2" xfId="27390"/>
    <cellStyle name="Normal 2 2 42 6" xfId="27391"/>
    <cellStyle name="Normal 2 2 43" xfId="6725"/>
    <cellStyle name="Normal 2 2 43 2" xfId="6726"/>
    <cellStyle name="Normal 2 2 43 2 2" xfId="6727"/>
    <cellStyle name="Normal 2 2 43 2 2 2" xfId="18045"/>
    <cellStyle name="Normal 2 2 43 2 2 2 2" xfId="27392"/>
    <cellStyle name="Normal 2 2 43 2 2 3" xfId="27393"/>
    <cellStyle name="Normal 2 2 43 2 3" xfId="18046"/>
    <cellStyle name="Normal 2 2 43 2 3 2" xfId="27394"/>
    <cellStyle name="Normal 2 2 43 2 4" xfId="27395"/>
    <cellStyle name="Normal 2 2 43 3" xfId="6728"/>
    <cellStyle name="Normal 2 2 43 3 2" xfId="6729"/>
    <cellStyle name="Normal 2 2 43 3 2 2" xfId="18047"/>
    <cellStyle name="Normal 2 2 43 3 2 2 2" xfId="27396"/>
    <cellStyle name="Normal 2 2 43 3 2 3" xfId="27397"/>
    <cellStyle name="Normal 2 2 43 3 3" xfId="18048"/>
    <cellStyle name="Normal 2 2 43 3 3 2" xfId="27398"/>
    <cellStyle name="Normal 2 2 43 3 4" xfId="27399"/>
    <cellStyle name="Normal 2 2 43 4" xfId="6730"/>
    <cellStyle name="Normal 2 2 43 4 2" xfId="18049"/>
    <cellStyle name="Normal 2 2 43 4 2 2" xfId="27400"/>
    <cellStyle name="Normal 2 2 43 4 3" xfId="27401"/>
    <cellStyle name="Normal 2 2 43 5" xfId="18050"/>
    <cellStyle name="Normal 2 2 43 5 2" xfId="27402"/>
    <cellStyle name="Normal 2 2 43 6" xfId="27403"/>
    <cellStyle name="Normal 2 2 44" xfId="6731"/>
    <cellStyle name="Normal 2 2 44 2" xfId="6732"/>
    <cellStyle name="Normal 2 2 44 2 2" xfId="6733"/>
    <cellStyle name="Normal 2 2 44 2 2 2" xfId="18051"/>
    <cellStyle name="Normal 2 2 44 2 2 2 2" xfId="27404"/>
    <cellStyle name="Normal 2 2 44 2 2 3" xfId="27405"/>
    <cellStyle name="Normal 2 2 44 2 3" xfId="18052"/>
    <cellStyle name="Normal 2 2 44 2 3 2" xfId="27406"/>
    <cellStyle name="Normal 2 2 44 2 4" xfId="27407"/>
    <cellStyle name="Normal 2 2 44 3" xfId="6734"/>
    <cellStyle name="Normal 2 2 44 3 2" xfId="6735"/>
    <cellStyle name="Normal 2 2 44 3 2 2" xfId="18053"/>
    <cellStyle name="Normal 2 2 44 3 2 2 2" xfId="27408"/>
    <cellStyle name="Normal 2 2 44 3 2 3" xfId="27409"/>
    <cellStyle name="Normal 2 2 44 3 3" xfId="18054"/>
    <cellStyle name="Normal 2 2 44 3 3 2" xfId="27410"/>
    <cellStyle name="Normal 2 2 44 3 4" xfId="27411"/>
    <cellStyle name="Normal 2 2 44 4" xfId="6736"/>
    <cellStyle name="Normal 2 2 44 4 2" xfId="18055"/>
    <cellStyle name="Normal 2 2 44 4 2 2" xfId="27412"/>
    <cellStyle name="Normal 2 2 44 4 3" xfId="27413"/>
    <cellStyle name="Normal 2 2 44 5" xfId="18056"/>
    <cellStyle name="Normal 2 2 44 5 2" xfId="27414"/>
    <cellStyle name="Normal 2 2 44 6" xfId="27415"/>
    <cellStyle name="Normal 2 2 45" xfId="6737"/>
    <cellStyle name="Normal 2 2 45 2" xfId="6738"/>
    <cellStyle name="Normal 2 2 45 2 2" xfId="6739"/>
    <cellStyle name="Normal 2 2 45 2 2 2" xfId="18057"/>
    <cellStyle name="Normal 2 2 45 2 2 2 2" xfId="27416"/>
    <cellStyle name="Normal 2 2 45 2 2 3" xfId="27417"/>
    <cellStyle name="Normal 2 2 45 2 3" xfId="18058"/>
    <cellStyle name="Normal 2 2 45 2 3 2" xfId="27418"/>
    <cellStyle name="Normal 2 2 45 2 4" xfId="27419"/>
    <cellStyle name="Normal 2 2 45 3" xfId="6740"/>
    <cellStyle name="Normal 2 2 45 3 2" xfId="6741"/>
    <cellStyle name="Normal 2 2 45 3 2 2" xfId="18059"/>
    <cellStyle name="Normal 2 2 45 3 2 2 2" xfId="27420"/>
    <cellStyle name="Normal 2 2 45 3 2 3" xfId="27421"/>
    <cellStyle name="Normal 2 2 45 3 3" xfId="18060"/>
    <cellStyle name="Normal 2 2 45 3 3 2" xfId="27422"/>
    <cellStyle name="Normal 2 2 45 3 4" xfId="27423"/>
    <cellStyle name="Normal 2 2 45 4" xfId="6742"/>
    <cellStyle name="Normal 2 2 45 4 2" xfId="18061"/>
    <cellStyle name="Normal 2 2 45 4 2 2" xfId="27424"/>
    <cellStyle name="Normal 2 2 45 4 3" xfId="27425"/>
    <cellStyle name="Normal 2 2 45 5" xfId="18062"/>
    <cellStyle name="Normal 2 2 45 5 2" xfId="27426"/>
    <cellStyle name="Normal 2 2 45 6" xfId="27427"/>
    <cellStyle name="Normal 2 2 46" xfId="6743"/>
    <cellStyle name="Normal 2 2 46 2" xfId="6744"/>
    <cellStyle name="Normal 2 2 46 2 2" xfId="6745"/>
    <cellStyle name="Normal 2 2 46 2 2 2" xfId="18063"/>
    <cellStyle name="Normal 2 2 46 2 2 2 2" xfId="27428"/>
    <cellStyle name="Normal 2 2 46 2 2 3" xfId="27429"/>
    <cellStyle name="Normal 2 2 46 2 3" xfId="18064"/>
    <cellStyle name="Normal 2 2 46 2 3 2" xfId="27430"/>
    <cellStyle name="Normal 2 2 46 2 4" xfId="27431"/>
    <cellStyle name="Normal 2 2 46 3" xfId="6746"/>
    <cellStyle name="Normal 2 2 46 3 2" xfId="6747"/>
    <cellStyle name="Normal 2 2 46 3 2 2" xfId="18065"/>
    <cellStyle name="Normal 2 2 46 3 2 2 2" xfId="27432"/>
    <cellStyle name="Normal 2 2 46 3 2 3" xfId="27433"/>
    <cellStyle name="Normal 2 2 46 3 3" xfId="18066"/>
    <cellStyle name="Normal 2 2 46 3 3 2" xfId="27434"/>
    <cellStyle name="Normal 2 2 46 3 4" xfId="27435"/>
    <cellStyle name="Normal 2 2 46 4" xfId="6748"/>
    <cellStyle name="Normal 2 2 46 4 2" xfId="18067"/>
    <cellStyle name="Normal 2 2 46 4 2 2" xfId="27436"/>
    <cellStyle name="Normal 2 2 46 4 3" xfId="27437"/>
    <cellStyle name="Normal 2 2 46 5" xfId="18068"/>
    <cellStyle name="Normal 2 2 46 5 2" xfId="27438"/>
    <cellStyle name="Normal 2 2 46 6" xfId="27439"/>
    <cellStyle name="Normal 2 2 47" xfId="6749"/>
    <cellStyle name="Normal 2 2 47 2" xfId="6750"/>
    <cellStyle name="Normal 2 2 47 2 2" xfId="6751"/>
    <cellStyle name="Normal 2 2 47 2 2 2" xfId="18069"/>
    <cellStyle name="Normal 2 2 47 2 2 2 2" xfId="27440"/>
    <cellStyle name="Normal 2 2 47 2 2 3" xfId="27441"/>
    <cellStyle name="Normal 2 2 47 2 3" xfId="18070"/>
    <cellStyle name="Normal 2 2 47 2 3 2" xfId="27442"/>
    <cellStyle name="Normal 2 2 47 2 4" xfId="27443"/>
    <cellStyle name="Normal 2 2 47 3" xfId="6752"/>
    <cellStyle name="Normal 2 2 47 3 2" xfId="6753"/>
    <cellStyle name="Normal 2 2 47 3 2 2" xfId="18071"/>
    <cellStyle name="Normal 2 2 47 3 2 2 2" xfId="27444"/>
    <cellStyle name="Normal 2 2 47 3 2 3" xfId="27445"/>
    <cellStyle name="Normal 2 2 47 3 3" xfId="18072"/>
    <cellStyle name="Normal 2 2 47 3 3 2" xfId="27446"/>
    <cellStyle name="Normal 2 2 47 3 4" xfId="27447"/>
    <cellStyle name="Normal 2 2 47 4" xfId="6754"/>
    <cellStyle name="Normal 2 2 47 4 2" xfId="18073"/>
    <cellStyle name="Normal 2 2 47 4 2 2" xfId="27448"/>
    <cellStyle name="Normal 2 2 47 4 3" xfId="27449"/>
    <cellStyle name="Normal 2 2 47 5" xfId="18074"/>
    <cellStyle name="Normal 2 2 47 5 2" xfId="27450"/>
    <cellStyle name="Normal 2 2 47 6" xfId="27451"/>
    <cellStyle name="Normal 2 2 48" xfId="6755"/>
    <cellStyle name="Normal 2 2 48 2" xfId="6756"/>
    <cellStyle name="Normal 2 2 48 2 2" xfId="6757"/>
    <cellStyle name="Normal 2 2 48 2 2 2" xfId="18075"/>
    <cellStyle name="Normal 2 2 48 2 2 2 2" xfId="27452"/>
    <cellStyle name="Normal 2 2 48 2 2 3" xfId="27453"/>
    <cellStyle name="Normal 2 2 48 2 3" xfId="18076"/>
    <cellStyle name="Normal 2 2 48 2 3 2" xfId="27454"/>
    <cellStyle name="Normal 2 2 48 2 4" xfId="27455"/>
    <cellStyle name="Normal 2 2 48 3" xfId="6758"/>
    <cellStyle name="Normal 2 2 48 3 2" xfId="6759"/>
    <cellStyle name="Normal 2 2 48 3 2 2" xfId="18077"/>
    <cellStyle name="Normal 2 2 48 3 2 2 2" xfId="27456"/>
    <cellStyle name="Normal 2 2 48 3 2 3" xfId="27457"/>
    <cellStyle name="Normal 2 2 48 3 3" xfId="18078"/>
    <cellStyle name="Normal 2 2 48 3 3 2" xfId="27458"/>
    <cellStyle name="Normal 2 2 48 3 4" xfId="27459"/>
    <cellStyle name="Normal 2 2 48 4" xfId="6760"/>
    <cellStyle name="Normal 2 2 48 4 2" xfId="18079"/>
    <cellStyle name="Normal 2 2 48 4 2 2" xfId="27460"/>
    <cellStyle name="Normal 2 2 48 4 3" xfId="27461"/>
    <cellStyle name="Normal 2 2 48 5" xfId="18080"/>
    <cellStyle name="Normal 2 2 48 5 2" xfId="27462"/>
    <cellStyle name="Normal 2 2 48 6" xfId="27463"/>
    <cellStyle name="Normal 2 2 49" xfId="6761"/>
    <cellStyle name="Normal 2 2 49 2" xfId="6762"/>
    <cellStyle name="Normal 2 2 49 2 2" xfId="6763"/>
    <cellStyle name="Normal 2 2 49 2 2 2" xfId="18081"/>
    <cellStyle name="Normal 2 2 49 2 2 2 2" xfId="27464"/>
    <cellStyle name="Normal 2 2 49 2 2 3" xfId="27465"/>
    <cellStyle name="Normal 2 2 49 2 3" xfId="18082"/>
    <cellStyle name="Normal 2 2 49 2 3 2" xfId="27466"/>
    <cellStyle name="Normal 2 2 49 2 4" xfId="27467"/>
    <cellStyle name="Normal 2 2 49 3" xfId="6764"/>
    <cellStyle name="Normal 2 2 49 3 2" xfId="6765"/>
    <cellStyle name="Normal 2 2 49 3 2 2" xfId="18083"/>
    <cellStyle name="Normal 2 2 49 3 2 2 2" xfId="27468"/>
    <cellStyle name="Normal 2 2 49 3 2 3" xfId="27469"/>
    <cellStyle name="Normal 2 2 49 3 3" xfId="18084"/>
    <cellStyle name="Normal 2 2 49 3 3 2" xfId="27470"/>
    <cellStyle name="Normal 2 2 49 3 4" xfId="27471"/>
    <cellStyle name="Normal 2 2 49 4" xfId="6766"/>
    <cellStyle name="Normal 2 2 49 4 2" xfId="18085"/>
    <cellStyle name="Normal 2 2 49 4 2 2" xfId="27472"/>
    <cellStyle name="Normal 2 2 49 4 3" xfId="27473"/>
    <cellStyle name="Normal 2 2 49 5" xfId="18086"/>
    <cellStyle name="Normal 2 2 49 5 2" xfId="27474"/>
    <cellStyle name="Normal 2 2 49 6" xfId="27475"/>
    <cellStyle name="Normal 2 2 5" xfId="45"/>
    <cellStyle name="Normal 2 2 5 10" xfId="6767"/>
    <cellStyle name="Normal 2 2 5 10 2" xfId="18087"/>
    <cellStyle name="Normal 2 2 5 11" xfId="6768"/>
    <cellStyle name="Normal 2 2 5 11 2" xfId="18088"/>
    <cellStyle name="Normal 2 2 5 12" xfId="6769"/>
    <cellStyle name="Normal 2 2 5 12 2" xfId="18089"/>
    <cellStyle name="Normal 2 2 5 13" xfId="6770"/>
    <cellStyle name="Normal 2 2 5 13 2" xfId="18090"/>
    <cellStyle name="Normal 2 2 5 14" xfId="6771"/>
    <cellStyle name="Normal 2 2 5 14 2" xfId="18091"/>
    <cellStyle name="Normal 2 2 5 15" xfId="6772"/>
    <cellStyle name="Normal 2 2 5 15 2" xfId="18092"/>
    <cellStyle name="Normal 2 2 5 16" xfId="6773"/>
    <cellStyle name="Normal 2 2 5 16 2" xfId="18093"/>
    <cellStyle name="Normal 2 2 5 17" xfId="6774"/>
    <cellStyle name="Normal 2 2 5 17 2" xfId="18094"/>
    <cellStyle name="Normal 2 2 5 18" xfId="6775"/>
    <cellStyle name="Normal 2 2 5 18 2" xfId="18095"/>
    <cellStyle name="Normal 2 2 5 19" xfId="6776"/>
    <cellStyle name="Normal 2 2 5 19 2" xfId="18096"/>
    <cellStyle name="Normal 2 2 5 2" xfId="6777"/>
    <cellStyle name="Normal 2 2 5 2 2" xfId="6778"/>
    <cellStyle name="Normal 2 2 5 2 3" xfId="18097"/>
    <cellStyle name="Normal 2 2 5 20" xfId="6779"/>
    <cellStyle name="Normal 2 2 5 20 2" xfId="18098"/>
    <cellStyle name="Normal 2 2 5 21" xfId="6780"/>
    <cellStyle name="Normal 2 2 5 21 2" xfId="18099"/>
    <cellStyle name="Normal 2 2 5 22" xfId="6781"/>
    <cellStyle name="Normal 2 2 5 22 2" xfId="18100"/>
    <cellStyle name="Normal 2 2 5 23" xfId="6782"/>
    <cellStyle name="Normal 2 2 5 23 2" xfId="18101"/>
    <cellStyle name="Normal 2 2 5 24" xfId="6783"/>
    <cellStyle name="Normal 2 2 5 24 2" xfId="18102"/>
    <cellStyle name="Normal 2 2 5 25" xfId="6784"/>
    <cellStyle name="Normal 2 2 5 25 2" xfId="18103"/>
    <cellStyle name="Normal 2 2 5 26" xfId="6785"/>
    <cellStyle name="Normal 2 2 5 26 2" xfId="18104"/>
    <cellStyle name="Normal 2 2 5 27" xfId="6786"/>
    <cellStyle name="Normal 2 2 5 27 2" xfId="18105"/>
    <cellStyle name="Normal 2 2 5 28" xfId="6787"/>
    <cellStyle name="Normal 2 2 5 28 2" xfId="18106"/>
    <cellStyle name="Normal 2 2 5 29" xfId="6788"/>
    <cellStyle name="Normal 2 2 5 29 2" xfId="18107"/>
    <cellStyle name="Normal 2 2 5 3" xfId="6789"/>
    <cellStyle name="Normal 2 2 5 3 2" xfId="18108"/>
    <cellStyle name="Normal 2 2 5 3 3" xfId="18109"/>
    <cellStyle name="Normal 2 2 5 30" xfId="6790"/>
    <cellStyle name="Normal 2 2 5 30 2" xfId="18110"/>
    <cellStyle name="Normal 2 2 5 31" xfId="6791"/>
    <cellStyle name="Normal 2 2 5 31 2" xfId="18111"/>
    <cellStyle name="Normal 2 2 5 32" xfId="6792"/>
    <cellStyle name="Normal 2 2 5 32 2" xfId="18112"/>
    <cellStyle name="Normal 2 2 5 33" xfId="6793"/>
    <cellStyle name="Normal 2 2 5 33 2" xfId="18113"/>
    <cellStyle name="Normal 2 2 5 34" xfId="6794"/>
    <cellStyle name="Normal 2 2 5 34 2" xfId="18114"/>
    <cellStyle name="Normal 2 2 5 35" xfId="6795"/>
    <cellStyle name="Normal 2 2 5 35 2" xfId="18115"/>
    <cellStyle name="Normal 2 2 5 36" xfId="6796"/>
    <cellStyle name="Normal 2 2 5 36 2" xfId="18116"/>
    <cellStyle name="Normal 2 2 5 37" xfId="6797"/>
    <cellStyle name="Normal 2 2 5 37 2" xfId="18117"/>
    <cellStyle name="Normal 2 2 5 38" xfId="6798"/>
    <cellStyle name="Normal 2 2 5 38 2" xfId="18118"/>
    <cellStyle name="Normal 2 2 5 39" xfId="6799"/>
    <cellStyle name="Normal 2 2 5 39 2" xfId="18119"/>
    <cellStyle name="Normal 2 2 5 4" xfId="6800"/>
    <cellStyle name="Normal 2 2 5 4 2" xfId="18120"/>
    <cellStyle name="Normal 2 2 5 40" xfId="6801"/>
    <cellStyle name="Normal 2 2 5 40 2" xfId="18121"/>
    <cellStyle name="Normal 2 2 5 41" xfId="6802"/>
    <cellStyle name="Normal 2 2 5 41 2" xfId="18122"/>
    <cellStyle name="Normal 2 2 5 42" xfId="6803"/>
    <cellStyle name="Normal 2 2 5 42 2" xfId="18123"/>
    <cellStyle name="Normal 2 2 5 43" xfId="6804"/>
    <cellStyle name="Normal 2 2 5 43 2" xfId="18124"/>
    <cellStyle name="Normal 2 2 5 44" xfId="6805"/>
    <cellStyle name="Normal 2 2 5 44 2" xfId="18125"/>
    <cellStyle name="Normal 2 2 5 45" xfId="6806"/>
    <cellStyle name="Normal 2 2 5 45 2" xfId="18126"/>
    <cellStyle name="Normal 2 2 5 46" xfId="6807"/>
    <cellStyle name="Normal 2 2 5 46 2" xfId="18127"/>
    <cellStyle name="Normal 2 2 5 47" xfId="6808"/>
    <cellStyle name="Normal 2 2 5 47 2" xfId="18128"/>
    <cellStyle name="Normal 2 2 5 48" xfId="6809"/>
    <cellStyle name="Normal 2 2 5 48 2" xfId="18129"/>
    <cellStyle name="Normal 2 2 5 49" xfId="6810"/>
    <cellStyle name="Normal 2 2 5 49 2" xfId="18130"/>
    <cellStyle name="Normal 2 2 5 5" xfId="6811"/>
    <cellStyle name="Normal 2 2 5 5 2" xfId="18131"/>
    <cellStyle name="Normal 2 2 5 50" xfId="6812"/>
    <cellStyle name="Normal 2 2 5 50 2" xfId="18132"/>
    <cellStyle name="Normal 2 2 5 51" xfId="6813"/>
    <cellStyle name="Normal 2 2 5 51 2" xfId="18133"/>
    <cellStyle name="Normal 2 2 5 52" xfId="6814"/>
    <cellStyle name="Normal 2 2 5 52 2" xfId="18134"/>
    <cellStyle name="Normal 2 2 5 53" xfId="6815"/>
    <cellStyle name="Normal 2 2 5 53 2" xfId="18135"/>
    <cellStyle name="Normal 2 2 5 54" xfId="6816"/>
    <cellStyle name="Normal 2 2 5 54 2" xfId="18136"/>
    <cellStyle name="Normal 2 2 5 55" xfId="6817"/>
    <cellStyle name="Normal 2 2 5 55 2" xfId="18137"/>
    <cellStyle name="Normal 2 2 5 56" xfId="6818"/>
    <cellStyle name="Normal 2 2 5 56 2" xfId="18138"/>
    <cellStyle name="Normal 2 2 5 57" xfId="6819"/>
    <cellStyle name="Normal 2 2 5 57 2" xfId="18139"/>
    <cellStyle name="Normal 2 2 5 58" xfId="6820"/>
    <cellStyle name="Normal 2 2 5 58 2" xfId="18140"/>
    <cellStyle name="Normal 2 2 5 59" xfId="6821"/>
    <cellStyle name="Normal 2 2 5 59 2" xfId="18141"/>
    <cellStyle name="Normal 2 2 5 6" xfId="6822"/>
    <cellStyle name="Normal 2 2 5 6 2" xfId="18142"/>
    <cellStyle name="Normal 2 2 5 60" xfId="6823"/>
    <cellStyle name="Normal 2 2 5 60 2" xfId="18143"/>
    <cellStyle name="Normal 2 2 5 61" xfId="6824"/>
    <cellStyle name="Normal 2 2 5 61 2" xfId="18144"/>
    <cellStyle name="Normal 2 2 5 62" xfId="6825"/>
    <cellStyle name="Normal 2 2 5 62 2" xfId="18145"/>
    <cellStyle name="Normal 2 2 5 63" xfId="6826"/>
    <cellStyle name="Normal 2 2 5 63 2" xfId="18146"/>
    <cellStyle name="Normal 2 2 5 64" xfId="6827"/>
    <cellStyle name="Normal 2 2 5 64 2" xfId="18147"/>
    <cellStyle name="Normal 2 2 5 65" xfId="6828"/>
    <cellStyle name="Normal 2 2 5 65 2" xfId="18148"/>
    <cellStyle name="Normal 2 2 5 66" xfId="6829"/>
    <cellStyle name="Normal 2 2 5 66 2" xfId="18149"/>
    <cellStyle name="Normal 2 2 5 67" xfId="6830"/>
    <cellStyle name="Normal 2 2 5 67 2" xfId="18150"/>
    <cellStyle name="Normal 2 2 5 68" xfId="6831"/>
    <cellStyle name="Normal 2 2 5 68 2" xfId="18151"/>
    <cellStyle name="Normal 2 2 5 69" xfId="6832"/>
    <cellStyle name="Normal 2 2 5 69 2" xfId="18152"/>
    <cellStyle name="Normal 2 2 5 7" xfId="6833"/>
    <cellStyle name="Normal 2 2 5 7 2" xfId="18153"/>
    <cellStyle name="Normal 2 2 5 70" xfId="6834"/>
    <cellStyle name="Normal 2 2 5 70 2" xfId="18154"/>
    <cellStyle name="Normal 2 2 5 71" xfId="6835"/>
    <cellStyle name="Normal 2 2 5 71 2" xfId="18155"/>
    <cellStyle name="Normal 2 2 5 72" xfId="6836"/>
    <cellStyle name="Normal 2 2 5 72 2" xfId="18156"/>
    <cellStyle name="Normal 2 2 5 73" xfId="6837"/>
    <cellStyle name="Normal 2 2 5 73 2" xfId="18157"/>
    <cellStyle name="Normal 2 2 5 74" xfId="6838"/>
    <cellStyle name="Normal 2 2 5 74 2" xfId="18158"/>
    <cellStyle name="Normal 2 2 5 75" xfId="6839"/>
    <cellStyle name="Normal 2 2 5 75 2" xfId="18159"/>
    <cellStyle name="Normal 2 2 5 76" xfId="6840"/>
    <cellStyle name="Normal 2 2 5 76 2" xfId="18160"/>
    <cellStyle name="Normal 2 2 5 77" xfId="6841"/>
    <cellStyle name="Normal 2 2 5 77 2" xfId="18161"/>
    <cellStyle name="Normal 2 2 5 78" xfId="6842"/>
    <cellStyle name="Normal 2 2 5 78 2" xfId="18162"/>
    <cellStyle name="Normal 2 2 5 79" xfId="6843"/>
    <cellStyle name="Normal 2 2 5 79 2" xfId="18163"/>
    <cellStyle name="Normal 2 2 5 8" xfId="6844"/>
    <cellStyle name="Normal 2 2 5 8 2" xfId="18164"/>
    <cellStyle name="Normal 2 2 5 80" xfId="6845"/>
    <cellStyle name="Normal 2 2 5 80 2" xfId="18165"/>
    <cellStyle name="Normal 2 2 5 81" xfId="6846"/>
    <cellStyle name="Normal 2 2 5 81 2" xfId="18166"/>
    <cellStyle name="Normal 2 2 5 82" xfId="6847"/>
    <cellStyle name="Normal 2 2 5 82 2" xfId="18167"/>
    <cellStyle name="Normal 2 2 5 83" xfId="6848"/>
    <cellStyle name="Normal 2 2 5 83 2" xfId="18168"/>
    <cellStyle name="Normal 2 2 5 84" xfId="6849"/>
    <cellStyle name="Normal 2 2 5 84 2" xfId="18169"/>
    <cellStyle name="Normal 2 2 5 85" xfId="6850"/>
    <cellStyle name="Normal 2 2 5 85 2" xfId="18170"/>
    <cellStyle name="Normal 2 2 5 86" xfId="6851"/>
    <cellStyle name="Normal 2 2 5 86 2" xfId="18171"/>
    <cellStyle name="Normal 2 2 5 87" xfId="6852"/>
    <cellStyle name="Normal 2 2 5 87 2" xfId="18172"/>
    <cellStyle name="Normal 2 2 5 88" xfId="6853"/>
    <cellStyle name="Normal 2 2 5 88 2" xfId="18173"/>
    <cellStyle name="Normal 2 2 5 89" xfId="6854"/>
    <cellStyle name="Normal 2 2 5 89 2" xfId="18174"/>
    <cellStyle name="Normal 2 2 5 9" xfId="6855"/>
    <cellStyle name="Normal 2 2 5 9 2" xfId="18175"/>
    <cellStyle name="Normal 2 2 5 90" xfId="6856"/>
    <cellStyle name="Normal 2 2 5 90 2" xfId="18176"/>
    <cellStyle name="Normal 2 2 5 91" xfId="6857"/>
    <cellStyle name="Normal 2 2 5 91 2" xfId="18177"/>
    <cellStyle name="Normal 2 2 5 92" xfId="18178"/>
    <cellStyle name="Normal 2 2 5 93" xfId="33648"/>
    <cellStyle name="Normal 2 2 50" xfId="6858"/>
    <cellStyle name="Normal 2 2 50 2" xfId="6859"/>
    <cellStyle name="Normal 2 2 50 2 2" xfId="6860"/>
    <cellStyle name="Normal 2 2 50 2 2 2" xfId="18179"/>
    <cellStyle name="Normal 2 2 50 2 2 2 2" xfId="27476"/>
    <cellStyle name="Normal 2 2 50 2 2 3" xfId="27477"/>
    <cellStyle name="Normal 2 2 50 2 3" xfId="18180"/>
    <cellStyle name="Normal 2 2 50 2 3 2" xfId="27478"/>
    <cellStyle name="Normal 2 2 50 2 4" xfId="27479"/>
    <cellStyle name="Normal 2 2 50 3" xfId="6861"/>
    <cellStyle name="Normal 2 2 50 3 2" xfId="6862"/>
    <cellStyle name="Normal 2 2 50 3 2 2" xfId="18181"/>
    <cellStyle name="Normal 2 2 50 3 2 2 2" xfId="27480"/>
    <cellStyle name="Normal 2 2 50 3 2 3" xfId="27481"/>
    <cellStyle name="Normal 2 2 50 3 3" xfId="18182"/>
    <cellStyle name="Normal 2 2 50 3 3 2" xfId="27482"/>
    <cellStyle name="Normal 2 2 50 3 4" xfId="27483"/>
    <cellStyle name="Normal 2 2 50 4" xfId="6863"/>
    <cellStyle name="Normal 2 2 50 4 2" xfId="18183"/>
    <cellStyle name="Normal 2 2 50 4 2 2" xfId="27484"/>
    <cellStyle name="Normal 2 2 50 4 3" xfId="27485"/>
    <cellStyle name="Normal 2 2 50 5" xfId="18184"/>
    <cellStyle name="Normal 2 2 50 5 2" xfId="27486"/>
    <cellStyle name="Normal 2 2 50 6" xfId="27487"/>
    <cellStyle name="Normal 2 2 51" xfId="6864"/>
    <cellStyle name="Normal 2 2 51 2" xfId="6865"/>
    <cellStyle name="Normal 2 2 51 2 2" xfId="6866"/>
    <cellStyle name="Normal 2 2 51 2 2 2" xfId="18185"/>
    <cellStyle name="Normal 2 2 51 2 2 2 2" xfId="27488"/>
    <cellStyle name="Normal 2 2 51 2 2 3" xfId="27489"/>
    <cellStyle name="Normal 2 2 51 2 3" xfId="18186"/>
    <cellStyle name="Normal 2 2 51 2 3 2" xfId="27490"/>
    <cellStyle name="Normal 2 2 51 2 4" xfId="27491"/>
    <cellStyle name="Normal 2 2 51 3" xfId="6867"/>
    <cellStyle name="Normal 2 2 51 3 2" xfId="6868"/>
    <cellStyle name="Normal 2 2 51 3 2 2" xfId="18187"/>
    <cellStyle name="Normal 2 2 51 3 2 2 2" xfId="27492"/>
    <cellStyle name="Normal 2 2 51 3 2 3" xfId="27493"/>
    <cellStyle name="Normal 2 2 51 3 3" xfId="18188"/>
    <cellStyle name="Normal 2 2 51 3 3 2" xfId="27494"/>
    <cellStyle name="Normal 2 2 51 3 4" xfId="27495"/>
    <cellStyle name="Normal 2 2 51 4" xfId="6869"/>
    <cellStyle name="Normal 2 2 51 4 2" xfId="18189"/>
    <cellStyle name="Normal 2 2 51 4 2 2" xfId="27496"/>
    <cellStyle name="Normal 2 2 51 4 3" xfId="27497"/>
    <cellStyle name="Normal 2 2 51 5" xfId="18190"/>
    <cellStyle name="Normal 2 2 51 5 2" xfId="27498"/>
    <cellStyle name="Normal 2 2 51 6" xfId="27499"/>
    <cellStyle name="Normal 2 2 52" xfId="6870"/>
    <cellStyle name="Normal 2 2 52 2" xfId="6871"/>
    <cellStyle name="Normal 2 2 52 2 2" xfId="6872"/>
    <cellStyle name="Normal 2 2 52 2 2 2" xfId="18191"/>
    <cellStyle name="Normal 2 2 52 2 2 2 2" xfId="27500"/>
    <cellStyle name="Normal 2 2 52 2 2 3" xfId="27501"/>
    <cellStyle name="Normal 2 2 52 2 3" xfId="18192"/>
    <cellStyle name="Normal 2 2 52 2 3 2" xfId="27502"/>
    <cellStyle name="Normal 2 2 52 2 4" xfId="27503"/>
    <cellStyle name="Normal 2 2 52 3" xfId="6873"/>
    <cellStyle name="Normal 2 2 52 3 2" xfId="6874"/>
    <cellStyle name="Normal 2 2 52 3 2 2" xfId="18193"/>
    <cellStyle name="Normal 2 2 52 3 2 2 2" xfId="27504"/>
    <cellStyle name="Normal 2 2 52 3 2 3" xfId="27505"/>
    <cellStyle name="Normal 2 2 52 3 3" xfId="18194"/>
    <cellStyle name="Normal 2 2 52 3 3 2" xfId="27506"/>
    <cellStyle name="Normal 2 2 52 3 4" xfId="27507"/>
    <cellStyle name="Normal 2 2 52 4" xfId="6875"/>
    <cellStyle name="Normal 2 2 52 4 2" xfId="18195"/>
    <cellStyle name="Normal 2 2 52 4 2 2" xfId="27508"/>
    <cellStyle name="Normal 2 2 52 4 3" xfId="27509"/>
    <cellStyle name="Normal 2 2 52 5" xfId="18196"/>
    <cellStyle name="Normal 2 2 52 5 2" xfId="27510"/>
    <cellStyle name="Normal 2 2 52 6" xfId="27511"/>
    <cellStyle name="Normal 2 2 53" xfId="6876"/>
    <cellStyle name="Normal 2 2 53 2" xfId="6877"/>
    <cellStyle name="Normal 2 2 53 2 2" xfId="6878"/>
    <cellStyle name="Normal 2 2 53 2 2 2" xfId="18197"/>
    <cellStyle name="Normal 2 2 53 2 2 2 2" xfId="27512"/>
    <cellStyle name="Normal 2 2 53 2 2 3" xfId="27513"/>
    <cellStyle name="Normal 2 2 53 2 3" xfId="18198"/>
    <cellStyle name="Normal 2 2 53 2 3 2" xfId="27514"/>
    <cellStyle name="Normal 2 2 53 2 4" xfId="27515"/>
    <cellStyle name="Normal 2 2 53 3" xfId="6879"/>
    <cellStyle name="Normal 2 2 53 3 2" xfId="6880"/>
    <cellStyle name="Normal 2 2 53 3 2 2" xfId="18199"/>
    <cellStyle name="Normal 2 2 53 3 2 2 2" xfId="27516"/>
    <cellStyle name="Normal 2 2 53 3 2 3" xfId="27517"/>
    <cellStyle name="Normal 2 2 53 3 3" xfId="18200"/>
    <cellStyle name="Normal 2 2 53 3 3 2" xfId="27518"/>
    <cellStyle name="Normal 2 2 53 3 4" xfId="27519"/>
    <cellStyle name="Normal 2 2 53 4" xfId="6881"/>
    <cellStyle name="Normal 2 2 53 4 2" xfId="18201"/>
    <cellStyle name="Normal 2 2 53 4 2 2" xfId="27520"/>
    <cellStyle name="Normal 2 2 53 4 3" xfId="27521"/>
    <cellStyle name="Normal 2 2 53 5" xfId="18202"/>
    <cellStyle name="Normal 2 2 53 5 2" xfId="27522"/>
    <cellStyle name="Normal 2 2 53 6" xfId="27523"/>
    <cellStyle name="Normal 2 2 54" xfId="6882"/>
    <cellStyle name="Normal 2 2 54 2" xfId="6883"/>
    <cellStyle name="Normal 2 2 54 2 2" xfId="6884"/>
    <cellStyle name="Normal 2 2 54 2 2 2" xfId="18203"/>
    <cellStyle name="Normal 2 2 54 2 2 2 2" xfId="27524"/>
    <cellStyle name="Normal 2 2 54 2 2 3" xfId="27525"/>
    <cellStyle name="Normal 2 2 54 2 3" xfId="18204"/>
    <cellStyle name="Normal 2 2 54 2 3 2" xfId="27526"/>
    <cellStyle name="Normal 2 2 54 2 4" xfId="27527"/>
    <cellStyle name="Normal 2 2 54 3" xfId="6885"/>
    <cellStyle name="Normal 2 2 54 3 2" xfId="6886"/>
    <cellStyle name="Normal 2 2 54 3 2 2" xfId="18205"/>
    <cellStyle name="Normal 2 2 54 3 2 2 2" xfId="27528"/>
    <cellStyle name="Normal 2 2 54 3 2 3" xfId="27529"/>
    <cellStyle name="Normal 2 2 54 3 3" xfId="18206"/>
    <cellStyle name="Normal 2 2 54 3 3 2" xfId="27530"/>
    <cellStyle name="Normal 2 2 54 3 4" xfId="27531"/>
    <cellStyle name="Normal 2 2 54 4" xfId="6887"/>
    <cellStyle name="Normal 2 2 54 4 2" xfId="18207"/>
    <cellStyle name="Normal 2 2 54 4 2 2" xfId="27532"/>
    <cellStyle name="Normal 2 2 54 4 3" xfId="27533"/>
    <cellStyle name="Normal 2 2 54 5" xfId="18208"/>
    <cellStyle name="Normal 2 2 54 5 2" xfId="27534"/>
    <cellStyle name="Normal 2 2 54 6" xfId="27535"/>
    <cellStyle name="Normal 2 2 55" xfId="6888"/>
    <cellStyle name="Normal 2 2 55 2" xfId="6889"/>
    <cellStyle name="Normal 2 2 55 2 2" xfId="6890"/>
    <cellStyle name="Normal 2 2 55 2 2 2" xfId="18209"/>
    <cellStyle name="Normal 2 2 55 2 2 2 2" xfId="27536"/>
    <cellStyle name="Normal 2 2 55 2 2 3" xfId="27537"/>
    <cellStyle name="Normal 2 2 55 2 3" xfId="18210"/>
    <cellStyle name="Normal 2 2 55 2 3 2" xfId="27538"/>
    <cellStyle name="Normal 2 2 55 2 4" xfId="27539"/>
    <cellStyle name="Normal 2 2 55 3" xfId="6891"/>
    <cellStyle name="Normal 2 2 55 3 2" xfId="6892"/>
    <cellStyle name="Normal 2 2 55 3 2 2" xfId="18211"/>
    <cellStyle name="Normal 2 2 55 3 2 2 2" xfId="27540"/>
    <cellStyle name="Normal 2 2 55 3 2 3" xfId="27541"/>
    <cellStyle name="Normal 2 2 55 3 3" xfId="18212"/>
    <cellStyle name="Normal 2 2 55 3 3 2" xfId="27542"/>
    <cellStyle name="Normal 2 2 55 3 4" xfId="27543"/>
    <cellStyle name="Normal 2 2 55 4" xfId="6893"/>
    <cellStyle name="Normal 2 2 55 4 2" xfId="18213"/>
    <cellStyle name="Normal 2 2 55 4 2 2" xfId="27544"/>
    <cellStyle name="Normal 2 2 55 4 3" xfId="27545"/>
    <cellStyle name="Normal 2 2 55 5" xfId="18214"/>
    <cellStyle name="Normal 2 2 55 5 2" xfId="27546"/>
    <cellStyle name="Normal 2 2 55 6" xfId="27547"/>
    <cellStyle name="Normal 2 2 56" xfId="6894"/>
    <cellStyle name="Normal 2 2 56 2" xfId="6895"/>
    <cellStyle name="Normal 2 2 56 2 2" xfId="6896"/>
    <cellStyle name="Normal 2 2 56 2 2 2" xfId="18215"/>
    <cellStyle name="Normal 2 2 56 2 2 2 2" xfId="27548"/>
    <cellStyle name="Normal 2 2 56 2 2 3" xfId="27549"/>
    <cellStyle name="Normal 2 2 56 2 3" xfId="18216"/>
    <cellStyle name="Normal 2 2 56 2 3 2" xfId="27550"/>
    <cellStyle name="Normal 2 2 56 2 4" xfId="27551"/>
    <cellStyle name="Normal 2 2 56 3" xfId="6897"/>
    <cellStyle name="Normal 2 2 56 3 2" xfId="6898"/>
    <cellStyle name="Normal 2 2 56 3 2 2" xfId="18217"/>
    <cellStyle name="Normal 2 2 56 3 2 2 2" xfId="27552"/>
    <cellStyle name="Normal 2 2 56 3 2 3" xfId="27553"/>
    <cellStyle name="Normal 2 2 56 3 3" xfId="18218"/>
    <cellStyle name="Normal 2 2 56 3 3 2" xfId="27554"/>
    <cellStyle name="Normal 2 2 56 3 4" xfId="27555"/>
    <cellStyle name="Normal 2 2 56 4" xfId="6899"/>
    <cellStyle name="Normal 2 2 56 4 2" xfId="18219"/>
    <cellStyle name="Normal 2 2 56 4 2 2" xfId="27556"/>
    <cellStyle name="Normal 2 2 56 4 3" xfId="27557"/>
    <cellStyle name="Normal 2 2 56 5" xfId="18220"/>
    <cellStyle name="Normal 2 2 56 5 2" xfId="27558"/>
    <cellStyle name="Normal 2 2 56 6" xfId="27559"/>
    <cellStyle name="Normal 2 2 57" xfId="6900"/>
    <cellStyle name="Normal 2 2 57 2" xfId="6901"/>
    <cellStyle name="Normal 2 2 57 2 2" xfId="6902"/>
    <cellStyle name="Normal 2 2 57 2 2 2" xfId="18221"/>
    <cellStyle name="Normal 2 2 57 2 2 2 2" xfId="27560"/>
    <cellStyle name="Normal 2 2 57 2 2 3" xfId="27561"/>
    <cellStyle name="Normal 2 2 57 2 3" xfId="18222"/>
    <cellStyle name="Normal 2 2 57 2 3 2" xfId="27562"/>
    <cellStyle name="Normal 2 2 57 2 4" xfId="27563"/>
    <cellStyle name="Normal 2 2 57 3" xfId="6903"/>
    <cellStyle name="Normal 2 2 57 3 2" xfId="6904"/>
    <cellStyle name="Normal 2 2 57 3 2 2" xfId="18223"/>
    <cellStyle name="Normal 2 2 57 3 2 2 2" xfId="27564"/>
    <cellStyle name="Normal 2 2 57 3 2 3" xfId="27565"/>
    <cellStyle name="Normal 2 2 57 3 3" xfId="18224"/>
    <cellStyle name="Normal 2 2 57 3 3 2" xfId="27566"/>
    <cellStyle name="Normal 2 2 57 3 4" xfId="27567"/>
    <cellStyle name="Normal 2 2 57 4" xfId="6905"/>
    <cellStyle name="Normal 2 2 57 4 2" xfId="18225"/>
    <cellStyle name="Normal 2 2 57 4 2 2" xfId="27568"/>
    <cellStyle name="Normal 2 2 57 4 3" xfId="27569"/>
    <cellStyle name="Normal 2 2 57 5" xfId="18226"/>
    <cellStyle name="Normal 2 2 57 5 2" xfId="27570"/>
    <cellStyle name="Normal 2 2 57 6" xfId="27571"/>
    <cellStyle name="Normal 2 2 58" xfId="6906"/>
    <cellStyle name="Normal 2 2 58 2" xfId="6907"/>
    <cellStyle name="Normal 2 2 58 2 2" xfId="6908"/>
    <cellStyle name="Normal 2 2 58 2 2 2" xfId="18227"/>
    <cellStyle name="Normal 2 2 58 2 2 2 2" xfId="27572"/>
    <cellStyle name="Normal 2 2 58 2 2 3" xfId="27573"/>
    <cellStyle name="Normal 2 2 58 2 3" xfId="18228"/>
    <cellStyle name="Normal 2 2 58 2 3 2" xfId="27574"/>
    <cellStyle name="Normal 2 2 58 2 4" xfId="27575"/>
    <cellStyle name="Normal 2 2 58 3" xfId="6909"/>
    <cellStyle name="Normal 2 2 58 3 2" xfId="6910"/>
    <cellStyle name="Normal 2 2 58 3 2 2" xfId="18229"/>
    <cellStyle name="Normal 2 2 58 3 2 2 2" xfId="27576"/>
    <cellStyle name="Normal 2 2 58 3 2 3" xfId="27577"/>
    <cellStyle name="Normal 2 2 58 3 3" xfId="18230"/>
    <cellStyle name="Normal 2 2 58 3 3 2" xfId="27578"/>
    <cellStyle name="Normal 2 2 58 3 4" xfId="27579"/>
    <cellStyle name="Normal 2 2 58 4" xfId="6911"/>
    <cellStyle name="Normal 2 2 58 4 2" xfId="18231"/>
    <cellStyle name="Normal 2 2 58 4 2 2" xfId="27580"/>
    <cellStyle name="Normal 2 2 58 4 3" xfId="27581"/>
    <cellStyle name="Normal 2 2 58 5" xfId="18232"/>
    <cellStyle name="Normal 2 2 58 5 2" xfId="27582"/>
    <cellStyle name="Normal 2 2 58 6" xfId="27583"/>
    <cellStyle name="Normal 2 2 59" xfId="6912"/>
    <cellStyle name="Normal 2 2 59 2" xfId="6913"/>
    <cellStyle name="Normal 2 2 59 2 2" xfId="6914"/>
    <cellStyle name="Normal 2 2 59 2 2 2" xfId="18233"/>
    <cellStyle name="Normal 2 2 59 2 2 2 2" xfId="27584"/>
    <cellStyle name="Normal 2 2 59 2 2 3" xfId="27585"/>
    <cellStyle name="Normal 2 2 59 2 3" xfId="18234"/>
    <cellStyle name="Normal 2 2 59 2 3 2" xfId="27586"/>
    <cellStyle name="Normal 2 2 59 2 4" xfId="27587"/>
    <cellStyle name="Normal 2 2 59 3" xfId="6915"/>
    <cellStyle name="Normal 2 2 59 3 2" xfId="6916"/>
    <cellStyle name="Normal 2 2 59 3 2 2" xfId="18235"/>
    <cellStyle name="Normal 2 2 59 3 2 2 2" xfId="27588"/>
    <cellStyle name="Normal 2 2 59 3 2 3" xfId="27589"/>
    <cellStyle name="Normal 2 2 59 3 3" xfId="18236"/>
    <cellStyle name="Normal 2 2 59 3 3 2" xfId="27590"/>
    <cellStyle name="Normal 2 2 59 3 4" xfId="27591"/>
    <cellStyle name="Normal 2 2 59 4" xfId="6917"/>
    <cellStyle name="Normal 2 2 59 4 2" xfId="18237"/>
    <cellStyle name="Normal 2 2 59 4 2 2" xfId="27592"/>
    <cellStyle name="Normal 2 2 59 4 3" xfId="27593"/>
    <cellStyle name="Normal 2 2 59 5" xfId="18238"/>
    <cellStyle name="Normal 2 2 59 5 2" xfId="27594"/>
    <cellStyle name="Normal 2 2 59 6" xfId="27595"/>
    <cellStyle name="Normal 2 2 6" xfId="46"/>
    <cellStyle name="Normal 2 2 6 10" xfId="6918"/>
    <cellStyle name="Normal 2 2 6 10 2" xfId="18239"/>
    <cellStyle name="Normal 2 2 6 11" xfId="6919"/>
    <cellStyle name="Normal 2 2 6 11 2" xfId="18240"/>
    <cellStyle name="Normal 2 2 6 12" xfId="6920"/>
    <cellStyle name="Normal 2 2 6 12 2" xfId="18241"/>
    <cellStyle name="Normal 2 2 6 13" xfId="6921"/>
    <cellStyle name="Normal 2 2 6 13 2" xfId="18242"/>
    <cellStyle name="Normal 2 2 6 14" xfId="6922"/>
    <cellStyle name="Normal 2 2 6 14 2" xfId="18243"/>
    <cellStyle name="Normal 2 2 6 15" xfId="6923"/>
    <cellStyle name="Normal 2 2 6 15 2" xfId="18244"/>
    <cellStyle name="Normal 2 2 6 16" xfId="6924"/>
    <cellStyle name="Normal 2 2 6 16 2" xfId="18245"/>
    <cellStyle name="Normal 2 2 6 17" xfId="6925"/>
    <cellStyle name="Normal 2 2 6 17 2" xfId="18246"/>
    <cellStyle name="Normal 2 2 6 18" xfId="6926"/>
    <cellStyle name="Normal 2 2 6 18 2" xfId="18247"/>
    <cellStyle name="Normal 2 2 6 19" xfId="6927"/>
    <cellStyle name="Normal 2 2 6 19 2" xfId="18248"/>
    <cellStyle name="Normal 2 2 6 2" xfId="6928"/>
    <cellStyle name="Normal 2 2 6 2 2" xfId="6929"/>
    <cellStyle name="Normal 2 2 6 2 2 2" xfId="18249"/>
    <cellStyle name="Normal 2 2 6 2 3" xfId="18250"/>
    <cellStyle name="Normal 2 2 6 20" xfId="6930"/>
    <cellStyle name="Normal 2 2 6 20 2" xfId="18251"/>
    <cellStyle name="Normal 2 2 6 21" xfId="6931"/>
    <cellStyle name="Normal 2 2 6 21 2" xfId="18252"/>
    <cellStyle name="Normal 2 2 6 22" xfId="6932"/>
    <cellStyle name="Normal 2 2 6 22 2" xfId="18253"/>
    <cellStyle name="Normal 2 2 6 23" xfId="6933"/>
    <cellStyle name="Normal 2 2 6 23 2" xfId="18254"/>
    <cellStyle name="Normal 2 2 6 24" xfId="6934"/>
    <cellStyle name="Normal 2 2 6 24 2" xfId="18255"/>
    <cellStyle name="Normal 2 2 6 25" xfId="6935"/>
    <cellStyle name="Normal 2 2 6 25 2" xfId="18256"/>
    <cellStyle name="Normal 2 2 6 26" xfId="6936"/>
    <cellStyle name="Normal 2 2 6 26 2" xfId="18257"/>
    <cellStyle name="Normal 2 2 6 27" xfId="6937"/>
    <cellStyle name="Normal 2 2 6 27 2" xfId="18258"/>
    <cellStyle name="Normal 2 2 6 28" xfId="6938"/>
    <cellStyle name="Normal 2 2 6 28 2" xfId="18259"/>
    <cellStyle name="Normal 2 2 6 29" xfId="6939"/>
    <cellStyle name="Normal 2 2 6 29 2" xfId="18260"/>
    <cellStyle name="Normal 2 2 6 3" xfId="6940"/>
    <cellStyle name="Normal 2 2 6 3 2" xfId="6941"/>
    <cellStyle name="Normal 2 2 6 3 3" xfId="18261"/>
    <cellStyle name="Normal 2 2 6 30" xfId="6942"/>
    <cellStyle name="Normal 2 2 6 30 2" xfId="18262"/>
    <cellStyle name="Normal 2 2 6 31" xfId="6943"/>
    <cellStyle name="Normal 2 2 6 31 2" xfId="18263"/>
    <cellStyle name="Normal 2 2 6 32" xfId="6944"/>
    <cellStyle name="Normal 2 2 6 32 2" xfId="18264"/>
    <cellStyle name="Normal 2 2 6 33" xfId="6945"/>
    <cellStyle name="Normal 2 2 6 33 2" xfId="18265"/>
    <cellStyle name="Normal 2 2 6 34" xfId="6946"/>
    <cellStyle name="Normal 2 2 6 34 2" xfId="18266"/>
    <cellStyle name="Normal 2 2 6 35" xfId="6947"/>
    <cellStyle name="Normal 2 2 6 35 2" xfId="18267"/>
    <cellStyle name="Normal 2 2 6 36" xfId="6948"/>
    <cellStyle name="Normal 2 2 6 36 2" xfId="18268"/>
    <cellStyle name="Normal 2 2 6 37" xfId="6949"/>
    <cellStyle name="Normal 2 2 6 37 2" xfId="18269"/>
    <cellStyle name="Normal 2 2 6 38" xfId="6950"/>
    <cellStyle name="Normal 2 2 6 38 2" xfId="18270"/>
    <cellStyle name="Normal 2 2 6 39" xfId="6951"/>
    <cellStyle name="Normal 2 2 6 39 2" xfId="18271"/>
    <cellStyle name="Normal 2 2 6 4" xfId="6952"/>
    <cellStyle name="Normal 2 2 6 4 2" xfId="18272"/>
    <cellStyle name="Normal 2 2 6 40" xfId="6953"/>
    <cellStyle name="Normal 2 2 6 40 2" xfId="18273"/>
    <cellStyle name="Normal 2 2 6 41" xfId="6954"/>
    <cellStyle name="Normal 2 2 6 41 2" xfId="18274"/>
    <cellStyle name="Normal 2 2 6 42" xfId="6955"/>
    <cellStyle name="Normal 2 2 6 42 2" xfId="18275"/>
    <cellStyle name="Normal 2 2 6 43" xfId="6956"/>
    <cellStyle name="Normal 2 2 6 43 2" xfId="6957"/>
    <cellStyle name="Normal 2 2 6 43 2 2" xfId="18276"/>
    <cellStyle name="Normal 2 2 6 43 2 2 2" xfId="27596"/>
    <cellStyle name="Normal 2 2 6 43 2 3" xfId="27597"/>
    <cellStyle name="Normal 2 2 6 43 3" xfId="18277"/>
    <cellStyle name="Normal 2 2 6 43 3 2" xfId="27598"/>
    <cellStyle name="Normal 2 2 6 43 4" xfId="27599"/>
    <cellStyle name="Normal 2 2 6 44" xfId="6958"/>
    <cellStyle name="Normal 2 2 6 44 2" xfId="18278"/>
    <cellStyle name="Normal 2 2 6 44 2 2" xfId="27600"/>
    <cellStyle name="Normal 2 2 6 44 3" xfId="27601"/>
    <cellStyle name="Normal 2 2 6 45" xfId="27602"/>
    <cellStyle name="Normal 2 2 6 46" xfId="33649"/>
    <cellStyle name="Normal 2 2 6 5" xfId="6959"/>
    <cellStyle name="Normal 2 2 6 5 2" xfId="18279"/>
    <cellStyle name="Normal 2 2 6 5 3" xfId="18280"/>
    <cellStyle name="Normal 2 2 6 6" xfId="6960"/>
    <cellStyle name="Normal 2 2 6 6 2" xfId="18281"/>
    <cellStyle name="Normal 2 2 6 7" xfId="6961"/>
    <cellStyle name="Normal 2 2 6 7 2" xfId="18282"/>
    <cellStyle name="Normal 2 2 6 8" xfId="6962"/>
    <cellStyle name="Normal 2 2 6 8 2" xfId="18283"/>
    <cellStyle name="Normal 2 2 6 9" xfId="6963"/>
    <cellStyle name="Normal 2 2 6 9 2" xfId="18284"/>
    <cellStyle name="Normal 2 2 60" xfId="6964"/>
    <cellStyle name="Normal 2 2 60 2" xfId="6965"/>
    <cellStyle name="Normal 2 2 60 2 2" xfId="6966"/>
    <cellStyle name="Normal 2 2 60 2 2 2" xfId="18285"/>
    <cellStyle name="Normal 2 2 60 2 2 2 2" xfId="27603"/>
    <cellStyle name="Normal 2 2 60 2 2 3" xfId="27604"/>
    <cellStyle name="Normal 2 2 60 2 3" xfId="18286"/>
    <cellStyle name="Normal 2 2 60 2 3 2" xfId="27605"/>
    <cellStyle name="Normal 2 2 60 2 4" xfId="27606"/>
    <cellStyle name="Normal 2 2 60 3" xfId="6967"/>
    <cellStyle name="Normal 2 2 60 3 2" xfId="6968"/>
    <cellStyle name="Normal 2 2 60 3 2 2" xfId="18287"/>
    <cellStyle name="Normal 2 2 60 3 2 2 2" xfId="27607"/>
    <cellStyle name="Normal 2 2 60 3 2 3" xfId="27608"/>
    <cellStyle name="Normal 2 2 60 3 3" xfId="18288"/>
    <cellStyle name="Normal 2 2 60 3 3 2" xfId="27609"/>
    <cellStyle name="Normal 2 2 60 3 4" xfId="27610"/>
    <cellStyle name="Normal 2 2 60 4" xfId="6969"/>
    <cellStyle name="Normal 2 2 60 4 2" xfId="18289"/>
    <cellStyle name="Normal 2 2 60 4 2 2" xfId="27611"/>
    <cellStyle name="Normal 2 2 60 4 3" xfId="27612"/>
    <cellStyle name="Normal 2 2 60 5" xfId="18290"/>
    <cellStyle name="Normal 2 2 60 5 2" xfId="27613"/>
    <cellStyle name="Normal 2 2 60 6" xfId="27614"/>
    <cellStyle name="Normal 2 2 61" xfId="6970"/>
    <cellStyle name="Normal 2 2 61 2" xfId="6971"/>
    <cellStyle name="Normal 2 2 61 2 2" xfId="6972"/>
    <cellStyle name="Normal 2 2 61 2 2 2" xfId="18291"/>
    <cellStyle name="Normal 2 2 61 2 2 2 2" xfId="27615"/>
    <cellStyle name="Normal 2 2 61 2 2 3" xfId="27616"/>
    <cellStyle name="Normal 2 2 61 2 3" xfId="18292"/>
    <cellStyle name="Normal 2 2 61 2 3 2" xfId="27617"/>
    <cellStyle name="Normal 2 2 61 2 4" xfId="27618"/>
    <cellStyle name="Normal 2 2 61 3" xfId="6973"/>
    <cellStyle name="Normal 2 2 61 3 2" xfId="6974"/>
    <cellStyle name="Normal 2 2 61 3 2 2" xfId="18293"/>
    <cellStyle name="Normal 2 2 61 3 2 2 2" xfId="27619"/>
    <cellStyle name="Normal 2 2 61 3 2 3" xfId="27620"/>
    <cellStyle name="Normal 2 2 61 3 3" xfId="18294"/>
    <cellStyle name="Normal 2 2 61 3 3 2" xfId="27621"/>
    <cellStyle name="Normal 2 2 61 3 4" xfId="27622"/>
    <cellStyle name="Normal 2 2 61 4" xfId="6975"/>
    <cellStyle name="Normal 2 2 61 4 2" xfId="18295"/>
    <cellStyle name="Normal 2 2 61 4 2 2" xfId="27623"/>
    <cellStyle name="Normal 2 2 61 4 3" xfId="27624"/>
    <cellStyle name="Normal 2 2 61 5" xfId="18296"/>
    <cellStyle name="Normal 2 2 61 5 2" xfId="27625"/>
    <cellStyle name="Normal 2 2 61 6" xfId="27626"/>
    <cellStyle name="Normal 2 2 62" xfId="6976"/>
    <cellStyle name="Normal 2 2 62 2" xfId="6977"/>
    <cellStyle name="Normal 2 2 62 2 2" xfId="6978"/>
    <cellStyle name="Normal 2 2 62 2 2 2" xfId="18297"/>
    <cellStyle name="Normal 2 2 62 2 2 2 2" xfId="27627"/>
    <cellStyle name="Normal 2 2 62 2 2 3" xfId="27628"/>
    <cellStyle name="Normal 2 2 62 2 3" xfId="18298"/>
    <cellStyle name="Normal 2 2 62 2 3 2" xfId="27629"/>
    <cellStyle name="Normal 2 2 62 2 4" xfId="27630"/>
    <cellStyle name="Normal 2 2 62 3" xfId="6979"/>
    <cellStyle name="Normal 2 2 62 3 2" xfId="6980"/>
    <cellStyle name="Normal 2 2 62 3 2 2" xfId="18299"/>
    <cellStyle name="Normal 2 2 62 3 2 2 2" xfId="27631"/>
    <cellStyle name="Normal 2 2 62 3 2 3" xfId="27632"/>
    <cellStyle name="Normal 2 2 62 3 3" xfId="18300"/>
    <cellStyle name="Normal 2 2 62 3 3 2" xfId="27633"/>
    <cellStyle name="Normal 2 2 62 3 4" xfId="27634"/>
    <cellStyle name="Normal 2 2 62 4" xfId="6981"/>
    <cellStyle name="Normal 2 2 62 4 2" xfId="18301"/>
    <cellStyle name="Normal 2 2 62 4 2 2" xfId="27635"/>
    <cellStyle name="Normal 2 2 62 4 3" xfId="27636"/>
    <cellStyle name="Normal 2 2 62 5" xfId="18302"/>
    <cellStyle name="Normal 2 2 62 5 2" xfId="27637"/>
    <cellStyle name="Normal 2 2 62 6" xfId="27638"/>
    <cellStyle name="Normal 2 2 63" xfId="6982"/>
    <cellStyle name="Normal 2 2 63 2" xfId="6983"/>
    <cellStyle name="Normal 2 2 63 2 2" xfId="6984"/>
    <cellStyle name="Normal 2 2 63 2 2 2" xfId="18303"/>
    <cellStyle name="Normal 2 2 63 2 2 2 2" xfId="27639"/>
    <cellStyle name="Normal 2 2 63 2 2 3" xfId="27640"/>
    <cellStyle name="Normal 2 2 63 2 3" xfId="18304"/>
    <cellStyle name="Normal 2 2 63 2 3 2" xfId="27641"/>
    <cellStyle name="Normal 2 2 63 2 4" xfId="27642"/>
    <cellStyle name="Normal 2 2 63 3" xfId="6985"/>
    <cellStyle name="Normal 2 2 63 3 2" xfId="6986"/>
    <cellStyle name="Normal 2 2 63 3 2 2" xfId="18305"/>
    <cellStyle name="Normal 2 2 63 3 2 2 2" xfId="27643"/>
    <cellStyle name="Normal 2 2 63 3 2 3" xfId="27644"/>
    <cellStyle name="Normal 2 2 63 3 3" xfId="18306"/>
    <cellStyle name="Normal 2 2 63 3 3 2" xfId="27645"/>
    <cellStyle name="Normal 2 2 63 3 4" xfId="27646"/>
    <cellStyle name="Normal 2 2 63 4" xfId="6987"/>
    <cellStyle name="Normal 2 2 63 4 2" xfId="18307"/>
    <cellStyle name="Normal 2 2 63 4 2 2" xfId="27647"/>
    <cellStyle name="Normal 2 2 63 4 3" xfId="27648"/>
    <cellStyle name="Normal 2 2 63 5" xfId="18308"/>
    <cellStyle name="Normal 2 2 63 5 2" xfId="27649"/>
    <cellStyle name="Normal 2 2 63 6" xfId="27650"/>
    <cellStyle name="Normal 2 2 64" xfId="6988"/>
    <cellStyle name="Normal 2 2 64 2" xfId="6989"/>
    <cellStyle name="Normal 2 2 64 2 2" xfId="6990"/>
    <cellStyle name="Normal 2 2 64 2 2 2" xfId="18309"/>
    <cellStyle name="Normal 2 2 64 2 2 2 2" xfId="27651"/>
    <cellStyle name="Normal 2 2 64 2 2 3" xfId="27652"/>
    <cellStyle name="Normal 2 2 64 2 3" xfId="18310"/>
    <cellStyle name="Normal 2 2 64 2 3 2" xfId="27653"/>
    <cellStyle name="Normal 2 2 64 2 4" xfId="27654"/>
    <cellStyle name="Normal 2 2 64 3" xfId="6991"/>
    <cellStyle name="Normal 2 2 64 3 2" xfId="6992"/>
    <cellStyle name="Normal 2 2 64 3 2 2" xfId="18311"/>
    <cellStyle name="Normal 2 2 64 3 2 2 2" xfId="27655"/>
    <cellStyle name="Normal 2 2 64 3 2 3" xfId="27656"/>
    <cellStyle name="Normal 2 2 64 3 3" xfId="18312"/>
    <cellStyle name="Normal 2 2 64 3 3 2" xfId="27657"/>
    <cellStyle name="Normal 2 2 64 3 4" xfId="27658"/>
    <cellStyle name="Normal 2 2 64 4" xfId="6993"/>
    <cellStyle name="Normal 2 2 64 4 2" xfId="18313"/>
    <cellStyle name="Normal 2 2 64 4 2 2" xfId="27659"/>
    <cellStyle name="Normal 2 2 64 4 3" xfId="27660"/>
    <cellStyle name="Normal 2 2 64 5" xfId="18314"/>
    <cellStyle name="Normal 2 2 64 5 2" xfId="27661"/>
    <cellStyle name="Normal 2 2 64 6" xfId="27662"/>
    <cellStyle name="Normal 2 2 65" xfId="6994"/>
    <cellStyle name="Normal 2 2 65 2" xfId="6995"/>
    <cellStyle name="Normal 2 2 65 2 2" xfId="6996"/>
    <cellStyle name="Normal 2 2 65 2 2 2" xfId="18315"/>
    <cellStyle name="Normal 2 2 65 2 2 2 2" xfId="27663"/>
    <cellStyle name="Normal 2 2 65 2 2 3" xfId="27664"/>
    <cellStyle name="Normal 2 2 65 2 3" xfId="18316"/>
    <cellStyle name="Normal 2 2 65 2 3 2" xfId="27665"/>
    <cellStyle name="Normal 2 2 65 2 4" xfId="27666"/>
    <cellStyle name="Normal 2 2 65 3" xfId="6997"/>
    <cellStyle name="Normal 2 2 65 3 2" xfId="18317"/>
    <cellStyle name="Normal 2 2 65 3 2 2" xfId="27667"/>
    <cellStyle name="Normal 2 2 65 3 3" xfId="27668"/>
    <cellStyle name="Normal 2 2 65 4" xfId="18318"/>
    <cellStyle name="Normal 2 2 65 4 2" xfId="27669"/>
    <cellStyle name="Normal 2 2 65 5" xfId="27670"/>
    <cellStyle name="Normal 2 2 66" xfId="6998"/>
    <cellStyle name="Normal 2 2 66 2" xfId="6999"/>
    <cellStyle name="Normal 2 2 66 2 2" xfId="7000"/>
    <cellStyle name="Normal 2 2 66 2 2 2" xfId="18319"/>
    <cellStyle name="Normal 2 2 66 2 2 2 2" xfId="27671"/>
    <cellStyle name="Normal 2 2 66 2 2 3" xfId="27672"/>
    <cellStyle name="Normal 2 2 66 2 3" xfId="18320"/>
    <cellStyle name="Normal 2 2 66 2 3 2" xfId="27673"/>
    <cellStyle name="Normal 2 2 66 2 4" xfId="27674"/>
    <cellStyle name="Normal 2 2 66 3" xfId="7001"/>
    <cellStyle name="Normal 2 2 66 3 2" xfId="18321"/>
    <cellStyle name="Normal 2 2 66 3 2 2" xfId="27675"/>
    <cellStyle name="Normal 2 2 66 3 3" xfId="27676"/>
    <cellStyle name="Normal 2 2 66 4" xfId="18322"/>
    <cellStyle name="Normal 2 2 66 4 2" xfId="27677"/>
    <cellStyle name="Normal 2 2 66 5" xfId="27678"/>
    <cellStyle name="Normal 2 2 67" xfId="7002"/>
    <cellStyle name="Normal 2 2 67 2" xfId="7003"/>
    <cellStyle name="Normal 2 2 67 2 2" xfId="7004"/>
    <cellStyle name="Normal 2 2 67 2 2 2" xfId="18323"/>
    <cellStyle name="Normal 2 2 67 2 2 2 2" xfId="27679"/>
    <cellStyle name="Normal 2 2 67 2 2 3" xfId="27680"/>
    <cellStyle name="Normal 2 2 67 2 3" xfId="18324"/>
    <cellStyle name="Normal 2 2 67 2 3 2" xfId="27681"/>
    <cellStyle name="Normal 2 2 67 2 4" xfId="27682"/>
    <cellStyle name="Normal 2 2 67 3" xfId="7005"/>
    <cellStyle name="Normal 2 2 67 3 2" xfId="18325"/>
    <cellStyle name="Normal 2 2 67 3 2 2" xfId="27683"/>
    <cellStyle name="Normal 2 2 67 3 3" xfId="27684"/>
    <cellStyle name="Normal 2 2 67 4" xfId="18326"/>
    <cellStyle name="Normal 2 2 67 4 2" xfId="27685"/>
    <cellStyle name="Normal 2 2 67 5" xfId="27686"/>
    <cellStyle name="Normal 2 2 68" xfId="7006"/>
    <cellStyle name="Normal 2 2 68 2" xfId="7007"/>
    <cellStyle name="Normal 2 2 68 2 2" xfId="7008"/>
    <cellStyle name="Normal 2 2 68 2 2 2" xfId="18327"/>
    <cellStyle name="Normal 2 2 68 2 2 2 2" xfId="27687"/>
    <cellStyle name="Normal 2 2 68 2 2 3" xfId="27688"/>
    <cellStyle name="Normal 2 2 68 2 3" xfId="18328"/>
    <cellStyle name="Normal 2 2 68 2 3 2" xfId="27689"/>
    <cellStyle name="Normal 2 2 68 2 4" xfId="27690"/>
    <cellStyle name="Normal 2 2 68 3" xfId="7009"/>
    <cellStyle name="Normal 2 2 68 3 2" xfId="18329"/>
    <cellStyle name="Normal 2 2 68 3 2 2" xfId="27691"/>
    <cellStyle name="Normal 2 2 68 3 3" xfId="27692"/>
    <cellStyle name="Normal 2 2 68 4" xfId="18330"/>
    <cellStyle name="Normal 2 2 68 4 2" xfId="27693"/>
    <cellStyle name="Normal 2 2 68 5" xfId="27694"/>
    <cellStyle name="Normal 2 2 69" xfId="7010"/>
    <cellStyle name="Normal 2 2 69 2" xfId="7011"/>
    <cellStyle name="Normal 2 2 69 2 2" xfId="7012"/>
    <cellStyle name="Normal 2 2 69 2 2 2" xfId="18331"/>
    <cellStyle name="Normal 2 2 69 2 2 2 2" xfId="27695"/>
    <cellStyle name="Normal 2 2 69 2 2 3" xfId="27696"/>
    <cellStyle name="Normal 2 2 69 2 3" xfId="18332"/>
    <cellStyle name="Normal 2 2 69 2 3 2" xfId="27697"/>
    <cellStyle name="Normal 2 2 69 2 4" xfId="27698"/>
    <cellStyle name="Normal 2 2 69 3" xfId="7013"/>
    <cellStyle name="Normal 2 2 69 3 2" xfId="18333"/>
    <cellStyle name="Normal 2 2 69 3 2 2" xfId="27699"/>
    <cellStyle name="Normal 2 2 69 3 3" xfId="27700"/>
    <cellStyle name="Normal 2 2 69 4" xfId="18334"/>
    <cellStyle name="Normal 2 2 69 4 2" xfId="27701"/>
    <cellStyle name="Normal 2 2 69 5" xfId="27702"/>
    <cellStyle name="Normal 2 2 7" xfId="47"/>
    <cellStyle name="Normal 2 2 7 10" xfId="7014"/>
    <cellStyle name="Normal 2 2 7 10 2" xfId="18335"/>
    <cellStyle name="Normal 2 2 7 11" xfId="7015"/>
    <cellStyle name="Normal 2 2 7 11 2" xfId="18336"/>
    <cellStyle name="Normal 2 2 7 12" xfId="7016"/>
    <cellStyle name="Normal 2 2 7 12 2" xfId="18337"/>
    <cellStyle name="Normal 2 2 7 13" xfId="7017"/>
    <cellStyle name="Normal 2 2 7 13 2" xfId="18338"/>
    <cellStyle name="Normal 2 2 7 14" xfId="7018"/>
    <cellStyle name="Normal 2 2 7 14 2" xfId="18339"/>
    <cellStyle name="Normal 2 2 7 15" xfId="7019"/>
    <cellStyle name="Normal 2 2 7 15 2" xfId="18340"/>
    <cellStyle name="Normal 2 2 7 16" xfId="7020"/>
    <cellStyle name="Normal 2 2 7 16 2" xfId="18341"/>
    <cellStyle name="Normal 2 2 7 17" xfId="7021"/>
    <cellStyle name="Normal 2 2 7 17 2" xfId="18342"/>
    <cellStyle name="Normal 2 2 7 18" xfId="7022"/>
    <cellStyle name="Normal 2 2 7 18 2" xfId="18343"/>
    <cellStyle name="Normal 2 2 7 19" xfId="7023"/>
    <cellStyle name="Normal 2 2 7 19 2" xfId="18344"/>
    <cellStyle name="Normal 2 2 7 2" xfId="7024"/>
    <cellStyle name="Normal 2 2 7 2 2" xfId="7025"/>
    <cellStyle name="Normal 2 2 7 2 3" xfId="18345"/>
    <cellStyle name="Normal 2 2 7 20" xfId="7026"/>
    <cellStyle name="Normal 2 2 7 20 2" xfId="18346"/>
    <cellStyle name="Normal 2 2 7 21" xfId="7027"/>
    <cellStyle name="Normal 2 2 7 21 2" xfId="18347"/>
    <cellStyle name="Normal 2 2 7 22" xfId="7028"/>
    <cellStyle name="Normal 2 2 7 22 2" xfId="18348"/>
    <cellStyle name="Normal 2 2 7 23" xfId="7029"/>
    <cellStyle name="Normal 2 2 7 23 2" xfId="7030"/>
    <cellStyle name="Normal 2 2 7 23 2 2" xfId="18349"/>
    <cellStyle name="Normal 2 2 7 23 2 2 2" xfId="27703"/>
    <cellStyle name="Normal 2 2 7 23 2 3" xfId="27704"/>
    <cellStyle name="Normal 2 2 7 23 3" xfId="18350"/>
    <cellStyle name="Normal 2 2 7 23 3 2" xfId="27705"/>
    <cellStyle name="Normal 2 2 7 23 4" xfId="27706"/>
    <cellStyle name="Normal 2 2 7 24" xfId="7031"/>
    <cellStyle name="Normal 2 2 7 24 2" xfId="18351"/>
    <cellStyle name="Normal 2 2 7 24 2 2" xfId="27707"/>
    <cellStyle name="Normal 2 2 7 24 3" xfId="27708"/>
    <cellStyle name="Normal 2 2 7 25" xfId="27709"/>
    <cellStyle name="Normal 2 2 7 26" xfId="33650"/>
    <cellStyle name="Normal 2 2 7 3" xfId="7032"/>
    <cellStyle name="Normal 2 2 7 3 2" xfId="7033"/>
    <cellStyle name="Normal 2 2 7 3 3" xfId="18352"/>
    <cellStyle name="Normal 2 2 7 4" xfId="7034"/>
    <cellStyle name="Normal 2 2 7 4 2" xfId="7035"/>
    <cellStyle name="Normal 2 2 7 5" xfId="7036"/>
    <cellStyle name="Normal 2 2 7 5 2" xfId="7037"/>
    <cellStyle name="Normal 2 2 7 5 3" xfId="18353"/>
    <cellStyle name="Normal 2 2 7 6" xfId="7038"/>
    <cellStyle name="Normal 2 2 7 6 2" xfId="7039"/>
    <cellStyle name="Normal 2 2 7 7" xfId="7040"/>
    <cellStyle name="Normal 2 2 7 7 2" xfId="7041"/>
    <cellStyle name="Normal 2 2 7 8" xfId="7042"/>
    <cellStyle name="Normal 2 2 7 8 2" xfId="7043"/>
    <cellStyle name="Normal 2 2 7 9" xfId="7044"/>
    <cellStyle name="Normal 2 2 7 9 2" xfId="7045"/>
    <cellStyle name="Normal 2 2 70" xfId="7046"/>
    <cellStyle name="Normal 2 2 70 2" xfId="7047"/>
    <cellStyle name="Normal 2 2 70 2 2" xfId="7048"/>
    <cellStyle name="Normal 2 2 70 2 2 2" xfId="18354"/>
    <cellStyle name="Normal 2 2 70 2 2 2 2" xfId="27710"/>
    <cellStyle name="Normal 2 2 70 2 2 3" xfId="27711"/>
    <cellStyle name="Normal 2 2 70 2 3" xfId="18355"/>
    <cellStyle name="Normal 2 2 70 2 3 2" xfId="27712"/>
    <cellStyle name="Normal 2 2 70 2 4" xfId="27713"/>
    <cellStyle name="Normal 2 2 70 3" xfId="7049"/>
    <cellStyle name="Normal 2 2 70 3 2" xfId="18356"/>
    <cellStyle name="Normal 2 2 70 3 2 2" xfId="27714"/>
    <cellStyle name="Normal 2 2 70 3 3" xfId="27715"/>
    <cellStyle name="Normal 2 2 70 4" xfId="18357"/>
    <cellStyle name="Normal 2 2 70 4 2" xfId="27716"/>
    <cellStyle name="Normal 2 2 70 5" xfId="27717"/>
    <cellStyle name="Normal 2 2 71" xfId="7050"/>
    <cellStyle name="Normal 2 2 71 2" xfId="7051"/>
    <cellStyle name="Normal 2 2 71 2 2" xfId="7052"/>
    <cellStyle name="Normal 2 2 71 2 2 2" xfId="18358"/>
    <cellStyle name="Normal 2 2 71 2 2 2 2" xfId="27718"/>
    <cellStyle name="Normal 2 2 71 2 2 3" xfId="27719"/>
    <cellStyle name="Normal 2 2 71 2 3" xfId="18359"/>
    <cellStyle name="Normal 2 2 71 2 3 2" xfId="27720"/>
    <cellStyle name="Normal 2 2 71 2 4" xfId="27721"/>
    <cellStyle name="Normal 2 2 71 3" xfId="7053"/>
    <cellStyle name="Normal 2 2 71 3 2" xfId="18360"/>
    <cellStyle name="Normal 2 2 71 3 2 2" xfId="27722"/>
    <cellStyle name="Normal 2 2 71 3 3" xfId="27723"/>
    <cellStyle name="Normal 2 2 71 4" xfId="18361"/>
    <cellStyle name="Normal 2 2 71 4 2" xfId="27724"/>
    <cellStyle name="Normal 2 2 71 5" xfId="27725"/>
    <cellStyle name="Normal 2 2 72" xfId="7054"/>
    <cellStyle name="Normal 2 2 72 2" xfId="7055"/>
    <cellStyle name="Normal 2 2 72 2 2" xfId="7056"/>
    <cellStyle name="Normal 2 2 72 2 2 2" xfId="18362"/>
    <cellStyle name="Normal 2 2 72 2 2 2 2" xfId="27726"/>
    <cellStyle name="Normal 2 2 72 2 2 3" xfId="27727"/>
    <cellStyle name="Normal 2 2 72 2 3" xfId="18363"/>
    <cellStyle name="Normal 2 2 72 2 3 2" xfId="27728"/>
    <cellStyle name="Normal 2 2 72 2 4" xfId="27729"/>
    <cellStyle name="Normal 2 2 72 3" xfId="7057"/>
    <cellStyle name="Normal 2 2 72 3 2" xfId="18364"/>
    <cellStyle name="Normal 2 2 72 3 2 2" xfId="27730"/>
    <cellStyle name="Normal 2 2 72 3 3" xfId="27731"/>
    <cellStyle name="Normal 2 2 72 4" xfId="18365"/>
    <cellStyle name="Normal 2 2 72 4 2" xfId="27732"/>
    <cellStyle name="Normal 2 2 72 5" xfId="27733"/>
    <cellStyle name="Normal 2 2 73" xfId="7058"/>
    <cellStyle name="Normal 2 2 73 2" xfId="7059"/>
    <cellStyle name="Normal 2 2 73 2 2" xfId="7060"/>
    <cellStyle name="Normal 2 2 73 2 2 2" xfId="18366"/>
    <cellStyle name="Normal 2 2 73 2 2 2 2" xfId="27734"/>
    <cellStyle name="Normal 2 2 73 2 2 3" xfId="27735"/>
    <cellStyle name="Normal 2 2 73 2 3" xfId="18367"/>
    <cellStyle name="Normal 2 2 73 2 3 2" xfId="27736"/>
    <cellStyle name="Normal 2 2 73 2 4" xfId="27737"/>
    <cellStyle name="Normal 2 2 73 3" xfId="7061"/>
    <cellStyle name="Normal 2 2 73 3 2" xfId="18368"/>
    <cellStyle name="Normal 2 2 73 3 2 2" xfId="27738"/>
    <cellStyle name="Normal 2 2 73 3 3" xfId="27739"/>
    <cellStyle name="Normal 2 2 73 4" xfId="18369"/>
    <cellStyle name="Normal 2 2 73 4 2" xfId="27740"/>
    <cellStyle name="Normal 2 2 73 5" xfId="27741"/>
    <cellStyle name="Normal 2 2 74" xfId="7062"/>
    <cellStyle name="Normal 2 2 74 2" xfId="7063"/>
    <cellStyle name="Normal 2 2 74 2 2" xfId="7064"/>
    <cellStyle name="Normal 2 2 74 2 2 2" xfId="18370"/>
    <cellStyle name="Normal 2 2 74 2 2 2 2" xfId="27742"/>
    <cellStyle name="Normal 2 2 74 2 2 3" xfId="27743"/>
    <cellStyle name="Normal 2 2 74 2 3" xfId="18371"/>
    <cellStyle name="Normal 2 2 74 2 3 2" xfId="27744"/>
    <cellStyle name="Normal 2 2 74 2 4" xfId="27745"/>
    <cellStyle name="Normal 2 2 74 3" xfId="7065"/>
    <cellStyle name="Normal 2 2 74 3 2" xfId="18372"/>
    <cellStyle name="Normal 2 2 74 3 2 2" xfId="27746"/>
    <cellStyle name="Normal 2 2 74 3 3" xfId="27747"/>
    <cellStyle name="Normal 2 2 74 4" xfId="18373"/>
    <cellStyle name="Normal 2 2 74 4 2" xfId="27748"/>
    <cellStyle name="Normal 2 2 74 5" xfId="27749"/>
    <cellStyle name="Normal 2 2 75" xfId="7066"/>
    <cellStyle name="Normal 2 2 75 2" xfId="7067"/>
    <cellStyle name="Normal 2 2 75 2 2" xfId="7068"/>
    <cellStyle name="Normal 2 2 75 2 2 2" xfId="18374"/>
    <cellStyle name="Normal 2 2 75 2 2 2 2" xfId="27750"/>
    <cellStyle name="Normal 2 2 75 2 2 3" xfId="27751"/>
    <cellStyle name="Normal 2 2 75 2 3" xfId="18375"/>
    <cellStyle name="Normal 2 2 75 2 3 2" xfId="27752"/>
    <cellStyle name="Normal 2 2 75 2 4" xfId="27753"/>
    <cellStyle name="Normal 2 2 75 3" xfId="7069"/>
    <cellStyle name="Normal 2 2 75 3 2" xfId="18376"/>
    <cellStyle name="Normal 2 2 75 3 2 2" xfId="27754"/>
    <cellStyle name="Normal 2 2 75 3 3" xfId="27755"/>
    <cellStyle name="Normal 2 2 75 4" xfId="18377"/>
    <cellStyle name="Normal 2 2 75 4 2" xfId="27756"/>
    <cellStyle name="Normal 2 2 75 5" xfId="27757"/>
    <cellStyle name="Normal 2 2 76" xfId="7070"/>
    <cellStyle name="Normal 2 2 76 2" xfId="7071"/>
    <cellStyle name="Normal 2 2 76 2 2" xfId="7072"/>
    <cellStyle name="Normal 2 2 76 2 2 2" xfId="18378"/>
    <cellStyle name="Normal 2 2 76 2 2 2 2" xfId="27758"/>
    <cellStyle name="Normal 2 2 76 2 2 3" xfId="27759"/>
    <cellStyle name="Normal 2 2 76 2 3" xfId="18379"/>
    <cellStyle name="Normal 2 2 76 2 3 2" xfId="27760"/>
    <cellStyle name="Normal 2 2 76 2 4" xfId="27761"/>
    <cellStyle name="Normal 2 2 76 3" xfId="7073"/>
    <cellStyle name="Normal 2 2 76 3 2" xfId="18380"/>
    <cellStyle name="Normal 2 2 76 3 2 2" xfId="27762"/>
    <cellStyle name="Normal 2 2 76 3 3" xfId="27763"/>
    <cellStyle name="Normal 2 2 76 4" xfId="18381"/>
    <cellStyle name="Normal 2 2 76 4 2" xfId="27764"/>
    <cellStyle name="Normal 2 2 76 5" xfId="27765"/>
    <cellStyle name="Normal 2 2 77" xfId="7074"/>
    <cellStyle name="Normal 2 2 77 2" xfId="7075"/>
    <cellStyle name="Normal 2 2 77 2 2" xfId="7076"/>
    <cellStyle name="Normal 2 2 77 2 2 2" xfId="18382"/>
    <cellStyle name="Normal 2 2 77 2 2 2 2" xfId="27766"/>
    <cellStyle name="Normal 2 2 77 2 2 3" xfId="27767"/>
    <cellStyle name="Normal 2 2 77 2 3" xfId="18383"/>
    <cellStyle name="Normal 2 2 77 2 3 2" xfId="27768"/>
    <cellStyle name="Normal 2 2 77 2 4" xfId="27769"/>
    <cellStyle name="Normal 2 2 77 3" xfId="7077"/>
    <cellStyle name="Normal 2 2 77 3 2" xfId="18384"/>
    <cellStyle name="Normal 2 2 77 3 2 2" xfId="27770"/>
    <cellStyle name="Normal 2 2 77 3 3" xfId="27771"/>
    <cellStyle name="Normal 2 2 77 4" xfId="18385"/>
    <cellStyle name="Normal 2 2 77 4 2" xfId="27772"/>
    <cellStyle name="Normal 2 2 77 5" xfId="27773"/>
    <cellStyle name="Normal 2 2 78" xfId="7078"/>
    <cellStyle name="Normal 2 2 78 2" xfId="7079"/>
    <cellStyle name="Normal 2 2 78 2 2" xfId="7080"/>
    <cellStyle name="Normal 2 2 78 2 2 2" xfId="18386"/>
    <cellStyle name="Normal 2 2 78 2 2 2 2" xfId="27774"/>
    <cellStyle name="Normal 2 2 78 2 2 3" xfId="27775"/>
    <cellStyle name="Normal 2 2 78 2 3" xfId="18387"/>
    <cellStyle name="Normal 2 2 78 2 3 2" xfId="27776"/>
    <cellStyle name="Normal 2 2 78 2 4" xfId="27777"/>
    <cellStyle name="Normal 2 2 78 3" xfId="7081"/>
    <cellStyle name="Normal 2 2 78 3 2" xfId="18388"/>
    <cellStyle name="Normal 2 2 78 3 2 2" xfId="27778"/>
    <cellStyle name="Normal 2 2 78 3 3" xfId="27779"/>
    <cellStyle name="Normal 2 2 78 4" xfId="18389"/>
    <cellStyle name="Normal 2 2 78 4 2" xfId="27780"/>
    <cellStyle name="Normal 2 2 78 5" xfId="27781"/>
    <cellStyle name="Normal 2 2 79" xfId="7082"/>
    <cellStyle name="Normal 2 2 79 2" xfId="7083"/>
    <cellStyle name="Normal 2 2 79 2 2" xfId="7084"/>
    <cellStyle name="Normal 2 2 79 2 2 2" xfId="18390"/>
    <cellStyle name="Normal 2 2 79 2 2 2 2" xfId="27782"/>
    <cellStyle name="Normal 2 2 79 2 2 3" xfId="27783"/>
    <cellStyle name="Normal 2 2 79 2 3" xfId="18391"/>
    <cellStyle name="Normal 2 2 79 2 3 2" xfId="27784"/>
    <cellStyle name="Normal 2 2 79 2 4" xfId="27785"/>
    <cellStyle name="Normal 2 2 79 3" xfId="7085"/>
    <cellStyle name="Normal 2 2 79 3 2" xfId="18392"/>
    <cellStyle name="Normal 2 2 79 3 2 2" xfId="27786"/>
    <cellStyle name="Normal 2 2 79 3 3" xfId="27787"/>
    <cellStyle name="Normal 2 2 79 4" xfId="18393"/>
    <cellStyle name="Normal 2 2 79 4 2" xfId="27788"/>
    <cellStyle name="Normal 2 2 79 5" xfId="27789"/>
    <cellStyle name="Normal 2 2 8" xfId="48"/>
    <cellStyle name="Normal 2 2 8 2" xfId="7086"/>
    <cellStyle name="Normal 2 2 8 2 2" xfId="7087"/>
    <cellStyle name="Normal 2 2 8 2 2 2" xfId="18394"/>
    <cellStyle name="Normal 2 2 8 2 2 2 2" xfId="27790"/>
    <cellStyle name="Normal 2 2 8 2 2 3" xfId="27791"/>
    <cellStyle name="Normal 2 2 8 2 3" xfId="18395"/>
    <cellStyle name="Normal 2 2 8 2 3 2" xfId="18396"/>
    <cellStyle name="Normal 2 2 8 2 3 2 2" xfId="27792"/>
    <cellStyle name="Normal 2 2 8 2 3 3" xfId="27793"/>
    <cellStyle name="Normal 2 2 8 2 4" xfId="27794"/>
    <cellStyle name="Normal 2 2 8 3" xfId="7088"/>
    <cellStyle name="Normal 2 2 8 3 2" xfId="7089"/>
    <cellStyle name="Normal 2 2 8 3 2 2" xfId="18397"/>
    <cellStyle name="Normal 2 2 8 3 2 2 2" xfId="27795"/>
    <cellStyle name="Normal 2 2 8 3 2 3" xfId="27796"/>
    <cellStyle name="Normal 2 2 8 3 3" xfId="18398"/>
    <cellStyle name="Normal 2 2 8 3 3 2" xfId="27797"/>
    <cellStyle name="Normal 2 2 8 3 4" xfId="27798"/>
    <cellStyle name="Normal 2 2 8 4" xfId="7090"/>
    <cellStyle name="Normal 2 2 8 4 2" xfId="18399"/>
    <cellStyle name="Normal 2 2 8 4 2 2" xfId="27799"/>
    <cellStyle name="Normal 2 2 8 4 3" xfId="27800"/>
    <cellStyle name="Normal 2 2 8 5" xfId="27801"/>
    <cellStyle name="Normal 2 2 8 6" xfId="33651"/>
    <cellStyle name="Normal 2 2 80" xfId="7091"/>
    <cellStyle name="Normal 2 2 80 2" xfId="7092"/>
    <cellStyle name="Normal 2 2 80 2 2" xfId="7093"/>
    <cellStyle name="Normal 2 2 80 2 2 2" xfId="18400"/>
    <cellStyle name="Normal 2 2 80 2 2 2 2" xfId="27802"/>
    <cellStyle name="Normal 2 2 80 2 2 3" xfId="27803"/>
    <cellStyle name="Normal 2 2 80 2 3" xfId="18401"/>
    <cellStyle name="Normal 2 2 80 2 3 2" xfId="27804"/>
    <cellStyle name="Normal 2 2 80 2 4" xfId="27805"/>
    <cellStyle name="Normal 2 2 80 3" xfId="7094"/>
    <cellStyle name="Normal 2 2 80 3 2" xfId="18402"/>
    <cellStyle name="Normal 2 2 80 3 2 2" xfId="27806"/>
    <cellStyle name="Normal 2 2 80 3 3" xfId="27807"/>
    <cellStyle name="Normal 2 2 80 4" xfId="18403"/>
    <cellStyle name="Normal 2 2 80 4 2" xfId="27808"/>
    <cellStyle name="Normal 2 2 80 5" xfId="27809"/>
    <cellStyle name="Normal 2 2 81" xfId="7095"/>
    <cellStyle name="Normal 2 2 81 2" xfId="7096"/>
    <cellStyle name="Normal 2 2 81 2 2" xfId="7097"/>
    <cellStyle name="Normal 2 2 81 2 2 2" xfId="18404"/>
    <cellStyle name="Normal 2 2 81 2 2 2 2" xfId="27810"/>
    <cellStyle name="Normal 2 2 81 2 2 3" xfId="27811"/>
    <cellStyle name="Normal 2 2 81 2 3" xfId="18405"/>
    <cellStyle name="Normal 2 2 81 2 3 2" xfId="27812"/>
    <cellStyle name="Normal 2 2 81 2 4" xfId="27813"/>
    <cellStyle name="Normal 2 2 81 3" xfId="7098"/>
    <cellStyle name="Normal 2 2 81 3 2" xfId="18406"/>
    <cellStyle name="Normal 2 2 81 3 2 2" xfId="27814"/>
    <cellStyle name="Normal 2 2 81 3 3" xfId="27815"/>
    <cellStyle name="Normal 2 2 81 4" xfId="18407"/>
    <cellStyle name="Normal 2 2 81 4 2" xfId="27816"/>
    <cellStyle name="Normal 2 2 81 5" xfId="27817"/>
    <cellStyle name="Normal 2 2 82" xfId="7099"/>
    <cellStyle name="Normal 2 2 82 2" xfId="7100"/>
    <cellStyle name="Normal 2 2 82 2 2" xfId="7101"/>
    <cellStyle name="Normal 2 2 82 2 2 2" xfId="18408"/>
    <cellStyle name="Normal 2 2 82 2 2 2 2" xfId="27818"/>
    <cellStyle name="Normal 2 2 82 2 2 3" xfId="27819"/>
    <cellStyle name="Normal 2 2 82 2 3" xfId="18409"/>
    <cellStyle name="Normal 2 2 82 2 3 2" xfId="27820"/>
    <cellStyle name="Normal 2 2 82 2 4" xfId="27821"/>
    <cellStyle name="Normal 2 2 82 3" xfId="7102"/>
    <cellStyle name="Normal 2 2 82 3 2" xfId="18410"/>
    <cellStyle name="Normal 2 2 82 3 2 2" xfId="27822"/>
    <cellStyle name="Normal 2 2 82 3 3" xfId="27823"/>
    <cellStyle name="Normal 2 2 82 4" xfId="18411"/>
    <cellStyle name="Normal 2 2 82 4 2" xfId="27824"/>
    <cellStyle name="Normal 2 2 82 5" xfId="27825"/>
    <cellStyle name="Normal 2 2 83" xfId="7103"/>
    <cellStyle name="Normal 2 2 83 2" xfId="7104"/>
    <cellStyle name="Normal 2 2 83 2 2" xfId="7105"/>
    <cellStyle name="Normal 2 2 83 2 2 2" xfId="18412"/>
    <cellStyle name="Normal 2 2 83 2 2 2 2" xfId="27826"/>
    <cellStyle name="Normal 2 2 83 2 2 3" xfId="27827"/>
    <cellStyle name="Normal 2 2 83 2 3" xfId="18413"/>
    <cellStyle name="Normal 2 2 83 2 3 2" xfId="27828"/>
    <cellStyle name="Normal 2 2 83 2 4" xfId="27829"/>
    <cellStyle name="Normal 2 2 83 3" xfId="7106"/>
    <cellStyle name="Normal 2 2 83 3 2" xfId="18414"/>
    <cellStyle name="Normal 2 2 83 3 2 2" xfId="27830"/>
    <cellStyle name="Normal 2 2 83 3 3" xfId="27831"/>
    <cellStyle name="Normal 2 2 83 4" xfId="18415"/>
    <cellStyle name="Normal 2 2 83 4 2" xfId="27832"/>
    <cellStyle name="Normal 2 2 83 5" xfId="27833"/>
    <cellStyle name="Normal 2 2 84" xfId="7107"/>
    <cellStyle name="Normal 2 2 84 2" xfId="7108"/>
    <cellStyle name="Normal 2 2 84 2 2" xfId="7109"/>
    <cellStyle name="Normal 2 2 84 2 2 2" xfId="18416"/>
    <cellStyle name="Normal 2 2 84 2 2 2 2" xfId="27834"/>
    <cellStyle name="Normal 2 2 84 2 2 3" xfId="27835"/>
    <cellStyle name="Normal 2 2 84 2 3" xfId="18417"/>
    <cellStyle name="Normal 2 2 84 2 3 2" xfId="27836"/>
    <cellStyle name="Normal 2 2 84 2 4" xfId="27837"/>
    <cellStyle name="Normal 2 2 84 3" xfId="7110"/>
    <cellStyle name="Normal 2 2 84 3 2" xfId="18418"/>
    <cellStyle name="Normal 2 2 84 3 2 2" xfId="27838"/>
    <cellStyle name="Normal 2 2 84 3 3" xfId="27839"/>
    <cellStyle name="Normal 2 2 84 4" xfId="18419"/>
    <cellStyle name="Normal 2 2 84 4 2" xfId="27840"/>
    <cellStyle name="Normal 2 2 84 5" xfId="27841"/>
    <cellStyle name="Normal 2 2 85" xfId="7111"/>
    <cellStyle name="Normal 2 2 85 2" xfId="7112"/>
    <cellStyle name="Normal 2 2 85 2 2" xfId="7113"/>
    <cellStyle name="Normal 2 2 85 2 2 2" xfId="18420"/>
    <cellStyle name="Normal 2 2 85 2 2 2 2" xfId="27842"/>
    <cellStyle name="Normal 2 2 85 2 2 3" xfId="27843"/>
    <cellStyle name="Normal 2 2 85 2 3" xfId="18421"/>
    <cellStyle name="Normal 2 2 85 2 3 2" xfId="27844"/>
    <cellStyle name="Normal 2 2 85 2 4" xfId="27845"/>
    <cellStyle name="Normal 2 2 85 3" xfId="7114"/>
    <cellStyle name="Normal 2 2 85 3 2" xfId="18422"/>
    <cellStyle name="Normal 2 2 85 3 2 2" xfId="27846"/>
    <cellStyle name="Normal 2 2 85 3 3" xfId="27847"/>
    <cellStyle name="Normal 2 2 85 4" xfId="18423"/>
    <cellStyle name="Normal 2 2 85 4 2" xfId="27848"/>
    <cellStyle name="Normal 2 2 85 5" xfId="27849"/>
    <cellStyle name="Normal 2 2 86" xfId="7115"/>
    <cellStyle name="Normal 2 2 86 2" xfId="7116"/>
    <cellStyle name="Normal 2 2 86 2 2" xfId="7117"/>
    <cellStyle name="Normal 2 2 86 2 2 2" xfId="18424"/>
    <cellStyle name="Normal 2 2 86 2 2 2 2" xfId="27850"/>
    <cellStyle name="Normal 2 2 86 2 2 3" xfId="27851"/>
    <cellStyle name="Normal 2 2 86 2 3" xfId="18425"/>
    <cellStyle name="Normal 2 2 86 2 3 2" xfId="27852"/>
    <cellStyle name="Normal 2 2 86 2 4" xfId="27853"/>
    <cellStyle name="Normal 2 2 86 3" xfId="7118"/>
    <cellStyle name="Normal 2 2 86 3 2" xfId="18426"/>
    <cellStyle name="Normal 2 2 86 3 2 2" xfId="27854"/>
    <cellStyle name="Normal 2 2 86 3 3" xfId="27855"/>
    <cellStyle name="Normal 2 2 86 4" xfId="18427"/>
    <cellStyle name="Normal 2 2 86 4 2" xfId="27856"/>
    <cellStyle name="Normal 2 2 86 5" xfId="27857"/>
    <cellStyle name="Normal 2 2 87" xfId="7119"/>
    <cellStyle name="Normal 2 2 87 2" xfId="7120"/>
    <cellStyle name="Normal 2 2 87 2 2" xfId="7121"/>
    <cellStyle name="Normal 2 2 87 2 2 2" xfId="18428"/>
    <cellStyle name="Normal 2 2 87 2 2 2 2" xfId="27858"/>
    <cellStyle name="Normal 2 2 87 2 2 3" xfId="27859"/>
    <cellStyle name="Normal 2 2 87 2 3" xfId="18429"/>
    <cellStyle name="Normal 2 2 87 2 3 2" xfId="27860"/>
    <cellStyle name="Normal 2 2 87 2 4" xfId="27861"/>
    <cellStyle name="Normal 2 2 87 3" xfId="7122"/>
    <cellStyle name="Normal 2 2 87 3 2" xfId="18430"/>
    <cellStyle name="Normal 2 2 87 3 2 2" xfId="27862"/>
    <cellStyle name="Normal 2 2 87 3 3" xfId="27863"/>
    <cellStyle name="Normal 2 2 87 4" xfId="18431"/>
    <cellStyle name="Normal 2 2 87 4 2" xfId="27864"/>
    <cellStyle name="Normal 2 2 87 5" xfId="27865"/>
    <cellStyle name="Normal 2 2 88" xfId="7123"/>
    <cellStyle name="Normal 2 2 88 2" xfId="7124"/>
    <cellStyle name="Normal 2 2 88 2 2" xfId="7125"/>
    <cellStyle name="Normal 2 2 88 2 2 2" xfId="18432"/>
    <cellStyle name="Normal 2 2 88 2 2 2 2" xfId="27866"/>
    <cellStyle name="Normal 2 2 88 2 2 3" xfId="27867"/>
    <cellStyle name="Normal 2 2 88 2 3" xfId="18433"/>
    <cellStyle name="Normal 2 2 88 2 3 2" xfId="27868"/>
    <cellStyle name="Normal 2 2 88 2 4" xfId="27869"/>
    <cellStyle name="Normal 2 2 88 3" xfId="7126"/>
    <cellStyle name="Normal 2 2 88 3 2" xfId="18434"/>
    <cellStyle name="Normal 2 2 88 3 2 2" xfId="27870"/>
    <cellStyle name="Normal 2 2 88 3 3" xfId="27871"/>
    <cellStyle name="Normal 2 2 88 4" xfId="18435"/>
    <cellStyle name="Normal 2 2 88 4 2" xfId="27872"/>
    <cellStyle name="Normal 2 2 88 5" xfId="27873"/>
    <cellStyle name="Normal 2 2 89" xfId="7127"/>
    <cellStyle name="Normal 2 2 89 2" xfId="7128"/>
    <cellStyle name="Normal 2 2 89 2 2" xfId="7129"/>
    <cellStyle name="Normal 2 2 89 2 2 2" xfId="18436"/>
    <cellStyle name="Normal 2 2 89 2 2 2 2" xfId="27874"/>
    <cellStyle name="Normal 2 2 89 2 2 3" xfId="27875"/>
    <cellStyle name="Normal 2 2 89 2 3" xfId="18437"/>
    <cellStyle name="Normal 2 2 89 2 3 2" xfId="27876"/>
    <cellStyle name="Normal 2 2 89 2 4" xfId="27877"/>
    <cellStyle name="Normal 2 2 89 3" xfId="7130"/>
    <cellStyle name="Normal 2 2 89 3 2" xfId="18438"/>
    <cellStyle name="Normal 2 2 89 3 2 2" xfId="27878"/>
    <cellStyle name="Normal 2 2 89 3 3" xfId="27879"/>
    <cellStyle name="Normal 2 2 89 4" xfId="18439"/>
    <cellStyle name="Normal 2 2 89 4 2" xfId="27880"/>
    <cellStyle name="Normal 2 2 89 5" xfId="27881"/>
    <cellStyle name="Normal 2 2 9" xfId="7131"/>
    <cellStyle name="Normal 2 2 9 2" xfId="7132"/>
    <cellStyle name="Normal 2 2 9 2 2" xfId="7133"/>
    <cellStyle name="Normal 2 2 9 2 2 2" xfId="18440"/>
    <cellStyle name="Normal 2 2 9 2 2 2 2" xfId="27882"/>
    <cellStyle name="Normal 2 2 9 2 2 3" xfId="27883"/>
    <cellStyle name="Normal 2 2 9 2 3" xfId="18441"/>
    <cellStyle name="Normal 2 2 9 2 3 2" xfId="27884"/>
    <cellStyle name="Normal 2 2 9 2 4" xfId="27885"/>
    <cellStyle name="Normal 2 2 9 3" xfId="7134"/>
    <cellStyle name="Normal 2 2 9 3 2" xfId="7135"/>
    <cellStyle name="Normal 2 2 9 3 2 2" xfId="18442"/>
    <cellStyle name="Normal 2 2 9 3 2 2 2" xfId="27886"/>
    <cellStyle name="Normal 2 2 9 3 2 3" xfId="27887"/>
    <cellStyle name="Normal 2 2 9 3 3" xfId="18443"/>
    <cellStyle name="Normal 2 2 9 3 3 2" xfId="27888"/>
    <cellStyle name="Normal 2 2 9 3 4" xfId="27889"/>
    <cellStyle name="Normal 2 2 9 4" xfId="7136"/>
    <cellStyle name="Normal 2 2 9 4 2" xfId="18444"/>
    <cellStyle name="Normal 2 2 9 4 2 2" xfId="27890"/>
    <cellStyle name="Normal 2 2 9 4 3" xfId="27891"/>
    <cellStyle name="Normal 2 2 9 4 4" xfId="33631"/>
    <cellStyle name="Normal 2 2 9 5" xfId="18445"/>
    <cellStyle name="Normal 2 2 9 5 2" xfId="27892"/>
    <cellStyle name="Normal 2 2 9 6" xfId="27893"/>
    <cellStyle name="Normal 2 2 90" xfId="7137"/>
    <cellStyle name="Normal 2 2 90 2" xfId="7138"/>
    <cellStyle name="Normal 2 2 90 2 2" xfId="7139"/>
    <cellStyle name="Normal 2 2 90 2 2 2" xfId="18446"/>
    <cellStyle name="Normal 2 2 90 2 2 2 2" xfId="27894"/>
    <cellStyle name="Normal 2 2 90 2 2 3" xfId="27895"/>
    <cellStyle name="Normal 2 2 90 2 3" xfId="18447"/>
    <cellStyle name="Normal 2 2 90 2 3 2" xfId="27896"/>
    <cellStyle name="Normal 2 2 90 2 4" xfId="27897"/>
    <cellStyle name="Normal 2 2 90 3" xfId="7140"/>
    <cellStyle name="Normal 2 2 90 3 2" xfId="18448"/>
    <cellStyle name="Normal 2 2 90 3 2 2" xfId="27898"/>
    <cellStyle name="Normal 2 2 90 3 3" xfId="27899"/>
    <cellStyle name="Normal 2 2 90 4" xfId="18449"/>
    <cellStyle name="Normal 2 2 90 4 2" xfId="27900"/>
    <cellStyle name="Normal 2 2 90 5" xfId="27901"/>
    <cellStyle name="Normal 2 2 91" xfId="7141"/>
    <cellStyle name="Normal 2 2 91 2" xfId="7142"/>
    <cellStyle name="Normal 2 2 91 2 2" xfId="7143"/>
    <cellStyle name="Normal 2 2 91 2 2 2" xfId="18450"/>
    <cellStyle name="Normal 2 2 91 2 2 2 2" xfId="27902"/>
    <cellStyle name="Normal 2 2 91 2 2 3" xfId="27903"/>
    <cellStyle name="Normal 2 2 91 2 3" xfId="18451"/>
    <cellStyle name="Normal 2 2 91 2 3 2" xfId="27904"/>
    <cellStyle name="Normal 2 2 91 2 4" xfId="27905"/>
    <cellStyle name="Normal 2 2 91 3" xfId="7144"/>
    <cellStyle name="Normal 2 2 91 3 2" xfId="18452"/>
    <cellStyle name="Normal 2 2 91 3 2 2" xfId="27906"/>
    <cellStyle name="Normal 2 2 91 3 3" xfId="27907"/>
    <cellStyle name="Normal 2 2 91 4" xfId="18453"/>
    <cellStyle name="Normal 2 2 91 4 2" xfId="27908"/>
    <cellStyle name="Normal 2 2 91 5" xfId="27909"/>
    <cellStyle name="Normal 2 2 92" xfId="7145"/>
    <cellStyle name="Normal 2 2 92 2" xfId="7146"/>
    <cellStyle name="Normal 2 2 92 2 2" xfId="7147"/>
    <cellStyle name="Normal 2 2 92 2 2 2" xfId="18454"/>
    <cellStyle name="Normal 2 2 92 2 2 2 2" xfId="27910"/>
    <cellStyle name="Normal 2 2 92 2 2 3" xfId="27911"/>
    <cellStyle name="Normal 2 2 92 2 3" xfId="18455"/>
    <cellStyle name="Normal 2 2 92 2 3 2" xfId="27912"/>
    <cellStyle name="Normal 2 2 92 2 4" xfId="27913"/>
    <cellStyle name="Normal 2 2 92 3" xfId="7148"/>
    <cellStyle name="Normal 2 2 92 3 2" xfId="18456"/>
    <cellStyle name="Normal 2 2 92 3 2 2" xfId="27914"/>
    <cellStyle name="Normal 2 2 92 3 3" xfId="27915"/>
    <cellStyle name="Normal 2 2 92 4" xfId="18457"/>
    <cellStyle name="Normal 2 2 92 4 2" xfId="27916"/>
    <cellStyle name="Normal 2 2 92 5" xfId="27917"/>
    <cellStyle name="Normal 2 2 93" xfId="7149"/>
    <cellStyle name="Normal 2 2 93 2" xfId="7150"/>
    <cellStyle name="Normal 2 2 93 2 2" xfId="7151"/>
    <cellStyle name="Normal 2 2 93 2 2 2" xfId="18458"/>
    <cellStyle name="Normal 2 2 93 2 2 2 2" xfId="27918"/>
    <cellStyle name="Normal 2 2 93 2 2 3" xfId="27919"/>
    <cellStyle name="Normal 2 2 93 2 3" xfId="18459"/>
    <cellStyle name="Normal 2 2 93 2 3 2" xfId="27920"/>
    <cellStyle name="Normal 2 2 93 2 4" xfId="27921"/>
    <cellStyle name="Normal 2 2 93 3" xfId="7152"/>
    <cellStyle name="Normal 2 2 93 3 2" xfId="18460"/>
    <cellStyle name="Normal 2 2 93 3 2 2" xfId="27922"/>
    <cellStyle name="Normal 2 2 93 3 3" xfId="27923"/>
    <cellStyle name="Normal 2 2 93 4" xfId="18461"/>
    <cellStyle name="Normal 2 2 93 4 2" xfId="27924"/>
    <cellStyle name="Normal 2 2 93 5" xfId="27925"/>
    <cellStyle name="Normal 2 2 94" xfId="7153"/>
    <cellStyle name="Normal 2 2 94 2" xfId="7154"/>
    <cellStyle name="Normal 2 2 94 2 2" xfId="7155"/>
    <cellStyle name="Normal 2 2 94 2 2 2" xfId="18462"/>
    <cellStyle name="Normal 2 2 94 2 2 2 2" xfId="27926"/>
    <cellStyle name="Normal 2 2 94 2 2 3" xfId="27927"/>
    <cellStyle name="Normal 2 2 94 2 3" xfId="18463"/>
    <cellStyle name="Normal 2 2 94 2 3 2" xfId="27928"/>
    <cellStyle name="Normal 2 2 94 2 4" xfId="27929"/>
    <cellStyle name="Normal 2 2 94 3" xfId="7156"/>
    <cellStyle name="Normal 2 2 94 3 2" xfId="18464"/>
    <cellStyle name="Normal 2 2 94 3 2 2" xfId="27930"/>
    <cellStyle name="Normal 2 2 94 3 3" xfId="27931"/>
    <cellStyle name="Normal 2 2 94 4" xfId="18465"/>
    <cellStyle name="Normal 2 2 94 4 2" xfId="27932"/>
    <cellStyle name="Normal 2 2 94 5" xfId="27933"/>
    <cellStyle name="Normal 2 2 95" xfId="7157"/>
    <cellStyle name="Normal 2 2 95 2" xfId="7158"/>
    <cellStyle name="Normal 2 2 95 2 2" xfId="7159"/>
    <cellStyle name="Normal 2 2 95 2 2 2" xfId="18466"/>
    <cellStyle name="Normal 2 2 95 2 2 2 2" xfId="27934"/>
    <cellStyle name="Normal 2 2 95 2 2 3" xfId="27935"/>
    <cellStyle name="Normal 2 2 95 2 3" xfId="18467"/>
    <cellStyle name="Normal 2 2 95 2 3 2" xfId="27936"/>
    <cellStyle name="Normal 2 2 95 2 4" xfId="27937"/>
    <cellStyle name="Normal 2 2 95 3" xfId="7160"/>
    <cellStyle name="Normal 2 2 95 3 2" xfId="18468"/>
    <cellStyle name="Normal 2 2 95 3 2 2" xfId="27938"/>
    <cellStyle name="Normal 2 2 95 3 3" xfId="27939"/>
    <cellStyle name="Normal 2 2 95 4" xfId="18469"/>
    <cellStyle name="Normal 2 2 95 4 2" xfId="27940"/>
    <cellStyle name="Normal 2 2 95 5" xfId="27941"/>
    <cellStyle name="Normal 2 2 96" xfId="7161"/>
    <cellStyle name="Normal 2 2 96 2" xfId="7162"/>
    <cellStyle name="Normal 2 2 96 2 2" xfId="7163"/>
    <cellStyle name="Normal 2 2 96 2 2 2" xfId="18470"/>
    <cellStyle name="Normal 2 2 96 2 2 2 2" xfId="27942"/>
    <cellStyle name="Normal 2 2 96 2 2 3" xfId="27943"/>
    <cellStyle name="Normal 2 2 96 2 3" xfId="18471"/>
    <cellStyle name="Normal 2 2 96 2 3 2" xfId="27944"/>
    <cellStyle name="Normal 2 2 96 2 4" xfId="27945"/>
    <cellStyle name="Normal 2 2 96 3" xfId="7164"/>
    <cellStyle name="Normal 2 2 96 3 2" xfId="18472"/>
    <cellStyle name="Normal 2 2 96 3 2 2" xfId="27946"/>
    <cellStyle name="Normal 2 2 96 3 3" xfId="27947"/>
    <cellStyle name="Normal 2 2 96 4" xfId="18473"/>
    <cellStyle name="Normal 2 2 96 4 2" xfId="27948"/>
    <cellStyle name="Normal 2 2 96 5" xfId="27949"/>
    <cellStyle name="Normal 2 2 97" xfId="7165"/>
    <cellStyle name="Normal 2 2 97 2" xfId="7166"/>
    <cellStyle name="Normal 2 2 97 2 2" xfId="7167"/>
    <cellStyle name="Normal 2 2 97 2 2 2" xfId="18474"/>
    <cellStyle name="Normal 2 2 97 2 2 2 2" xfId="27950"/>
    <cellStyle name="Normal 2 2 97 2 2 3" xfId="27951"/>
    <cellStyle name="Normal 2 2 97 2 3" xfId="18475"/>
    <cellStyle name="Normal 2 2 97 2 3 2" xfId="27952"/>
    <cellStyle name="Normal 2 2 97 2 4" xfId="27953"/>
    <cellStyle name="Normal 2 2 97 3" xfId="7168"/>
    <cellStyle name="Normal 2 2 97 3 2" xfId="18476"/>
    <cellStyle name="Normal 2 2 97 3 2 2" xfId="27954"/>
    <cellStyle name="Normal 2 2 97 3 3" xfId="27955"/>
    <cellStyle name="Normal 2 2 97 4" xfId="18477"/>
    <cellStyle name="Normal 2 2 97 4 2" xfId="27956"/>
    <cellStyle name="Normal 2 2 97 5" xfId="27957"/>
    <cellStyle name="Normal 2 2 98" xfId="7169"/>
    <cellStyle name="Normal 2 2 98 2" xfId="7170"/>
    <cellStyle name="Normal 2 2 98 2 2" xfId="7171"/>
    <cellStyle name="Normal 2 2 98 2 2 2" xfId="18478"/>
    <cellStyle name="Normal 2 2 98 2 2 2 2" xfId="27958"/>
    <cellStyle name="Normal 2 2 98 2 2 3" xfId="27959"/>
    <cellStyle name="Normal 2 2 98 2 3" xfId="18479"/>
    <cellStyle name="Normal 2 2 98 2 3 2" xfId="27960"/>
    <cellStyle name="Normal 2 2 98 2 4" xfId="27961"/>
    <cellStyle name="Normal 2 2 98 3" xfId="7172"/>
    <cellStyle name="Normal 2 2 98 3 2" xfId="18480"/>
    <cellStyle name="Normal 2 2 98 3 2 2" xfId="27962"/>
    <cellStyle name="Normal 2 2 98 3 3" xfId="27963"/>
    <cellStyle name="Normal 2 2 98 4" xfId="18481"/>
    <cellStyle name="Normal 2 2 98 4 2" xfId="27964"/>
    <cellStyle name="Normal 2 2 98 5" xfId="27965"/>
    <cellStyle name="Normal 2 2 99" xfId="7173"/>
    <cellStyle name="Normal 2 2 99 2" xfId="7174"/>
    <cellStyle name="Normal 2 2 99 2 2" xfId="7175"/>
    <cellStyle name="Normal 2 2 99 2 2 2" xfId="18482"/>
    <cellStyle name="Normal 2 2 99 2 2 2 2" xfId="27966"/>
    <cellStyle name="Normal 2 2 99 2 2 3" xfId="27967"/>
    <cellStyle name="Normal 2 2 99 2 3" xfId="18483"/>
    <cellStyle name="Normal 2 2 99 2 3 2" xfId="27968"/>
    <cellStyle name="Normal 2 2 99 2 4" xfId="27969"/>
    <cellStyle name="Normal 2 2 99 3" xfId="7176"/>
    <cellStyle name="Normal 2 2 99 3 2" xfId="18484"/>
    <cellStyle name="Normal 2 2 99 3 2 2" xfId="27970"/>
    <cellStyle name="Normal 2 2 99 3 3" xfId="27971"/>
    <cellStyle name="Normal 2 2 99 4" xfId="18485"/>
    <cellStyle name="Normal 2 2 99 4 2" xfId="27972"/>
    <cellStyle name="Normal 2 2 99 5" xfId="27973"/>
    <cellStyle name="Normal 2 20" xfId="7177"/>
    <cellStyle name="Normal 2 20 2" xfId="7178"/>
    <cellStyle name="Normal 2 20 2 2" xfId="7179"/>
    <cellStyle name="Normal 2 20 2 2 2" xfId="18486"/>
    <cellStyle name="Normal 2 20 2 2 2 2" xfId="27974"/>
    <cellStyle name="Normal 2 20 2 2 3" xfId="27975"/>
    <cellStyle name="Normal 2 20 2 3" xfId="18487"/>
    <cellStyle name="Normal 2 20 2 3 2" xfId="27976"/>
    <cellStyle name="Normal 2 20 2 4" xfId="27977"/>
    <cellStyle name="Normal 2 20 3" xfId="7180"/>
    <cellStyle name="Normal 2 20 3 2" xfId="7181"/>
    <cellStyle name="Normal 2 20 3 2 2" xfId="18488"/>
    <cellStyle name="Normal 2 20 3 2 2 2" xfId="27978"/>
    <cellStyle name="Normal 2 20 3 2 3" xfId="27979"/>
    <cellStyle name="Normal 2 20 3 3" xfId="18489"/>
    <cellStyle name="Normal 2 20 3 3 2" xfId="27980"/>
    <cellStyle name="Normal 2 20 3 4" xfId="27981"/>
    <cellStyle name="Normal 2 20 4" xfId="7182"/>
    <cellStyle name="Normal 2 20 4 2" xfId="18490"/>
    <cellStyle name="Normal 2 20 4 2 2" xfId="27982"/>
    <cellStyle name="Normal 2 20 4 3" xfId="27983"/>
    <cellStyle name="Normal 2 20 5" xfId="18491"/>
    <cellStyle name="Normal 2 20 5 2" xfId="27984"/>
    <cellStyle name="Normal 2 20 6" xfId="27985"/>
    <cellStyle name="Normal 2 21" xfId="7183"/>
    <cellStyle name="Normal 2 21 2" xfId="7184"/>
    <cellStyle name="Normal 2 21 2 2" xfId="7185"/>
    <cellStyle name="Normal 2 21 2 2 2" xfId="18492"/>
    <cellStyle name="Normal 2 21 2 2 2 2" xfId="27986"/>
    <cellStyle name="Normal 2 21 2 2 3" xfId="27987"/>
    <cellStyle name="Normal 2 21 2 3" xfId="18493"/>
    <cellStyle name="Normal 2 21 2 3 2" xfId="27988"/>
    <cellStyle name="Normal 2 21 2 4" xfId="27989"/>
    <cellStyle name="Normal 2 21 3" xfId="7186"/>
    <cellStyle name="Normal 2 21 3 2" xfId="7187"/>
    <cellStyle name="Normal 2 21 3 2 2" xfId="18494"/>
    <cellStyle name="Normal 2 21 3 2 2 2" xfId="27990"/>
    <cellStyle name="Normal 2 21 3 2 3" xfId="27991"/>
    <cellStyle name="Normal 2 21 3 3" xfId="18495"/>
    <cellStyle name="Normal 2 21 3 3 2" xfId="27992"/>
    <cellStyle name="Normal 2 21 3 4" xfId="27993"/>
    <cellStyle name="Normal 2 21 4" xfId="7188"/>
    <cellStyle name="Normal 2 21 4 2" xfId="18496"/>
    <cellStyle name="Normal 2 21 4 2 2" xfId="27994"/>
    <cellStyle name="Normal 2 21 4 3" xfId="27995"/>
    <cellStyle name="Normal 2 21 5" xfId="18497"/>
    <cellStyle name="Normal 2 21 5 2" xfId="27996"/>
    <cellStyle name="Normal 2 21 6" xfId="27997"/>
    <cellStyle name="Normal 2 22" xfId="7189"/>
    <cellStyle name="Normal 2 22 2" xfId="7190"/>
    <cellStyle name="Normal 2 22 2 2" xfId="7191"/>
    <cellStyle name="Normal 2 22 2 2 2" xfId="18498"/>
    <cellStyle name="Normal 2 22 2 2 2 2" xfId="27998"/>
    <cellStyle name="Normal 2 22 2 2 3" xfId="27999"/>
    <cellStyle name="Normal 2 22 2 3" xfId="18499"/>
    <cellStyle name="Normal 2 22 2 3 2" xfId="28000"/>
    <cellStyle name="Normal 2 22 2 4" xfId="28001"/>
    <cellStyle name="Normal 2 22 3" xfId="7192"/>
    <cellStyle name="Normal 2 22 3 2" xfId="7193"/>
    <cellStyle name="Normal 2 22 3 2 2" xfId="18500"/>
    <cellStyle name="Normal 2 22 3 2 2 2" xfId="28002"/>
    <cellStyle name="Normal 2 22 3 2 3" xfId="28003"/>
    <cellStyle name="Normal 2 22 3 3" xfId="18501"/>
    <cellStyle name="Normal 2 22 3 3 2" xfId="28004"/>
    <cellStyle name="Normal 2 22 3 4" xfId="28005"/>
    <cellStyle name="Normal 2 22 4" xfId="7194"/>
    <cellStyle name="Normal 2 22 4 2" xfId="18502"/>
    <cellStyle name="Normal 2 22 4 2 2" xfId="28006"/>
    <cellStyle name="Normal 2 22 4 3" xfId="28007"/>
    <cellStyle name="Normal 2 22 5" xfId="18503"/>
    <cellStyle name="Normal 2 22 5 2" xfId="28008"/>
    <cellStyle name="Normal 2 22 6" xfId="28009"/>
    <cellStyle name="Normal 2 23" xfId="7195"/>
    <cellStyle name="Normal 2 23 2" xfId="7196"/>
    <cellStyle name="Normal 2 23 2 2" xfId="7197"/>
    <cellStyle name="Normal 2 23 2 2 2" xfId="18504"/>
    <cellStyle name="Normal 2 23 2 2 2 2" xfId="28010"/>
    <cellStyle name="Normal 2 23 2 2 3" xfId="28011"/>
    <cellStyle name="Normal 2 23 2 3" xfId="18505"/>
    <cellStyle name="Normal 2 23 2 3 2" xfId="28012"/>
    <cellStyle name="Normal 2 23 2 4" xfId="28013"/>
    <cellStyle name="Normal 2 23 3" xfId="7198"/>
    <cellStyle name="Normal 2 23 3 2" xfId="7199"/>
    <cellStyle name="Normal 2 23 3 2 2" xfId="18506"/>
    <cellStyle name="Normal 2 23 3 2 2 2" xfId="28014"/>
    <cellStyle name="Normal 2 23 3 2 3" xfId="28015"/>
    <cellStyle name="Normal 2 23 3 3" xfId="18507"/>
    <cellStyle name="Normal 2 23 3 3 2" xfId="28016"/>
    <cellStyle name="Normal 2 23 3 4" xfId="28017"/>
    <cellStyle name="Normal 2 23 4" xfId="7200"/>
    <cellStyle name="Normal 2 23 4 2" xfId="18508"/>
    <cellStyle name="Normal 2 23 4 2 2" xfId="28018"/>
    <cellStyle name="Normal 2 23 4 3" xfId="28019"/>
    <cellStyle name="Normal 2 23 5" xfId="18509"/>
    <cellStyle name="Normal 2 23 5 2" xfId="28020"/>
    <cellStyle name="Normal 2 23 6" xfId="28021"/>
    <cellStyle name="Normal 2 24" xfId="7201"/>
    <cellStyle name="Normal 2 24 2" xfId="7202"/>
    <cellStyle name="Normal 2 24 2 2" xfId="7203"/>
    <cellStyle name="Normal 2 24 2 2 2" xfId="18510"/>
    <cellStyle name="Normal 2 24 2 2 2 2" xfId="28022"/>
    <cellStyle name="Normal 2 24 2 2 3" xfId="28023"/>
    <cellStyle name="Normal 2 24 2 3" xfId="18511"/>
    <cellStyle name="Normal 2 24 2 3 2" xfId="28024"/>
    <cellStyle name="Normal 2 24 2 4" xfId="28025"/>
    <cellStyle name="Normal 2 24 3" xfId="7204"/>
    <cellStyle name="Normal 2 24 3 2" xfId="7205"/>
    <cellStyle name="Normal 2 24 3 2 2" xfId="18512"/>
    <cellStyle name="Normal 2 24 3 2 2 2" xfId="28026"/>
    <cellStyle name="Normal 2 24 3 2 3" xfId="28027"/>
    <cellStyle name="Normal 2 24 3 3" xfId="18513"/>
    <cellStyle name="Normal 2 24 3 3 2" xfId="28028"/>
    <cellStyle name="Normal 2 24 3 4" xfId="28029"/>
    <cellStyle name="Normal 2 24 4" xfId="7206"/>
    <cellStyle name="Normal 2 24 4 2" xfId="18514"/>
    <cellStyle name="Normal 2 24 4 2 2" xfId="28030"/>
    <cellStyle name="Normal 2 24 4 3" xfId="28031"/>
    <cellStyle name="Normal 2 24 5" xfId="18515"/>
    <cellStyle name="Normal 2 24 5 2" xfId="28032"/>
    <cellStyle name="Normal 2 24 6" xfId="28033"/>
    <cellStyle name="Normal 2 25" xfId="7207"/>
    <cellStyle name="Normal 2 25 2" xfId="7208"/>
    <cellStyle name="Normal 2 25 2 2" xfId="7209"/>
    <cellStyle name="Normal 2 25 2 2 2" xfId="18516"/>
    <cellStyle name="Normal 2 25 2 2 2 2" xfId="28034"/>
    <cellStyle name="Normal 2 25 2 2 3" xfId="28035"/>
    <cellStyle name="Normal 2 25 2 3" xfId="18517"/>
    <cellStyle name="Normal 2 25 2 3 2" xfId="28036"/>
    <cellStyle name="Normal 2 25 2 4" xfId="28037"/>
    <cellStyle name="Normal 2 25 3" xfId="7210"/>
    <cellStyle name="Normal 2 25 3 2" xfId="7211"/>
    <cellStyle name="Normal 2 25 3 2 2" xfId="18518"/>
    <cellStyle name="Normal 2 25 3 2 2 2" xfId="28038"/>
    <cellStyle name="Normal 2 25 3 2 3" xfId="28039"/>
    <cellStyle name="Normal 2 25 3 3" xfId="18519"/>
    <cellStyle name="Normal 2 25 3 3 2" xfId="28040"/>
    <cellStyle name="Normal 2 25 3 4" xfId="28041"/>
    <cellStyle name="Normal 2 25 4" xfId="7212"/>
    <cellStyle name="Normal 2 25 4 2" xfId="18520"/>
    <cellStyle name="Normal 2 25 4 2 2" xfId="28042"/>
    <cellStyle name="Normal 2 25 4 3" xfId="28043"/>
    <cellStyle name="Normal 2 25 5" xfId="18521"/>
    <cellStyle name="Normal 2 25 5 2" xfId="28044"/>
    <cellStyle name="Normal 2 25 6" xfId="28045"/>
    <cellStyle name="Normal 2 26" xfId="7213"/>
    <cellStyle name="Normal 2 26 2" xfId="7214"/>
    <cellStyle name="Normal 2 26 2 2" xfId="7215"/>
    <cellStyle name="Normal 2 26 2 2 2" xfId="18522"/>
    <cellStyle name="Normal 2 26 2 2 2 2" xfId="28046"/>
    <cellStyle name="Normal 2 26 2 2 3" xfId="28047"/>
    <cellStyle name="Normal 2 26 2 3" xfId="18523"/>
    <cellStyle name="Normal 2 26 2 3 2" xfId="28048"/>
    <cellStyle name="Normal 2 26 2 4" xfId="28049"/>
    <cellStyle name="Normal 2 26 3" xfId="7216"/>
    <cellStyle name="Normal 2 26 3 2" xfId="7217"/>
    <cellStyle name="Normal 2 26 3 2 2" xfId="18524"/>
    <cellStyle name="Normal 2 26 3 2 2 2" xfId="28050"/>
    <cellStyle name="Normal 2 26 3 2 3" xfId="28051"/>
    <cellStyle name="Normal 2 26 3 3" xfId="18525"/>
    <cellStyle name="Normal 2 26 3 3 2" xfId="28052"/>
    <cellStyle name="Normal 2 26 3 4" xfId="28053"/>
    <cellStyle name="Normal 2 26 4" xfId="7218"/>
    <cellStyle name="Normal 2 26 4 2" xfId="18526"/>
    <cellStyle name="Normal 2 26 4 2 2" xfId="28054"/>
    <cellStyle name="Normal 2 26 4 3" xfId="28055"/>
    <cellStyle name="Normal 2 26 5" xfId="18527"/>
    <cellStyle name="Normal 2 26 5 2" xfId="28056"/>
    <cellStyle name="Normal 2 26 6" xfId="28057"/>
    <cellStyle name="Normal 2 27" xfId="7219"/>
    <cellStyle name="Normal 2 27 2" xfId="7220"/>
    <cellStyle name="Normal 2 27 2 2" xfId="7221"/>
    <cellStyle name="Normal 2 27 2 2 2" xfId="18528"/>
    <cellStyle name="Normal 2 27 2 2 2 2" xfId="28058"/>
    <cellStyle name="Normal 2 27 2 2 3" xfId="28059"/>
    <cellStyle name="Normal 2 27 2 3" xfId="18529"/>
    <cellStyle name="Normal 2 27 2 3 2" xfId="28060"/>
    <cellStyle name="Normal 2 27 2 4" xfId="28061"/>
    <cellStyle name="Normal 2 27 3" xfId="7222"/>
    <cellStyle name="Normal 2 27 3 2" xfId="7223"/>
    <cellStyle name="Normal 2 27 3 2 2" xfId="18530"/>
    <cellStyle name="Normal 2 27 3 2 2 2" xfId="28062"/>
    <cellStyle name="Normal 2 27 3 2 3" xfId="28063"/>
    <cellStyle name="Normal 2 27 3 3" xfId="18531"/>
    <cellStyle name="Normal 2 27 3 3 2" xfId="28064"/>
    <cellStyle name="Normal 2 27 3 4" xfId="28065"/>
    <cellStyle name="Normal 2 27 4" xfId="7224"/>
    <cellStyle name="Normal 2 27 4 2" xfId="18532"/>
    <cellStyle name="Normal 2 27 4 2 2" xfId="28066"/>
    <cellStyle name="Normal 2 27 4 3" xfId="28067"/>
    <cellStyle name="Normal 2 27 5" xfId="18533"/>
    <cellStyle name="Normal 2 27 5 2" xfId="28068"/>
    <cellStyle name="Normal 2 27 6" xfId="28069"/>
    <cellStyle name="Normal 2 28" xfId="7225"/>
    <cellStyle name="Normal 2 28 2" xfId="7226"/>
    <cellStyle name="Normal 2 28 2 2" xfId="7227"/>
    <cellStyle name="Normal 2 28 2 2 2" xfId="18534"/>
    <cellStyle name="Normal 2 28 2 2 2 2" xfId="28070"/>
    <cellStyle name="Normal 2 28 2 2 3" xfId="28071"/>
    <cellStyle name="Normal 2 28 2 3" xfId="18535"/>
    <cellStyle name="Normal 2 28 2 3 2" xfId="28072"/>
    <cellStyle name="Normal 2 28 2 4" xfId="28073"/>
    <cellStyle name="Normal 2 28 3" xfId="7228"/>
    <cellStyle name="Normal 2 28 3 2" xfId="7229"/>
    <cellStyle name="Normal 2 28 3 2 2" xfId="18536"/>
    <cellStyle name="Normal 2 28 3 2 2 2" xfId="28074"/>
    <cellStyle name="Normal 2 28 3 2 3" xfId="28075"/>
    <cellStyle name="Normal 2 28 3 3" xfId="18537"/>
    <cellStyle name="Normal 2 28 3 3 2" xfId="28076"/>
    <cellStyle name="Normal 2 28 3 4" xfId="28077"/>
    <cellStyle name="Normal 2 28 4" xfId="7230"/>
    <cellStyle name="Normal 2 28 4 2" xfId="18538"/>
    <cellStyle name="Normal 2 28 4 2 2" xfId="28078"/>
    <cellStyle name="Normal 2 28 4 3" xfId="28079"/>
    <cellStyle name="Normal 2 28 5" xfId="18539"/>
    <cellStyle name="Normal 2 28 5 2" xfId="28080"/>
    <cellStyle name="Normal 2 28 6" xfId="28081"/>
    <cellStyle name="Normal 2 29" xfId="7231"/>
    <cellStyle name="Normal 2 29 2" xfId="7232"/>
    <cellStyle name="Normal 2 29 2 2" xfId="7233"/>
    <cellStyle name="Normal 2 29 2 2 2" xfId="18540"/>
    <cellStyle name="Normal 2 29 2 2 2 2" xfId="28082"/>
    <cellStyle name="Normal 2 29 2 2 3" xfId="28083"/>
    <cellStyle name="Normal 2 29 2 3" xfId="18541"/>
    <cellStyle name="Normal 2 29 2 3 2" xfId="28084"/>
    <cellStyle name="Normal 2 29 2 4" xfId="28085"/>
    <cellStyle name="Normal 2 29 3" xfId="7234"/>
    <cellStyle name="Normal 2 29 3 2" xfId="7235"/>
    <cellStyle name="Normal 2 29 3 2 2" xfId="18542"/>
    <cellStyle name="Normal 2 29 3 2 2 2" xfId="28086"/>
    <cellStyle name="Normal 2 29 3 2 3" xfId="28087"/>
    <cellStyle name="Normal 2 29 3 3" xfId="18543"/>
    <cellStyle name="Normal 2 29 3 3 2" xfId="28088"/>
    <cellStyle name="Normal 2 29 3 4" xfId="28089"/>
    <cellStyle name="Normal 2 29 4" xfId="7236"/>
    <cellStyle name="Normal 2 29 4 2" xfId="18544"/>
    <cellStyle name="Normal 2 29 4 2 2" xfId="28090"/>
    <cellStyle name="Normal 2 29 4 3" xfId="28091"/>
    <cellStyle name="Normal 2 29 5" xfId="18545"/>
    <cellStyle name="Normal 2 29 5 2" xfId="28092"/>
    <cellStyle name="Normal 2 29 6" xfId="28093"/>
    <cellStyle name="Normal 2 3" xfId="49"/>
    <cellStyle name="Normal 2 3 10" xfId="7237"/>
    <cellStyle name="Normal 2 3 100" xfId="7238"/>
    <cellStyle name="Normal 2 3 101" xfId="7239"/>
    <cellStyle name="Normal 2 3 102" xfId="7240"/>
    <cellStyle name="Normal 2 3 103" xfId="7241"/>
    <cellStyle name="Normal 2 3 104" xfId="7242"/>
    <cellStyle name="Normal 2 3 105" xfId="7243"/>
    <cellStyle name="Normal 2 3 106" xfId="7244"/>
    <cellStyle name="Normal 2 3 107" xfId="7245"/>
    <cellStyle name="Normal 2 3 108" xfId="7246"/>
    <cellStyle name="Normal 2 3 109" xfId="7247"/>
    <cellStyle name="Normal 2 3 11" xfId="7248"/>
    <cellStyle name="Normal 2 3 110" xfId="7249"/>
    <cellStyle name="Normal 2 3 111" xfId="7250"/>
    <cellStyle name="Normal 2 3 112" xfId="7251"/>
    <cellStyle name="Normal 2 3 113" xfId="7252"/>
    <cellStyle name="Normal 2 3 114" xfId="7253"/>
    <cellStyle name="Normal 2 3 115" xfId="7254"/>
    <cellStyle name="Normal 2 3 116" xfId="7255"/>
    <cellStyle name="Normal 2 3 117" xfId="7256"/>
    <cellStyle name="Normal 2 3 118" xfId="7257"/>
    <cellStyle name="Normal 2 3 119" xfId="7258"/>
    <cellStyle name="Normal 2 3 12" xfId="7259"/>
    <cellStyle name="Normal 2 3 120" xfId="7260"/>
    <cellStyle name="Normal 2 3 121" xfId="7261"/>
    <cellStyle name="Normal 2 3 122" xfId="7262"/>
    <cellStyle name="Normal 2 3 123" xfId="7263"/>
    <cellStyle name="Normal 2 3 124" xfId="7264"/>
    <cellStyle name="Normal 2 3 125" xfId="7265"/>
    <cellStyle name="Normal 2 3 126" xfId="7266"/>
    <cellStyle name="Normal 2 3 127" xfId="7267"/>
    <cellStyle name="Normal 2 3 128" xfId="7268"/>
    <cellStyle name="Normal 2 3 129" xfId="7269"/>
    <cellStyle name="Normal 2 3 13" xfId="7270"/>
    <cellStyle name="Normal 2 3 130" xfId="7271"/>
    <cellStyle name="Normal 2 3 131" xfId="7272"/>
    <cellStyle name="Normal 2 3 132" xfId="7273"/>
    <cellStyle name="Normal 2 3 133" xfId="7274"/>
    <cellStyle name="Normal 2 3 134" xfId="7275"/>
    <cellStyle name="Normal 2 3 135" xfId="7276"/>
    <cellStyle name="Normal 2 3 136" xfId="7277"/>
    <cellStyle name="Normal 2 3 137" xfId="7278"/>
    <cellStyle name="Normal 2 3 138" xfId="7279"/>
    <cellStyle name="Normal 2 3 139" xfId="7280"/>
    <cellStyle name="Normal 2 3 14" xfId="7281"/>
    <cellStyle name="Normal 2 3 140" xfId="7282"/>
    <cellStyle name="Normal 2 3 140 2" xfId="7283"/>
    <cellStyle name="Normal 2 3 140 2 2" xfId="18546"/>
    <cellStyle name="Normal 2 3 140 2 2 2" xfId="28094"/>
    <cellStyle name="Normal 2 3 140 2 3" xfId="28095"/>
    <cellStyle name="Normal 2 3 140 3" xfId="18547"/>
    <cellStyle name="Normal 2 3 140 3 2" xfId="28096"/>
    <cellStyle name="Normal 2 3 140 4" xfId="28097"/>
    <cellStyle name="Normal 2 3 141" xfId="7284"/>
    <cellStyle name="Normal 2 3 141 2" xfId="18548"/>
    <cellStyle name="Normal 2 3 141 2 2" xfId="28098"/>
    <cellStyle name="Normal 2 3 141 3" xfId="28099"/>
    <cellStyle name="Normal 2 3 142" xfId="28100"/>
    <cellStyle name="Normal 2 3 15" xfId="7285"/>
    <cellStyle name="Normal 2 3 16" xfId="7286"/>
    <cellStyle name="Normal 2 3 17" xfId="7287"/>
    <cellStyle name="Normal 2 3 18" xfId="7288"/>
    <cellStyle name="Normal 2 3 19" xfId="7289"/>
    <cellStyle name="Normal 2 3 2" xfId="7290"/>
    <cellStyle name="Normal 2 3 2 2" xfId="7291"/>
    <cellStyle name="Normal 2 3 2 2 10" xfId="7292"/>
    <cellStyle name="Normal 2 3 2 2 10 2" xfId="7293"/>
    <cellStyle name="Normal 2 3 2 2 10 2 2" xfId="18549"/>
    <cellStyle name="Normal 2 3 2 2 10 2 2 2" xfId="28101"/>
    <cellStyle name="Normal 2 3 2 2 10 2 3" xfId="28102"/>
    <cellStyle name="Normal 2 3 2 2 10 3" xfId="18550"/>
    <cellStyle name="Normal 2 3 2 2 10 3 2" xfId="28103"/>
    <cellStyle name="Normal 2 3 2 2 10 4" xfId="28104"/>
    <cellStyle name="Normal 2 3 2 2 11" xfId="7294"/>
    <cellStyle name="Normal 2 3 2 2 11 2" xfId="18551"/>
    <cellStyle name="Normal 2 3 2 2 11 2 2" xfId="28105"/>
    <cellStyle name="Normal 2 3 2 2 11 3" xfId="28106"/>
    <cellStyle name="Normal 2 3 2 2 12" xfId="18552"/>
    <cellStyle name="Normal 2 3 2 2 12 2" xfId="28107"/>
    <cellStyle name="Normal 2 3 2 2 13" xfId="28108"/>
    <cellStyle name="Normal 2 3 2 2 2" xfId="7295"/>
    <cellStyle name="Normal 2 3 2 2 3" xfId="7296"/>
    <cellStyle name="Normal 2 3 2 2 4" xfId="7297"/>
    <cellStyle name="Normal 2 3 2 2 5" xfId="7298"/>
    <cellStyle name="Normal 2 3 2 2 6" xfId="7299"/>
    <cellStyle name="Normal 2 3 2 2 7" xfId="7300"/>
    <cellStyle name="Normal 2 3 2 2 8" xfId="7301"/>
    <cellStyle name="Normal 2 3 2 2 9" xfId="7302"/>
    <cellStyle name="Normal 2 3 2 3" xfId="7303"/>
    <cellStyle name="Normal 2 3 2 3 2" xfId="7304"/>
    <cellStyle name="Normal 2 3 2 3 2 2" xfId="7305"/>
    <cellStyle name="Normal 2 3 2 3 2 2 2" xfId="18553"/>
    <cellStyle name="Normal 2 3 2 3 2 2 2 2" xfId="28109"/>
    <cellStyle name="Normal 2 3 2 3 2 2 3" xfId="28110"/>
    <cellStyle name="Normal 2 3 2 3 2 3" xfId="18554"/>
    <cellStyle name="Normal 2 3 2 3 2 3 2" xfId="28111"/>
    <cellStyle name="Normal 2 3 2 3 2 4" xfId="28112"/>
    <cellStyle name="Normal 2 3 2 3 3" xfId="7306"/>
    <cellStyle name="Normal 2 3 2 3 3 2" xfId="18555"/>
    <cellStyle name="Normal 2 3 2 3 3 2 2" xfId="28113"/>
    <cellStyle name="Normal 2 3 2 3 3 3" xfId="28114"/>
    <cellStyle name="Normal 2 3 2 3 4" xfId="18556"/>
    <cellStyle name="Normal 2 3 2 3 4 2" xfId="28115"/>
    <cellStyle name="Normal 2 3 2 3 5" xfId="28116"/>
    <cellStyle name="Normal 2 3 2 4" xfId="7307"/>
    <cellStyle name="Normal 2 3 2 4 2" xfId="7308"/>
    <cellStyle name="Normal 2 3 2 4 2 2" xfId="7309"/>
    <cellStyle name="Normal 2 3 2 4 2 2 2" xfId="18557"/>
    <cellStyle name="Normal 2 3 2 4 2 2 2 2" xfId="28117"/>
    <cellStyle name="Normal 2 3 2 4 2 2 3" xfId="28118"/>
    <cellStyle name="Normal 2 3 2 4 2 3" xfId="18558"/>
    <cellStyle name="Normal 2 3 2 4 2 3 2" xfId="28119"/>
    <cellStyle name="Normal 2 3 2 4 2 4" xfId="28120"/>
    <cellStyle name="Normal 2 3 2 4 3" xfId="7310"/>
    <cellStyle name="Normal 2 3 2 4 3 2" xfId="18559"/>
    <cellStyle name="Normal 2 3 2 4 3 2 2" xfId="28121"/>
    <cellStyle name="Normal 2 3 2 4 3 3" xfId="28122"/>
    <cellStyle name="Normal 2 3 2 4 4" xfId="18560"/>
    <cellStyle name="Normal 2 3 2 4 4 2" xfId="28123"/>
    <cellStyle name="Normal 2 3 2 4 5" xfId="28124"/>
    <cellStyle name="Normal 2 3 2 5" xfId="7311"/>
    <cellStyle name="Normal 2 3 2 5 2" xfId="7312"/>
    <cellStyle name="Normal 2 3 2 5 2 2" xfId="7313"/>
    <cellStyle name="Normal 2 3 2 5 2 2 2" xfId="18561"/>
    <cellStyle name="Normal 2 3 2 5 2 2 2 2" xfId="28125"/>
    <cellStyle name="Normal 2 3 2 5 2 2 3" xfId="28126"/>
    <cellStyle name="Normal 2 3 2 5 2 3" xfId="18562"/>
    <cellStyle name="Normal 2 3 2 5 2 3 2" xfId="28127"/>
    <cellStyle name="Normal 2 3 2 5 2 4" xfId="28128"/>
    <cellStyle name="Normal 2 3 2 5 3" xfId="7314"/>
    <cellStyle name="Normal 2 3 2 5 3 2" xfId="18563"/>
    <cellStyle name="Normal 2 3 2 5 3 2 2" xfId="28129"/>
    <cellStyle name="Normal 2 3 2 5 3 3" xfId="28130"/>
    <cellStyle name="Normal 2 3 2 5 4" xfId="18564"/>
    <cellStyle name="Normal 2 3 2 5 4 2" xfId="28131"/>
    <cellStyle name="Normal 2 3 2 5 5" xfId="28132"/>
    <cellStyle name="Normal 2 3 2 6" xfId="7315"/>
    <cellStyle name="Normal 2 3 2 6 2" xfId="7316"/>
    <cellStyle name="Normal 2 3 2 6 2 2" xfId="7317"/>
    <cellStyle name="Normal 2 3 2 6 2 2 2" xfId="18565"/>
    <cellStyle name="Normal 2 3 2 6 2 2 2 2" xfId="28133"/>
    <cellStyle name="Normal 2 3 2 6 2 2 3" xfId="28134"/>
    <cellStyle name="Normal 2 3 2 6 2 3" xfId="18566"/>
    <cellStyle name="Normal 2 3 2 6 2 3 2" xfId="28135"/>
    <cellStyle name="Normal 2 3 2 6 2 4" xfId="28136"/>
    <cellStyle name="Normal 2 3 2 6 3" xfId="7318"/>
    <cellStyle name="Normal 2 3 2 6 3 2" xfId="18567"/>
    <cellStyle name="Normal 2 3 2 6 3 2 2" xfId="28137"/>
    <cellStyle name="Normal 2 3 2 6 3 3" xfId="28138"/>
    <cellStyle name="Normal 2 3 2 6 4" xfId="18568"/>
    <cellStyle name="Normal 2 3 2 6 4 2" xfId="28139"/>
    <cellStyle name="Normal 2 3 2 6 5" xfId="28140"/>
    <cellStyle name="Normal 2 3 2 7" xfId="7319"/>
    <cellStyle name="Normal 2 3 2 7 2" xfId="7320"/>
    <cellStyle name="Normal 2 3 2 7 2 2" xfId="7321"/>
    <cellStyle name="Normal 2 3 2 7 2 2 2" xfId="18569"/>
    <cellStyle name="Normal 2 3 2 7 2 2 2 2" xfId="28141"/>
    <cellStyle name="Normal 2 3 2 7 2 2 3" xfId="28142"/>
    <cellStyle name="Normal 2 3 2 7 2 3" xfId="18570"/>
    <cellStyle name="Normal 2 3 2 7 2 3 2" xfId="28143"/>
    <cellStyle name="Normal 2 3 2 7 2 4" xfId="28144"/>
    <cellStyle name="Normal 2 3 2 7 3" xfId="7322"/>
    <cellStyle name="Normal 2 3 2 7 3 2" xfId="18571"/>
    <cellStyle name="Normal 2 3 2 7 3 2 2" xfId="28145"/>
    <cellStyle name="Normal 2 3 2 7 3 3" xfId="28146"/>
    <cellStyle name="Normal 2 3 2 7 4" xfId="18572"/>
    <cellStyle name="Normal 2 3 2 7 4 2" xfId="28147"/>
    <cellStyle name="Normal 2 3 2 7 5" xfId="28148"/>
    <cellStyle name="Normal 2 3 2 8" xfId="7323"/>
    <cellStyle name="Normal 2 3 2 8 2" xfId="7324"/>
    <cellStyle name="Normal 2 3 2 8 2 2" xfId="7325"/>
    <cellStyle name="Normal 2 3 2 8 2 2 2" xfId="18573"/>
    <cellStyle name="Normal 2 3 2 8 2 2 2 2" xfId="28149"/>
    <cellStyle name="Normal 2 3 2 8 2 2 3" xfId="28150"/>
    <cellStyle name="Normal 2 3 2 8 2 3" xfId="18574"/>
    <cellStyle name="Normal 2 3 2 8 2 3 2" xfId="28151"/>
    <cellStyle name="Normal 2 3 2 8 2 4" xfId="28152"/>
    <cellStyle name="Normal 2 3 2 8 3" xfId="7326"/>
    <cellStyle name="Normal 2 3 2 8 3 2" xfId="18575"/>
    <cellStyle name="Normal 2 3 2 8 3 2 2" xfId="28153"/>
    <cellStyle name="Normal 2 3 2 8 3 3" xfId="28154"/>
    <cellStyle name="Normal 2 3 2 8 4" xfId="18576"/>
    <cellStyle name="Normal 2 3 2 8 4 2" xfId="28155"/>
    <cellStyle name="Normal 2 3 2 8 5" xfId="28156"/>
    <cellStyle name="Normal 2 3 2 9" xfId="7327"/>
    <cellStyle name="Normal 2 3 2 9 2" xfId="7328"/>
    <cellStyle name="Normal 2 3 2 9 2 2" xfId="7329"/>
    <cellStyle name="Normal 2 3 2 9 2 2 2" xfId="18577"/>
    <cellStyle name="Normal 2 3 2 9 2 2 2 2" xfId="28157"/>
    <cellStyle name="Normal 2 3 2 9 2 2 3" xfId="28158"/>
    <cellStyle name="Normal 2 3 2 9 2 3" xfId="18578"/>
    <cellStyle name="Normal 2 3 2 9 2 3 2" xfId="28159"/>
    <cellStyle name="Normal 2 3 2 9 2 4" xfId="28160"/>
    <cellStyle name="Normal 2 3 2 9 3" xfId="7330"/>
    <cellStyle name="Normal 2 3 2 9 3 2" xfId="18579"/>
    <cellStyle name="Normal 2 3 2 9 3 2 2" xfId="28161"/>
    <cellStyle name="Normal 2 3 2 9 3 3" xfId="28162"/>
    <cellStyle name="Normal 2 3 2 9 4" xfId="18580"/>
    <cellStyle name="Normal 2 3 2 9 4 2" xfId="28163"/>
    <cellStyle name="Normal 2 3 2 9 5" xfId="28164"/>
    <cellStyle name="Normal 2 3 20" xfId="7331"/>
    <cellStyle name="Normal 2 3 21" xfId="7332"/>
    <cellStyle name="Normal 2 3 22" xfId="7333"/>
    <cellStyle name="Normal 2 3 23" xfId="7334"/>
    <cellStyle name="Normal 2 3 24" xfId="7335"/>
    <cellStyle name="Normal 2 3 25" xfId="7336"/>
    <cellStyle name="Normal 2 3 26" xfId="7337"/>
    <cellStyle name="Normal 2 3 27" xfId="7338"/>
    <cellStyle name="Normal 2 3 28" xfId="7339"/>
    <cellStyle name="Normal 2 3 29" xfId="7340"/>
    <cellStyle name="Normal 2 3 3" xfId="7341"/>
    <cellStyle name="Normal 2 3 3 2" xfId="7342"/>
    <cellStyle name="Normal 2 3 3 2 2" xfId="7343"/>
    <cellStyle name="Normal 2 3 3 2 2 2" xfId="28165"/>
    <cellStyle name="Normal 2 3 3 2 3" xfId="7344"/>
    <cellStyle name="Normal 2 3 3 2 3 2" xfId="18581"/>
    <cellStyle name="Normal 2 3 3 2 3 2 2" xfId="28166"/>
    <cellStyle name="Normal 2 3 3 2 3 3" xfId="28167"/>
    <cellStyle name="Normal 2 3 3 2 4" xfId="18582"/>
    <cellStyle name="Normal 2 3 3 2 4 2" xfId="28168"/>
    <cellStyle name="Normal 2 3 3 2 5" xfId="28169"/>
    <cellStyle name="Normal 2 3 3 3" xfId="7345"/>
    <cellStyle name="Normal 2 3 3 3 2" xfId="28170"/>
    <cellStyle name="Normal 2 3 3 4" xfId="7346"/>
    <cellStyle name="Normal 2 3 3 4 2" xfId="18583"/>
    <cellStyle name="Normal 2 3 3 4 2 2" xfId="28171"/>
    <cellStyle name="Normal 2 3 3 4 3" xfId="28172"/>
    <cellStyle name="Normal 2 3 3 5" xfId="18584"/>
    <cellStyle name="Normal 2 3 3 5 2" xfId="28173"/>
    <cellStyle name="Normal 2 3 3 6" xfId="28174"/>
    <cellStyle name="Normal 2 3 30" xfId="7347"/>
    <cellStyle name="Normal 2 3 31" xfId="7348"/>
    <cellStyle name="Normal 2 3 32" xfId="7349"/>
    <cellStyle name="Normal 2 3 33" xfId="7350"/>
    <cellStyle name="Normal 2 3 34" xfId="7351"/>
    <cellStyle name="Normal 2 3 35" xfId="7352"/>
    <cellStyle name="Normal 2 3 36" xfId="7353"/>
    <cellStyle name="Normal 2 3 37" xfId="7354"/>
    <cellStyle name="Normal 2 3 38" xfId="7355"/>
    <cellStyle name="Normal 2 3 39" xfId="7356"/>
    <cellStyle name="Normal 2 3 4" xfId="7357"/>
    <cellStyle name="Normal 2 3 4 2" xfId="7358"/>
    <cellStyle name="Normal 2 3 40" xfId="7359"/>
    <cellStyle name="Normal 2 3 41" xfId="7360"/>
    <cellStyle name="Normal 2 3 42" xfId="7361"/>
    <cellStyle name="Normal 2 3 43" xfId="7362"/>
    <cellStyle name="Normal 2 3 44" xfId="7363"/>
    <cellStyle name="Normal 2 3 45" xfId="7364"/>
    <cellStyle name="Normal 2 3 46" xfId="7365"/>
    <cellStyle name="Normal 2 3 47" xfId="7366"/>
    <cellStyle name="Normal 2 3 48" xfId="7367"/>
    <cellStyle name="Normal 2 3 49" xfId="7368"/>
    <cellStyle name="Normal 2 3 5" xfId="7369"/>
    <cellStyle name="Normal 2 3 50" xfId="7370"/>
    <cellStyle name="Normal 2 3 51" xfId="7371"/>
    <cellStyle name="Normal 2 3 52" xfId="7372"/>
    <cellStyle name="Normal 2 3 53" xfId="7373"/>
    <cellStyle name="Normal 2 3 54" xfId="7374"/>
    <cellStyle name="Normal 2 3 55" xfId="7375"/>
    <cellStyle name="Normal 2 3 56" xfId="7376"/>
    <cellStyle name="Normal 2 3 57" xfId="7377"/>
    <cellStyle name="Normal 2 3 58" xfId="7378"/>
    <cellStyle name="Normal 2 3 59" xfId="7379"/>
    <cellStyle name="Normal 2 3 6" xfId="7380"/>
    <cellStyle name="Normal 2 3 60" xfId="7381"/>
    <cellStyle name="Normal 2 3 61" xfId="7382"/>
    <cellStyle name="Normal 2 3 62" xfId="7383"/>
    <cellStyle name="Normal 2 3 63" xfId="7384"/>
    <cellStyle name="Normal 2 3 64" xfId="7385"/>
    <cellStyle name="Normal 2 3 65" xfId="7386"/>
    <cellStyle name="Normal 2 3 66" xfId="7387"/>
    <cellStyle name="Normal 2 3 67" xfId="7388"/>
    <cellStyle name="Normal 2 3 68" xfId="7389"/>
    <cellStyle name="Normal 2 3 69" xfId="7390"/>
    <cellStyle name="Normal 2 3 7" xfId="7391"/>
    <cellStyle name="Normal 2 3 7 2" xfId="7392"/>
    <cellStyle name="Normal 2 3 70" xfId="7393"/>
    <cellStyle name="Normal 2 3 70 2" xfId="7394"/>
    <cellStyle name="Normal 2 3 71" xfId="7395"/>
    <cellStyle name="Normal 2 3 71 2" xfId="7396"/>
    <cellStyle name="Normal 2 3 72" xfId="7397"/>
    <cellStyle name="Normal 2 3 72 2" xfId="7398"/>
    <cellStyle name="Normal 2 3 73" xfId="7399"/>
    <cellStyle name="Normal 2 3 73 2" xfId="7400"/>
    <cellStyle name="Normal 2 3 74" xfId="7401"/>
    <cellStyle name="Normal 2 3 74 2" xfId="7402"/>
    <cellStyle name="Normal 2 3 75" xfId="7403"/>
    <cellStyle name="Normal 2 3 75 2" xfId="7404"/>
    <cellStyle name="Normal 2 3 76" xfId="7405"/>
    <cellStyle name="Normal 2 3 76 2" xfId="7406"/>
    <cellStyle name="Normal 2 3 77" xfId="7407"/>
    <cellStyle name="Normal 2 3 77 2" xfId="7408"/>
    <cellStyle name="Normal 2 3 78" xfId="7409"/>
    <cellStyle name="Normal 2 3 78 2" xfId="7410"/>
    <cellStyle name="Normal 2 3 79" xfId="7411"/>
    <cellStyle name="Normal 2 3 79 2" xfId="7412"/>
    <cellStyle name="Normal 2 3 8" xfId="7413"/>
    <cellStyle name="Normal 2 3 8 2" xfId="7414"/>
    <cellStyle name="Normal 2 3 80" xfId="7415"/>
    <cellStyle name="Normal 2 3 80 2" xfId="7416"/>
    <cellStyle name="Normal 2 3 81" xfId="7417"/>
    <cellStyle name="Normal 2 3 81 2" xfId="7418"/>
    <cellStyle name="Normal 2 3 82" xfId="7419"/>
    <cellStyle name="Normal 2 3 82 2" xfId="7420"/>
    <cellStyle name="Normal 2 3 83" xfId="7421"/>
    <cellStyle name="Normal 2 3 83 2" xfId="7422"/>
    <cellStyle name="Normal 2 3 84" xfId="7423"/>
    <cellStyle name="Normal 2 3 84 2" xfId="7424"/>
    <cellStyle name="Normal 2 3 85" xfId="7425"/>
    <cellStyle name="Normal 2 3 85 2" xfId="7426"/>
    <cellStyle name="Normal 2 3 86" xfId="7427"/>
    <cellStyle name="Normal 2 3 86 2" xfId="7428"/>
    <cellStyle name="Normal 2 3 87" xfId="7429"/>
    <cellStyle name="Normal 2 3 87 2" xfId="7430"/>
    <cellStyle name="Normal 2 3 88" xfId="7431"/>
    <cellStyle name="Normal 2 3 88 2" xfId="7432"/>
    <cellStyle name="Normal 2 3 89" xfId="7433"/>
    <cellStyle name="Normal 2 3 89 2" xfId="7434"/>
    <cellStyle name="Normal 2 3 9" xfId="7435"/>
    <cellStyle name="Normal 2 3 9 2" xfId="7436"/>
    <cellStyle name="Normal 2 3 90" xfId="7437"/>
    <cellStyle name="Normal 2 3 90 2" xfId="7438"/>
    <cellStyle name="Normal 2 3 91" xfId="7439"/>
    <cellStyle name="Normal 2 3 91 2" xfId="7440"/>
    <cellStyle name="Normal 2 3 92" xfId="7441"/>
    <cellStyle name="Normal 2 3 92 2" xfId="7442"/>
    <cellStyle name="Normal 2 3 93" xfId="7443"/>
    <cellStyle name="Normal 2 3 93 2" xfId="7444"/>
    <cellStyle name="Normal 2 3 94" xfId="7445"/>
    <cellStyle name="Normal 2 3 94 2" xfId="7446"/>
    <cellStyle name="Normal 2 3 95" xfId="7447"/>
    <cellStyle name="Normal 2 3 95 2" xfId="7448"/>
    <cellStyle name="Normal 2 3 96" xfId="7449"/>
    <cellStyle name="Normal 2 3 96 2" xfId="7450"/>
    <cellStyle name="Normal 2 3 97" xfId="7451"/>
    <cellStyle name="Normal 2 3 97 2" xfId="7452"/>
    <cellStyle name="Normal 2 3 98" xfId="7453"/>
    <cellStyle name="Normal 2 3 98 2" xfId="7454"/>
    <cellStyle name="Normal 2 3 99" xfId="7455"/>
    <cellStyle name="Normal 2 3 99 2" xfId="7456"/>
    <cellStyle name="Normal 2 30" xfId="7457"/>
    <cellStyle name="Normal 2 30 2" xfId="7458"/>
    <cellStyle name="Normal 2 30 2 2" xfId="7459"/>
    <cellStyle name="Normal 2 30 2 3" xfId="7460"/>
    <cellStyle name="Normal 2 30 2 3 2" xfId="18585"/>
    <cellStyle name="Normal 2 30 2 3 2 2" xfId="28175"/>
    <cellStyle name="Normal 2 30 2 3 3" xfId="28176"/>
    <cellStyle name="Normal 2 30 2 4" xfId="18586"/>
    <cellStyle name="Normal 2 30 2 4 2" xfId="28177"/>
    <cellStyle name="Normal 2 30 2 5" xfId="28178"/>
    <cellStyle name="Normal 2 30 3" xfId="7461"/>
    <cellStyle name="Normal 2 30 3 2" xfId="7462"/>
    <cellStyle name="Normal 2 30 3 3" xfId="7463"/>
    <cellStyle name="Normal 2 30 3 3 2" xfId="18587"/>
    <cellStyle name="Normal 2 30 3 3 2 2" xfId="28179"/>
    <cellStyle name="Normal 2 30 3 3 3" xfId="28180"/>
    <cellStyle name="Normal 2 30 3 4" xfId="18588"/>
    <cellStyle name="Normal 2 30 3 4 2" xfId="28181"/>
    <cellStyle name="Normal 2 30 3 5" xfId="28182"/>
    <cellStyle name="Normal 2 30 4" xfId="7464"/>
    <cellStyle name="Normal 2 30 5" xfId="7465"/>
    <cellStyle name="Normal 2 30 5 2" xfId="18589"/>
    <cellStyle name="Normal 2 30 5 2 2" xfId="28183"/>
    <cellStyle name="Normal 2 30 5 3" xfId="28184"/>
    <cellStyle name="Normal 2 30 6" xfId="18590"/>
    <cellStyle name="Normal 2 30 6 2" xfId="28185"/>
    <cellStyle name="Normal 2 30 7" xfId="28186"/>
    <cellStyle name="Normal 2 31" xfId="7466"/>
    <cellStyle name="Normal 2 31 2" xfId="7467"/>
    <cellStyle name="Normal 2 31 2 2" xfId="7468"/>
    <cellStyle name="Normal 2 31 2 3" xfId="7469"/>
    <cellStyle name="Normal 2 31 2 3 2" xfId="18591"/>
    <cellStyle name="Normal 2 31 2 3 2 2" xfId="28187"/>
    <cellStyle name="Normal 2 31 2 3 3" xfId="28188"/>
    <cellStyle name="Normal 2 31 2 4" xfId="18592"/>
    <cellStyle name="Normal 2 31 2 4 2" xfId="28189"/>
    <cellStyle name="Normal 2 31 2 5" xfId="28190"/>
    <cellStyle name="Normal 2 31 3" xfId="7470"/>
    <cellStyle name="Normal 2 31 3 2" xfId="7471"/>
    <cellStyle name="Normal 2 31 3 3" xfId="7472"/>
    <cellStyle name="Normal 2 31 3 3 2" xfId="18593"/>
    <cellStyle name="Normal 2 31 3 3 2 2" xfId="28191"/>
    <cellStyle name="Normal 2 31 3 3 3" xfId="28192"/>
    <cellStyle name="Normal 2 31 3 4" xfId="18594"/>
    <cellStyle name="Normal 2 31 3 4 2" xfId="28193"/>
    <cellStyle name="Normal 2 31 3 5" xfId="28194"/>
    <cellStyle name="Normal 2 31 4" xfId="7473"/>
    <cellStyle name="Normal 2 31 5" xfId="7474"/>
    <cellStyle name="Normal 2 31 5 2" xfId="18595"/>
    <cellStyle name="Normal 2 31 5 2 2" xfId="28195"/>
    <cellStyle name="Normal 2 31 5 3" xfId="28196"/>
    <cellStyle name="Normal 2 31 6" xfId="18596"/>
    <cellStyle name="Normal 2 31 6 2" xfId="28197"/>
    <cellStyle name="Normal 2 31 7" xfId="28198"/>
    <cellStyle name="Normal 2 32" xfId="7475"/>
    <cellStyle name="Normal 2 32 2" xfId="7476"/>
    <cellStyle name="Normal 2 32 2 2" xfId="7477"/>
    <cellStyle name="Normal 2 32 2 3" xfId="7478"/>
    <cellStyle name="Normal 2 32 2 3 2" xfId="18597"/>
    <cellStyle name="Normal 2 32 2 3 2 2" xfId="28199"/>
    <cellStyle name="Normal 2 32 2 3 3" xfId="28200"/>
    <cellStyle name="Normal 2 32 2 4" xfId="18598"/>
    <cellStyle name="Normal 2 32 2 4 2" xfId="28201"/>
    <cellStyle name="Normal 2 32 2 5" xfId="28202"/>
    <cellStyle name="Normal 2 32 3" xfId="7479"/>
    <cellStyle name="Normal 2 32 3 2" xfId="7480"/>
    <cellStyle name="Normal 2 32 3 3" xfId="7481"/>
    <cellStyle name="Normal 2 32 3 3 2" xfId="18599"/>
    <cellStyle name="Normal 2 32 3 3 2 2" xfId="28203"/>
    <cellStyle name="Normal 2 32 3 3 3" xfId="28204"/>
    <cellStyle name="Normal 2 32 3 4" xfId="18600"/>
    <cellStyle name="Normal 2 32 3 4 2" xfId="28205"/>
    <cellStyle name="Normal 2 32 3 5" xfId="28206"/>
    <cellStyle name="Normal 2 32 4" xfId="7482"/>
    <cellStyle name="Normal 2 32 5" xfId="7483"/>
    <cellStyle name="Normal 2 32 5 2" xfId="18601"/>
    <cellStyle name="Normal 2 32 5 2 2" xfId="28207"/>
    <cellStyle name="Normal 2 32 5 3" xfId="28208"/>
    <cellStyle name="Normal 2 32 6" xfId="18602"/>
    <cellStyle name="Normal 2 32 6 2" xfId="28209"/>
    <cellStyle name="Normal 2 32 7" xfId="28210"/>
    <cellStyle name="Normal 2 33" xfId="7484"/>
    <cellStyle name="Normal 2 33 2" xfId="7485"/>
    <cellStyle name="Normal 2 33 2 2" xfId="7486"/>
    <cellStyle name="Normal 2 33 2 3" xfId="7487"/>
    <cellStyle name="Normal 2 33 2 3 2" xfId="18603"/>
    <cellStyle name="Normal 2 33 2 3 2 2" xfId="28211"/>
    <cellStyle name="Normal 2 33 2 3 3" xfId="28212"/>
    <cellStyle name="Normal 2 33 2 4" xfId="18604"/>
    <cellStyle name="Normal 2 33 2 4 2" xfId="28213"/>
    <cellStyle name="Normal 2 33 2 5" xfId="28214"/>
    <cellStyle name="Normal 2 33 3" xfId="7488"/>
    <cellStyle name="Normal 2 33 3 2" xfId="7489"/>
    <cellStyle name="Normal 2 33 3 3" xfId="7490"/>
    <cellStyle name="Normal 2 33 3 3 2" xfId="18605"/>
    <cellStyle name="Normal 2 33 3 3 2 2" xfId="28215"/>
    <cellStyle name="Normal 2 33 3 3 3" xfId="28216"/>
    <cellStyle name="Normal 2 33 3 4" xfId="18606"/>
    <cellStyle name="Normal 2 33 3 4 2" xfId="28217"/>
    <cellStyle name="Normal 2 33 3 5" xfId="28218"/>
    <cellStyle name="Normal 2 33 4" xfId="7491"/>
    <cellStyle name="Normal 2 33 5" xfId="7492"/>
    <cellStyle name="Normal 2 33 5 2" xfId="18607"/>
    <cellStyle name="Normal 2 33 5 2 2" xfId="28219"/>
    <cellStyle name="Normal 2 33 5 3" xfId="28220"/>
    <cellStyle name="Normal 2 33 6" xfId="18608"/>
    <cellStyle name="Normal 2 33 6 2" xfId="28221"/>
    <cellStyle name="Normal 2 33 7" xfId="28222"/>
    <cellStyle name="Normal 2 34" xfId="7493"/>
    <cellStyle name="Normal 2 34 2" xfId="7494"/>
    <cellStyle name="Normal 2 34 2 2" xfId="7495"/>
    <cellStyle name="Normal 2 34 2 3" xfId="7496"/>
    <cellStyle name="Normal 2 34 2 3 2" xfId="18609"/>
    <cellStyle name="Normal 2 34 2 3 2 2" xfId="28223"/>
    <cellStyle name="Normal 2 34 2 3 3" xfId="28224"/>
    <cellStyle name="Normal 2 34 2 4" xfId="18610"/>
    <cellStyle name="Normal 2 34 2 4 2" xfId="28225"/>
    <cellStyle name="Normal 2 34 2 5" xfId="28226"/>
    <cellStyle name="Normal 2 34 3" xfId="7497"/>
    <cellStyle name="Normal 2 34 3 2" xfId="7498"/>
    <cellStyle name="Normal 2 34 3 3" xfId="7499"/>
    <cellStyle name="Normal 2 34 3 3 2" xfId="18611"/>
    <cellStyle name="Normal 2 34 3 3 2 2" xfId="28227"/>
    <cellStyle name="Normal 2 34 3 3 3" xfId="28228"/>
    <cellStyle name="Normal 2 34 3 4" xfId="18612"/>
    <cellStyle name="Normal 2 34 3 4 2" xfId="28229"/>
    <cellStyle name="Normal 2 34 3 5" xfId="28230"/>
    <cellStyle name="Normal 2 34 4" xfId="7500"/>
    <cellStyle name="Normal 2 34 5" xfId="7501"/>
    <cellStyle name="Normal 2 34 5 2" xfId="18613"/>
    <cellStyle name="Normal 2 34 5 2 2" xfId="28231"/>
    <cellStyle name="Normal 2 34 5 3" xfId="28232"/>
    <cellStyle name="Normal 2 34 6" xfId="18614"/>
    <cellStyle name="Normal 2 34 6 2" xfId="28233"/>
    <cellStyle name="Normal 2 34 7" xfId="28234"/>
    <cellStyle name="Normal 2 35" xfId="7502"/>
    <cellStyle name="Normal 2 35 2" xfId="7503"/>
    <cellStyle name="Normal 2 35 2 2" xfId="7504"/>
    <cellStyle name="Normal 2 35 2 3" xfId="7505"/>
    <cellStyle name="Normal 2 35 2 3 2" xfId="18615"/>
    <cellStyle name="Normal 2 35 2 3 2 2" xfId="28235"/>
    <cellStyle name="Normal 2 35 2 3 3" xfId="28236"/>
    <cellStyle name="Normal 2 35 2 4" xfId="18616"/>
    <cellStyle name="Normal 2 35 2 4 2" xfId="28237"/>
    <cellStyle name="Normal 2 35 2 5" xfId="28238"/>
    <cellStyle name="Normal 2 35 3" xfId="7506"/>
    <cellStyle name="Normal 2 35 3 2" xfId="7507"/>
    <cellStyle name="Normal 2 35 3 3" xfId="7508"/>
    <cellStyle name="Normal 2 35 3 3 2" xfId="18617"/>
    <cellStyle name="Normal 2 35 3 3 2 2" xfId="28239"/>
    <cellStyle name="Normal 2 35 3 3 3" xfId="28240"/>
    <cellStyle name="Normal 2 35 3 4" xfId="18618"/>
    <cellStyle name="Normal 2 35 3 4 2" xfId="28241"/>
    <cellStyle name="Normal 2 35 3 5" xfId="28242"/>
    <cellStyle name="Normal 2 35 4" xfId="7509"/>
    <cellStyle name="Normal 2 35 5" xfId="7510"/>
    <cellStyle name="Normal 2 35 5 2" xfId="18619"/>
    <cellStyle name="Normal 2 35 5 2 2" xfId="28243"/>
    <cellStyle name="Normal 2 35 5 3" xfId="28244"/>
    <cellStyle name="Normal 2 35 6" xfId="18620"/>
    <cellStyle name="Normal 2 35 6 2" xfId="28245"/>
    <cellStyle name="Normal 2 35 7" xfId="28246"/>
    <cellStyle name="Normal 2 36" xfId="7511"/>
    <cellStyle name="Normal 2 36 2" xfId="7512"/>
    <cellStyle name="Normal 2 36 2 2" xfId="7513"/>
    <cellStyle name="Normal 2 36 2 3" xfId="7514"/>
    <cellStyle name="Normal 2 36 2 3 2" xfId="18621"/>
    <cellStyle name="Normal 2 36 2 3 2 2" xfId="28247"/>
    <cellStyle name="Normal 2 36 2 3 3" xfId="28248"/>
    <cellStyle name="Normal 2 36 2 4" xfId="18622"/>
    <cellStyle name="Normal 2 36 2 4 2" xfId="28249"/>
    <cellStyle name="Normal 2 36 2 5" xfId="28250"/>
    <cellStyle name="Normal 2 36 3" xfId="7515"/>
    <cellStyle name="Normal 2 36 3 2" xfId="7516"/>
    <cellStyle name="Normal 2 36 3 3" xfId="7517"/>
    <cellStyle name="Normal 2 36 3 3 2" xfId="18623"/>
    <cellStyle name="Normal 2 36 3 3 2 2" xfId="28251"/>
    <cellStyle name="Normal 2 36 3 3 3" xfId="28252"/>
    <cellStyle name="Normal 2 36 3 4" xfId="18624"/>
    <cellStyle name="Normal 2 36 3 4 2" xfId="28253"/>
    <cellStyle name="Normal 2 36 3 5" xfId="28254"/>
    <cellStyle name="Normal 2 36 4" xfId="7518"/>
    <cellStyle name="Normal 2 36 5" xfId="18625"/>
    <cellStyle name="Normal 2 36 5 2" xfId="28255"/>
    <cellStyle name="Normal 2 37" xfId="7519"/>
    <cellStyle name="Normal 2 37 2" xfId="7520"/>
    <cellStyle name="Normal 2 37 2 2" xfId="7521"/>
    <cellStyle name="Normal 2 37 2 3" xfId="7522"/>
    <cellStyle name="Normal 2 37 2 3 2" xfId="18626"/>
    <cellStyle name="Normal 2 37 2 3 2 2" xfId="28256"/>
    <cellStyle name="Normal 2 37 2 3 3" xfId="28257"/>
    <cellStyle name="Normal 2 37 2 4" xfId="18627"/>
    <cellStyle name="Normal 2 37 2 4 2" xfId="28258"/>
    <cellStyle name="Normal 2 37 2 5" xfId="28259"/>
    <cellStyle name="Normal 2 37 3" xfId="7523"/>
    <cellStyle name="Normal 2 37 3 2" xfId="7524"/>
    <cellStyle name="Normal 2 37 3 3" xfId="7525"/>
    <cellStyle name="Normal 2 37 3 3 2" xfId="18628"/>
    <cellStyle name="Normal 2 37 3 3 2 2" xfId="28260"/>
    <cellStyle name="Normal 2 37 3 3 3" xfId="28261"/>
    <cellStyle name="Normal 2 37 3 4" xfId="18629"/>
    <cellStyle name="Normal 2 37 3 4 2" xfId="28262"/>
    <cellStyle name="Normal 2 37 3 5" xfId="28263"/>
    <cellStyle name="Normal 2 37 4" xfId="7526"/>
    <cellStyle name="Normal 2 37 5" xfId="7527"/>
    <cellStyle name="Normal 2 37 5 2" xfId="18630"/>
    <cellStyle name="Normal 2 37 5 2 2" xfId="28264"/>
    <cellStyle name="Normal 2 37 5 3" xfId="28265"/>
    <cellStyle name="Normal 2 37 6" xfId="18631"/>
    <cellStyle name="Normal 2 37 6 2" xfId="28266"/>
    <cellStyle name="Normal 2 37 7" xfId="28267"/>
    <cellStyle name="Normal 2 38" xfId="7528"/>
    <cellStyle name="Normal 2 38 2" xfId="7529"/>
    <cellStyle name="Normal 2 38 2 2" xfId="7530"/>
    <cellStyle name="Normal 2 38 2 3" xfId="7531"/>
    <cellStyle name="Normal 2 38 2 3 2" xfId="18632"/>
    <cellStyle name="Normal 2 38 2 3 2 2" xfId="28268"/>
    <cellStyle name="Normal 2 38 2 3 3" xfId="28269"/>
    <cellStyle name="Normal 2 38 2 4" xfId="18633"/>
    <cellStyle name="Normal 2 38 2 4 2" xfId="28270"/>
    <cellStyle name="Normal 2 38 2 5" xfId="28271"/>
    <cellStyle name="Normal 2 38 3" xfId="7532"/>
    <cellStyle name="Normal 2 38 3 2" xfId="7533"/>
    <cellStyle name="Normal 2 38 3 3" xfId="7534"/>
    <cellStyle name="Normal 2 38 3 3 2" xfId="18634"/>
    <cellStyle name="Normal 2 38 3 3 2 2" xfId="28272"/>
    <cellStyle name="Normal 2 38 3 3 3" xfId="28273"/>
    <cellStyle name="Normal 2 38 3 4" xfId="18635"/>
    <cellStyle name="Normal 2 38 3 4 2" xfId="28274"/>
    <cellStyle name="Normal 2 38 3 5" xfId="28275"/>
    <cellStyle name="Normal 2 38 4" xfId="7535"/>
    <cellStyle name="Normal 2 38 5" xfId="7536"/>
    <cellStyle name="Normal 2 38 5 2" xfId="18636"/>
    <cellStyle name="Normal 2 38 5 2 2" xfId="28276"/>
    <cellStyle name="Normal 2 38 5 3" xfId="28277"/>
    <cellStyle name="Normal 2 38 6" xfId="18637"/>
    <cellStyle name="Normal 2 38 6 2" xfId="28278"/>
    <cellStyle name="Normal 2 38 7" xfId="28279"/>
    <cellStyle name="Normal 2 39" xfId="7537"/>
    <cellStyle name="Normal 2 39 2" xfId="7538"/>
    <cellStyle name="Normal 2 39 2 2" xfId="7539"/>
    <cellStyle name="Normal 2 39 2 3" xfId="7540"/>
    <cellStyle name="Normal 2 39 2 3 2" xfId="18638"/>
    <cellStyle name="Normal 2 39 2 3 2 2" xfId="28280"/>
    <cellStyle name="Normal 2 39 2 3 3" xfId="28281"/>
    <cellStyle name="Normal 2 39 2 4" xfId="18639"/>
    <cellStyle name="Normal 2 39 2 4 2" xfId="28282"/>
    <cellStyle name="Normal 2 39 2 5" xfId="28283"/>
    <cellStyle name="Normal 2 39 3" xfId="7541"/>
    <cellStyle name="Normal 2 39 3 2" xfId="7542"/>
    <cellStyle name="Normal 2 39 3 3" xfId="7543"/>
    <cellStyle name="Normal 2 39 3 3 2" xfId="18640"/>
    <cellStyle name="Normal 2 39 3 3 2 2" xfId="28284"/>
    <cellStyle name="Normal 2 39 3 3 3" xfId="28285"/>
    <cellStyle name="Normal 2 39 3 4" xfId="18641"/>
    <cellStyle name="Normal 2 39 3 4 2" xfId="28286"/>
    <cellStyle name="Normal 2 39 3 5" xfId="28287"/>
    <cellStyle name="Normal 2 39 4" xfId="7544"/>
    <cellStyle name="Normal 2 39 5" xfId="7545"/>
    <cellStyle name="Normal 2 39 5 2" xfId="18642"/>
    <cellStyle name="Normal 2 39 5 2 2" xfId="28288"/>
    <cellStyle name="Normal 2 39 5 3" xfId="28289"/>
    <cellStyle name="Normal 2 39 6" xfId="18643"/>
    <cellStyle name="Normal 2 39 6 2" xfId="28290"/>
    <cellStyle name="Normal 2 39 7" xfId="28291"/>
    <cellStyle name="Normal 2 4" xfId="50"/>
    <cellStyle name="Normal 2 4 10" xfId="7546"/>
    <cellStyle name="Normal 2 4 10 2" xfId="28292"/>
    <cellStyle name="Normal 2 4 11" xfId="7547"/>
    <cellStyle name="Normal 2 4 11 2" xfId="18644"/>
    <cellStyle name="Normal 2 4 11 2 2" xfId="28293"/>
    <cellStyle name="Normal 2 4 11 3" xfId="28294"/>
    <cellStyle name="Normal 2 4 12" xfId="18645"/>
    <cellStyle name="Normal 2 4 12 2" xfId="28295"/>
    <cellStyle name="Normal 2 4 13" xfId="28296"/>
    <cellStyle name="Normal 2 4 2" xfId="7548"/>
    <cellStyle name="Normal 2 4 2 10" xfId="18646"/>
    <cellStyle name="Normal 2 4 2 10 2" xfId="28297"/>
    <cellStyle name="Normal 2 4 2 11" xfId="28298"/>
    <cellStyle name="Normal 2 4 2 2" xfId="7549"/>
    <cellStyle name="Normal 2 4 2 2 2" xfId="7550"/>
    <cellStyle name="Normal 2 4 2 2 2 2" xfId="7551"/>
    <cellStyle name="Normal 2 4 2 2 2 2 2" xfId="7552"/>
    <cellStyle name="Normal 2 4 2 2 2 2 2 2" xfId="28299"/>
    <cellStyle name="Normal 2 4 2 2 2 2 3" xfId="7553"/>
    <cellStyle name="Normal 2 4 2 2 2 2 3 2" xfId="18647"/>
    <cellStyle name="Normal 2 4 2 2 2 2 3 2 2" xfId="28300"/>
    <cellStyle name="Normal 2 4 2 2 2 2 3 3" xfId="28301"/>
    <cellStyle name="Normal 2 4 2 2 2 2 4" xfId="18648"/>
    <cellStyle name="Normal 2 4 2 2 2 2 4 2" xfId="28302"/>
    <cellStyle name="Normal 2 4 2 2 2 2 5" xfId="28303"/>
    <cellStyle name="Normal 2 4 2 2 2 3" xfId="7554"/>
    <cellStyle name="Normal 2 4 2 2 2 3 2" xfId="28304"/>
    <cellStyle name="Normal 2 4 2 2 2 4" xfId="7555"/>
    <cellStyle name="Normal 2 4 2 2 2 4 2" xfId="18649"/>
    <cellStyle name="Normal 2 4 2 2 2 4 2 2" xfId="28305"/>
    <cellStyle name="Normal 2 4 2 2 2 4 3" xfId="28306"/>
    <cellStyle name="Normal 2 4 2 2 2 5" xfId="18650"/>
    <cellStyle name="Normal 2 4 2 2 2 5 2" xfId="28307"/>
    <cellStyle name="Normal 2 4 2 2 2 6" xfId="28308"/>
    <cellStyle name="Normal 2 4 2 2 3" xfId="7556"/>
    <cellStyle name="Normal 2 4 2 2 3 2" xfId="7557"/>
    <cellStyle name="Normal 2 4 2 2 3 2 2" xfId="7558"/>
    <cellStyle name="Normal 2 4 2 2 3 2 3" xfId="7559"/>
    <cellStyle name="Normal 2 4 2 2 3 2 3 2" xfId="18651"/>
    <cellStyle name="Normal 2 4 2 2 3 2 3 2 2" xfId="28309"/>
    <cellStyle name="Normal 2 4 2 2 3 2 3 3" xfId="28310"/>
    <cellStyle name="Normal 2 4 2 2 3 2 4" xfId="18652"/>
    <cellStyle name="Normal 2 4 2 2 3 2 4 2" xfId="28311"/>
    <cellStyle name="Normal 2 4 2 2 3 2 5" xfId="28312"/>
    <cellStyle name="Normal 2 4 2 2 3 3" xfId="7560"/>
    <cellStyle name="Normal 2 4 2 2 3 4" xfId="7561"/>
    <cellStyle name="Normal 2 4 2 2 3 4 2" xfId="18653"/>
    <cellStyle name="Normal 2 4 2 2 3 4 2 2" xfId="28313"/>
    <cellStyle name="Normal 2 4 2 2 3 4 3" xfId="28314"/>
    <cellStyle name="Normal 2 4 2 2 3 5" xfId="18654"/>
    <cellStyle name="Normal 2 4 2 2 3 5 2" xfId="28315"/>
    <cellStyle name="Normal 2 4 2 2 3 6" xfId="28316"/>
    <cellStyle name="Normal 2 4 2 2 4" xfId="7562"/>
    <cellStyle name="Normal 2 4 2 2 4 2" xfId="7563"/>
    <cellStyle name="Normal 2 4 2 2 4 2 2" xfId="7564"/>
    <cellStyle name="Normal 2 4 2 2 4 2 3" xfId="7565"/>
    <cellStyle name="Normal 2 4 2 2 4 2 3 2" xfId="18655"/>
    <cellStyle name="Normal 2 4 2 2 4 2 3 2 2" xfId="28317"/>
    <cellStyle name="Normal 2 4 2 2 4 2 3 3" xfId="28318"/>
    <cellStyle name="Normal 2 4 2 2 4 2 4" xfId="18656"/>
    <cellStyle name="Normal 2 4 2 2 4 2 4 2" xfId="28319"/>
    <cellStyle name="Normal 2 4 2 2 4 2 5" xfId="28320"/>
    <cellStyle name="Normal 2 4 2 2 4 3" xfId="7566"/>
    <cellStyle name="Normal 2 4 2 2 4 4" xfId="7567"/>
    <cellStyle name="Normal 2 4 2 2 4 4 2" xfId="18657"/>
    <cellStyle name="Normal 2 4 2 2 4 4 2 2" xfId="28321"/>
    <cellStyle name="Normal 2 4 2 2 4 4 3" xfId="28322"/>
    <cellStyle name="Normal 2 4 2 2 4 5" xfId="18658"/>
    <cellStyle name="Normal 2 4 2 2 4 5 2" xfId="28323"/>
    <cellStyle name="Normal 2 4 2 2 4 6" xfId="28324"/>
    <cellStyle name="Normal 2 4 2 2 5" xfId="7568"/>
    <cellStyle name="Normal 2 4 2 2 5 2" xfId="7569"/>
    <cellStyle name="Normal 2 4 2 2 5 2 2" xfId="7570"/>
    <cellStyle name="Normal 2 4 2 2 5 2 3" xfId="7571"/>
    <cellStyle name="Normal 2 4 2 2 5 2 3 2" xfId="18659"/>
    <cellStyle name="Normal 2 4 2 2 5 2 3 2 2" xfId="28325"/>
    <cellStyle name="Normal 2 4 2 2 5 2 3 3" xfId="28326"/>
    <cellStyle name="Normal 2 4 2 2 5 2 4" xfId="18660"/>
    <cellStyle name="Normal 2 4 2 2 5 2 4 2" xfId="28327"/>
    <cellStyle name="Normal 2 4 2 2 5 2 5" xfId="28328"/>
    <cellStyle name="Normal 2 4 2 2 5 3" xfId="7572"/>
    <cellStyle name="Normal 2 4 2 2 5 4" xfId="7573"/>
    <cellStyle name="Normal 2 4 2 2 5 4 2" xfId="18661"/>
    <cellStyle name="Normal 2 4 2 2 5 4 2 2" xfId="28329"/>
    <cellStyle name="Normal 2 4 2 2 5 4 3" xfId="28330"/>
    <cellStyle name="Normal 2 4 2 2 5 5" xfId="18662"/>
    <cellStyle name="Normal 2 4 2 2 5 5 2" xfId="28331"/>
    <cellStyle name="Normal 2 4 2 2 5 6" xfId="28332"/>
    <cellStyle name="Normal 2 4 2 2 6" xfId="7574"/>
    <cellStyle name="Normal 2 4 2 2 6 2" xfId="7575"/>
    <cellStyle name="Normal 2 4 2 2 6 3" xfId="7576"/>
    <cellStyle name="Normal 2 4 2 2 6 3 2" xfId="18663"/>
    <cellStyle name="Normal 2 4 2 2 6 3 2 2" xfId="28333"/>
    <cellStyle name="Normal 2 4 2 2 6 3 3" xfId="28334"/>
    <cellStyle name="Normal 2 4 2 2 6 4" xfId="18664"/>
    <cellStyle name="Normal 2 4 2 2 6 4 2" xfId="28335"/>
    <cellStyle name="Normal 2 4 2 2 6 5" xfId="28336"/>
    <cellStyle name="Normal 2 4 2 2 7" xfId="7577"/>
    <cellStyle name="Normal 2 4 2 3" xfId="7578"/>
    <cellStyle name="Normal 2 4 2 3 2" xfId="7579"/>
    <cellStyle name="Normal 2 4 2 4" xfId="7580"/>
    <cellStyle name="Normal 2 4 2 4 2" xfId="7581"/>
    <cellStyle name="Normal 2 4 2 5" xfId="7582"/>
    <cellStyle name="Normal 2 4 2 5 2" xfId="7583"/>
    <cellStyle name="Normal 2 4 2 6" xfId="7584"/>
    <cellStyle name="Normal 2 4 2 6 2" xfId="7585"/>
    <cellStyle name="Normal 2 4 2 6 3" xfId="7586"/>
    <cellStyle name="Normal 2 4 2 6 3 2" xfId="18665"/>
    <cellStyle name="Normal 2 4 2 6 3 2 2" xfId="28337"/>
    <cellStyle name="Normal 2 4 2 6 3 3" xfId="28338"/>
    <cellStyle name="Normal 2 4 2 6 4" xfId="18666"/>
    <cellStyle name="Normal 2 4 2 6 4 2" xfId="28339"/>
    <cellStyle name="Normal 2 4 2 6 5" xfId="28340"/>
    <cellStyle name="Normal 2 4 2 7" xfId="7587"/>
    <cellStyle name="Normal 2 4 2 7 2" xfId="7588"/>
    <cellStyle name="Normal 2 4 2 7 3" xfId="7589"/>
    <cellStyle name="Normal 2 4 2 7 3 2" xfId="18667"/>
    <cellStyle name="Normal 2 4 2 7 3 2 2" xfId="28341"/>
    <cellStyle name="Normal 2 4 2 7 3 3" xfId="28342"/>
    <cellStyle name="Normal 2 4 2 7 4" xfId="18668"/>
    <cellStyle name="Normal 2 4 2 7 4 2" xfId="28343"/>
    <cellStyle name="Normal 2 4 2 7 5" xfId="28344"/>
    <cellStyle name="Normal 2 4 2 8" xfId="7590"/>
    <cellStyle name="Normal 2 4 2 9" xfId="7591"/>
    <cellStyle name="Normal 2 4 2 9 2" xfId="18669"/>
    <cellStyle name="Normal 2 4 2 9 2 2" xfId="28345"/>
    <cellStyle name="Normal 2 4 2 9 3" xfId="28346"/>
    <cellStyle name="Normal 2 4 3" xfId="7592"/>
    <cellStyle name="Normal 2 4 3 2" xfId="7593"/>
    <cellStyle name="Normal 2 4 3 2 2" xfId="7594"/>
    <cellStyle name="Normal 2 4 3 2 2 2" xfId="28347"/>
    <cellStyle name="Normal 2 4 3 2 3" xfId="7595"/>
    <cellStyle name="Normal 2 4 3 2 3 2" xfId="18670"/>
    <cellStyle name="Normal 2 4 3 2 3 2 2" xfId="28348"/>
    <cellStyle name="Normal 2 4 3 2 3 3" xfId="28349"/>
    <cellStyle name="Normal 2 4 3 2 4" xfId="18671"/>
    <cellStyle name="Normal 2 4 3 2 4 2" xfId="28350"/>
    <cellStyle name="Normal 2 4 3 2 5" xfId="28351"/>
    <cellStyle name="Normal 2 4 3 3" xfId="7596"/>
    <cellStyle name="Normal 2 4 3 3 2" xfId="7597"/>
    <cellStyle name="Normal 2 4 3 3 3" xfId="28352"/>
    <cellStyle name="Normal 2 4 3 4" xfId="7598"/>
    <cellStyle name="Normal 2 4 3 5" xfId="7599"/>
    <cellStyle name="Normal 2 4 3 5 2" xfId="18672"/>
    <cellStyle name="Normal 2 4 3 5 2 2" xfId="28353"/>
    <cellStyle name="Normal 2 4 3 5 3" xfId="28354"/>
    <cellStyle name="Normal 2 4 3 6" xfId="18673"/>
    <cellStyle name="Normal 2 4 3 6 2" xfId="28355"/>
    <cellStyle name="Normal 2 4 3 7" xfId="28356"/>
    <cellStyle name="Normal 2 4 4" xfId="7600"/>
    <cellStyle name="Normal 2 4 4 2" xfId="7601"/>
    <cellStyle name="Normal 2 4 4 2 2" xfId="7602"/>
    <cellStyle name="Normal 2 4 4 2 2 2" xfId="28357"/>
    <cellStyle name="Normal 2 4 4 2 3" xfId="7603"/>
    <cellStyle name="Normal 2 4 4 2 3 2" xfId="18674"/>
    <cellStyle name="Normal 2 4 4 2 3 2 2" xfId="28358"/>
    <cellStyle name="Normal 2 4 4 2 3 3" xfId="28359"/>
    <cellStyle name="Normal 2 4 4 2 4" xfId="18675"/>
    <cellStyle name="Normal 2 4 4 2 4 2" xfId="28360"/>
    <cellStyle name="Normal 2 4 4 2 5" xfId="28361"/>
    <cellStyle name="Normal 2 4 4 3" xfId="7604"/>
    <cellStyle name="Normal 2 4 4 3 2" xfId="28362"/>
    <cellStyle name="Normal 2 4 4 4" xfId="7605"/>
    <cellStyle name="Normal 2 4 4 4 2" xfId="18676"/>
    <cellStyle name="Normal 2 4 4 4 2 2" xfId="28363"/>
    <cellStyle name="Normal 2 4 4 4 3" xfId="28364"/>
    <cellStyle name="Normal 2 4 4 5" xfId="18677"/>
    <cellStyle name="Normal 2 4 4 5 2" xfId="28365"/>
    <cellStyle name="Normal 2 4 4 6" xfId="28366"/>
    <cellStyle name="Normal 2 4 5" xfId="7606"/>
    <cellStyle name="Normal 2 4 5 2" xfId="7607"/>
    <cellStyle name="Normal 2 4 5 2 2" xfId="7608"/>
    <cellStyle name="Normal 2 4 5 2 3" xfId="7609"/>
    <cellStyle name="Normal 2 4 5 2 3 2" xfId="18678"/>
    <cellStyle name="Normal 2 4 5 2 3 2 2" xfId="28367"/>
    <cellStyle name="Normal 2 4 5 2 3 3" xfId="28368"/>
    <cellStyle name="Normal 2 4 5 2 4" xfId="18679"/>
    <cellStyle name="Normal 2 4 5 2 4 2" xfId="28369"/>
    <cellStyle name="Normal 2 4 5 2 5" xfId="28370"/>
    <cellStyle name="Normal 2 4 5 3" xfId="7610"/>
    <cellStyle name="Normal 2 4 5 4" xfId="7611"/>
    <cellStyle name="Normal 2 4 5 4 2" xfId="18680"/>
    <cellStyle name="Normal 2 4 5 4 2 2" xfId="28371"/>
    <cellStyle name="Normal 2 4 5 4 3" xfId="28372"/>
    <cellStyle name="Normal 2 4 5 5" xfId="18681"/>
    <cellStyle name="Normal 2 4 5 5 2" xfId="28373"/>
    <cellStyle name="Normal 2 4 5 6" xfId="28374"/>
    <cellStyle name="Normal 2 4 6" xfId="7612"/>
    <cellStyle name="Normal 2 4 6 2" xfId="7613"/>
    <cellStyle name="Normal 2 4 6 2 2" xfId="7614"/>
    <cellStyle name="Normal 2 4 6 2 3" xfId="7615"/>
    <cellStyle name="Normal 2 4 6 2 3 2" xfId="18682"/>
    <cellStyle name="Normal 2 4 6 2 3 2 2" xfId="28375"/>
    <cellStyle name="Normal 2 4 6 2 3 3" xfId="28376"/>
    <cellStyle name="Normal 2 4 6 2 4" xfId="18683"/>
    <cellStyle name="Normal 2 4 6 2 4 2" xfId="28377"/>
    <cellStyle name="Normal 2 4 6 2 5" xfId="28378"/>
    <cellStyle name="Normal 2 4 6 3" xfId="7616"/>
    <cellStyle name="Normal 2 4 6 4" xfId="7617"/>
    <cellStyle name="Normal 2 4 6 4 2" xfId="18684"/>
    <cellStyle name="Normal 2 4 6 4 2 2" xfId="28379"/>
    <cellStyle name="Normal 2 4 6 4 3" xfId="28380"/>
    <cellStyle name="Normal 2 4 6 5" xfId="18685"/>
    <cellStyle name="Normal 2 4 6 5 2" xfId="28381"/>
    <cellStyle name="Normal 2 4 6 6" xfId="28382"/>
    <cellStyle name="Normal 2 4 7" xfId="7618"/>
    <cellStyle name="Normal 2 4 7 2" xfId="7619"/>
    <cellStyle name="Normal 2 4 7 2 2" xfId="7620"/>
    <cellStyle name="Normal 2 4 7 2 2 2" xfId="28383"/>
    <cellStyle name="Normal 2 4 7 2 3" xfId="7621"/>
    <cellStyle name="Normal 2 4 7 2 3 2" xfId="18686"/>
    <cellStyle name="Normal 2 4 7 2 3 2 2" xfId="28384"/>
    <cellStyle name="Normal 2 4 7 2 3 3" xfId="28385"/>
    <cellStyle name="Normal 2 4 7 2 4" xfId="18687"/>
    <cellStyle name="Normal 2 4 7 2 4 2" xfId="28386"/>
    <cellStyle name="Normal 2 4 7 2 5" xfId="28387"/>
    <cellStyle name="Normal 2 4 7 3" xfId="7622"/>
    <cellStyle name="Normal 2 4 7 3 2" xfId="7623"/>
    <cellStyle name="Normal 2 4 7 4" xfId="7624"/>
    <cellStyle name="Normal 2 4 7 4 2" xfId="28388"/>
    <cellStyle name="Normal 2 4 7 5" xfId="7625"/>
    <cellStyle name="Normal 2 4 7 5 2" xfId="18688"/>
    <cellStyle name="Normal 2 4 7 5 2 2" xfId="28389"/>
    <cellStyle name="Normal 2 4 7 5 3" xfId="28390"/>
    <cellStyle name="Normal 2 4 7 6" xfId="18689"/>
    <cellStyle name="Normal 2 4 7 6 2" xfId="28391"/>
    <cellStyle name="Normal 2 4 7 7" xfId="28392"/>
    <cellStyle name="Normal 2 4 8" xfId="7626"/>
    <cellStyle name="Normal 2 4 8 2" xfId="7627"/>
    <cellStyle name="Normal 2 4 8 2 2" xfId="28393"/>
    <cellStyle name="Normal 2 4 8 3" xfId="7628"/>
    <cellStyle name="Normal 2 4 8 3 2" xfId="18690"/>
    <cellStyle name="Normal 2 4 8 3 2 2" xfId="28394"/>
    <cellStyle name="Normal 2 4 8 3 3" xfId="28395"/>
    <cellStyle name="Normal 2 4 8 4" xfId="18691"/>
    <cellStyle name="Normal 2 4 8 4 2" xfId="28396"/>
    <cellStyle name="Normal 2 4 8 5" xfId="28397"/>
    <cellStyle name="Normal 2 4 9" xfId="7629"/>
    <cellStyle name="Normal 2 4 9 2" xfId="7630"/>
    <cellStyle name="Normal 2 4 9 3" xfId="7631"/>
    <cellStyle name="Normal 2 4 9 3 2" xfId="18692"/>
    <cellStyle name="Normal 2 4 9 3 2 2" xfId="28398"/>
    <cellStyle name="Normal 2 4 9 3 3" xfId="28399"/>
    <cellStyle name="Normal 2 4 9 4" xfId="18693"/>
    <cellStyle name="Normal 2 4 9 4 2" xfId="28400"/>
    <cellStyle name="Normal 2 4 9 5" xfId="28401"/>
    <cellStyle name="Normal 2 40" xfId="7632"/>
    <cellStyle name="Normal 2 40 2" xfId="7633"/>
    <cellStyle name="Normal 2 40 2 2" xfId="7634"/>
    <cellStyle name="Normal 2 40 2 3" xfId="7635"/>
    <cellStyle name="Normal 2 40 2 3 2" xfId="18694"/>
    <cellStyle name="Normal 2 40 2 3 2 2" xfId="28402"/>
    <cellStyle name="Normal 2 40 2 3 3" xfId="28403"/>
    <cellStyle name="Normal 2 40 2 4" xfId="18695"/>
    <cellStyle name="Normal 2 40 2 4 2" xfId="28404"/>
    <cellStyle name="Normal 2 40 2 5" xfId="28405"/>
    <cellStyle name="Normal 2 40 3" xfId="7636"/>
    <cellStyle name="Normal 2 40 3 2" xfId="7637"/>
    <cellStyle name="Normal 2 40 3 3" xfId="7638"/>
    <cellStyle name="Normal 2 40 3 3 2" xfId="18696"/>
    <cellStyle name="Normal 2 40 3 3 2 2" xfId="28406"/>
    <cellStyle name="Normal 2 40 3 3 3" xfId="28407"/>
    <cellStyle name="Normal 2 40 3 4" xfId="18697"/>
    <cellStyle name="Normal 2 40 3 4 2" xfId="28408"/>
    <cellStyle name="Normal 2 40 3 5" xfId="28409"/>
    <cellStyle name="Normal 2 40 4" xfId="7639"/>
    <cellStyle name="Normal 2 40 5" xfId="7640"/>
    <cellStyle name="Normal 2 40 5 2" xfId="18698"/>
    <cellStyle name="Normal 2 40 5 2 2" xfId="28410"/>
    <cellStyle name="Normal 2 40 5 3" xfId="28411"/>
    <cellStyle name="Normal 2 40 6" xfId="18699"/>
    <cellStyle name="Normal 2 40 6 2" xfId="28412"/>
    <cellStyle name="Normal 2 40 7" xfId="28413"/>
    <cellStyle name="Normal 2 41" xfId="7641"/>
    <cellStyle name="Normal 2 41 2" xfId="7642"/>
    <cellStyle name="Normal 2 41 2 2" xfId="7643"/>
    <cellStyle name="Normal 2 41 2 3" xfId="7644"/>
    <cellStyle name="Normal 2 41 2 3 2" xfId="18700"/>
    <cellStyle name="Normal 2 41 2 3 2 2" xfId="28414"/>
    <cellStyle name="Normal 2 41 2 3 3" xfId="28415"/>
    <cellStyle name="Normal 2 41 2 4" xfId="18701"/>
    <cellStyle name="Normal 2 41 2 4 2" xfId="28416"/>
    <cellStyle name="Normal 2 41 2 5" xfId="28417"/>
    <cellStyle name="Normal 2 41 3" xfId="7645"/>
    <cellStyle name="Normal 2 41 3 2" xfId="7646"/>
    <cellStyle name="Normal 2 41 3 3" xfId="7647"/>
    <cellStyle name="Normal 2 41 3 3 2" xfId="18702"/>
    <cellStyle name="Normal 2 41 3 3 2 2" xfId="28418"/>
    <cellStyle name="Normal 2 41 3 3 3" xfId="28419"/>
    <cellStyle name="Normal 2 41 3 4" xfId="18703"/>
    <cellStyle name="Normal 2 41 3 4 2" xfId="28420"/>
    <cellStyle name="Normal 2 41 3 5" xfId="28421"/>
    <cellStyle name="Normal 2 41 4" xfId="7648"/>
    <cellStyle name="Normal 2 41 5" xfId="7649"/>
    <cellStyle name="Normal 2 41 5 2" xfId="18704"/>
    <cellStyle name="Normal 2 41 5 2 2" xfId="28422"/>
    <cellStyle name="Normal 2 41 5 3" xfId="28423"/>
    <cellStyle name="Normal 2 41 6" xfId="18705"/>
    <cellStyle name="Normal 2 41 6 2" xfId="28424"/>
    <cellStyle name="Normal 2 41 7" xfId="28425"/>
    <cellStyle name="Normal 2 42" xfId="7650"/>
    <cellStyle name="Normal 2 42 2" xfId="7651"/>
    <cellStyle name="Normal 2 42 2 2" xfId="7652"/>
    <cellStyle name="Normal 2 42 2 3" xfId="7653"/>
    <cellStyle name="Normal 2 42 2 3 2" xfId="18706"/>
    <cellStyle name="Normal 2 42 2 3 2 2" xfId="28426"/>
    <cellStyle name="Normal 2 42 2 3 3" xfId="28427"/>
    <cellStyle name="Normal 2 42 2 4" xfId="18707"/>
    <cellStyle name="Normal 2 42 2 4 2" xfId="28428"/>
    <cellStyle name="Normal 2 42 2 5" xfId="28429"/>
    <cellStyle name="Normal 2 42 3" xfId="7654"/>
    <cellStyle name="Normal 2 42 3 2" xfId="7655"/>
    <cellStyle name="Normal 2 42 3 3" xfId="7656"/>
    <cellStyle name="Normal 2 42 3 3 2" xfId="18708"/>
    <cellStyle name="Normal 2 42 3 3 2 2" xfId="28430"/>
    <cellStyle name="Normal 2 42 3 3 3" xfId="28431"/>
    <cellStyle name="Normal 2 42 3 4" xfId="18709"/>
    <cellStyle name="Normal 2 42 3 4 2" xfId="28432"/>
    <cellStyle name="Normal 2 42 3 5" xfId="28433"/>
    <cellStyle name="Normal 2 42 4" xfId="7657"/>
    <cellStyle name="Normal 2 42 5" xfId="7658"/>
    <cellStyle name="Normal 2 42 5 2" xfId="18710"/>
    <cellStyle name="Normal 2 42 5 2 2" xfId="28434"/>
    <cellStyle name="Normal 2 42 5 3" xfId="28435"/>
    <cellStyle name="Normal 2 42 6" xfId="18711"/>
    <cellStyle name="Normal 2 42 6 2" xfId="28436"/>
    <cellStyle name="Normal 2 42 7" xfId="28437"/>
    <cellStyle name="Normal 2 43" xfId="7659"/>
    <cellStyle name="Normal 2 43 2" xfId="7660"/>
    <cellStyle name="Normal 2 43 2 2" xfId="7661"/>
    <cellStyle name="Normal 2 43 2 3" xfId="7662"/>
    <cellStyle name="Normal 2 43 2 3 2" xfId="18712"/>
    <cellStyle name="Normal 2 43 2 3 2 2" xfId="28438"/>
    <cellStyle name="Normal 2 43 2 3 3" xfId="28439"/>
    <cellStyle name="Normal 2 43 2 4" xfId="18713"/>
    <cellStyle name="Normal 2 43 2 4 2" xfId="28440"/>
    <cellStyle name="Normal 2 43 2 5" xfId="28441"/>
    <cellStyle name="Normal 2 43 3" xfId="7663"/>
    <cellStyle name="Normal 2 43 3 2" xfId="7664"/>
    <cellStyle name="Normal 2 43 3 3" xfId="7665"/>
    <cellStyle name="Normal 2 43 3 3 2" xfId="18714"/>
    <cellStyle name="Normal 2 43 3 3 2 2" xfId="28442"/>
    <cellStyle name="Normal 2 43 3 3 3" xfId="28443"/>
    <cellStyle name="Normal 2 43 3 4" xfId="18715"/>
    <cellStyle name="Normal 2 43 3 4 2" xfId="28444"/>
    <cellStyle name="Normal 2 43 3 5" xfId="28445"/>
    <cellStyle name="Normal 2 43 4" xfId="7666"/>
    <cellStyle name="Normal 2 43 5" xfId="7667"/>
    <cellStyle name="Normal 2 43 5 2" xfId="18716"/>
    <cellStyle name="Normal 2 43 5 2 2" xfId="28446"/>
    <cellStyle name="Normal 2 43 5 3" xfId="28447"/>
    <cellStyle name="Normal 2 43 6" xfId="18717"/>
    <cellStyle name="Normal 2 43 6 2" xfId="28448"/>
    <cellStyle name="Normal 2 43 7" xfId="28449"/>
    <cellStyle name="Normal 2 44" xfId="7668"/>
    <cellStyle name="Normal 2 44 2" xfId="7669"/>
    <cellStyle name="Normal 2 44 2 2" xfId="7670"/>
    <cellStyle name="Normal 2 44 2 3" xfId="7671"/>
    <cellStyle name="Normal 2 44 2 3 2" xfId="18718"/>
    <cellStyle name="Normal 2 44 2 3 2 2" xfId="28450"/>
    <cellStyle name="Normal 2 44 2 3 3" xfId="28451"/>
    <cellStyle name="Normal 2 44 2 4" xfId="18719"/>
    <cellStyle name="Normal 2 44 2 4 2" xfId="28452"/>
    <cellStyle name="Normal 2 44 2 5" xfId="28453"/>
    <cellStyle name="Normal 2 44 3" xfId="7672"/>
    <cellStyle name="Normal 2 44 3 2" xfId="7673"/>
    <cellStyle name="Normal 2 44 3 3" xfId="7674"/>
    <cellStyle name="Normal 2 44 3 3 2" xfId="18720"/>
    <cellStyle name="Normal 2 44 3 3 2 2" xfId="28454"/>
    <cellStyle name="Normal 2 44 3 3 3" xfId="28455"/>
    <cellStyle name="Normal 2 44 3 4" xfId="18721"/>
    <cellStyle name="Normal 2 44 3 4 2" xfId="28456"/>
    <cellStyle name="Normal 2 44 3 5" xfId="28457"/>
    <cellStyle name="Normal 2 44 4" xfId="7675"/>
    <cellStyle name="Normal 2 44 5" xfId="7676"/>
    <cellStyle name="Normal 2 44 5 2" xfId="18722"/>
    <cellStyle name="Normal 2 44 5 2 2" xfId="28458"/>
    <cellStyle name="Normal 2 44 5 3" xfId="28459"/>
    <cellStyle name="Normal 2 44 6" xfId="18723"/>
    <cellStyle name="Normal 2 44 6 2" xfId="28460"/>
    <cellStyle name="Normal 2 44 7" xfId="28461"/>
    <cellStyle name="Normal 2 45" xfId="7677"/>
    <cellStyle name="Normal 2 45 2" xfId="7678"/>
    <cellStyle name="Normal 2 45 2 2" xfId="7679"/>
    <cellStyle name="Normal 2 45 2 3" xfId="7680"/>
    <cellStyle name="Normal 2 45 2 3 2" xfId="18724"/>
    <cellStyle name="Normal 2 45 2 3 2 2" xfId="28462"/>
    <cellStyle name="Normal 2 45 2 3 3" xfId="28463"/>
    <cellStyle name="Normal 2 45 2 4" xfId="18725"/>
    <cellStyle name="Normal 2 45 2 4 2" xfId="28464"/>
    <cellStyle name="Normal 2 45 2 5" xfId="28465"/>
    <cellStyle name="Normal 2 45 3" xfId="7681"/>
    <cellStyle name="Normal 2 45 3 2" xfId="7682"/>
    <cellStyle name="Normal 2 45 3 3" xfId="7683"/>
    <cellStyle name="Normal 2 45 3 3 2" xfId="18726"/>
    <cellStyle name="Normal 2 45 3 3 2 2" xfId="28466"/>
    <cellStyle name="Normal 2 45 3 3 3" xfId="28467"/>
    <cellStyle name="Normal 2 45 3 4" xfId="18727"/>
    <cellStyle name="Normal 2 45 3 4 2" xfId="28468"/>
    <cellStyle name="Normal 2 45 3 5" xfId="28469"/>
    <cellStyle name="Normal 2 45 4" xfId="7684"/>
    <cellStyle name="Normal 2 45 5" xfId="7685"/>
    <cellStyle name="Normal 2 45 5 2" xfId="18728"/>
    <cellStyle name="Normal 2 45 5 2 2" xfId="28470"/>
    <cellStyle name="Normal 2 45 5 3" xfId="28471"/>
    <cellStyle name="Normal 2 45 6" xfId="18729"/>
    <cellStyle name="Normal 2 45 6 2" xfId="28472"/>
    <cellStyle name="Normal 2 45 7" xfId="28473"/>
    <cellStyle name="Normal 2 46" xfId="7686"/>
    <cellStyle name="Normal 2 46 2" xfId="7687"/>
    <cellStyle name="Normal 2 46 2 2" xfId="7688"/>
    <cellStyle name="Normal 2 46 2 3" xfId="7689"/>
    <cellStyle name="Normal 2 46 2 3 2" xfId="18730"/>
    <cellStyle name="Normal 2 46 2 3 2 2" xfId="28474"/>
    <cellStyle name="Normal 2 46 2 3 3" xfId="28475"/>
    <cellStyle name="Normal 2 46 2 4" xfId="18731"/>
    <cellStyle name="Normal 2 46 2 4 2" xfId="28476"/>
    <cellStyle name="Normal 2 46 2 5" xfId="28477"/>
    <cellStyle name="Normal 2 46 3" xfId="7690"/>
    <cellStyle name="Normal 2 46 3 2" xfId="7691"/>
    <cellStyle name="Normal 2 46 3 3" xfId="7692"/>
    <cellStyle name="Normal 2 46 3 3 2" xfId="18732"/>
    <cellStyle name="Normal 2 46 3 3 2 2" xfId="28478"/>
    <cellStyle name="Normal 2 46 3 3 3" xfId="28479"/>
    <cellStyle name="Normal 2 46 3 4" xfId="18733"/>
    <cellStyle name="Normal 2 46 3 4 2" xfId="28480"/>
    <cellStyle name="Normal 2 46 3 5" xfId="28481"/>
    <cellStyle name="Normal 2 46 4" xfId="7693"/>
    <cellStyle name="Normal 2 46 5" xfId="7694"/>
    <cellStyle name="Normal 2 46 5 2" xfId="18734"/>
    <cellStyle name="Normal 2 46 5 2 2" xfId="28482"/>
    <cellStyle name="Normal 2 46 5 3" xfId="28483"/>
    <cellStyle name="Normal 2 46 6" xfId="18735"/>
    <cellStyle name="Normal 2 46 6 2" xfId="28484"/>
    <cellStyle name="Normal 2 46 7" xfId="28485"/>
    <cellStyle name="Normal 2 47" xfId="7695"/>
    <cellStyle name="Normal 2 47 2" xfId="7696"/>
    <cellStyle name="Normal 2 47 2 2" xfId="7697"/>
    <cellStyle name="Normal 2 47 2 3" xfId="7698"/>
    <cellStyle name="Normal 2 47 2 3 2" xfId="18736"/>
    <cellStyle name="Normal 2 47 2 3 2 2" xfId="28486"/>
    <cellStyle name="Normal 2 47 2 3 3" xfId="28487"/>
    <cellStyle name="Normal 2 47 2 4" xfId="18737"/>
    <cellStyle name="Normal 2 47 2 4 2" xfId="28488"/>
    <cellStyle name="Normal 2 47 2 5" xfId="28489"/>
    <cellStyle name="Normal 2 47 3" xfId="7699"/>
    <cellStyle name="Normal 2 47 3 2" xfId="7700"/>
    <cellStyle name="Normal 2 47 3 3" xfId="7701"/>
    <cellStyle name="Normal 2 47 3 3 2" xfId="18738"/>
    <cellStyle name="Normal 2 47 3 3 2 2" xfId="28490"/>
    <cellStyle name="Normal 2 47 3 3 3" xfId="28491"/>
    <cellStyle name="Normal 2 47 3 4" xfId="18739"/>
    <cellStyle name="Normal 2 47 3 4 2" xfId="28492"/>
    <cellStyle name="Normal 2 47 3 5" xfId="28493"/>
    <cellStyle name="Normal 2 47 4" xfId="7702"/>
    <cellStyle name="Normal 2 47 5" xfId="7703"/>
    <cellStyle name="Normal 2 47 5 2" xfId="18740"/>
    <cellStyle name="Normal 2 47 5 2 2" xfId="28494"/>
    <cellStyle name="Normal 2 47 5 3" xfId="28495"/>
    <cellStyle name="Normal 2 47 6" xfId="18741"/>
    <cellStyle name="Normal 2 47 6 2" xfId="28496"/>
    <cellStyle name="Normal 2 47 7" xfId="28497"/>
    <cellStyle name="Normal 2 48" xfId="7704"/>
    <cellStyle name="Normal 2 48 2" xfId="7705"/>
    <cellStyle name="Normal 2 48 2 2" xfId="7706"/>
    <cellStyle name="Normal 2 48 2 3" xfId="7707"/>
    <cellStyle name="Normal 2 48 2 3 2" xfId="18742"/>
    <cellStyle name="Normal 2 48 2 3 2 2" xfId="28498"/>
    <cellStyle name="Normal 2 48 2 3 3" xfId="28499"/>
    <cellStyle name="Normal 2 48 2 4" xfId="18743"/>
    <cellStyle name="Normal 2 48 2 4 2" xfId="28500"/>
    <cellStyle name="Normal 2 48 2 5" xfId="28501"/>
    <cellStyle name="Normal 2 48 3" xfId="7708"/>
    <cellStyle name="Normal 2 48 3 2" xfId="7709"/>
    <cellStyle name="Normal 2 48 3 3" xfId="7710"/>
    <cellStyle name="Normal 2 48 3 3 2" xfId="18744"/>
    <cellStyle name="Normal 2 48 3 3 2 2" xfId="28502"/>
    <cellStyle name="Normal 2 48 3 3 3" xfId="28503"/>
    <cellStyle name="Normal 2 48 3 4" xfId="18745"/>
    <cellStyle name="Normal 2 48 3 4 2" xfId="28504"/>
    <cellStyle name="Normal 2 48 3 5" xfId="28505"/>
    <cellStyle name="Normal 2 48 4" xfId="7711"/>
    <cellStyle name="Normal 2 48 5" xfId="7712"/>
    <cellStyle name="Normal 2 48 5 2" xfId="18746"/>
    <cellStyle name="Normal 2 48 5 2 2" xfId="28506"/>
    <cellStyle name="Normal 2 48 5 3" xfId="28507"/>
    <cellStyle name="Normal 2 48 6" xfId="18747"/>
    <cellStyle name="Normal 2 48 6 2" xfId="28508"/>
    <cellStyle name="Normal 2 48 7" xfId="28509"/>
    <cellStyle name="Normal 2 49" xfId="7713"/>
    <cellStyle name="Normal 2 49 2" xfId="7714"/>
    <cellStyle name="Normal 2 49 2 2" xfId="7715"/>
    <cellStyle name="Normal 2 49 2 3" xfId="7716"/>
    <cellStyle name="Normal 2 49 2 3 2" xfId="18748"/>
    <cellStyle name="Normal 2 49 2 3 2 2" xfId="28510"/>
    <cellStyle name="Normal 2 49 2 3 3" xfId="28511"/>
    <cellStyle name="Normal 2 49 2 4" xfId="18749"/>
    <cellStyle name="Normal 2 49 2 4 2" xfId="28512"/>
    <cellStyle name="Normal 2 49 2 5" xfId="28513"/>
    <cellStyle name="Normal 2 49 3" xfId="7717"/>
    <cellStyle name="Normal 2 49 3 2" xfId="7718"/>
    <cellStyle name="Normal 2 49 3 3" xfId="7719"/>
    <cellStyle name="Normal 2 49 3 3 2" xfId="18750"/>
    <cellStyle name="Normal 2 49 3 3 2 2" xfId="28514"/>
    <cellStyle name="Normal 2 49 3 3 3" xfId="28515"/>
    <cellStyle name="Normal 2 49 3 4" xfId="18751"/>
    <cellStyle name="Normal 2 49 3 4 2" xfId="28516"/>
    <cellStyle name="Normal 2 49 3 5" xfId="28517"/>
    <cellStyle name="Normal 2 49 4" xfId="7720"/>
    <cellStyle name="Normal 2 49 5" xfId="7721"/>
    <cellStyle name="Normal 2 49 5 2" xfId="18752"/>
    <cellStyle name="Normal 2 49 5 2 2" xfId="28518"/>
    <cellStyle name="Normal 2 49 5 3" xfId="28519"/>
    <cellStyle name="Normal 2 49 6" xfId="18753"/>
    <cellStyle name="Normal 2 49 6 2" xfId="28520"/>
    <cellStyle name="Normal 2 49 7" xfId="28521"/>
    <cellStyle name="Normal 2 5" xfId="51"/>
    <cellStyle name="Normal 2 5 10" xfId="7722"/>
    <cellStyle name="Normal 2 5 10 2" xfId="28522"/>
    <cellStyle name="Normal 2 5 11" xfId="7723"/>
    <cellStyle name="Normal 2 5 11 2" xfId="18754"/>
    <cellStyle name="Normal 2 5 11 2 2" xfId="28523"/>
    <cellStyle name="Normal 2 5 11 3" xfId="28524"/>
    <cellStyle name="Normal 2 5 12" xfId="18755"/>
    <cellStyle name="Normal 2 5 12 2" xfId="28525"/>
    <cellStyle name="Normal 2 5 13" xfId="28526"/>
    <cellStyle name="Normal 2 5 2" xfId="7724"/>
    <cellStyle name="Normal 2 5 2 10" xfId="18756"/>
    <cellStyle name="Normal 2 5 2 10 2" xfId="28527"/>
    <cellStyle name="Normal 2 5 2 11" xfId="28528"/>
    <cellStyle name="Normal 2 5 2 2" xfId="7725"/>
    <cellStyle name="Normal 2 5 2 2 2" xfId="7726"/>
    <cellStyle name="Normal 2 5 2 2 2 2" xfId="7727"/>
    <cellStyle name="Normal 2 5 2 2 2 2 2" xfId="7728"/>
    <cellStyle name="Normal 2 5 2 2 2 2 2 2" xfId="28529"/>
    <cellStyle name="Normal 2 5 2 2 2 2 3" xfId="7729"/>
    <cellStyle name="Normal 2 5 2 2 2 2 3 2" xfId="18757"/>
    <cellStyle name="Normal 2 5 2 2 2 2 3 2 2" xfId="28530"/>
    <cellStyle name="Normal 2 5 2 2 2 2 3 3" xfId="28531"/>
    <cellStyle name="Normal 2 5 2 2 2 2 4" xfId="18758"/>
    <cellStyle name="Normal 2 5 2 2 2 2 4 2" xfId="28532"/>
    <cellStyle name="Normal 2 5 2 2 2 2 5" xfId="28533"/>
    <cellStyle name="Normal 2 5 2 2 2 3" xfId="7730"/>
    <cellStyle name="Normal 2 5 2 2 2 3 2" xfId="28534"/>
    <cellStyle name="Normal 2 5 2 2 2 4" xfId="7731"/>
    <cellStyle name="Normal 2 5 2 2 2 4 2" xfId="18759"/>
    <cellStyle name="Normal 2 5 2 2 2 4 2 2" xfId="28535"/>
    <cellStyle name="Normal 2 5 2 2 2 4 3" xfId="28536"/>
    <cellStyle name="Normal 2 5 2 2 2 5" xfId="18760"/>
    <cellStyle name="Normal 2 5 2 2 2 5 2" xfId="28537"/>
    <cellStyle name="Normal 2 5 2 2 2 6" xfId="28538"/>
    <cellStyle name="Normal 2 5 2 2 3" xfId="7732"/>
    <cellStyle name="Normal 2 5 2 2 3 2" xfId="7733"/>
    <cellStyle name="Normal 2 5 2 2 3 2 2" xfId="7734"/>
    <cellStyle name="Normal 2 5 2 2 3 2 3" xfId="7735"/>
    <cellStyle name="Normal 2 5 2 2 3 2 3 2" xfId="18761"/>
    <cellStyle name="Normal 2 5 2 2 3 2 3 2 2" xfId="28539"/>
    <cellStyle name="Normal 2 5 2 2 3 2 3 3" xfId="28540"/>
    <cellStyle name="Normal 2 5 2 2 3 2 4" xfId="18762"/>
    <cellStyle name="Normal 2 5 2 2 3 2 4 2" xfId="28541"/>
    <cellStyle name="Normal 2 5 2 2 3 2 5" xfId="28542"/>
    <cellStyle name="Normal 2 5 2 2 3 3" xfId="7736"/>
    <cellStyle name="Normal 2 5 2 2 3 4" xfId="7737"/>
    <cellStyle name="Normal 2 5 2 2 3 4 2" xfId="18763"/>
    <cellStyle name="Normal 2 5 2 2 3 4 2 2" xfId="28543"/>
    <cellStyle name="Normal 2 5 2 2 3 4 3" xfId="28544"/>
    <cellStyle name="Normal 2 5 2 2 3 5" xfId="18764"/>
    <cellStyle name="Normal 2 5 2 2 3 5 2" xfId="28545"/>
    <cellStyle name="Normal 2 5 2 2 3 6" xfId="28546"/>
    <cellStyle name="Normal 2 5 2 2 4" xfId="7738"/>
    <cellStyle name="Normal 2 5 2 2 4 2" xfId="7739"/>
    <cellStyle name="Normal 2 5 2 2 4 2 2" xfId="7740"/>
    <cellStyle name="Normal 2 5 2 2 4 2 3" xfId="7741"/>
    <cellStyle name="Normal 2 5 2 2 4 2 3 2" xfId="18765"/>
    <cellStyle name="Normal 2 5 2 2 4 2 3 2 2" xfId="28547"/>
    <cellStyle name="Normal 2 5 2 2 4 2 3 3" xfId="28548"/>
    <cellStyle name="Normal 2 5 2 2 4 2 4" xfId="18766"/>
    <cellStyle name="Normal 2 5 2 2 4 2 4 2" xfId="28549"/>
    <cellStyle name="Normal 2 5 2 2 4 2 5" xfId="28550"/>
    <cellStyle name="Normal 2 5 2 2 4 3" xfId="7742"/>
    <cellStyle name="Normal 2 5 2 2 4 4" xfId="7743"/>
    <cellStyle name="Normal 2 5 2 2 4 4 2" xfId="18767"/>
    <cellStyle name="Normal 2 5 2 2 4 4 2 2" xfId="28551"/>
    <cellStyle name="Normal 2 5 2 2 4 4 3" xfId="28552"/>
    <cellStyle name="Normal 2 5 2 2 4 5" xfId="18768"/>
    <cellStyle name="Normal 2 5 2 2 4 5 2" xfId="28553"/>
    <cellStyle name="Normal 2 5 2 2 4 6" xfId="28554"/>
    <cellStyle name="Normal 2 5 2 2 5" xfId="7744"/>
    <cellStyle name="Normal 2 5 2 2 5 2" xfId="7745"/>
    <cellStyle name="Normal 2 5 2 2 5 2 2" xfId="7746"/>
    <cellStyle name="Normal 2 5 2 2 5 2 3" xfId="7747"/>
    <cellStyle name="Normal 2 5 2 2 5 2 3 2" xfId="18769"/>
    <cellStyle name="Normal 2 5 2 2 5 2 3 2 2" xfId="28555"/>
    <cellStyle name="Normal 2 5 2 2 5 2 3 3" xfId="28556"/>
    <cellStyle name="Normal 2 5 2 2 5 2 4" xfId="18770"/>
    <cellStyle name="Normal 2 5 2 2 5 2 4 2" xfId="28557"/>
    <cellStyle name="Normal 2 5 2 2 5 2 5" xfId="28558"/>
    <cellStyle name="Normal 2 5 2 2 5 3" xfId="7748"/>
    <cellStyle name="Normal 2 5 2 2 5 4" xfId="7749"/>
    <cellStyle name="Normal 2 5 2 2 5 4 2" xfId="18771"/>
    <cellStyle name="Normal 2 5 2 2 5 4 2 2" xfId="28559"/>
    <cellStyle name="Normal 2 5 2 2 5 4 3" xfId="28560"/>
    <cellStyle name="Normal 2 5 2 2 5 5" xfId="18772"/>
    <cellStyle name="Normal 2 5 2 2 5 5 2" xfId="28561"/>
    <cellStyle name="Normal 2 5 2 2 5 6" xfId="28562"/>
    <cellStyle name="Normal 2 5 2 2 6" xfId="7750"/>
    <cellStyle name="Normal 2 5 2 3" xfId="7751"/>
    <cellStyle name="Normal 2 5 2 3 2" xfId="7752"/>
    <cellStyle name="Normal 2 5 2 4" xfId="7753"/>
    <cellStyle name="Normal 2 5 2 4 2" xfId="7754"/>
    <cellStyle name="Normal 2 5 2 5" xfId="7755"/>
    <cellStyle name="Normal 2 5 2 5 2" xfId="7756"/>
    <cellStyle name="Normal 2 5 2 6" xfId="7757"/>
    <cellStyle name="Normal 2 5 2 6 2" xfId="7758"/>
    <cellStyle name="Normal 2 5 2 6 3" xfId="7759"/>
    <cellStyle name="Normal 2 5 2 6 3 2" xfId="18773"/>
    <cellStyle name="Normal 2 5 2 6 3 2 2" xfId="28563"/>
    <cellStyle name="Normal 2 5 2 6 3 3" xfId="28564"/>
    <cellStyle name="Normal 2 5 2 6 4" xfId="18774"/>
    <cellStyle name="Normal 2 5 2 6 4 2" xfId="28565"/>
    <cellStyle name="Normal 2 5 2 6 5" xfId="28566"/>
    <cellStyle name="Normal 2 5 2 7" xfId="7760"/>
    <cellStyle name="Normal 2 5 2 7 2" xfId="7761"/>
    <cellStyle name="Normal 2 5 2 7 3" xfId="7762"/>
    <cellStyle name="Normal 2 5 2 7 3 2" xfId="18775"/>
    <cellStyle name="Normal 2 5 2 7 3 2 2" xfId="28567"/>
    <cellStyle name="Normal 2 5 2 7 3 3" xfId="28568"/>
    <cellStyle name="Normal 2 5 2 7 4" xfId="18776"/>
    <cellStyle name="Normal 2 5 2 7 4 2" xfId="28569"/>
    <cellStyle name="Normal 2 5 2 7 5" xfId="28570"/>
    <cellStyle name="Normal 2 5 2 8" xfId="7763"/>
    <cellStyle name="Normal 2 5 2 9" xfId="7764"/>
    <cellStyle name="Normal 2 5 2 9 2" xfId="18777"/>
    <cellStyle name="Normal 2 5 2 9 2 2" xfId="28571"/>
    <cellStyle name="Normal 2 5 2 9 3" xfId="28572"/>
    <cellStyle name="Normal 2 5 3" xfId="7765"/>
    <cellStyle name="Normal 2 5 3 2" xfId="7766"/>
    <cellStyle name="Normal 2 5 3 2 2" xfId="7767"/>
    <cellStyle name="Normal 2 5 3 2 2 2" xfId="28573"/>
    <cellStyle name="Normal 2 5 3 2 3" xfId="7768"/>
    <cellStyle name="Normal 2 5 3 2 3 2" xfId="18778"/>
    <cellStyle name="Normal 2 5 3 2 3 2 2" xfId="28574"/>
    <cellStyle name="Normal 2 5 3 2 3 3" xfId="28575"/>
    <cellStyle name="Normal 2 5 3 2 4" xfId="18779"/>
    <cellStyle name="Normal 2 5 3 2 4 2" xfId="28576"/>
    <cellStyle name="Normal 2 5 3 2 5" xfId="28577"/>
    <cellStyle name="Normal 2 5 3 3" xfId="7769"/>
    <cellStyle name="Normal 2 5 3 3 2" xfId="7770"/>
    <cellStyle name="Normal 2 5 3 3 3" xfId="28578"/>
    <cellStyle name="Normal 2 5 3 4" xfId="7771"/>
    <cellStyle name="Normal 2 5 3 5" xfId="7772"/>
    <cellStyle name="Normal 2 5 3 5 2" xfId="18780"/>
    <cellStyle name="Normal 2 5 3 5 2 2" xfId="28579"/>
    <cellStyle name="Normal 2 5 3 5 3" xfId="28580"/>
    <cellStyle name="Normal 2 5 3 6" xfId="18781"/>
    <cellStyle name="Normal 2 5 3 6 2" xfId="28581"/>
    <cellStyle name="Normal 2 5 3 7" xfId="28582"/>
    <cellStyle name="Normal 2 5 4" xfId="7773"/>
    <cellStyle name="Normal 2 5 4 2" xfId="7774"/>
    <cellStyle name="Normal 2 5 4 2 2" xfId="7775"/>
    <cellStyle name="Normal 2 5 4 2 2 2" xfId="28583"/>
    <cellStyle name="Normal 2 5 4 2 3" xfId="7776"/>
    <cellStyle name="Normal 2 5 4 2 3 2" xfId="18782"/>
    <cellStyle name="Normal 2 5 4 2 3 2 2" xfId="28584"/>
    <cellStyle name="Normal 2 5 4 2 3 3" xfId="28585"/>
    <cellStyle name="Normal 2 5 4 2 4" xfId="18783"/>
    <cellStyle name="Normal 2 5 4 2 4 2" xfId="28586"/>
    <cellStyle name="Normal 2 5 4 2 5" xfId="28587"/>
    <cellStyle name="Normal 2 5 4 3" xfId="7777"/>
    <cellStyle name="Normal 2 5 4 3 2" xfId="28588"/>
    <cellStyle name="Normal 2 5 4 4" xfId="7778"/>
    <cellStyle name="Normal 2 5 4 4 2" xfId="18784"/>
    <cellStyle name="Normal 2 5 4 4 2 2" xfId="28589"/>
    <cellStyle name="Normal 2 5 4 4 3" xfId="28590"/>
    <cellStyle name="Normal 2 5 4 5" xfId="18785"/>
    <cellStyle name="Normal 2 5 4 5 2" xfId="28591"/>
    <cellStyle name="Normal 2 5 4 6" xfId="28592"/>
    <cellStyle name="Normal 2 5 5" xfId="7779"/>
    <cellStyle name="Normal 2 5 5 2" xfId="7780"/>
    <cellStyle name="Normal 2 5 5 2 2" xfId="7781"/>
    <cellStyle name="Normal 2 5 5 2 3" xfId="7782"/>
    <cellStyle name="Normal 2 5 5 2 3 2" xfId="18786"/>
    <cellStyle name="Normal 2 5 5 2 3 2 2" xfId="28593"/>
    <cellStyle name="Normal 2 5 5 2 3 3" xfId="28594"/>
    <cellStyle name="Normal 2 5 5 2 4" xfId="18787"/>
    <cellStyle name="Normal 2 5 5 2 4 2" xfId="28595"/>
    <cellStyle name="Normal 2 5 5 2 5" xfId="28596"/>
    <cellStyle name="Normal 2 5 5 3" xfId="7783"/>
    <cellStyle name="Normal 2 5 5 4" xfId="7784"/>
    <cellStyle name="Normal 2 5 5 4 2" xfId="18788"/>
    <cellStyle name="Normal 2 5 5 4 2 2" xfId="28597"/>
    <cellStyle name="Normal 2 5 5 4 3" xfId="28598"/>
    <cellStyle name="Normal 2 5 5 5" xfId="18789"/>
    <cellStyle name="Normal 2 5 5 5 2" xfId="28599"/>
    <cellStyle name="Normal 2 5 5 6" xfId="28600"/>
    <cellStyle name="Normal 2 5 6" xfId="7785"/>
    <cellStyle name="Normal 2 5 6 2" xfId="7786"/>
    <cellStyle name="Normal 2 5 6 2 2" xfId="7787"/>
    <cellStyle name="Normal 2 5 6 2 3" xfId="7788"/>
    <cellStyle name="Normal 2 5 6 2 3 2" xfId="18790"/>
    <cellStyle name="Normal 2 5 6 2 3 2 2" xfId="28601"/>
    <cellStyle name="Normal 2 5 6 2 3 3" xfId="28602"/>
    <cellStyle name="Normal 2 5 6 2 4" xfId="18791"/>
    <cellStyle name="Normal 2 5 6 2 4 2" xfId="28603"/>
    <cellStyle name="Normal 2 5 6 2 5" xfId="28604"/>
    <cellStyle name="Normal 2 5 6 3" xfId="7789"/>
    <cellStyle name="Normal 2 5 6 4" xfId="7790"/>
    <cellStyle name="Normal 2 5 6 4 2" xfId="18792"/>
    <cellStyle name="Normal 2 5 6 4 2 2" xfId="28605"/>
    <cellStyle name="Normal 2 5 6 4 3" xfId="28606"/>
    <cellStyle name="Normal 2 5 6 5" xfId="18793"/>
    <cellStyle name="Normal 2 5 6 5 2" xfId="28607"/>
    <cellStyle name="Normal 2 5 6 6" xfId="28608"/>
    <cellStyle name="Normal 2 5 7" xfId="7791"/>
    <cellStyle name="Normal 2 5 7 2" xfId="7792"/>
    <cellStyle name="Normal 2 5 7 2 2" xfId="7793"/>
    <cellStyle name="Normal 2 5 7 2 2 2" xfId="28609"/>
    <cellStyle name="Normal 2 5 7 2 3" xfId="7794"/>
    <cellStyle name="Normal 2 5 7 2 3 2" xfId="18794"/>
    <cellStyle name="Normal 2 5 7 2 3 2 2" xfId="28610"/>
    <cellStyle name="Normal 2 5 7 2 3 3" xfId="28611"/>
    <cellStyle name="Normal 2 5 7 2 4" xfId="18795"/>
    <cellStyle name="Normal 2 5 7 2 4 2" xfId="28612"/>
    <cellStyle name="Normal 2 5 7 2 5" xfId="28613"/>
    <cellStyle name="Normal 2 5 7 3" xfId="7795"/>
    <cellStyle name="Normal 2 5 7 3 2" xfId="7796"/>
    <cellStyle name="Normal 2 5 7 4" xfId="7797"/>
    <cellStyle name="Normal 2 5 7 4 2" xfId="28614"/>
    <cellStyle name="Normal 2 5 7 5" xfId="7798"/>
    <cellStyle name="Normal 2 5 7 5 2" xfId="18796"/>
    <cellStyle name="Normal 2 5 7 5 2 2" xfId="28615"/>
    <cellStyle name="Normal 2 5 7 5 3" xfId="28616"/>
    <cellStyle name="Normal 2 5 7 6" xfId="18797"/>
    <cellStyle name="Normal 2 5 7 6 2" xfId="28617"/>
    <cellStyle name="Normal 2 5 7 7" xfId="28618"/>
    <cellStyle name="Normal 2 5 8" xfId="7799"/>
    <cellStyle name="Normal 2 5 8 2" xfId="7800"/>
    <cellStyle name="Normal 2 5 8 2 2" xfId="28619"/>
    <cellStyle name="Normal 2 5 8 3" xfId="7801"/>
    <cellStyle name="Normal 2 5 8 3 2" xfId="18798"/>
    <cellStyle name="Normal 2 5 8 3 2 2" xfId="28620"/>
    <cellStyle name="Normal 2 5 8 3 3" xfId="28621"/>
    <cellStyle name="Normal 2 5 8 4" xfId="18799"/>
    <cellStyle name="Normal 2 5 8 4 2" xfId="28622"/>
    <cellStyle name="Normal 2 5 8 5" xfId="28623"/>
    <cellStyle name="Normal 2 5 9" xfId="7802"/>
    <cellStyle name="Normal 2 5 9 2" xfId="7803"/>
    <cellStyle name="Normal 2 5 9 3" xfId="7804"/>
    <cellStyle name="Normal 2 5 9 3 2" xfId="18800"/>
    <cellStyle name="Normal 2 5 9 3 2 2" xfId="28624"/>
    <cellStyle name="Normal 2 5 9 3 3" xfId="28625"/>
    <cellStyle name="Normal 2 5 9 4" xfId="18801"/>
    <cellStyle name="Normal 2 5 9 4 2" xfId="28626"/>
    <cellStyle name="Normal 2 5 9 5" xfId="28627"/>
    <cellStyle name="Normal 2 50" xfId="7805"/>
    <cellStyle name="Normal 2 50 2" xfId="7806"/>
    <cellStyle name="Normal 2 50 2 2" xfId="7807"/>
    <cellStyle name="Normal 2 50 2 3" xfId="7808"/>
    <cellStyle name="Normal 2 50 2 3 2" xfId="18802"/>
    <cellStyle name="Normal 2 50 2 3 2 2" xfId="28628"/>
    <cellStyle name="Normal 2 50 2 3 3" xfId="28629"/>
    <cellStyle name="Normal 2 50 2 4" xfId="18803"/>
    <cellStyle name="Normal 2 50 2 4 2" xfId="28630"/>
    <cellStyle name="Normal 2 50 2 5" xfId="28631"/>
    <cellStyle name="Normal 2 50 3" xfId="7809"/>
    <cellStyle name="Normal 2 50 3 2" xfId="7810"/>
    <cellStyle name="Normal 2 50 3 3" xfId="7811"/>
    <cellStyle name="Normal 2 50 3 3 2" xfId="18804"/>
    <cellStyle name="Normal 2 50 3 3 2 2" xfId="28632"/>
    <cellStyle name="Normal 2 50 3 3 3" xfId="28633"/>
    <cellStyle name="Normal 2 50 3 4" xfId="18805"/>
    <cellStyle name="Normal 2 50 3 4 2" xfId="28634"/>
    <cellStyle name="Normal 2 50 3 5" xfId="28635"/>
    <cellStyle name="Normal 2 50 4" xfId="7812"/>
    <cellStyle name="Normal 2 50 5" xfId="7813"/>
    <cellStyle name="Normal 2 50 5 2" xfId="18806"/>
    <cellStyle name="Normal 2 50 5 2 2" xfId="28636"/>
    <cellStyle name="Normal 2 50 5 3" xfId="28637"/>
    <cellStyle name="Normal 2 50 6" xfId="18807"/>
    <cellStyle name="Normal 2 50 6 2" xfId="28638"/>
    <cellStyle name="Normal 2 50 7" xfId="28639"/>
    <cellStyle name="Normal 2 51" xfId="7814"/>
    <cellStyle name="Normal 2 51 2" xfId="7815"/>
    <cellStyle name="Normal 2 51 2 2" xfId="7816"/>
    <cellStyle name="Normal 2 51 2 3" xfId="7817"/>
    <cellStyle name="Normal 2 51 2 3 2" xfId="18808"/>
    <cellStyle name="Normal 2 51 2 3 2 2" xfId="28640"/>
    <cellStyle name="Normal 2 51 2 3 3" xfId="28641"/>
    <cellStyle name="Normal 2 51 2 4" xfId="18809"/>
    <cellStyle name="Normal 2 51 2 4 2" xfId="28642"/>
    <cellStyle name="Normal 2 51 2 5" xfId="28643"/>
    <cellStyle name="Normal 2 51 3" xfId="7818"/>
    <cellStyle name="Normal 2 51 3 2" xfId="7819"/>
    <cellStyle name="Normal 2 51 3 3" xfId="7820"/>
    <cellStyle name="Normal 2 51 3 3 2" xfId="18810"/>
    <cellStyle name="Normal 2 51 3 3 2 2" xfId="28644"/>
    <cellStyle name="Normal 2 51 3 3 3" xfId="28645"/>
    <cellStyle name="Normal 2 51 3 4" xfId="18811"/>
    <cellStyle name="Normal 2 51 3 4 2" xfId="28646"/>
    <cellStyle name="Normal 2 51 3 5" xfId="28647"/>
    <cellStyle name="Normal 2 51 4" xfId="7821"/>
    <cellStyle name="Normal 2 51 5" xfId="7822"/>
    <cellStyle name="Normal 2 51 5 2" xfId="18812"/>
    <cellStyle name="Normal 2 51 5 2 2" xfId="28648"/>
    <cellStyle name="Normal 2 51 5 3" xfId="28649"/>
    <cellStyle name="Normal 2 51 6" xfId="18813"/>
    <cellStyle name="Normal 2 51 6 2" xfId="28650"/>
    <cellStyle name="Normal 2 51 7" xfId="28651"/>
    <cellStyle name="Normal 2 52" xfId="7823"/>
    <cellStyle name="Normal 2 52 2" xfId="7824"/>
    <cellStyle name="Normal 2 52 2 2" xfId="7825"/>
    <cellStyle name="Normal 2 52 2 3" xfId="7826"/>
    <cellStyle name="Normal 2 52 2 3 2" xfId="18814"/>
    <cellStyle name="Normal 2 52 2 3 2 2" xfId="28652"/>
    <cellStyle name="Normal 2 52 2 3 3" xfId="28653"/>
    <cellStyle name="Normal 2 52 2 4" xfId="18815"/>
    <cellStyle name="Normal 2 52 2 4 2" xfId="28654"/>
    <cellStyle name="Normal 2 52 2 5" xfId="28655"/>
    <cellStyle name="Normal 2 52 3" xfId="7827"/>
    <cellStyle name="Normal 2 52 3 2" xfId="7828"/>
    <cellStyle name="Normal 2 52 3 3" xfId="7829"/>
    <cellStyle name="Normal 2 52 3 3 2" xfId="18816"/>
    <cellStyle name="Normal 2 52 3 3 2 2" xfId="28656"/>
    <cellStyle name="Normal 2 52 3 3 3" xfId="28657"/>
    <cellStyle name="Normal 2 52 3 4" xfId="18817"/>
    <cellStyle name="Normal 2 52 3 4 2" xfId="28658"/>
    <cellStyle name="Normal 2 52 3 5" xfId="28659"/>
    <cellStyle name="Normal 2 52 4" xfId="7830"/>
    <cellStyle name="Normal 2 52 5" xfId="7831"/>
    <cellStyle name="Normal 2 52 5 2" xfId="18818"/>
    <cellStyle name="Normal 2 52 5 2 2" xfId="28660"/>
    <cellStyle name="Normal 2 52 5 3" xfId="28661"/>
    <cellStyle name="Normal 2 52 6" xfId="18819"/>
    <cellStyle name="Normal 2 52 6 2" xfId="28662"/>
    <cellStyle name="Normal 2 52 7" xfId="28663"/>
    <cellStyle name="Normal 2 53" xfId="7832"/>
    <cellStyle name="Normal 2 53 2" xfId="7833"/>
    <cellStyle name="Normal 2 53 2 2" xfId="7834"/>
    <cellStyle name="Normal 2 53 2 3" xfId="7835"/>
    <cellStyle name="Normal 2 53 2 3 2" xfId="18820"/>
    <cellStyle name="Normal 2 53 2 3 2 2" xfId="28664"/>
    <cellStyle name="Normal 2 53 2 3 3" xfId="28665"/>
    <cellStyle name="Normal 2 53 2 4" xfId="18821"/>
    <cellStyle name="Normal 2 53 2 4 2" xfId="28666"/>
    <cellStyle name="Normal 2 53 2 5" xfId="28667"/>
    <cellStyle name="Normal 2 53 3" xfId="7836"/>
    <cellStyle name="Normal 2 53 3 2" xfId="7837"/>
    <cellStyle name="Normal 2 53 3 3" xfId="7838"/>
    <cellStyle name="Normal 2 53 3 3 2" xfId="18822"/>
    <cellStyle name="Normal 2 53 3 3 2 2" xfId="28668"/>
    <cellStyle name="Normal 2 53 3 3 3" xfId="28669"/>
    <cellStyle name="Normal 2 53 3 4" xfId="18823"/>
    <cellStyle name="Normal 2 53 3 4 2" xfId="28670"/>
    <cellStyle name="Normal 2 53 3 5" xfId="28671"/>
    <cellStyle name="Normal 2 53 4" xfId="7839"/>
    <cellStyle name="Normal 2 53 5" xfId="7840"/>
    <cellStyle name="Normal 2 53 5 2" xfId="18824"/>
    <cellStyle name="Normal 2 53 5 2 2" xfId="28672"/>
    <cellStyle name="Normal 2 53 5 3" xfId="28673"/>
    <cellStyle name="Normal 2 53 6" xfId="18825"/>
    <cellStyle name="Normal 2 53 6 2" xfId="28674"/>
    <cellStyle name="Normal 2 53 7" xfId="28675"/>
    <cellStyle name="Normal 2 54" xfId="7841"/>
    <cellStyle name="Normal 2 54 2" xfId="7842"/>
    <cellStyle name="Normal 2 54 2 2" xfId="7843"/>
    <cellStyle name="Normal 2 54 2 3" xfId="7844"/>
    <cellStyle name="Normal 2 54 2 3 2" xfId="18826"/>
    <cellStyle name="Normal 2 54 2 3 2 2" xfId="28676"/>
    <cellStyle name="Normal 2 54 2 3 3" xfId="28677"/>
    <cellStyle name="Normal 2 54 2 4" xfId="18827"/>
    <cellStyle name="Normal 2 54 2 4 2" xfId="28678"/>
    <cellStyle name="Normal 2 54 2 5" xfId="28679"/>
    <cellStyle name="Normal 2 54 3" xfId="7845"/>
    <cellStyle name="Normal 2 54 3 2" xfId="7846"/>
    <cellStyle name="Normal 2 54 3 3" xfId="7847"/>
    <cellStyle name="Normal 2 54 3 3 2" xfId="18828"/>
    <cellStyle name="Normal 2 54 3 3 2 2" xfId="28680"/>
    <cellStyle name="Normal 2 54 3 3 3" xfId="28681"/>
    <cellStyle name="Normal 2 54 3 4" xfId="18829"/>
    <cellStyle name="Normal 2 54 3 4 2" xfId="28682"/>
    <cellStyle name="Normal 2 54 3 5" xfId="28683"/>
    <cellStyle name="Normal 2 54 4" xfId="7848"/>
    <cellStyle name="Normal 2 54 5" xfId="7849"/>
    <cellStyle name="Normal 2 54 5 2" xfId="18830"/>
    <cellStyle name="Normal 2 54 5 2 2" xfId="28684"/>
    <cellStyle name="Normal 2 54 5 3" xfId="28685"/>
    <cellStyle name="Normal 2 54 6" xfId="18831"/>
    <cellStyle name="Normal 2 54 6 2" xfId="28686"/>
    <cellStyle name="Normal 2 54 7" xfId="28687"/>
    <cellStyle name="Normal 2 55" xfId="7850"/>
    <cellStyle name="Normal 2 55 2" xfId="7851"/>
    <cellStyle name="Normal 2 55 2 2" xfId="7852"/>
    <cellStyle name="Normal 2 55 2 3" xfId="7853"/>
    <cellStyle name="Normal 2 55 2 3 2" xfId="18832"/>
    <cellStyle name="Normal 2 55 2 3 2 2" xfId="28688"/>
    <cellStyle name="Normal 2 55 2 3 3" xfId="28689"/>
    <cellStyle name="Normal 2 55 2 4" xfId="18833"/>
    <cellStyle name="Normal 2 55 2 4 2" xfId="28690"/>
    <cellStyle name="Normal 2 55 2 5" xfId="28691"/>
    <cellStyle name="Normal 2 55 3" xfId="7854"/>
    <cellStyle name="Normal 2 55 3 2" xfId="7855"/>
    <cellStyle name="Normal 2 55 3 3" xfId="7856"/>
    <cellStyle name="Normal 2 55 3 3 2" xfId="18834"/>
    <cellStyle name="Normal 2 55 3 3 2 2" xfId="28692"/>
    <cellStyle name="Normal 2 55 3 3 3" xfId="28693"/>
    <cellStyle name="Normal 2 55 3 4" xfId="18835"/>
    <cellStyle name="Normal 2 55 3 4 2" xfId="28694"/>
    <cellStyle name="Normal 2 55 3 5" xfId="28695"/>
    <cellStyle name="Normal 2 55 4" xfId="7857"/>
    <cellStyle name="Normal 2 55 5" xfId="7858"/>
    <cellStyle name="Normal 2 55 5 2" xfId="18836"/>
    <cellStyle name="Normal 2 55 5 2 2" xfId="28696"/>
    <cellStyle name="Normal 2 55 5 3" xfId="28697"/>
    <cellStyle name="Normal 2 55 6" xfId="18837"/>
    <cellStyle name="Normal 2 55 6 2" xfId="28698"/>
    <cellStyle name="Normal 2 55 7" xfId="28699"/>
    <cellStyle name="Normal 2 56" xfId="7859"/>
    <cellStyle name="Normal 2 56 2" xfId="7860"/>
    <cellStyle name="Normal 2 56 2 2" xfId="7861"/>
    <cellStyle name="Normal 2 56 2 3" xfId="7862"/>
    <cellStyle name="Normal 2 56 2 3 2" xfId="18838"/>
    <cellStyle name="Normal 2 56 2 3 2 2" xfId="28700"/>
    <cellStyle name="Normal 2 56 2 3 3" xfId="28701"/>
    <cellStyle name="Normal 2 56 2 4" xfId="18839"/>
    <cellStyle name="Normal 2 56 2 4 2" xfId="28702"/>
    <cellStyle name="Normal 2 56 2 5" xfId="28703"/>
    <cellStyle name="Normal 2 56 3" xfId="7863"/>
    <cellStyle name="Normal 2 56 3 2" xfId="7864"/>
    <cellStyle name="Normal 2 56 3 3" xfId="7865"/>
    <cellStyle name="Normal 2 56 3 3 2" xfId="18840"/>
    <cellStyle name="Normal 2 56 3 3 2 2" xfId="28704"/>
    <cellStyle name="Normal 2 56 3 3 3" xfId="28705"/>
    <cellStyle name="Normal 2 56 3 4" xfId="18841"/>
    <cellStyle name="Normal 2 56 3 4 2" xfId="28706"/>
    <cellStyle name="Normal 2 56 3 5" xfId="28707"/>
    <cellStyle name="Normal 2 56 4" xfId="7866"/>
    <cellStyle name="Normal 2 56 5" xfId="7867"/>
    <cellStyle name="Normal 2 56 5 2" xfId="18842"/>
    <cellStyle name="Normal 2 56 5 2 2" xfId="28708"/>
    <cellStyle name="Normal 2 56 5 3" xfId="28709"/>
    <cellStyle name="Normal 2 56 6" xfId="18843"/>
    <cellStyle name="Normal 2 56 6 2" xfId="28710"/>
    <cellStyle name="Normal 2 56 7" xfId="28711"/>
    <cellStyle name="Normal 2 57" xfId="7868"/>
    <cellStyle name="Normal 2 57 2" xfId="7869"/>
    <cellStyle name="Normal 2 57 2 2" xfId="7870"/>
    <cellStyle name="Normal 2 57 2 3" xfId="7871"/>
    <cellStyle name="Normal 2 57 2 3 2" xfId="18844"/>
    <cellStyle name="Normal 2 57 2 3 2 2" xfId="28712"/>
    <cellStyle name="Normal 2 57 2 3 3" xfId="28713"/>
    <cellStyle name="Normal 2 57 2 4" xfId="18845"/>
    <cellStyle name="Normal 2 57 2 4 2" xfId="28714"/>
    <cellStyle name="Normal 2 57 2 5" xfId="28715"/>
    <cellStyle name="Normal 2 57 3" xfId="7872"/>
    <cellStyle name="Normal 2 57 3 2" xfId="7873"/>
    <cellStyle name="Normal 2 57 3 3" xfId="7874"/>
    <cellStyle name="Normal 2 57 3 3 2" xfId="18846"/>
    <cellStyle name="Normal 2 57 3 3 2 2" xfId="28716"/>
    <cellStyle name="Normal 2 57 3 3 3" xfId="28717"/>
    <cellStyle name="Normal 2 57 3 4" xfId="18847"/>
    <cellStyle name="Normal 2 57 3 4 2" xfId="28718"/>
    <cellStyle name="Normal 2 57 3 5" xfId="28719"/>
    <cellStyle name="Normal 2 57 4" xfId="7875"/>
    <cellStyle name="Normal 2 57 5" xfId="7876"/>
    <cellStyle name="Normal 2 57 5 2" xfId="18848"/>
    <cellStyle name="Normal 2 57 5 2 2" xfId="28720"/>
    <cellStyle name="Normal 2 57 5 3" xfId="28721"/>
    <cellStyle name="Normal 2 57 6" xfId="18849"/>
    <cellStyle name="Normal 2 57 6 2" xfId="28722"/>
    <cellStyle name="Normal 2 57 7" xfId="28723"/>
    <cellStyle name="Normal 2 58" xfId="7877"/>
    <cellStyle name="Normal 2 58 2" xfId="7878"/>
    <cellStyle name="Normal 2 58 2 2" xfId="7879"/>
    <cellStyle name="Normal 2 58 2 3" xfId="7880"/>
    <cellStyle name="Normal 2 58 2 3 2" xfId="18850"/>
    <cellStyle name="Normal 2 58 2 3 2 2" xfId="28724"/>
    <cellStyle name="Normal 2 58 2 3 3" xfId="28725"/>
    <cellStyle name="Normal 2 58 2 4" xfId="18851"/>
    <cellStyle name="Normal 2 58 2 4 2" xfId="28726"/>
    <cellStyle name="Normal 2 58 2 5" xfId="28727"/>
    <cellStyle name="Normal 2 58 3" xfId="7881"/>
    <cellStyle name="Normal 2 58 3 2" xfId="7882"/>
    <cellStyle name="Normal 2 58 3 3" xfId="7883"/>
    <cellStyle name="Normal 2 58 3 3 2" xfId="18852"/>
    <cellStyle name="Normal 2 58 3 3 2 2" xfId="28728"/>
    <cellStyle name="Normal 2 58 3 3 3" xfId="28729"/>
    <cellStyle name="Normal 2 58 3 4" xfId="18853"/>
    <cellStyle name="Normal 2 58 3 4 2" xfId="28730"/>
    <cellStyle name="Normal 2 58 3 5" xfId="28731"/>
    <cellStyle name="Normal 2 58 4" xfId="7884"/>
    <cellStyle name="Normal 2 58 5" xfId="7885"/>
    <cellStyle name="Normal 2 58 5 2" xfId="18854"/>
    <cellStyle name="Normal 2 58 5 2 2" xfId="28732"/>
    <cellStyle name="Normal 2 58 5 3" xfId="28733"/>
    <cellStyle name="Normal 2 58 6" xfId="18855"/>
    <cellStyle name="Normal 2 58 6 2" xfId="28734"/>
    <cellStyle name="Normal 2 58 7" xfId="28735"/>
    <cellStyle name="Normal 2 59" xfId="7886"/>
    <cellStyle name="Normal 2 59 2" xfId="7887"/>
    <cellStyle name="Normal 2 59 2 2" xfId="7888"/>
    <cellStyle name="Normal 2 59 2 3" xfId="7889"/>
    <cellStyle name="Normal 2 59 2 3 2" xfId="18856"/>
    <cellStyle name="Normal 2 59 2 3 2 2" xfId="28736"/>
    <cellStyle name="Normal 2 59 2 3 3" xfId="28737"/>
    <cellStyle name="Normal 2 59 2 4" xfId="18857"/>
    <cellStyle name="Normal 2 59 2 4 2" xfId="28738"/>
    <cellStyle name="Normal 2 59 2 5" xfId="28739"/>
    <cellStyle name="Normal 2 59 3" xfId="7890"/>
    <cellStyle name="Normal 2 59 3 2" xfId="7891"/>
    <cellStyle name="Normal 2 59 3 3" xfId="7892"/>
    <cellStyle name="Normal 2 59 3 3 2" xfId="18858"/>
    <cellStyle name="Normal 2 59 3 3 2 2" xfId="28740"/>
    <cellStyle name="Normal 2 59 3 3 3" xfId="28741"/>
    <cellStyle name="Normal 2 59 3 4" xfId="18859"/>
    <cellStyle name="Normal 2 59 3 4 2" xfId="28742"/>
    <cellStyle name="Normal 2 59 3 5" xfId="28743"/>
    <cellStyle name="Normal 2 59 4" xfId="7893"/>
    <cellStyle name="Normal 2 59 5" xfId="7894"/>
    <cellStyle name="Normal 2 59 5 2" xfId="18860"/>
    <cellStyle name="Normal 2 59 5 2 2" xfId="28744"/>
    <cellStyle name="Normal 2 59 5 3" xfId="28745"/>
    <cellStyle name="Normal 2 59 6" xfId="18861"/>
    <cellStyle name="Normal 2 59 6 2" xfId="28746"/>
    <cellStyle name="Normal 2 59 7" xfId="28747"/>
    <cellStyle name="Normal 2 6" xfId="52"/>
    <cellStyle name="Normal 2 6 10" xfId="18862"/>
    <cellStyle name="Normal 2 6 10 2" xfId="28748"/>
    <cellStyle name="Normal 2 6 11" xfId="28749"/>
    <cellStyle name="Normal 2 6 2" xfId="7895"/>
    <cellStyle name="Normal 2 6 2 2" xfId="7896"/>
    <cellStyle name="Normal 2 6 2 2 2" xfId="7897"/>
    <cellStyle name="Normal 2 6 2 2 3" xfId="7898"/>
    <cellStyle name="Normal 2 6 2 2 3 2" xfId="18863"/>
    <cellStyle name="Normal 2 6 2 2 3 2 2" xfId="28750"/>
    <cellStyle name="Normal 2 6 2 2 3 3" xfId="28751"/>
    <cellStyle name="Normal 2 6 2 2 4" xfId="18864"/>
    <cellStyle name="Normal 2 6 2 2 4 2" xfId="28752"/>
    <cellStyle name="Normal 2 6 2 2 5" xfId="28753"/>
    <cellStyle name="Normal 2 6 2 3" xfId="7899"/>
    <cellStyle name="Normal 2 6 2 4" xfId="18865"/>
    <cellStyle name="Normal 2 6 2 4 2" xfId="28754"/>
    <cellStyle name="Normal 2 6 3" xfId="7900"/>
    <cellStyle name="Normal 2 6 3 2" xfId="7901"/>
    <cellStyle name="Normal 2 6 3 2 2" xfId="7902"/>
    <cellStyle name="Normal 2 6 3 3" xfId="7903"/>
    <cellStyle name="Normal 2 6 3 4" xfId="18866"/>
    <cellStyle name="Normal 2 6 3 4 2" xfId="28755"/>
    <cellStyle name="Normal 2 6 4" xfId="7904"/>
    <cellStyle name="Normal 2 6 4 2" xfId="7905"/>
    <cellStyle name="Normal 2 6 4 2 2" xfId="28756"/>
    <cellStyle name="Normal 2 6 4 3" xfId="7906"/>
    <cellStyle name="Normal 2 6 4 3 2" xfId="18867"/>
    <cellStyle name="Normal 2 6 4 3 2 2" xfId="28757"/>
    <cellStyle name="Normal 2 6 4 3 3" xfId="28758"/>
    <cellStyle name="Normal 2 6 4 4" xfId="18868"/>
    <cellStyle name="Normal 2 6 4 4 2" xfId="28759"/>
    <cellStyle name="Normal 2 6 4 5" xfId="28760"/>
    <cellStyle name="Normal 2 6 5" xfId="7907"/>
    <cellStyle name="Normal 2 6 5 2" xfId="7908"/>
    <cellStyle name="Normal 2 6 5 2 2" xfId="28761"/>
    <cellStyle name="Normal 2 6 5 3" xfId="7909"/>
    <cellStyle name="Normal 2 6 5 3 2" xfId="18869"/>
    <cellStyle name="Normal 2 6 5 3 2 2" xfId="28762"/>
    <cellStyle name="Normal 2 6 5 3 3" xfId="28763"/>
    <cellStyle name="Normal 2 6 5 4" xfId="18870"/>
    <cellStyle name="Normal 2 6 5 4 2" xfId="28764"/>
    <cellStyle name="Normal 2 6 5 5" xfId="28765"/>
    <cellStyle name="Normal 2 6 6" xfId="7910"/>
    <cellStyle name="Normal 2 6 6 2" xfId="7911"/>
    <cellStyle name="Normal 2 6 6 3" xfId="7912"/>
    <cellStyle name="Normal 2 6 6 3 2" xfId="18871"/>
    <cellStyle name="Normal 2 6 6 3 2 2" xfId="28766"/>
    <cellStyle name="Normal 2 6 6 3 3" xfId="28767"/>
    <cellStyle name="Normal 2 6 6 4" xfId="18872"/>
    <cellStyle name="Normal 2 6 6 4 2" xfId="28768"/>
    <cellStyle name="Normal 2 6 6 5" xfId="28769"/>
    <cellStyle name="Normal 2 6 7" xfId="7913"/>
    <cellStyle name="Normal 2 6 7 2" xfId="7914"/>
    <cellStyle name="Normal 2 6 7 3" xfId="7915"/>
    <cellStyle name="Normal 2 6 7 3 2" xfId="18873"/>
    <cellStyle name="Normal 2 6 7 3 2 2" xfId="28770"/>
    <cellStyle name="Normal 2 6 7 3 3" xfId="28771"/>
    <cellStyle name="Normal 2 6 7 4" xfId="18874"/>
    <cellStyle name="Normal 2 6 7 4 2" xfId="28772"/>
    <cellStyle name="Normal 2 6 7 5" xfId="28773"/>
    <cellStyle name="Normal 2 6 8" xfId="7916"/>
    <cellStyle name="Normal 2 6 9" xfId="7917"/>
    <cellStyle name="Normal 2 6 9 2" xfId="18875"/>
    <cellStyle name="Normal 2 6 9 2 2" xfId="28774"/>
    <cellStyle name="Normal 2 6 9 3" xfId="28775"/>
    <cellStyle name="Normal 2 60" xfId="7918"/>
    <cellStyle name="Normal 2 60 2" xfId="7919"/>
    <cellStyle name="Normal 2 60 2 2" xfId="7920"/>
    <cellStyle name="Normal 2 60 2 3" xfId="7921"/>
    <cellStyle name="Normal 2 60 2 3 2" xfId="18876"/>
    <cellStyle name="Normal 2 60 2 3 2 2" xfId="28776"/>
    <cellStyle name="Normal 2 60 2 3 3" xfId="28777"/>
    <cellStyle name="Normal 2 60 2 4" xfId="18877"/>
    <cellStyle name="Normal 2 60 2 4 2" xfId="28778"/>
    <cellStyle name="Normal 2 60 2 5" xfId="28779"/>
    <cellStyle name="Normal 2 60 3" xfId="7922"/>
    <cellStyle name="Normal 2 60 3 2" xfId="7923"/>
    <cellStyle name="Normal 2 60 3 3" xfId="7924"/>
    <cellStyle name="Normal 2 60 3 3 2" xfId="18878"/>
    <cellStyle name="Normal 2 60 3 3 2 2" xfId="28780"/>
    <cellStyle name="Normal 2 60 3 3 3" xfId="28781"/>
    <cellStyle name="Normal 2 60 3 4" xfId="18879"/>
    <cellStyle name="Normal 2 60 3 4 2" xfId="28782"/>
    <cellStyle name="Normal 2 60 3 5" xfId="28783"/>
    <cellStyle name="Normal 2 60 4" xfId="7925"/>
    <cellStyle name="Normal 2 60 5" xfId="7926"/>
    <cellStyle name="Normal 2 60 5 2" xfId="18880"/>
    <cellStyle name="Normal 2 60 5 2 2" xfId="28784"/>
    <cellStyle name="Normal 2 60 5 3" xfId="28785"/>
    <cellStyle name="Normal 2 60 6" xfId="18881"/>
    <cellStyle name="Normal 2 60 6 2" xfId="28786"/>
    <cellStyle name="Normal 2 60 7" xfId="28787"/>
    <cellStyle name="Normal 2 61" xfId="7927"/>
    <cellStyle name="Normal 2 61 2" xfId="7928"/>
    <cellStyle name="Normal 2 61 2 2" xfId="7929"/>
    <cellStyle name="Normal 2 61 2 3" xfId="7930"/>
    <cellStyle name="Normal 2 61 2 3 2" xfId="18882"/>
    <cellStyle name="Normal 2 61 2 3 2 2" xfId="28788"/>
    <cellStyle name="Normal 2 61 2 3 3" xfId="28789"/>
    <cellStyle name="Normal 2 61 2 4" xfId="18883"/>
    <cellStyle name="Normal 2 61 2 4 2" xfId="28790"/>
    <cellStyle name="Normal 2 61 2 5" xfId="28791"/>
    <cellStyle name="Normal 2 61 3" xfId="7931"/>
    <cellStyle name="Normal 2 61 3 2" xfId="7932"/>
    <cellStyle name="Normal 2 61 3 3" xfId="7933"/>
    <cellStyle name="Normal 2 61 3 3 2" xfId="18884"/>
    <cellStyle name="Normal 2 61 3 3 2 2" xfId="28792"/>
    <cellStyle name="Normal 2 61 3 3 3" xfId="28793"/>
    <cellStyle name="Normal 2 61 3 4" xfId="18885"/>
    <cellStyle name="Normal 2 61 3 4 2" xfId="28794"/>
    <cellStyle name="Normal 2 61 3 5" xfId="28795"/>
    <cellStyle name="Normal 2 61 4" xfId="7934"/>
    <cellStyle name="Normal 2 61 5" xfId="7935"/>
    <cellStyle name="Normal 2 61 5 2" xfId="18886"/>
    <cellStyle name="Normal 2 61 5 2 2" xfId="28796"/>
    <cellStyle name="Normal 2 61 5 3" xfId="28797"/>
    <cellStyle name="Normal 2 61 6" xfId="18887"/>
    <cellStyle name="Normal 2 61 6 2" xfId="28798"/>
    <cellStyle name="Normal 2 61 7" xfId="28799"/>
    <cellStyle name="Normal 2 62" xfId="7936"/>
    <cellStyle name="Normal 2 62 2" xfId="7937"/>
    <cellStyle name="Normal 2 62 2 2" xfId="7938"/>
    <cellStyle name="Normal 2 62 2 3" xfId="7939"/>
    <cellStyle name="Normal 2 62 2 3 2" xfId="18888"/>
    <cellStyle name="Normal 2 62 2 3 2 2" xfId="28800"/>
    <cellStyle name="Normal 2 62 2 3 3" xfId="28801"/>
    <cellStyle name="Normal 2 62 2 4" xfId="18889"/>
    <cellStyle name="Normal 2 62 2 4 2" xfId="28802"/>
    <cellStyle name="Normal 2 62 2 5" xfId="28803"/>
    <cellStyle name="Normal 2 62 3" xfId="7940"/>
    <cellStyle name="Normal 2 62 3 2" xfId="7941"/>
    <cellStyle name="Normal 2 62 3 3" xfId="7942"/>
    <cellStyle name="Normal 2 62 3 3 2" xfId="18890"/>
    <cellStyle name="Normal 2 62 3 3 2 2" xfId="28804"/>
    <cellStyle name="Normal 2 62 3 3 3" xfId="28805"/>
    <cellStyle name="Normal 2 62 3 4" xfId="18891"/>
    <cellStyle name="Normal 2 62 3 4 2" xfId="28806"/>
    <cellStyle name="Normal 2 62 3 5" xfId="28807"/>
    <cellStyle name="Normal 2 62 4" xfId="7943"/>
    <cellStyle name="Normal 2 62 5" xfId="7944"/>
    <cellStyle name="Normal 2 62 5 2" xfId="18892"/>
    <cellStyle name="Normal 2 62 5 2 2" xfId="28808"/>
    <cellStyle name="Normal 2 62 5 3" xfId="28809"/>
    <cellStyle name="Normal 2 62 6" xfId="18893"/>
    <cellStyle name="Normal 2 62 6 2" xfId="28810"/>
    <cellStyle name="Normal 2 62 7" xfId="28811"/>
    <cellStyle name="Normal 2 63" xfId="7945"/>
    <cellStyle name="Normal 2 63 2" xfId="7946"/>
    <cellStyle name="Normal 2 63 2 2" xfId="7947"/>
    <cellStyle name="Normal 2 63 2 3" xfId="7948"/>
    <cellStyle name="Normal 2 63 2 3 2" xfId="18894"/>
    <cellStyle name="Normal 2 63 2 3 2 2" xfId="28812"/>
    <cellStyle name="Normal 2 63 2 3 3" xfId="28813"/>
    <cellStyle name="Normal 2 63 2 4" xfId="18895"/>
    <cellStyle name="Normal 2 63 2 4 2" xfId="28814"/>
    <cellStyle name="Normal 2 63 2 5" xfId="28815"/>
    <cellStyle name="Normal 2 63 3" xfId="7949"/>
    <cellStyle name="Normal 2 63 3 2" xfId="7950"/>
    <cellStyle name="Normal 2 63 3 3" xfId="7951"/>
    <cellStyle name="Normal 2 63 3 3 2" xfId="18896"/>
    <cellStyle name="Normal 2 63 3 3 2 2" xfId="28816"/>
    <cellStyle name="Normal 2 63 3 3 3" xfId="28817"/>
    <cellStyle name="Normal 2 63 3 4" xfId="18897"/>
    <cellStyle name="Normal 2 63 3 4 2" xfId="28818"/>
    <cellStyle name="Normal 2 63 3 5" xfId="28819"/>
    <cellStyle name="Normal 2 63 4" xfId="7952"/>
    <cellStyle name="Normal 2 63 5" xfId="7953"/>
    <cellStyle name="Normal 2 63 5 2" xfId="18898"/>
    <cellStyle name="Normal 2 63 5 2 2" xfId="28820"/>
    <cellStyle name="Normal 2 63 5 3" xfId="28821"/>
    <cellStyle name="Normal 2 63 6" xfId="18899"/>
    <cellStyle name="Normal 2 63 6 2" xfId="28822"/>
    <cellStyle name="Normal 2 63 7" xfId="28823"/>
    <cellStyle name="Normal 2 64" xfId="7954"/>
    <cellStyle name="Normal 2 64 2" xfId="7955"/>
    <cellStyle name="Normal 2 64 2 2" xfId="7956"/>
    <cellStyle name="Normal 2 64 2 3" xfId="7957"/>
    <cellStyle name="Normal 2 64 2 3 2" xfId="18900"/>
    <cellStyle name="Normal 2 64 2 3 2 2" xfId="28824"/>
    <cellStyle name="Normal 2 64 2 3 3" xfId="28825"/>
    <cellStyle name="Normal 2 64 2 4" xfId="18901"/>
    <cellStyle name="Normal 2 64 2 4 2" xfId="28826"/>
    <cellStyle name="Normal 2 64 2 5" xfId="28827"/>
    <cellStyle name="Normal 2 64 3" xfId="7958"/>
    <cellStyle name="Normal 2 64 3 2" xfId="7959"/>
    <cellStyle name="Normal 2 64 3 3" xfId="7960"/>
    <cellStyle name="Normal 2 64 3 3 2" xfId="18902"/>
    <cellStyle name="Normal 2 64 3 3 2 2" xfId="28828"/>
    <cellStyle name="Normal 2 64 3 3 3" xfId="28829"/>
    <cellStyle name="Normal 2 64 3 4" xfId="18903"/>
    <cellStyle name="Normal 2 64 3 4 2" xfId="28830"/>
    <cellStyle name="Normal 2 64 3 5" xfId="28831"/>
    <cellStyle name="Normal 2 64 4" xfId="7961"/>
    <cellStyle name="Normal 2 64 5" xfId="7962"/>
    <cellStyle name="Normal 2 64 5 2" xfId="18904"/>
    <cellStyle name="Normal 2 64 5 2 2" xfId="28832"/>
    <cellStyle name="Normal 2 64 5 3" xfId="28833"/>
    <cellStyle name="Normal 2 64 6" xfId="18905"/>
    <cellStyle name="Normal 2 64 6 2" xfId="28834"/>
    <cellStyle name="Normal 2 64 7" xfId="28835"/>
    <cellStyle name="Normal 2 65" xfId="7963"/>
    <cellStyle name="Normal 2 65 2" xfId="7964"/>
    <cellStyle name="Normal 2 65 2 2" xfId="28836"/>
    <cellStyle name="Normal 2 65 3" xfId="7965"/>
    <cellStyle name="Normal 2 65 3 2" xfId="18906"/>
    <cellStyle name="Normal 2 65 3 2 2" xfId="28837"/>
    <cellStyle name="Normal 2 65 3 3" xfId="28838"/>
    <cellStyle name="Normal 2 65 4" xfId="18907"/>
    <cellStyle name="Normal 2 65 4 2" xfId="28839"/>
    <cellStyle name="Normal 2 65 5" xfId="28840"/>
    <cellStyle name="Normal 2 66" xfId="7966"/>
    <cellStyle name="Normal 2 66 2" xfId="7967"/>
    <cellStyle name="Normal 2 66 2 2" xfId="28841"/>
    <cellStyle name="Normal 2 66 3" xfId="7968"/>
    <cellStyle name="Normal 2 66 3 2" xfId="18908"/>
    <cellStyle name="Normal 2 66 3 2 2" xfId="28842"/>
    <cellStyle name="Normal 2 66 3 3" xfId="28843"/>
    <cellStyle name="Normal 2 66 4" xfId="18909"/>
    <cellStyle name="Normal 2 66 4 2" xfId="28844"/>
    <cellStyle name="Normal 2 66 5" xfId="28845"/>
    <cellStyle name="Normal 2 67" xfId="7969"/>
    <cellStyle name="Normal 2 67 2" xfId="7970"/>
    <cellStyle name="Normal 2 67 2 2" xfId="28846"/>
    <cellStyle name="Normal 2 67 3" xfId="7971"/>
    <cellStyle name="Normal 2 67 3 2" xfId="18910"/>
    <cellStyle name="Normal 2 67 3 2 2" xfId="28847"/>
    <cellStyle name="Normal 2 67 3 3" xfId="28848"/>
    <cellStyle name="Normal 2 67 4" xfId="18911"/>
    <cellStyle name="Normal 2 67 4 2" xfId="28849"/>
    <cellStyle name="Normal 2 67 5" xfId="28850"/>
    <cellStyle name="Normal 2 68" xfId="7972"/>
    <cellStyle name="Normal 2 68 2" xfId="7973"/>
    <cellStyle name="Normal 2 68 2 2" xfId="28851"/>
    <cellStyle name="Normal 2 68 3" xfId="7974"/>
    <cellStyle name="Normal 2 68 3 2" xfId="18912"/>
    <cellStyle name="Normal 2 68 3 2 2" xfId="28852"/>
    <cellStyle name="Normal 2 68 3 3" xfId="28853"/>
    <cellStyle name="Normal 2 68 4" xfId="18913"/>
    <cellStyle name="Normal 2 68 4 2" xfId="28854"/>
    <cellStyle name="Normal 2 68 5" xfId="28855"/>
    <cellStyle name="Normal 2 69" xfId="7975"/>
    <cellStyle name="Normal 2 69 2" xfId="7976"/>
    <cellStyle name="Normal 2 69 2 2" xfId="28856"/>
    <cellStyle name="Normal 2 69 3" xfId="7977"/>
    <cellStyle name="Normal 2 69 3 2" xfId="18914"/>
    <cellStyle name="Normal 2 69 3 2 2" xfId="28857"/>
    <cellStyle name="Normal 2 69 3 3" xfId="28858"/>
    <cellStyle name="Normal 2 69 4" xfId="18915"/>
    <cellStyle name="Normal 2 69 4 2" xfId="28859"/>
    <cellStyle name="Normal 2 69 5" xfId="28860"/>
    <cellStyle name="Normal 2 7" xfId="53"/>
    <cellStyle name="Normal 2 7 10" xfId="7978"/>
    <cellStyle name="Normal 2 7 10 2" xfId="7979"/>
    <cellStyle name="Normal 2 7 10 3" xfId="7980"/>
    <cellStyle name="Normal 2 7 10 3 2" xfId="18916"/>
    <cellStyle name="Normal 2 7 10 3 2 2" xfId="28861"/>
    <cellStyle name="Normal 2 7 10 3 3" xfId="28862"/>
    <cellStyle name="Normal 2 7 10 4" xfId="18917"/>
    <cellStyle name="Normal 2 7 10 4 2" xfId="28863"/>
    <cellStyle name="Normal 2 7 10 5" xfId="28864"/>
    <cellStyle name="Normal 2 7 11" xfId="7981"/>
    <cellStyle name="Normal 2 7 12" xfId="7982"/>
    <cellStyle name="Normal 2 7 12 2" xfId="18918"/>
    <cellStyle name="Normal 2 7 12 2 2" xfId="28865"/>
    <cellStyle name="Normal 2 7 12 3" xfId="28866"/>
    <cellStyle name="Normal 2 7 13" xfId="18919"/>
    <cellStyle name="Normal 2 7 13 2" xfId="28867"/>
    <cellStyle name="Normal 2 7 14" xfId="28868"/>
    <cellStyle name="Normal 2 7 2" xfId="7983"/>
    <cellStyle name="Normal 2 7 2 2" xfId="7984"/>
    <cellStyle name="Normal 2 7 2 2 2" xfId="7985"/>
    <cellStyle name="Normal 2 7 2 3" xfId="7986"/>
    <cellStyle name="Normal 2 7 2 4" xfId="18920"/>
    <cellStyle name="Normal 2 7 2 4 2" xfId="28869"/>
    <cellStyle name="Normal 2 7 3" xfId="7987"/>
    <cellStyle name="Normal 2 7 3 2" xfId="7988"/>
    <cellStyle name="Normal 2 7 3 2 2" xfId="7989"/>
    <cellStyle name="Normal 2 7 3 3" xfId="7990"/>
    <cellStyle name="Normal 2 7 3 4" xfId="18921"/>
    <cellStyle name="Normal 2 7 3 4 2" xfId="28870"/>
    <cellStyle name="Normal 2 7 4" xfId="7991"/>
    <cellStyle name="Normal 2 7 4 2" xfId="7992"/>
    <cellStyle name="Normal 2 7 4 2 2" xfId="7993"/>
    <cellStyle name="Normal 2 7 4 3" xfId="7994"/>
    <cellStyle name="Normal 2 7 4 4" xfId="7995"/>
    <cellStyle name="Normal 2 7 4 4 2" xfId="18922"/>
    <cellStyle name="Normal 2 7 4 4 2 2" xfId="28871"/>
    <cellStyle name="Normal 2 7 4 4 3" xfId="28872"/>
    <cellStyle name="Normal 2 7 4 5" xfId="18923"/>
    <cellStyle name="Normal 2 7 4 5 2" xfId="28873"/>
    <cellStyle name="Normal 2 7 4 6" xfId="28874"/>
    <cellStyle name="Normal 2 7 5" xfId="7996"/>
    <cellStyle name="Normal 2 7 5 2" xfId="7997"/>
    <cellStyle name="Normal 2 7 5 3" xfId="28875"/>
    <cellStyle name="Normal 2 7 6" xfId="7998"/>
    <cellStyle name="Normal 2 7 6 2" xfId="7999"/>
    <cellStyle name="Normal 2 7 7" xfId="8000"/>
    <cellStyle name="Normal 2 7 7 2" xfId="8001"/>
    <cellStyle name="Normal 2 7 8" xfId="8002"/>
    <cellStyle name="Normal 2 7 8 2" xfId="8003"/>
    <cellStyle name="Normal 2 7 9" xfId="8004"/>
    <cellStyle name="Normal 2 7 9 2" xfId="8005"/>
    <cellStyle name="Normal 2 70" xfId="8006"/>
    <cellStyle name="Normal 2 70 2" xfId="8007"/>
    <cellStyle name="Normal 2 70 2 2" xfId="28876"/>
    <cellStyle name="Normal 2 70 3" xfId="8008"/>
    <cellStyle name="Normal 2 70 3 2" xfId="18924"/>
    <cellStyle name="Normal 2 70 3 2 2" xfId="28877"/>
    <cellStyle name="Normal 2 70 3 3" xfId="28878"/>
    <cellStyle name="Normal 2 70 4" xfId="18925"/>
    <cellStyle name="Normal 2 70 4 2" xfId="28879"/>
    <cellStyle name="Normal 2 70 5" xfId="28880"/>
    <cellStyle name="Normal 2 71" xfId="8009"/>
    <cellStyle name="Normal 2 71 2" xfId="8010"/>
    <cellStyle name="Normal 2 71 2 2" xfId="8011"/>
    <cellStyle name="Normal 2 71 2 3" xfId="8012"/>
    <cellStyle name="Normal 2 71 2 3 2" xfId="18926"/>
    <cellStyle name="Normal 2 71 2 3 2 2" xfId="28881"/>
    <cellStyle name="Normal 2 71 2 3 3" xfId="28882"/>
    <cellStyle name="Normal 2 71 2 4" xfId="18927"/>
    <cellStyle name="Normal 2 71 2 4 2" xfId="28883"/>
    <cellStyle name="Normal 2 71 2 5" xfId="28884"/>
    <cellStyle name="Normal 2 71 3" xfId="8013"/>
    <cellStyle name="Normal 2 71 4" xfId="8014"/>
    <cellStyle name="Normal 2 71 4 2" xfId="18928"/>
    <cellStyle name="Normal 2 71 4 2 2" xfId="28885"/>
    <cellStyle name="Normal 2 71 4 3" xfId="28886"/>
    <cellStyle name="Normal 2 71 5" xfId="18929"/>
    <cellStyle name="Normal 2 71 5 2" xfId="28887"/>
    <cellStyle name="Normal 2 71 6" xfId="28888"/>
    <cellStyle name="Normal 2 72" xfId="8015"/>
    <cellStyle name="Normal 2 72 2" xfId="8016"/>
    <cellStyle name="Normal 2 72 2 2" xfId="8017"/>
    <cellStyle name="Normal 2 72 2 3" xfId="8018"/>
    <cellStyle name="Normal 2 72 2 3 2" xfId="18930"/>
    <cellStyle name="Normal 2 72 2 3 2 2" xfId="28889"/>
    <cellStyle name="Normal 2 72 2 3 3" xfId="28890"/>
    <cellStyle name="Normal 2 72 2 4" xfId="18931"/>
    <cellStyle name="Normal 2 72 2 4 2" xfId="28891"/>
    <cellStyle name="Normal 2 72 2 5" xfId="28892"/>
    <cellStyle name="Normal 2 72 3" xfId="8019"/>
    <cellStyle name="Normal 2 72 4" xfId="8020"/>
    <cellStyle name="Normal 2 72 4 2" xfId="18932"/>
    <cellStyle name="Normal 2 72 4 2 2" xfId="28893"/>
    <cellStyle name="Normal 2 72 4 3" xfId="28894"/>
    <cellStyle name="Normal 2 72 5" xfId="18933"/>
    <cellStyle name="Normal 2 72 5 2" xfId="28895"/>
    <cellStyle name="Normal 2 72 6" xfId="28896"/>
    <cellStyle name="Normal 2 73" xfId="8021"/>
    <cellStyle name="Normal 2 73 2" xfId="8022"/>
    <cellStyle name="Normal 2 73 2 2" xfId="8023"/>
    <cellStyle name="Normal 2 73 2 3" xfId="8024"/>
    <cellStyle name="Normal 2 73 2 3 2" xfId="18934"/>
    <cellStyle name="Normal 2 73 2 3 2 2" xfId="28897"/>
    <cellStyle name="Normal 2 73 2 3 3" xfId="28898"/>
    <cellStyle name="Normal 2 73 2 4" xfId="18935"/>
    <cellStyle name="Normal 2 73 2 4 2" xfId="28899"/>
    <cellStyle name="Normal 2 73 2 5" xfId="28900"/>
    <cellStyle name="Normal 2 73 3" xfId="8025"/>
    <cellStyle name="Normal 2 73 4" xfId="8026"/>
    <cellStyle name="Normal 2 73 4 2" xfId="18936"/>
    <cellStyle name="Normal 2 73 4 2 2" xfId="28901"/>
    <cellStyle name="Normal 2 73 4 3" xfId="28902"/>
    <cellStyle name="Normal 2 73 5" xfId="18937"/>
    <cellStyle name="Normal 2 73 5 2" xfId="28903"/>
    <cellStyle name="Normal 2 73 6" xfId="28904"/>
    <cellStyle name="Normal 2 74" xfId="8027"/>
    <cellStyle name="Normal 2 74 2" xfId="8028"/>
    <cellStyle name="Normal 2 74 2 2" xfId="8029"/>
    <cellStyle name="Normal 2 74 2 3" xfId="8030"/>
    <cellStyle name="Normal 2 74 2 3 2" xfId="18938"/>
    <cellStyle name="Normal 2 74 2 3 2 2" xfId="28905"/>
    <cellStyle name="Normal 2 74 2 3 3" xfId="28906"/>
    <cellStyle name="Normal 2 74 2 4" xfId="18939"/>
    <cellStyle name="Normal 2 74 2 4 2" xfId="28907"/>
    <cellStyle name="Normal 2 74 2 5" xfId="28908"/>
    <cellStyle name="Normal 2 74 3" xfId="8031"/>
    <cellStyle name="Normal 2 74 4" xfId="8032"/>
    <cellStyle name="Normal 2 74 4 2" xfId="18940"/>
    <cellStyle name="Normal 2 74 4 2 2" xfId="28909"/>
    <cellStyle name="Normal 2 74 4 3" xfId="28910"/>
    <cellStyle name="Normal 2 74 5" xfId="18941"/>
    <cellStyle name="Normal 2 74 5 2" xfId="28911"/>
    <cellStyle name="Normal 2 74 6" xfId="28912"/>
    <cellStyle name="Normal 2 75" xfId="8033"/>
    <cellStyle name="Normal 2 75 2" xfId="8034"/>
    <cellStyle name="Normal 2 75 2 2" xfId="8035"/>
    <cellStyle name="Normal 2 75 2 3" xfId="8036"/>
    <cellStyle name="Normal 2 75 2 3 2" xfId="18942"/>
    <cellStyle name="Normal 2 75 2 3 2 2" xfId="28913"/>
    <cellStyle name="Normal 2 75 2 3 3" xfId="28914"/>
    <cellStyle name="Normal 2 75 2 4" xfId="18943"/>
    <cellStyle name="Normal 2 75 2 4 2" xfId="28915"/>
    <cellStyle name="Normal 2 75 2 5" xfId="28916"/>
    <cellStyle name="Normal 2 75 3" xfId="8037"/>
    <cellStyle name="Normal 2 75 4" xfId="8038"/>
    <cellStyle name="Normal 2 75 4 2" xfId="18944"/>
    <cellStyle name="Normal 2 75 4 2 2" xfId="28917"/>
    <cellStyle name="Normal 2 75 4 3" xfId="28918"/>
    <cellStyle name="Normal 2 75 5" xfId="18945"/>
    <cellStyle name="Normal 2 75 5 2" xfId="28919"/>
    <cellStyle name="Normal 2 75 6" xfId="28920"/>
    <cellStyle name="Normal 2 76" xfId="8039"/>
    <cellStyle name="Normal 2 76 2" xfId="8040"/>
    <cellStyle name="Normal 2 76 2 2" xfId="8041"/>
    <cellStyle name="Normal 2 76 2 3" xfId="8042"/>
    <cellStyle name="Normal 2 76 2 3 2" xfId="18946"/>
    <cellStyle name="Normal 2 76 2 3 2 2" xfId="28921"/>
    <cellStyle name="Normal 2 76 2 3 3" xfId="28922"/>
    <cellStyle name="Normal 2 76 2 4" xfId="18947"/>
    <cellStyle name="Normal 2 76 2 4 2" xfId="28923"/>
    <cellStyle name="Normal 2 76 2 5" xfId="28924"/>
    <cellStyle name="Normal 2 76 3" xfId="8043"/>
    <cellStyle name="Normal 2 76 4" xfId="8044"/>
    <cellStyle name="Normal 2 76 4 2" xfId="18948"/>
    <cellStyle name="Normal 2 76 4 2 2" xfId="28925"/>
    <cellStyle name="Normal 2 76 4 3" xfId="28926"/>
    <cellStyle name="Normal 2 76 5" xfId="18949"/>
    <cellStyle name="Normal 2 76 5 2" xfId="28927"/>
    <cellStyle name="Normal 2 76 6" xfId="28928"/>
    <cellStyle name="Normal 2 77" xfId="8045"/>
    <cellStyle name="Normal 2 77 2" xfId="8046"/>
    <cellStyle name="Normal 2 77 2 2" xfId="8047"/>
    <cellStyle name="Normal 2 77 2 3" xfId="8048"/>
    <cellStyle name="Normal 2 77 2 3 2" xfId="18950"/>
    <cellStyle name="Normal 2 77 2 3 2 2" xfId="28929"/>
    <cellStyle name="Normal 2 77 2 3 3" xfId="28930"/>
    <cellStyle name="Normal 2 77 2 4" xfId="18951"/>
    <cellStyle name="Normal 2 77 2 4 2" xfId="28931"/>
    <cellStyle name="Normal 2 77 2 5" xfId="28932"/>
    <cellStyle name="Normal 2 77 3" xfId="8049"/>
    <cellStyle name="Normal 2 77 4" xfId="8050"/>
    <cellStyle name="Normal 2 77 4 2" xfId="18952"/>
    <cellStyle name="Normal 2 77 4 2 2" xfId="28933"/>
    <cellStyle name="Normal 2 77 4 3" xfId="28934"/>
    <cellStyle name="Normal 2 77 5" xfId="18953"/>
    <cellStyle name="Normal 2 77 5 2" xfId="28935"/>
    <cellStyle name="Normal 2 77 6" xfId="28936"/>
    <cellStyle name="Normal 2 78" xfId="8051"/>
    <cellStyle name="Normal 2 78 2" xfId="8052"/>
    <cellStyle name="Normal 2 78 2 2" xfId="8053"/>
    <cellStyle name="Normal 2 78 2 3" xfId="8054"/>
    <cellStyle name="Normal 2 78 2 3 2" xfId="18954"/>
    <cellStyle name="Normal 2 78 2 3 2 2" xfId="28937"/>
    <cellStyle name="Normal 2 78 2 3 3" xfId="28938"/>
    <cellStyle name="Normal 2 78 2 4" xfId="18955"/>
    <cellStyle name="Normal 2 78 2 4 2" xfId="28939"/>
    <cellStyle name="Normal 2 78 2 5" xfId="28940"/>
    <cellStyle name="Normal 2 78 3" xfId="8055"/>
    <cellStyle name="Normal 2 78 4" xfId="8056"/>
    <cellStyle name="Normal 2 78 4 2" xfId="18956"/>
    <cellStyle name="Normal 2 78 4 2 2" xfId="28941"/>
    <cellStyle name="Normal 2 78 4 3" xfId="28942"/>
    <cellStyle name="Normal 2 78 5" xfId="18957"/>
    <cellStyle name="Normal 2 78 5 2" xfId="28943"/>
    <cellStyle name="Normal 2 78 6" xfId="28944"/>
    <cellStyle name="Normal 2 79" xfId="8057"/>
    <cellStyle name="Normal 2 79 2" xfId="8058"/>
    <cellStyle name="Normal 2 79 2 2" xfId="8059"/>
    <cellStyle name="Normal 2 79 2 3" xfId="8060"/>
    <cellStyle name="Normal 2 79 2 3 2" xfId="18958"/>
    <cellStyle name="Normal 2 79 2 3 2 2" xfId="28945"/>
    <cellStyle name="Normal 2 79 2 3 3" xfId="28946"/>
    <cellStyle name="Normal 2 79 2 4" xfId="18959"/>
    <cellStyle name="Normal 2 79 2 4 2" xfId="28947"/>
    <cellStyle name="Normal 2 79 2 5" xfId="28948"/>
    <cellStyle name="Normal 2 79 3" xfId="8061"/>
    <cellStyle name="Normal 2 79 4" xfId="8062"/>
    <cellStyle name="Normal 2 79 4 2" xfId="18960"/>
    <cellStyle name="Normal 2 79 4 2 2" xfId="28949"/>
    <cellStyle name="Normal 2 79 4 3" xfId="28950"/>
    <cellStyle name="Normal 2 79 5" xfId="18961"/>
    <cellStyle name="Normal 2 79 5 2" xfId="28951"/>
    <cellStyle name="Normal 2 79 6" xfId="28952"/>
    <cellStyle name="Normal 2 8" xfId="54"/>
    <cellStyle name="Normal 2 8 2" xfId="8063"/>
    <cellStyle name="Normal 2 8 2 2" xfId="8064"/>
    <cellStyle name="Normal 2 8 2 3" xfId="18962"/>
    <cellStyle name="Normal 2 8 2 3 2" xfId="28953"/>
    <cellStyle name="Normal 2 8 3" xfId="8065"/>
    <cellStyle name="Normal 2 8 3 2" xfId="8066"/>
    <cellStyle name="Normal 2 8 4" xfId="8067"/>
    <cellStyle name="Normal 2 8 4 2" xfId="8068"/>
    <cellStyle name="Normal 2 8 4 3" xfId="8069"/>
    <cellStyle name="Normal 2 8 4 3 2" xfId="18963"/>
    <cellStyle name="Normal 2 8 4 3 2 2" xfId="28954"/>
    <cellStyle name="Normal 2 8 4 3 3" xfId="28955"/>
    <cellStyle name="Normal 2 8 4 4" xfId="18964"/>
    <cellStyle name="Normal 2 8 4 4 2" xfId="28956"/>
    <cellStyle name="Normal 2 8 4 5" xfId="28957"/>
    <cellStyle name="Normal 2 8 5" xfId="8070"/>
    <cellStyle name="Normal 2 8 5 2" xfId="8071"/>
    <cellStyle name="Normal 2 8 5 3" xfId="8072"/>
    <cellStyle name="Normal 2 8 5 3 2" xfId="18965"/>
    <cellStyle name="Normal 2 8 5 3 2 2" xfId="28958"/>
    <cellStyle name="Normal 2 8 5 3 3" xfId="28959"/>
    <cellStyle name="Normal 2 8 5 4" xfId="18966"/>
    <cellStyle name="Normal 2 8 5 4 2" xfId="28960"/>
    <cellStyle name="Normal 2 8 5 5" xfId="28961"/>
    <cellStyle name="Normal 2 8 6" xfId="8073"/>
    <cellStyle name="Normal 2 8 7" xfId="8074"/>
    <cellStyle name="Normal 2 8 7 2" xfId="18967"/>
    <cellStyle name="Normal 2 8 7 2 2" xfId="28962"/>
    <cellStyle name="Normal 2 8 7 3" xfId="28963"/>
    <cellStyle name="Normal 2 8 8" xfId="18968"/>
    <cellStyle name="Normal 2 8 8 2" xfId="28964"/>
    <cellStyle name="Normal 2 8 9" xfId="28965"/>
    <cellStyle name="Normal 2 80" xfId="8075"/>
    <cellStyle name="Normal 2 80 2" xfId="8076"/>
    <cellStyle name="Normal 2 80 2 2" xfId="8077"/>
    <cellStyle name="Normal 2 80 2 3" xfId="8078"/>
    <cellStyle name="Normal 2 80 2 3 2" xfId="18969"/>
    <cellStyle name="Normal 2 80 2 3 2 2" xfId="28966"/>
    <cellStyle name="Normal 2 80 2 3 3" xfId="28967"/>
    <cellStyle name="Normal 2 80 2 4" xfId="18970"/>
    <cellStyle name="Normal 2 80 2 4 2" xfId="28968"/>
    <cellStyle name="Normal 2 80 2 5" xfId="28969"/>
    <cellStyle name="Normal 2 80 3" xfId="8079"/>
    <cellStyle name="Normal 2 80 4" xfId="8080"/>
    <cellStyle name="Normal 2 80 4 2" xfId="18971"/>
    <cellStyle name="Normal 2 80 4 2 2" xfId="28970"/>
    <cellStyle name="Normal 2 80 4 3" xfId="28971"/>
    <cellStyle name="Normal 2 80 5" xfId="18972"/>
    <cellStyle name="Normal 2 80 5 2" xfId="28972"/>
    <cellStyle name="Normal 2 80 6" xfId="28973"/>
    <cellStyle name="Normal 2 81" xfId="8081"/>
    <cellStyle name="Normal 2 81 2" xfId="8082"/>
    <cellStyle name="Normal 2 81 2 2" xfId="8083"/>
    <cellStyle name="Normal 2 81 2 3" xfId="8084"/>
    <cellStyle name="Normal 2 81 2 3 2" xfId="18973"/>
    <cellStyle name="Normal 2 81 2 3 2 2" xfId="28974"/>
    <cellStyle name="Normal 2 81 2 3 3" xfId="28975"/>
    <cellStyle name="Normal 2 81 2 4" xfId="18974"/>
    <cellStyle name="Normal 2 81 2 4 2" xfId="28976"/>
    <cellStyle name="Normal 2 81 2 5" xfId="28977"/>
    <cellStyle name="Normal 2 81 3" xfId="8085"/>
    <cellStyle name="Normal 2 81 4" xfId="8086"/>
    <cellStyle name="Normal 2 81 4 2" xfId="18975"/>
    <cellStyle name="Normal 2 81 4 2 2" xfId="28978"/>
    <cellStyle name="Normal 2 81 4 3" xfId="28979"/>
    <cellStyle name="Normal 2 81 5" xfId="18976"/>
    <cellStyle name="Normal 2 81 5 2" xfId="28980"/>
    <cellStyle name="Normal 2 81 6" xfId="28981"/>
    <cellStyle name="Normal 2 82" xfId="8087"/>
    <cellStyle name="Normal 2 82 2" xfId="8088"/>
    <cellStyle name="Normal 2 82 2 2" xfId="8089"/>
    <cellStyle name="Normal 2 82 2 3" xfId="8090"/>
    <cellStyle name="Normal 2 82 2 3 2" xfId="18977"/>
    <cellStyle name="Normal 2 82 2 3 2 2" xfId="28982"/>
    <cellStyle name="Normal 2 82 2 3 3" xfId="28983"/>
    <cellStyle name="Normal 2 82 2 4" xfId="18978"/>
    <cellStyle name="Normal 2 82 2 4 2" xfId="28984"/>
    <cellStyle name="Normal 2 82 2 5" xfId="28985"/>
    <cellStyle name="Normal 2 82 3" xfId="8091"/>
    <cellStyle name="Normal 2 82 4" xfId="8092"/>
    <cellStyle name="Normal 2 82 4 2" xfId="18979"/>
    <cellStyle name="Normal 2 82 4 2 2" xfId="28986"/>
    <cellStyle name="Normal 2 82 4 3" xfId="28987"/>
    <cellStyle name="Normal 2 82 5" xfId="18980"/>
    <cellStyle name="Normal 2 82 5 2" xfId="28988"/>
    <cellStyle name="Normal 2 82 6" xfId="28989"/>
    <cellStyle name="Normal 2 83" xfId="8093"/>
    <cellStyle name="Normal 2 83 2" xfId="8094"/>
    <cellStyle name="Normal 2 83 2 2" xfId="8095"/>
    <cellStyle name="Normal 2 83 2 3" xfId="8096"/>
    <cellStyle name="Normal 2 83 2 3 2" xfId="18981"/>
    <cellStyle name="Normal 2 83 2 3 2 2" xfId="28990"/>
    <cellStyle name="Normal 2 83 2 3 3" xfId="28991"/>
    <cellStyle name="Normal 2 83 2 4" xfId="18982"/>
    <cellStyle name="Normal 2 83 2 4 2" xfId="28992"/>
    <cellStyle name="Normal 2 83 2 5" xfId="28993"/>
    <cellStyle name="Normal 2 83 3" xfId="8097"/>
    <cellStyle name="Normal 2 83 4" xfId="8098"/>
    <cellStyle name="Normal 2 83 4 2" xfId="18983"/>
    <cellStyle name="Normal 2 83 4 2 2" xfId="28994"/>
    <cellStyle name="Normal 2 83 4 3" xfId="28995"/>
    <cellStyle name="Normal 2 83 5" xfId="18984"/>
    <cellStyle name="Normal 2 83 5 2" xfId="28996"/>
    <cellStyle name="Normal 2 83 6" xfId="28997"/>
    <cellStyle name="Normal 2 84" xfId="8099"/>
    <cellStyle name="Normal 2 84 2" xfId="8100"/>
    <cellStyle name="Normal 2 84 2 2" xfId="8101"/>
    <cellStyle name="Normal 2 84 2 3" xfId="8102"/>
    <cellStyle name="Normal 2 84 2 3 2" xfId="18985"/>
    <cellStyle name="Normal 2 84 2 3 2 2" xfId="28998"/>
    <cellStyle name="Normal 2 84 2 3 3" xfId="28999"/>
    <cellStyle name="Normal 2 84 2 4" xfId="18986"/>
    <cellStyle name="Normal 2 84 2 4 2" xfId="29000"/>
    <cellStyle name="Normal 2 84 2 5" xfId="29001"/>
    <cellStyle name="Normal 2 84 3" xfId="8103"/>
    <cellStyle name="Normal 2 84 4" xfId="8104"/>
    <cellStyle name="Normal 2 84 4 2" xfId="18987"/>
    <cellStyle name="Normal 2 84 4 2 2" xfId="29002"/>
    <cellStyle name="Normal 2 84 4 3" xfId="29003"/>
    <cellStyle name="Normal 2 84 5" xfId="18988"/>
    <cellStyle name="Normal 2 84 5 2" xfId="29004"/>
    <cellStyle name="Normal 2 84 6" xfId="29005"/>
    <cellStyle name="Normal 2 85" xfId="8105"/>
    <cellStyle name="Normal 2 85 2" xfId="8106"/>
    <cellStyle name="Normal 2 85 2 2" xfId="8107"/>
    <cellStyle name="Normal 2 85 2 3" xfId="8108"/>
    <cellStyle name="Normal 2 85 2 3 2" xfId="18989"/>
    <cellStyle name="Normal 2 85 2 3 2 2" xfId="29006"/>
    <cellStyle name="Normal 2 85 2 3 3" xfId="29007"/>
    <cellStyle name="Normal 2 85 2 4" xfId="18990"/>
    <cellStyle name="Normal 2 85 2 4 2" xfId="29008"/>
    <cellStyle name="Normal 2 85 2 5" xfId="29009"/>
    <cellStyle name="Normal 2 85 3" xfId="8109"/>
    <cellStyle name="Normal 2 85 4" xfId="8110"/>
    <cellStyle name="Normal 2 85 4 2" xfId="18991"/>
    <cellStyle name="Normal 2 85 4 2 2" xfId="29010"/>
    <cellStyle name="Normal 2 85 4 3" xfId="29011"/>
    <cellStyle name="Normal 2 85 5" xfId="18992"/>
    <cellStyle name="Normal 2 85 5 2" xfId="29012"/>
    <cellStyle name="Normal 2 85 6" xfId="29013"/>
    <cellStyle name="Normal 2 86" xfId="8111"/>
    <cellStyle name="Normal 2 86 2" xfId="8112"/>
    <cellStyle name="Normal 2 86 2 2" xfId="8113"/>
    <cellStyle name="Normal 2 86 2 3" xfId="8114"/>
    <cellStyle name="Normal 2 86 2 3 2" xfId="18993"/>
    <cellStyle name="Normal 2 86 2 3 2 2" xfId="29014"/>
    <cellStyle name="Normal 2 86 2 3 3" xfId="29015"/>
    <cellStyle name="Normal 2 86 2 4" xfId="18994"/>
    <cellStyle name="Normal 2 86 2 4 2" xfId="29016"/>
    <cellStyle name="Normal 2 86 2 5" xfId="29017"/>
    <cellStyle name="Normal 2 86 3" xfId="8115"/>
    <cellStyle name="Normal 2 86 4" xfId="8116"/>
    <cellStyle name="Normal 2 86 4 2" xfId="18995"/>
    <cellStyle name="Normal 2 86 4 2 2" xfId="29018"/>
    <cellStyle name="Normal 2 86 4 3" xfId="29019"/>
    <cellStyle name="Normal 2 86 5" xfId="18996"/>
    <cellStyle name="Normal 2 86 5 2" xfId="29020"/>
    <cellStyle name="Normal 2 86 6" xfId="29021"/>
    <cellStyle name="Normal 2 87" xfId="8117"/>
    <cellStyle name="Normal 2 87 2" xfId="8118"/>
    <cellStyle name="Normal 2 87 2 2" xfId="8119"/>
    <cellStyle name="Normal 2 87 2 3" xfId="8120"/>
    <cellStyle name="Normal 2 87 2 3 2" xfId="18997"/>
    <cellStyle name="Normal 2 87 2 3 2 2" xfId="29022"/>
    <cellStyle name="Normal 2 87 2 3 3" xfId="29023"/>
    <cellStyle name="Normal 2 87 2 4" xfId="18998"/>
    <cellStyle name="Normal 2 87 2 4 2" xfId="29024"/>
    <cellStyle name="Normal 2 87 2 5" xfId="29025"/>
    <cellStyle name="Normal 2 87 3" xfId="8121"/>
    <cellStyle name="Normal 2 87 4" xfId="8122"/>
    <cellStyle name="Normal 2 87 4 2" xfId="18999"/>
    <cellStyle name="Normal 2 87 4 2 2" xfId="29026"/>
    <cellStyle name="Normal 2 87 4 3" xfId="29027"/>
    <cellStyle name="Normal 2 87 5" xfId="19000"/>
    <cellStyle name="Normal 2 87 5 2" xfId="29028"/>
    <cellStyle name="Normal 2 87 6" xfId="29029"/>
    <cellStyle name="Normal 2 88" xfId="8123"/>
    <cellStyle name="Normal 2 88 2" xfId="8124"/>
    <cellStyle name="Normal 2 89" xfId="8125"/>
    <cellStyle name="Normal 2 89 2" xfId="8126"/>
    <cellStyle name="Normal 2 9" xfId="55"/>
    <cellStyle name="Normal 2 9 2" xfId="8127"/>
    <cellStyle name="Normal 2 9 2 2" xfId="8128"/>
    <cellStyle name="Normal 2 9 3" xfId="8129"/>
    <cellStyle name="Normal 2 9 3 2" xfId="8130"/>
    <cellStyle name="Normal 2 9 4" xfId="8131"/>
    <cellStyle name="Normal 2 9 4 2" xfId="8132"/>
    <cellStyle name="Normal 2 9 4 3" xfId="8133"/>
    <cellStyle name="Normal 2 9 4 3 2" xfId="19001"/>
    <cellStyle name="Normal 2 9 4 3 2 2" xfId="29030"/>
    <cellStyle name="Normal 2 9 4 3 3" xfId="29031"/>
    <cellStyle name="Normal 2 9 4 4" xfId="19002"/>
    <cellStyle name="Normal 2 9 4 4 2" xfId="29032"/>
    <cellStyle name="Normal 2 9 4 5" xfId="29033"/>
    <cellStyle name="Normal 2 9 5" xfId="8134"/>
    <cellStyle name="Normal 2 9 5 2" xfId="8135"/>
    <cellStyle name="Normal 2 9 5 3" xfId="8136"/>
    <cellStyle name="Normal 2 9 5 3 2" xfId="19003"/>
    <cellStyle name="Normal 2 9 5 3 2 2" xfId="29034"/>
    <cellStyle name="Normal 2 9 5 3 3" xfId="29035"/>
    <cellStyle name="Normal 2 9 5 4" xfId="19004"/>
    <cellStyle name="Normal 2 9 5 4 2" xfId="29036"/>
    <cellStyle name="Normal 2 9 5 5" xfId="29037"/>
    <cellStyle name="Normal 2 9 6" xfId="8137"/>
    <cellStyle name="Normal 2 9 7" xfId="8138"/>
    <cellStyle name="Normal 2 9 7 2" xfId="19005"/>
    <cellStyle name="Normal 2 9 7 2 2" xfId="29038"/>
    <cellStyle name="Normal 2 9 7 3" xfId="29039"/>
    <cellStyle name="Normal 2 9 8" xfId="8139"/>
    <cellStyle name="Normal 2 90" xfId="8140"/>
    <cellStyle name="Normal 2 90 2" xfId="8141"/>
    <cellStyle name="Normal 2 90 2 2" xfId="8142"/>
    <cellStyle name="Normal 2 90 2 3" xfId="8143"/>
    <cellStyle name="Normal 2 90 2 3 2" xfId="19006"/>
    <cellStyle name="Normal 2 90 2 3 2 2" xfId="29040"/>
    <cellStyle name="Normal 2 90 2 3 3" xfId="29041"/>
    <cellStyle name="Normal 2 90 2 4" xfId="19007"/>
    <cellStyle name="Normal 2 90 2 4 2" xfId="29042"/>
    <cellStyle name="Normal 2 90 2 5" xfId="29043"/>
    <cellStyle name="Normal 2 90 3" xfId="8144"/>
    <cellStyle name="Normal 2 90 4" xfId="8145"/>
    <cellStyle name="Normal 2 90 4 2" xfId="19008"/>
    <cellStyle name="Normal 2 90 4 2 2" xfId="29044"/>
    <cellStyle name="Normal 2 90 4 3" xfId="29045"/>
    <cellStyle name="Normal 2 90 5" xfId="19009"/>
    <cellStyle name="Normal 2 90 5 2" xfId="29046"/>
    <cellStyle name="Normal 2 90 6" xfId="29047"/>
    <cellStyle name="Normal 2 91" xfId="8146"/>
    <cellStyle name="Normal 2 91 2" xfId="8147"/>
    <cellStyle name="Normal 2 91 2 2" xfId="8148"/>
    <cellStyle name="Normal 2 91 2 3" xfId="8149"/>
    <cellStyle name="Normal 2 91 2 3 2" xfId="19010"/>
    <cellStyle name="Normal 2 91 2 3 2 2" xfId="29048"/>
    <cellStyle name="Normal 2 91 2 3 3" xfId="29049"/>
    <cellStyle name="Normal 2 91 2 4" xfId="19011"/>
    <cellStyle name="Normal 2 91 2 4 2" xfId="29050"/>
    <cellStyle name="Normal 2 91 2 5" xfId="29051"/>
    <cellStyle name="Normal 2 91 3" xfId="8150"/>
    <cellStyle name="Normal 2 91 4" xfId="8151"/>
    <cellStyle name="Normal 2 91 4 2" xfId="19012"/>
    <cellStyle name="Normal 2 91 4 2 2" xfId="29052"/>
    <cellStyle name="Normal 2 91 4 3" xfId="29053"/>
    <cellStyle name="Normal 2 91 5" xfId="19013"/>
    <cellStyle name="Normal 2 91 5 2" xfId="29054"/>
    <cellStyle name="Normal 2 91 6" xfId="29055"/>
    <cellStyle name="Normal 2 92" xfId="8152"/>
    <cellStyle name="Normal 2 92 2" xfId="8153"/>
    <cellStyle name="Normal 2 92 2 2" xfId="8154"/>
    <cellStyle name="Normal 2 92 2 3" xfId="8155"/>
    <cellStyle name="Normal 2 92 2 3 2" xfId="19014"/>
    <cellStyle name="Normal 2 92 2 3 2 2" xfId="29056"/>
    <cellStyle name="Normal 2 92 2 3 3" xfId="29057"/>
    <cellStyle name="Normal 2 92 2 4" xfId="19015"/>
    <cellStyle name="Normal 2 92 2 4 2" xfId="29058"/>
    <cellStyle name="Normal 2 92 2 5" xfId="29059"/>
    <cellStyle name="Normal 2 92 3" xfId="8156"/>
    <cellStyle name="Normal 2 92 4" xfId="8157"/>
    <cellStyle name="Normal 2 92 4 2" xfId="19016"/>
    <cellStyle name="Normal 2 92 4 2 2" xfId="29060"/>
    <cellStyle name="Normal 2 92 4 3" xfId="29061"/>
    <cellStyle name="Normal 2 92 5" xfId="19017"/>
    <cellStyle name="Normal 2 92 5 2" xfId="29062"/>
    <cellStyle name="Normal 2 92 6" xfId="29063"/>
    <cellStyle name="Normal 2 93" xfId="8158"/>
    <cellStyle name="Normal 2 93 2" xfId="8159"/>
    <cellStyle name="Normal 2 93 2 2" xfId="8160"/>
    <cellStyle name="Normal 2 93 2 3" xfId="8161"/>
    <cellStyle name="Normal 2 93 2 3 2" xfId="19018"/>
    <cellStyle name="Normal 2 93 2 3 2 2" xfId="29064"/>
    <cellStyle name="Normal 2 93 2 3 3" xfId="29065"/>
    <cellStyle name="Normal 2 93 2 4" xfId="19019"/>
    <cellStyle name="Normal 2 93 2 4 2" xfId="29066"/>
    <cellStyle name="Normal 2 93 2 5" xfId="29067"/>
    <cellStyle name="Normal 2 93 3" xfId="8162"/>
    <cellStyle name="Normal 2 93 4" xfId="8163"/>
    <cellStyle name="Normal 2 93 4 2" xfId="19020"/>
    <cellStyle name="Normal 2 93 4 2 2" xfId="29068"/>
    <cellStyle name="Normal 2 93 4 3" xfId="29069"/>
    <cellStyle name="Normal 2 93 5" xfId="19021"/>
    <cellStyle name="Normal 2 93 5 2" xfId="29070"/>
    <cellStyle name="Normal 2 93 6" xfId="29071"/>
    <cellStyle name="Normal 2 94" xfId="8164"/>
    <cellStyle name="Normal 2 94 2" xfId="8165"/>
    <cellStyle name="Normal 2 94 2 2" xfId="8166"/>
    <cellStyle name="Normal 2 94 2 3" xfId="8167"/>
    <cellStyle name="Normal 2 94 2 3 2" xfId="19022"/>
    <cellStyle name="Normal 2 94 2 3 2 2" xfId="29072"/>
    <cellStyle name="Normal 2 94 2 3 3" xfId="29073"/>
    <cellStyle name="Normal 2 94 2 4" xfId="19023"/>
    <cellStyle name="Normal 2 94 2 4 2" xfId="29074"/>
    <cellStyle name="Normal 2 94 2 5" xfId="29075"/>
    <cellStyle name="Normal 2 94 3" xfId="8168"/>
    <cellStyle name="Normal 2 94 4" xfId="8169"/>
    <cellStyle name="Normal 2 94 4 2" xfId="19024"/>
    <cellStyle name="Normal 2 94 4 2 2" xfId="29076"/>
    <cellStyle name="Normal 2 94 4 3" xfId="29077"/>
    <cellStyle name="Normal 2 94 5" xfId="19025"/>
    <cellStyle name="Normal 2 94 5 2" xfId="29078"/>
    <cellStyle name="Normal 2 94 6" xfId="29079"/>
    <cellStyle name="Normal 2 95" xfId="8170"/>
    <cellStyle name="Normal 2 95 2" xfId="8171"/>
    <cellStyle name="Normal 2 95 2 2" xfId="8172"/>
    <cellStyle name="Normal 2 95 2 3" xfId="8173"/>
    <cellStyle name="Normal 2 95 2 3 2" xfId="19026"/>
    <cellStyle name="Normal 2 95 2 3 2 2" xfId="29080"/>
    <cellStyle name="Normal 2 95 2 3 3" xfId="29081"/>
    <cellStyle name="Normal 2 95 2 4" xfId="19027"/>
    <cellStyle name="Normal 2 95 2 4 2" xfId="29082"/>
    <cellStyle name="Normal 2 95 2 5" xfId="29083"/>
    <cellStyle name="Normal 2 95 3" xfId="8174"/>
    <cellStyle name="Normal 2 95 4" xfId="8175"/>
    <cellStyle name="Normal 2 95 4 2" xfId="19028"/>
    <cellStyle name="Normal 2 95 4 2 2" xfId="29084"/>
    <cellStyle name="Normal 2 95 4 3" xfId="29085"/>
    <cellStyle name="Normal 2 95 5" xfId="19029"/>
    <cellStyle name="Normal 2 95 5 2" xfId="29086"/>
    <cellStyle name="Normal 2 95 6" xfId="29087"/>
    <cellStyle name="Normal 2 96" xfId="8176"/>
    <cellStyle name="Normal 2 96 2" xfId="8177"/>
    <cellStyle name="Normal 2 96 2 2" xfId="8178"/>
    <cellStyle name="Normal 2 96 2 3" xfId="8179"/>
    <cellStyle name="Normal 2 96 2 3 2" xfId="19030"/>
    <cellStyle name="Normal 2 96 2 3 2 2" xfId="29088"/>
    <cellStyle name="Normal 2 96 2 3 3" xfId="29089"/>
    <cellStyle name="Normal 2 96 2 4" xfId="19031"/>
    <cellStyle name="Normal 2 96 2 4 2" xfId="29090"/>
    <cellStyle name="Normal 2 96 2 5" xfId="29091"/>
    <cellStyle name="Normal 2 96 3" xfId="8180"/>
    <cellStyle name="Normal 2 96 4" xfId="8181"/>
    <cellStyle name="Normal 2 96 4 2" xfId="19032"/>
    <cellStyle name="Normal 2 96 4 2 2" xfId="29092"/>
    <cellStyle name="Normal 2 96 4 3" xfId="29093"/>
    <cellStyle name="Normal 2 96 5" xfId="19033"/>
    <cellStyle name="Normal 2 96 5 2" xfId="29094"/>
    <cellStyle name="Normal 2 96 6" xfId="29095"/>
    <cellStyle name="Normal 2 97" xfId="8182"/>
    <cellStyle name="Normal 2 97 2" xfId="8183"/>
    <cellStyle name="Normal 2 97 2 2" xfId="8184"/>
    <cellStyle name="Normal 2 97 2 3" xfId="8185"/>
    <cellStyle name="Normal 2 97 2 3 2" xfId="19034"/>
    <cellStyle name="Normal 2 97 2 3 2 2" xfId="29096"/>
    <cellStyle name="Normal 2 97 2 3 3" xfId="29097"/>
    <cellStyle name="Normal 2 97 2 4" xfId="19035"/>
    <cellStyle name="Normal 2 97 2 4 2" xfId="29098"/>
    <cellStyle name="Normal 2 97 2 5" xfId="29099"/>
    <cellStyle name="Normal 2 97 3" xfId="8186"/>
    <cellStyle name="Normal 2 97 4" xfId="8187"/>
    <cellStyle name="Normal 2 97 4 2" xfId="19036"/>
    <cellStyle name="Normal 2 97 4 2 2" xfId="29100"/>
    <cellStyle name="Normal 2 97 4 3" xfId="29101"/>
    <cellStyle name="Normal 2 97 5" xfId="19037"/>
    <cellStyle name="Normal 2 97 5 2" xfId="29102"/>
    <cellStyle name="Normal 2 97 6" xfId="29103"/>
    <cellStyle name="Normal 2 98" xfId="8188"/>
    <cellStyle name="Normal 2 98 2" xfId="8189"/>
    <cellStyle name="Normal 2 98 2 2" xfId="8190"/>
    <cellStyle name="Normal 2 98 2 3" xfId="8191"/>
    <cellStyle name="Normal 2 98 2 3 2" xfId="19038"/>
    <cellStyle name="Normal 2 98 2 3 2 2" xfId="29104"/>
    <cellStyle name="Normal 2 98 2 3 3" xfId="29105"/>
    <cellStyle name="Normal 2 98 2 4" xfId="19039"/>
    <cellStyle name="Normal 2 98 2 4 2" xfId="29106"/>
    <cellStyle name="Normal 2 98 2 5" xfId="29107"/>
    <cellStyle name="Normal 2 98 3" xfId="8192"/>
    <cellStyle name="Normal 2 98 4" xfId="8193"/>
    <cellStyle name="Normal 2 98 4 2" xfId="19040"/>
    <cellStyle name="Normal 2 98 4 2 2" xfId="29108"/>
    <cellStyle name="Normal 2 98 4 3" xfId="29109"/>
    <cellStyle name="Normal 2 98 5" xfId="19041"/>
    <cellStyle name="Normal 2 98 5 2" xfId="29110"/>
    <cellStyle name="Normal 2 98 6" xfId="29111"/>
    <cellStyle name="Normal 2 99" xfId="8194"/>
    <cellStyle name="Normal 2 99 2" xfId="8195"/>
    <cellStyle name="Normal 2 99 2 2" xfId="8196"/>
    <cellStyle name="Normal 2 99 2 3" xfId="8197"/>
    <cellStyle name="Normal 2 99 2 3 2" xfId="19042"/>
    <cellStyle name="Normal 2 99 2 3 2 2" xfId="29112"/>
    <cellStyle name="Normal 2 99 2 3 3" xfId="29113"/>
    <cellStyle name="Normal 2 99 2 4" xfId="19043"/>
    <cellStyle name="Normal 2 99 2 4 2" xfId="29114"/>
    <cellStyle name="Normal 2 99 2 5" xfId="29115"/>
    <cellStyle name="Normal 2 99 3" xfId="8198"/>
    <cellStyle name="Normal 2 99 4" xfId="8199"/>
    <cellStyle name="Normal 2 99 4 2" xfId="19044"/>
    <cellStyle name="Normal 2 99 4 2 2" xfId="29116"/>
    <cellStyle name="Normal 2 99 4 3" xfId="29117"/>
    <cellStyle name="Normal 2 99 5" xfId="19045"/>
    <cellStyle name="Normal 2 99 5 2" xfId="29118"/>
    <cellStyle name="Normal 2 99 6" xfId="29119"/>
    <cellStyle name="Normal 20" xfId="8200"/>
    <cellStyle name="Normal 20 10" xfId="29120"/>
    <cellStyle name="Normal 20 2" xfId="8201"/>
    <cellStyle name="Normal 20 2 2" xfId="8202"/>
    <cellStyle name="Normal 20 2 2 2" xfId="29121"/>
    <cellStyle name="Normal 20 2 3" xfId="8203"/>
    <cellStyle name="Normal 20 2 4" xfId="8204"/>
    <cellStyle name="Normal 20 2 4 2" xfId="19046"/>
    <cellStyle name="Normal 20 2 4 2 2" xfId="29122"/>
    <cellStyle name="Normal 20 2 4 3" xfId="29123"/>
    <cellStyle name="Normal 20 2 5" xfId="19047"/>
    <cellStyle name="Normal 20 2 5 2" xfId="29124"/>
    <cellStyle name="Normal 20 2 6" xfId="29125"/>
    <cellStyle name="Normal 20 3" xfId="8205"/>
    <cellStyle name="Normal 20 3 2" xfId="8206"/>
    <cellStyle name="Normal 20 3 3" xfId="8207"/>
    <cellStyle name="Normal 20 3 3 2" xfId="19048"/>
    <cellStyle name="Normal 20 3 3 2 2" xfId="29126"/>
    <cellStyle name="Normal 20 3 3 3" xfId="29127"/>
    <cellStyle name="Normal 20 3 4" xfId="19049"/>
    <cellStyle name="Normal 20 3 4 2" xfId="29128"/>
    <cellStyle name="Normal 20 3 5" xfId="29129"/>
    <cellStyle name="Normal 20 4" xfId="8208"/>
    <cellStyle name="Normal 20 4 2" xfId="8209"/>
    <cellStyle name="Normal 20 4 2 2" xfId="19050"/>
    <cellStyle name="Normal 20 4 2 2 2" xfId="29130"/>
    <cellStyle name="Normal 20 4 2 3" xfId="29131"/>
    <cellStyle name="Normal 20 4 3" xfId="19051"/>
    <cellStyle name="Normal 20 4 3 2" xfId="29132"/>
    <cellStyle name="Normal 20 4 4" xfId="29133"/>
    <cellStyle name="Normal 20 5" xfId="8210"/>
    <cellStyle name="Normal 20 5 2" xfId="8211"/>
    <cellStyle name="Normal 20 5 2 2" xfId="19052"/>
    <cellStyle name="Normal 20 5 2 2 2" xfId="29134"/>
    <cellStyle name="Normal 20 5 2 3" xfId="29135"/>
    <cellStyle name="Normal 20 5 3" xfId="19053"/>
    <cellStyle name="Normal 20 5 3 2" xfId="29136"/>
    <cellStyle name="Normal 20 5 4" xfId="29137"/>
    <cellStyle name="Normal 20 6" xfId="8212"/>
    <cellStyle name="Normal 20 6 2" xfId="8213"/>
    <cellStyle name="Normal 20 6 2 2" xfId="19054"/>
    <cellStyle name="Normal 20 6 2 2 2" xfId="29138"/>
    <cellStyle name="Normal 20 6 2 3" xfId="29139"/>
    <cellStyle name="Normal 20 6 3" xfId="19055"/>
    <cellStyle name="Normal 20 6 3 2" xfId="29140"/>
    <cellStyle name="Normal 20 6 4" xfId="29141"/>
    <cellStyle name="Normal 20 7" xfId="8214"/>
    <cellStyle name="Normal 20 7 2" xfId="8215"/>
    <cellStyle name="Normal 20 7 2 2" xfId="19056"/>
    <cellStyle name="Normal 20 7 2 2 2" xfId="29142"/>
    <cellStyle name="Normal 20 7 2 3" xfId="29143"/>
    <cellStyle name="Normal 20 7 3" xfId="19057"/>
    <cellStyle name="Normal 20 7 3 2" xfId="29144"/>
    <cellStyle name="Normal 20 7 4" xfId="29145"/>
    <cellStyle name="Normal 20 8" xfId="8216"/>
    <cellStyle name="Normal 20 9" xfId="19058"/>
    <cellStyle name="Normal 20 9 2" xfId="29146"/>
    <cellStyle name="Normal 200" xfId="8217"/>
    <cellStyle name="Normal 200 2" xfId="19059"/>
    <cellStyle name="Normal 201" xfId="8218"/>
    <cellStyle name="Normal 201 2" xfId="19060"/>
    <cellStyle name="Normal 201 3" xfId="19061"/>
    <cellStyle name="Normal 201 3 2" xfId="29147"/>
    <cellStyle name="Normal 201 4" xfId="29148"/>
    <cellStyle name="Normal 202" xfId="8219"/>
    <cellStyle name="Normal 202 2" xfId="33720"/>
    <cellStyle name="Normal 203" xfId="8220"/>
    <cellStyle name="Normal 204" xfId="121"/>
    <cellStyle name="Normal 205" xfId="14448"/>
    <cellStyle name="Normal 205 2" xfId="33613"/>
    <cellStyle name="Normal 206" xfId="19062"/>
    <cellStyle name="Normal 207" xfId="33611"/>
    <cellStyle name="Normal 208" xfId="33614"/>
    <cellStyle name="Normal 209" xfId="33615"/>
    <cellStyle name="Normal 21" xfId="8221"/>
    <cellStyle name="Normal 21 10" xfId="29149"/>
    <cellStyle name="Normal 21 2" xfId="8222"/>
    <cellStyle name="Normal 21 2 2" xfId="8223"/>
    <cellStyle name="Normal 21 2 2 2" xfId="29150"/>
    <cellStyle name="Normal 21 2 3" xfId="8224"/>
    <cellStyle name="Normal 21 2 4" xfId="8225"/>
    <cellStyle name="Normal 21 2 4 2" xfId="19063"/>
    <cellStyle name="Normal 21 2 4 2 2" xfId="29151"/>
    <cellStyle name="Normal 21 2 4 3" xfId="29152"/>
    <cellStyle name="Normal 21 2 5" xfId="19064"/>
    <cellStyle name="Normal 21 2 5 2" xfId="29153"/>
    <cellStyle name="Normal 21 2 6" xfId="29154"/>
    <cellStyle name="Normal 21 3" xfId="8226"/>
    <cellStyle name="Normal 21 3 2" xfId="8227"/>
    <cellStyle name="Normal 21 3 3" xfId="8228"/>
    <cellStyle name="Normal 21 3 3 2" xfId="19065"/>
    <cellStyle name="Normal 21 3 3 2 2" xfId="29155"/>
    <cellStyle name="Normal 21 3 3 3" xfId="29156"/>
    <cellStyle name="Normal 21 3 4" xfId="19066"/>
    <cellStyle name="Normal 21 3 4 2" xfId="29157"/>
    <cellStyle name="Normal 21 3 5" xfId="29158"/>
    <cellStyle name="Normal 21 4" xfId="8229"/>
    <cellStyle name="Normal 21 4 2" xfId="8230"/>
    <cellStyle name="Normal 21 4 2 2" xfId="19067"/>
    <cellStyle name="Normal 21 4 2 2 2" xfId="29159"/>
    <cellStyle name="Normal 21 4 2 3" xfId="29160"/>
    <cellStyle name="Normal 21 4 3" xfId="19068"/>
    <cellStyle name="Normal 21 4 3 2" xfId="29161"/>
    <cellStyle name="Normal 21 4 4" xfId="29162"/>
    <cellStyle name="Normal 21 5" xfId="8231"/>
    <cellStyle name="Normal 21 5 2" xfId="8232"/>
    <cellStyle name="Normal 21 5 2 2" xfId="19069"/>
    <cellStyle name="Normal 21 5 2 2 2" xfId="29163"/>
    <cellStyle name="Normal 21 5 2 3" xfId="29164"/>
    <cellStyle name="Normal 21 5 3" xfId="19070"/>
    <cellStyle name="Normal 21 5 3 2" xfId="29165"/>
    <cellStyle name="Normal 21 5 4" xfId="29166"/>
    <cellStyle name="Normal 21 6" xfId="8233"/>
    <cellStyle name="Normal 21 6 2" xfId="8234"/>
    <cellStyle name="Normal 21 6 2 2" xfId="19071"/>
    <cellStyle name="Normal 21 6 2 2 2" xfId="29167"/>
    <cellStyle name="Normal 21 6 2 3" xfId="29168"/>
    <cellStyle name="Normal 21 6 3" xfId="19072"/>
    <cellStyle name="Normal 21 6 3 2" xfId="29169"/>
    <cellStyle name="Normal 21 6 4" xfId="29170"/>
    <cellStyle name="Normal 21 7" xfId="8235"/>
    <cellStyle name="Normal 21 7 2" xfId="8236"/>
    <cellStyle name="Normal 21 7 2 2" xfId="19073"/>
    <cellStyle name="Normal 21 7 2 2 2" xfId="29171"/>
    <cellStyle name="Normal 21 7 2 3" xfId="29172"/>
    <cellStyle name="Normal 21 7 3" xfId="19074"/>
    <cellStyle name="Normal 21 7 3 2" xfId="29173"/>
    <cellStyle name="Normal 21 7 4" xfId="29174"/>
    <cellStyle name="Normal 21 8" xfId="8237"/>
    <cellStyle name="Normal 21 8 2" xfId="19075"/>
    <cellStyle name="Normal 21 8 2 2" xfId="29175"/>
    <cellStyle name="Normal 21 8 3" xfId="29176"/>
    <cellStyle name="Normal 21 9" xfId="19076"/>
    <cellStyle name="Normal 21 9 2" xfId="29177"/>
    <cellStyle name="Normal 210" xfId="33616"/>
    <cellStyle name="Normal 211" xfId="33618"/>
    <cellStyle name="Normal 212" xfId="33632"/>
    <cellStyle name="Normal 213" xfId="33633"/>
    <cellStyle name="Normal 214" xfId="33635"/>
    <cellStyle name="Normal 215" xfId="33660"/>
    <cellStyle name="Normal 216" xfId="33661"/>
    <cellStyle name="Normal 217" xfId="33662"/>
    <cellStyle name="Normal 218" xfId="33663"/>
    <cellStyle name="Normal 218 2" xfId="33671"/>
    <cellStyle name="Normal 219" xfId="33681"/>
    <cellStyle name="Normal 219 2" xfId="33713"/>
    <cellStyle name="Normal 22" xfId="8238"/>
    <cellStyle name="Normal 22 10" xfId="29178"/>
    <cellStyle name="Normal 22 2" xfId="8239"/>
    <cellStyle name="Normal 22 2 2" xfId="8240"/>
    <cellStyle name="Normal 22 2 2 2" xfId="29179"/>
    <cellStyle name="Normal 22 2 3" xfId="8241"/>
    <cellStyle name="Normal 22 2 4" xfId="8242"/>
    <cellStyle name="Normal 22 2 4 2" xfId="19077"/>
    <cellStyle name="Normal 22 2 4 2 2" xfId="29180"/>
    <cellStyle name="Normal 22 2 4 3" xfId="29181"/>
    <cellStyle name="Normal 22 2 5" xfId="19078"/>
    <cellStyle name="Normal 22 2 5 2" xfId="29182"/>
    <cellStyle name="Normal 22 2 6" xfId="29183"/>
    <cellStyle name="Normal 22 3" xfId="8243"/>
    <cellStyle name="Normal 22 3 2" xfId="8244"/>
    <cellStyle name="Normal 22 3 3" xfId="8245"/>
    <cellStyle name="Normal 22 3 3 2" xfId="19079"/>
    <cellStyle name="Normal 22 3 3 2 2" xfId="29184"/>
    <cellStyle name="Normal 22 3 3 3" xfId="29185"/>
    <cellStyle name="Normal 22 3 4" xfId="19080"/>
    <cellStyle name="Normal 22 3 4 2" xfId="29186"/>
    <cellStyle name="Normal 22 3 5" xfId="29187"/>
    <cellStyle name="Normal 22 4" xfId="8246"/>
    <cellStyle name="Normal 22 4 2" xfId="8247"/>
    <cellStyle name="Normal 22 4 2 2" xfId="19081"/>
    <cellStyle name="Normal 22 4 2 2 2" xfId="29188"/>
    <cellStyle name="Normal 22 4 2 3" xfId="29189"/>
    <cellStyle name="Normal 22 4 3" xfId="19082"/>
    <cellStyle name="Normal 22 4 3 2" xfId="29190"/>
    <cellStyle name="Normal 22 4 4" xfId="29191"/>
    <cellStyle name="Normal 22 5" xfId="8248"/>
    <cellStyle name="Normal 22 5 2" xfId="8249"/>
    <cellStyle name="Normal 22 5 2 2" xfId="19083"/>
    <cellStyle name="Normal 22 5 2 2 2" xfId="29192"/>
    <cellStyle name="Normal 22 5 2 3" xfId="29193"/>
    <cellStyle name="Normal 22 5 3" xfId="19084"/>
    <cellStyle name="Normal 22 5 3 2" xfId="29194"/>
    <cellStyle name="Normal 22 5 4" xfId="29195"/>
    <cellStyle name="Normal 22 6" xfId="8250"/>
    <cellStyle name="Normal 22 6 2" xfId="8251"/>
    <cellStyle name="Normal 22 6 2 2" xfId="19085"/>
    <cellStyle name="Normal 22 6 2 2 2" xfId="29196"/>
    <cellStyle name="Normal 22 6 2 3" xfId="29197"/>
    <cellStyle name="Normal 22 6 3" xfId="19086"/>
    <cellStyle name="Normal 22 6 3 2" xfId="29198"/>
    <cellStyle name="Normal 22 6 4" xfId="29199"/>
    <cellStyle name="Normal 22 7" xfId="8252"/>
    <cellStyle name="Normal 22 7 2" xfId="8253"/>
    <cellStyle name="Normal 22 7 2 2" xfId="19087"/>
    <cellStyle name="Normal 22 7 2 2 2" xfId="29200"/>
    <cellStyle name="Normal 22 7 2 3" xfId="29201"/>
    <cellStyle name="Normal 22 7 3" xfId="19088"/>
    <cellStyle name="Normal 22 7 3 2" xfId="29202"/>
    <cellStyle name="Normal 22 7 4" xfId="29203"/>
    <cellStyle name="Normal 22 8" xfId="8254"/>
    <cellStyle name="Normal 22 8 2" xfId="19089"/>
    <cellStyle name="Normal 22 8 2 2" xfId="29204"/>
    <cellStyle name="Normal 22 8 3" xfId="29205"/>
    <cellStyle name="Normal 22 9" xfId="19090"/>
    <cellStyle name="Normal 22 9 2" xfId="29206"/>
    <cellStyle name="Normal 220" xfId="33691"/>
    <cellStyle name="Normal 221" xfId="33692"/>
    <cellStyle name="Normal 222" xfId="33693"/>
    <cellStyle name="Normal 223" xfId="33707"/>
    <cellStyle name="Normal 224" xfId="33708"/>
    <cellStyle name="Normal 23" xfId="8255"/>
    <cellStyle name="Normal 23 10" xfId="29207"/>
    <cellStyle name="Normal 23 2" xfId="8256"/>
    <cellStyle name="Normal 23 2 2" xfId="8257"/>
    <cellStyle name="Normal 23 2 2 2" xfId="29208"/>
    <cellStyle name="Normal 23 2 3" xfId="8258"/>
    <cellStyle name="Normal 23 2 4" xfId="8259"/>
    <cellStyle name="Normal 23 2 4 2" xfId="19091"/>
    <cellStyle name="Normal 23 2 4 2 2" xfId="29209"/>
    <cellStyle name="Normal 23 2 4 3" xfId="29210"/>
    <cellStyle name="Normal 23 2 5" xfId="19092"/>
    <cellStyle name="Normal 23 2 5 2" xfId="29211"/>
    <cellStyle name="Normal 23 2 6" xfId="29212"/>
    <cellStyle name="Normal 23 3" xfId="8260"/>
    <cellStyle name="Normal 23 3 2" xfId="8261"/>
    <cellStyle name="Normal 23 3 3" xfId="8262"/>
    <cellStyle name="Normal 23 3 3 2" xfId="19093"/>
    <cellStyle name="Normal 23 3 3 2 2" xfId="29213"/>
    <cellStyle name="Normal 23 3 3 3" xfId="29214"/>
    <cellStyle name="Normal 23 3 4" xfId="19094"/>
    <cellStyle name="Normal 23 3 4 2" xfId="29215"/>
    <cellStyle name="Normal 23 3 5" xfId="29216"/>
    <cellStyle name="Normal 23 4" xfId="8263"/>
    <cellStyle name="Normal 23 4 2" xfId="8264"/>
    <cellStyle name="Normal 23 4 2 2" xfId="19095"/>
    <cellStyle name="Normal 23 4 2 2 2" xfId="29217"/>
    <cellStyle name="Normal 23 4 2 3" xfId="29218"/>
    <cellStyle name="Normal 23 4 3" xfId="19096"/>
    <cellStyle name="Normal 23 4 3 2" xfId="29219"/>
    <cellStyle name="Normal 23 4 4" xfId="29220"/>
    <cellStyle name="Normal 23 5" xfId="8265"/>
    <cellStyle name="Normal 23 5 2" xfId="8266"/>
    <cellStyle name="Normal 23 5 2 2" xfId="19097"/>
    <cellStyle name="Normal 23 5 2 2 2" xfId="29221"/>
    <cellStyle name="Normal 23 5 2 3" xfId="29222"/>
    <cellStyle name="Normal 23 5 3" xfId="19098"/>
    <cellStyle name="Normal 23 5 3 2" xfId="29223"/>
    <cellStyle name="Normal 23 5 4" xfId="29224"/>
    <cellStyle name="Normal 23 6" xfId="8267"/>
    <cellStyle name="Normal 23 6 2" xfId="8268"/>
    <cellStyle name="Normal 23 6 2 2" xfId="19099"/>
    <cellStyle name="Normal 23 6 2 2 2" xfId="29225"/>
    <cellStyle name="Normal 23 6 2 3" xfId="29226"/>
    <cellStyle name="Normal 23 6 3" xfId="19100"/>
    <cellStyle name="Normal 23 6 3 2" xfId="29227"/>
    <cellStyle name="Normal 23 6 4" xfId="29228"/>
    <cellStyle name="Normal 23 7" xfId="8269"/>
    <cellStyle name="Normal 23 7 2" xfId="8270"/>
    <cellStyle name="Normal 23 7 2 2" xfId="19101"/>
    <cellStyle name="Normal 23 7 2 2 2" xfId="29229"/>
    <cellStyle name="Normal 23 7 2 3" xfId="29230"/>
    <cellStyle name="Normal 23 7 3" xfId="19102"/>
    <cellStyle name="Normal 23 7 3 2" xfId="29231"/>
    <cellStyle name="Normal 23 7 4" xfId="29232"/>
    <cellStyle name="Normal 23 8" xfId="8271"/>
    <cellStyle name="Normal 23 8 2" xfId="19103"/>
    <cellStyle name="Normal 23 8 2 2" xfId="29233"/>
    <cellStyle name="Normal 23 8 3" xfId="29234"/>
    <cellStyle name="Normal 23 9" xfId="19104"/>
    <cellStyle name="Normal 23 9 2" xfId="29235"/>
    <cellStyle name="Normal 24" xfId="8272"/>
    <cellStyle name="Normal 24 10" xfId="29236"/>
    <cellStyle name="Normal 24 2" xfId="8273"/>
    <cellStyle name="Normal 24 2 2" xfId="8274"/>
    <cellStyle name="Normal 24 2 2 2" xfId="29237"/>
    <cellStyle name="Normal 24 2 3" xfId="8275"/>
    <cellStyle name="Normal 24 2 4" xfId="8276"/>
    <cellStyle name="Normal 24 2 4 2" xfId="19105"/>
    <cellStyle name="Normal 24 2 4 2 2" xfId="29238"/>
    <cellStyle name="Normal 24 2 4 3" xfId="29239"/>
    <cellStyle name="Normal 24 2 5" xfId="19106"/>
    <cellStyle name="Normal 24 2 5 2" xfId="29240"/>
    <cellStyle name="Normal 24 2 6" xfId="29241"/>
    <cellStyle name="Normal 24 3" xfId="8277"/>
    <cellStyle name="Normal 24 3 2" xfId="8278"/>
    <cellStyle name="Normal 24 3 3" xfId="8279"/>
    <cellStyle name="Normal 24 3 3 2" xfId="19107"/>
    <cellStyle name="Normal 24 3 3 2 2" xfId="29242"/>
    <cellStyle name="Normal 24 3 3 3" xfId="29243"/>
    <cellStyle name="Normal 24 3 4" xfId="19108"/>
    <cellStyle name="Normal 24 3 4 2" xfId="29244"/>
    <cellStyle name="Normal 24 3 5" xfId="29245"/>
    <cellStyle name="Normal 24 4" xfId="8280"/>
    <cellStyle name="Normal 24 4 2" xfId="8281"/>
    <cellStyle name="Normal 24 4 2 2" xfId="19109"/>
    <cellStyle name="Normal 24 4 2 2 2" xfId="29246"/>
    <cellStyle name="Normal 24 4 2 3" xfId="29247"/>
    <cellStyle name="Normal 24 4 3" xfId="19110"/>
    <cellStyle name="Normal 24 4 3 2" xfId="29248"/>
    <cellStyle name="Normal 24 4 4" xfId="29249"/>
    <cellStyle name="Normal 24 5" xfId="8282"/>
    <cellStyle name="Normal 24 5 2" xfId="8283"/>
    <cellStyle name="Normal 24 5 2 2" xfId="19111"/>
    <cellStyle name="Normal 24 5 2 2 2" xfId="29250"/>
    <cellStyle name="Normal 24 5 2 3" xfId="29251"/>
    <cellStyle name="Normal 24 5 3" xfId="19112"/>
    <cellStyle name="Normal 24 5 3 2" xfId="29252"/>
    <cellStyle name="Normal 24 5 4" xfId="29253"/>
    <cellStyle name="Normal 24 6" xfId="8284"/>
    <cellStyle name="Normal 24 6 2" xfId="8285"/>
    <cellStyle name="Normal 24 6 2 2" xfId="19113"/>
    <cellStyle name="Normal 24 6 2 2 2" xfId="29254"/>
    <cellStyle name="Normal 24 6 2 3" xfId="29255"/>
    <cellStyle name="Normal 24 6 3" xfId="19114"/>
    <cellStyle name="Normal 24 6 3 2" xfId="29256"/>
    <cellStyle name="Normal 24 6 4" xfId="29257"/>
    <cellStyle name="Normal 24 7" xfId="8286"/>
    <cellStyle name="Normal 24 7 2" xfId="8287"/>
    <cellStyle name="Normal 24 7 2 2" xfId="19115"/>
    <cellStyle name="Normal 24 7 2 2 2" xfId="29258"/>
    <cellStyle name="Normal 24 7 2 3" xfId="29259"/>
    <cellStyle name="Normal 24 7 3" xfId="19116"/>
    <cellStyle name="Normal 24 7 3 2" xfId="29260"/>
    <cellStyle name="Normal 24 7 4" xfId="29261"/>
    <cellStyle name="Normal 24 8" xfId="8288"/>
    <cellStyle name="Normal 24 8 2" xfId="19117"/>
    <cellStyle name="Normal 24 8 2 2" xfId="29262"/>
    <cellStyle name="Normal 24 8 3" xfId="29263"/>
    <cellStyle name="Normal 24 9" xfId="19118"/>
    <cellStyle name="Normal 24 9 2" xfId="29264"/>
    <cellStyle name="Normal 25" xfId="8289"/>
    <cellStyle name="Normal 25 10" xfId="29265"/>
    <cellStyle name="Normal 25 2" xfId="8290"/>
    <cellStyle name="Normal 25 2 2" xfId="8291"/>
    <cellStyle name="Normal 25 2 2 2" xfId="29266"/>
    <cellStyle name="Normal 25 2 3" xfId="8292"/>
    <cellStyle name="Normal 25 2 3 2" xfId="19119"/>
    <cellStyle name="Normal 25 2 3 2 2" xfId="29267"/>
    <cellStyle name="Normal 25 2 3 3" xfId="29268"/>
    <cellStyle name="Normal 25 2 4" xfId="19120"/>
    <cellStyle name="Normal 25 2 4 2" xfId="29269"/>
    <cellStyle name="Normal 25 2 5" xfId="29270"/>
    <cellStyle name="Normal 25 3" xfId="8293"/>
    <cellStyle name="Normal 25 3 2" xfId="8294"/>
    <cellStyle name="Normal 25 3 3" xfId="8295"/>
    <cellStyle name="Normal 25 3 3 2" xfId="19121"/>
    <cellStyle name="Normal 25 3 3 2 2" xfId="29271"/>
    <cellStyle name="Normal 25 3 3 3" xfId="29272"/>
    <cellStyle name="Normal 25 3 4" xfId="19122"/>
    <cellStyle name="Normal 25 3 4 2" xfId="29273"/>
    <cellStyle name="Normal 25 3 5" xfId="29274"/>
    <cellStyle name="Normal 25 4" xfId="8296"/>
    <cellStyle name="Normal 25 4 2" xfId="8297"/>
    <cellStyle name="Normal 25 4 2 2" xfId="19123"/>
    <cellStyle name="Normal 25 4 2 2 2" xfId="29275"/>
    <cellStyle name="Normal 25 4 2 3" xfId="29276"/>
    <cellStyle name="Normal 25 4 3" xfId="19124"/>
    <cellStyle name="Normal 25 4 3 2" xfId="29277"/>
    <cellStyle name="Normal 25 4 4" xfId="29278"/>
    <cellStyle name="Normal 25 5" xfId="8298"/>
    <cellStyle name="Normal 25 5 2" xfId="8299"/>
    <cellStyle name="Normal 25 5 2 2" xfId="19125"/>
    <cellStyle name="Normal 25 5 2 2 2" xfId="29279"/>
    <cellStyle name="Normal 25 5 2 3" xfId="29280"/>
    <cellStyle name="Normal 25 5 3" xfId="19126"/>
    <cellStyle name="Normal 25 5 3 2" xfId="29281"/>
    <cellStyle name="Normal 25 5 4" xfId="29282"/>
    <cellStyle name="Normal 25 6" xfId="8300"/>
    <cellStyle name="Normal 25 6 2" xfId="8301"/>
    <cellStyle name="Normal 25 6 2 2" xfId="19127"/>
    <cellStyle name="Normal 25 6 2 2 2" xfId="29283"/>
    <cellStyle name="Normal 25 6 2 3" xfId="29284"/>
    <cellStyle name="Normal 25 6 3" xfId="19128"/>
    <cellStyle name="Normal 25 6 3 2" xfId="29285"/>
    <cellStyle name="Normal 25 6 4" xfId="29286"/>
    <cellStyle name="Normal 25 7" xfId="8302"/>
    <cellStyle name="Normal 25 7 2" xfId="8303"/>
    <cellStyle name="Normal 25 7 2 2" xfId="19129"/>
    <cellStyle name="Normal 25 7 2 2 2" xfId="29287"/>
    <cellStyle name="Normal 25 7 2 3" xfId="29288"/>
    <cellStyle name="Normal 25 7 3" xfId="19130"/>
    <cellStyle name="Normal 25 7 3 2" xfId="29289"/>
    <cellStyle name="Normal 25 7 4" xfId="29290"/>
    <cellStyle name="Normal 25 8" xfId="8304"/>
    <cellStyle name="Normal 25 8 2" xfId="19131"/>
    <cellStyle name="Normal 25 8 2 2" xfId="29291"/>
    <cellStyle name="Normal 25 8 3" xfId="29292"/>
    <cellStyle name="Normal 25 9" xfId="19132"/>
    <cellStyle name="Normal 25 9 2" xfId="29293"/>
    <cellStyle name="Normal 26" xfId="8305"/>
    <cellStyle name="Normal 26 10" xfId="29294"/>
    <cellStyle name="Normal 26 2" xfId="8306"/>
    <cellStyle name="Normal 26 2 2" xfId="8307"/>
    <cellStyle name="Normal 26 2 2 2" xfId="29295"/>
    <cellStyle name="Normal 26 2 3" xfId="8308"/>
    <cellStyle name="Normal 26 2 3 2" xfId="19133"/>
    <cellStyle name="Normal 26 2 3 2 2" xfId="29296"/>
    <cellStyle name="Normal 26 2 3 3" xfId="29297"/>
    <cellStyle name="Normal 26 2 4" xfId="19134"/>
    <cellStyle name="Normal 26 2 4 2" xfId="29298"/>
    <cellStyle name="Normal 26 2 5" xfId="29299"/>
    <cellStyle name="Normal 26 3" xfId="8309"/>
    <cellStyle name="Normal 26 3 2" xfId="8310"/>
    <cellStyle name="Normal 26 3 3" xfId="8311"/>
    <cellStyle name="Normal 26 3 3 2" xfId="19135"/>
    <cellStyle name="Normal 26 3 3 2 2" xfId="29300"/>
    <cellStyle name="Normal 26 3 3 3" xfId="29301"/>
    <cellStyle name="Normal 26 3 4" xfId="19136"/>
    <cellStyle name="Normal 26 3 4 2" xfId="29302"/>
    <cellStyle name="Normal 26 3 5" xfId="29303"/>
    <cellStyle name="Normal 26 4" xfId="8312"/>
    <cellStyle name="Normal 26 4 2" xfId="8313"/>
    <cellStyle name="Normal 26 4 2 2" xfId="19137"/>
    <cellStyle name="Normal 26 4 2 2 2" xfId="29304"/>
    <cellStyle name="Normal 26 4 2 3" xfId="29305"/>
    <cellStyle name="Normal 26 4 3" xfId="19138"/>
    <cellStyle name="Normal 26 4 3 2" xfId="29306"/>
    <cellStyle name="Normal 26 4 4" xfId="29307"/>
    <cellStyle name="Normal 26 5" xfId="8314"/>
    <cellStyle name="Normal 26 5 2" xfId="8315"/>
    <cellStyle name="Normal 26 5 2 2" xfId="19139"/>
    <cellStyle name="Normal 26 5 2 2 2" xfId="29308"/>
    <cellStyle name="Normal 26 5 2 3" xfId="29309"/>
    <cellStyle name="Normal 26 5 3" xfId="19140"/>
    <cellStyle name="Normal 26 5 3 2" xfId="29310"/>
    <cellStyle name="Normal 26 5 4" xfId="29311"/>
    <cellStyle name="Normal 26 6" xfId="8316"/>
    <cellStyle name="Normal 26 6 2" xfId="8317"/>
    <cellStyle name="Normal 26 6 2 2" xfId="19141"/>
    <cellStyle name="Normal 26 6 2 2 2" xfId="29312"/>
    <cellStyle name="Normal 26 6 2 3" xfId="29313"/>
    <cellStyle name="Normal 26 6 3" xfId="19142"/>
    <cellStyle name="Normal 26 6 3 2" xfId="29314"/>
    <cellStyle name="Normal 26 6 4" xfId="29315"/>
    <cellStyle name="Normal 26 7" xfId="8318"/>
    <cellStyle name="Normal 26 7 2" xfId="8319"/>
    <cellStyle name="Normal 26 7 2 2" xfId="19143"/>
    <cellStyle name="Normal 26 7 2 2 2" xfId="29316"/>
    <cellStyle name="Normal 26 7 2 3" xfId="29317"/>
    <cellStyle name="Normal 26 7 3" xfId="19144"/>
    <cellStyle name="Normal 26 7 3 2" xfId="29318"/>
    <cellStyle name="Normal 26 7 4" xfId="29319"/>
    <cellStyle name="Normal 26 8" xfId="8320"/>
    <cellStyle name="Normal 26 8 2" xfId="19145"/>
    <cellStyle name="Normal 26 8 2 2" xfId="29320"/>
    <cellStyle name="Normal 26 8 3" xfId="29321"/>
    <cellStyle name="Normal 26 9" xfId="19146"/>
    <cellStyle name="Normal 26 9 2" xfId="29322"/>
    <cellStyle name="Normal 27" xfId="8321"/>
    <cellStyle name="Normal 27 10" xfId="29323"/>
    <cellStyle name="Normal 27 2" xfId="8322"/>
    <cellStyle name="Normal 27 2 2" xfId="8323"/>
    <cellStyle name="Normal 27 2 2 2" xfId="29324"/>
    <cellStyle name="Normal 27 2 3" xfId="8324"/>
    <cellStyle name="Normal 27 2 3 2" xfId="19147"/>
    <cellStyle name="Normal 27 2 3 2 2" xfId="29325"/>
    <cellStyle name="Normal 27 2 3 3" xfId="29326"/>
    <cellStyle name="Normal 27 2 4" xfId="19148"/>
    <cellStyle name="Normal 27 2 4 2" xfId="29327"/>
    <cellStyle name="Normal 27 2 5" xfId="29328"/>
    <cellStyle name="Normal 27 3" xfId="8325"/>
    <cellStyle name="Normal 27 3 2" xfId="8326"/>
    <cellStyle name="Normal 27 3 3" xfId="8327"/>
    <cellStyle name="Normal 27 3 3 2" xfId="19149"/>
    <cellStyle name="Normal 27 3 3 2 2" xfId="29329"/>
    <cellStyle name="Normal 27 3 3 3" xfId="29330"/>
    <cellStyle name="Normal 27 3 4" xfId="19150"/>
    <cellStyle name="Normal 27 3 4 2" xfId="29331"/>
    <cellStyle name="Normal 27 3 5" xfId="29332"/>
    <cellStyle name="Normal 27 4" xfId="8328"/>
    <cellStyle name="Normal 27 4 2" xfId="8329"/>
    <cellStyle name="Normal 27 4 2 2" xfId="19151"/>
    <cellStyle name="Normal 27 4 2 2 2" xfId="29333"/>
    <cellStyle name="Normal 27 4 2 3" xfId="29334"/>
    <cellStyle name="Normal 27 4 3" xfId="19152"/>
    <cellStyle name="Normal 27 4 3 2" xfId="29335"/>
    <cellStyle name="Normal 27 4 4" xfId="29336"/>
    <cellStyle name="Normal 27 5" xfId="8330"/>
    <cellStyle name="Normal 27 5 2" xfId="8331"/>
    <cellStyle name="Normal 27 5 2 2" xfId="19153"/>
    <cellStyle name="Normal 27 5 2 2 2" xfId="29337"/>
    <cellStyle name="Normal 27 5 2 3" xfId="29338"/>
    <cellStyle name="Normal 27 5 3" xfId="19154"/>
    <cellStyle name="Normal 27 5 3 2" xfId="29339"/>
    <cellStyle name="Normal 27 5 4" xfId="29340"/>
    <cellStyle name="Normal 27 6" xfId="8332"/>
    <cellStyle name="Normal 27 6 2" xfId="8333"/>
    <cellStyle name="Normal 27 6 2 2" xfId="19155"/>
    <cellStyle name="Normal 27 6 2 2 2" xfId="29341"/>
    <cellStyle name="Normal 27 6 2 3" xfId="29342"/>
    <cellStyle name="Normal 27 6 3" xfId="19156"/>
    <cellStyle name="Normal 27 6 3 2" xfId="29343"/>
    <cellStyle name="Normal 27 6 4" xfId="29344"/>
    <cellStyle name="Normal 27 7" xfId="8334"/>
    <cellStyle name="Normal 27 7 2" xfId="8335"/>
    <cellStyle name="Normal 27 7 2 2" xfId="19157"/>
    <cellStyle name="Normal 27 7 2 2 2" xfId="29345"/>
    <cellStyle name="Normal 27 7 2 3" xfId="29346"/>
    <cellStyle name="Normal 27 7 3" xfId="19158"/>
    <cellStyle name="Normal 27 7 3 2" xfId="29347"/>
    <cellStyle name="Normal 27 7 4" xfId="29348"/>
    <cellStyle name="Normal 27 8" xfId="8336"/>
    <cellStyle name="Normal 27 8 2" xfId="19159"/>
    <cellStyle name="Normal 27 8 2 2" xfId="29349"/>
    <cellStyle name="Normal 27 8 3" xfId="29350"/>
    <cellStyle name="Normal 27 9" xfId="19160"/>
    <cellStyle name="Normal 27 9 2" xfId="29351"/>
    <cellStyle name="Normal 28" xfId="8337"/>
    <cellStyle name="Normal 28 10" xfId="29352"/>
    <cellStyle name="Normal 28 2" xfId="8338"/>
    <cellStyle name="Normal 28 2 2" xfId="8339"/>
    <cellStyle name="Normal 28 2 2 2" xfId="29353"/>
    <cellStyle name="Normal 28 2 3" xfId="8340"/>
    <cellStyle name="Normal 28 2 3 2" xfId="19161"/>
    <cellStyle name="Normal 28 2 3 2 2" xfId="29354"/>
    <cellStyle name="Normal 28 2 3 3" xfId="29355"/>
    <cellStyle name="Normal 28 2 4" xfId="19162"/>
    <cellStyle name="Normal 28 2 4 2" xfId="29356"/>
    <cellStyle name="Normal 28 2 5" xfId="29357"/>
    <cellStyle name="Normal 28 3" xfId="8341"/>
    <cellStyle name="Normal 28 3 2" xfId="8342"/>
    <cellStyle name="Normal 28 3 3" xfId="8343"/>
    <cellStyle name="Normal 28 3 3 2" xfId="19163"/>
    <cellStyle name="Normal 28 3 3 2 2" xfId="29358"/>
    <cellStyle name="Normal 28 3 3 3" xfId="29359"/>
    <cellStyle name="Normal 28 3 4" xfId="19164"/>
    <cellStyle name="Normal 28 3 4 2" xfId="29360"/>
    <cellStyle name="Normal 28 3 5" xfId="29361"/>
    <cellStyle name="Normal 28 4" xfId="8344"/>
    <cellStyle name="Normal 28 4 2" xfId="8345"/>
    <cellStyle name="Normal 28 4 2 2" xfId="19165"/>
    <cellStyle name="Normal 28 4 2 2 2" xfId="29362"/>
    <cellStyle name="Normal 28 4 2 3" xfId="29363"/>
    <cellStyle name="Normal 28 4 3" xfId="19166"/>
    <cellStyle name="Normal 28 4 3 2" xfId="29364"/>
    <cellStyle name="Normal 28 4 4" xfId="29365"/>
    <cellStyle name="Normal 28 5" xfId="8346"/>
    <cellStyle name="Normal 28 5 2" xfId="8347"/>
    <cellStyle name="Normal 28 5 2 2" xfId="19167"/>
    <cellStyle name="Normal 28 5 2 2 2" xfId="29366"/>
    <cellStyle name="Normal 28 5 2 3" xfId="29367"/>
    <cellStyle name="Normal 28 5 3" xfId="19168"/>
    <cellStyle name="Normal 28 5 3 2" xfId="29368"/>
    <cellStyle name="Normal 28 5 4" xfId="29369"/>
    <cellStyle name="Normal 28 6" xfId="8348"/>
    <cellStyle name="Normal 28 6 2" xfId="8349"/>
    <cellStyle name="Normal 28 6 2 2" xfId="19169"/>
    <cellStyle name="Normal 28 6 2 2 2" xfId="29370"/>
    <cellStyle name="Normal 28 6 2 3" xfId="29371"/>
    <cellStyle name="Normal 28 6 3" xfId="19170"/>
    <cellStyle name="Normal 28 6 3 2" xfId="29372"/>
    <cellStyle name="Normal 28 6 4" xfId="29373"/>
    <cellStyle name="Normal 28 7" xfId="8350"/>
    <cellStyle name="Normal 28 7 2" xfId="8351"/>
    <cellStyle name="Normal 28 7 2 2" xfId="19171"/>
    <cellStyle name="Normal 28 7 2 2 2" xfId="29374"/>
    <cellStyle name="Normal 28 7 2 3" xfId="29375"/>
    <cellStyle name="Normal 28 7 3" xfId="19172"/>
    <cellStyle name="Normal 28 7 3 2" xfId="29376"/>
    <cellStyle name="Normal 28 7 4" xfId="29377"/>
    <cellStyle name="Normal 28 8" xfId="8352"/>
    <cellStyle name="Normal 28 8 2" xfId="19173"/>
    <cellStyle name="Normal 28 8 2 2" xfId="29378"/>
    <cellStyle name="Normal 28 8 3" xfId="29379"/>
    <cellStyle name="Normal 28 9" xfId="19174"/>
    <cellStyle name="Normal 28 9 2" xfId="29380"/>
    <cellStyle name="Normal 29" xfId="8353"/>
    <cellStyle name="Normal 29 2" xfId="8354"/>
    <cellStyle name="Normal 29 2 2" xfId="8355"/>
    <cellStyle name="Normal 29 2 2 2" xfId="19175"/>
    <cellStyle name="Normal 29 2 2 2 2" xfId="29381"/>
    <cellStyle name="Normal 29 2 2 3" xfId="29382"/>
    <cellStyle name="Normal 29 2 3" xfId="19176"/>
    <cellStyle name="Normal 29 2 3 2" xfId="29383"/>
    <cellStyle name="Normal 29 2 4" xfId="29384"/>
    <cellStyle name="Normal 29 3" xfId="8356"/>
    <cellStyle name="Normal 29 3 2" xfId="8357"/>
    <cellStyle name="Normal 29 3 2 2" xfId="19177"/>
    <cellStyle name="Normal 29 3 2 2 2" xfId="29385"/>
    <cellStyle name="Normal 29 3 2 3" xfId="29386"/>
    <cellStyle name="Normal 29 3 3" xfId="19178"/>
    <cellStyle name="Normal 29 3 3 2" xfId="29387"/>
    <cellStyle name="Normal 29 3 4" xfId="29388"/>
    <cellStyle name="Normal 29 4" xfId="8358"/>
    <cellStyle name="Normal 29 4 2" xfId="8359"/>
    <cellStyle name="Normal 29 4 2 2" xfId="19179"/>
    <cellStyle name="Normal 29 4 2 2 2" xfId="29389"/>
    <cellStyle name="Normal 29 4 2 3" xfId="29390"/>
    <cellStyle name="Normal 29 4 3" xfId="19180"/>
    <cellStyle name="Normal 29 4 3 2" xfId="29391"/>
    <cellStyle name="Normal 29 4 4" xfId="29392"/>
    <cellStyle name="Normal 29 5" xfId="8360"/>
    <cellStyle name="Normal 29 5 2" xfId="8361"/>
    <cellStyle name="Normal 29 5 2 2" xfId="19181"/>
    <cellStyle name="Normal 29 5 2 2 2" xfId="29393"/>
    <cellStyle name="Normal 29 5 2 3" xfId="29394"/>
    <cellStyle name="Normal 29 5 3" xfId="19182"/>
    <cellStyle name="Normal 29 5 3 2" xfId="29395"/>
    <cellStyle name="Normal 29 5 4" xfId="29396"/>
    <cellStyle name="Normal 29 6" xfId="8362"/>
    <cellStyle name="Normal 29 6 2" xfId="8363"/>
    <cellStyle name="Normal 29 6 2 2" xfId="19183"/>
    <cellStyle name="Normal 29 6 2 2 2" xfId="29397"/>
    <cellStyle name="Normal 29 6 2 3" xfId="29398"/>
    <cellStyle name="Normal 29 6 3" xfId="19184"/>
    <cellStyle name="Normal 29 6 3 2" xfId="29399"/>
    <cellStyle name="Normal 29 6 4" xfId="29400"/>
    <cellStyle name="Normal 29 7" xfId="8364"/>
    <cellStyle name="Normal 29 7 2" xfId="8365"/>
    <cellStyle name="Normal 29 7 2 2" xfId="19185"/>
    <cellStyle name="Normal 29 7 2 2 2" xfId="29401"/>
    <cellStyle name="Normal 29 7 2 3" xfId="29402"/>
    <cellStyle name="Normal 29 7 3" xfId="19186"/>
    <cellStyle name="Normal 29 7 3 2" xfId="29403"/>
    <cellStyle name="Normal 29 7 4" xfId="29404"/>
    <cellStyle name="Normal 3" xfId="56"/>
    <cellStyle name="Normal 3 10" xfId="8366"/>
    <cellStyle name="Normal 3 10 2" xfId="8367"/>
    <cellStyle name="Normal 3 10 2 2" xfId="8368"/>
    <cellStyle name="Normal 3 10 2 2 2" xfId="33623"/>
    <cellStyle name="Normal 3 10 2 2 2 2" xfId="33674"/>
    <cellStyle name="Normal 3 10 2 2 2 4" xfId="33696"/>
    <cellStyle name="Normal 3 10 3" xfId="8369"/>
    <cellStyle name="Normal 3 10 3 2" xfId="8370"/>
    <cellStyle name="Normal 3 10 4" xfId="8371"/>
    <cellStyle name="Normal 3 10 4 2" xfId="8372"/>
    <cellStyle name="Normal 3 10 5" xfId="8373"/>
    <cellStyle name="Normal 3 100" xfId="115"/>
    <cellStyle name="Normal 3 100 2" xfId="8374"/>
    <cellStyle name="Normal 3 100 3" xfId="33624"/>
    <cellStyle name="Normal 3 100 3 2" xfId="33677"/>
    <cellStyle name="Normal 3 100 3 4" xfId="33697"/>
    <cellStyle name="Normal 3 101" xfId="8375"/>
    <cellStyle name="Normal 3 101 2" xfId="19187"/>
    <cellStyle name="Normal 3 102" xfId="8376"/>
    <cellStyle name="Normal 3 102 2" xfId="19188"/>
    <cellStyle name="Normal 3 103" xfId="8377"/>
    <cellStyle name="Normal 3 103 2" xfId="19189"/>
    <cellStyle name="Normal 3 104" xfId="8378"/>
    <cellStyle name="Normal 3 104 2" xfId="8379"/>
    <cellStyle name="Normal 3 105" xfId="8380"/>
    <cellStyle name="Normal 3 105 2" xfId="19190"/>
    <cellStyle name="Normal 3 106" xfId="8381"/>
    <cellStyle name="Normal 3 106 2" xfId="8382"/>
    <cellStyle name="Normal 3 107" xfId="8383"/>
    <cellStyle name="Normal 3 107 2" xfId="8384"/>
    <cellStyle name="Normal 3 107 2 2" xfId="8385"/>
    <cellStyle name="Normal 3 107 2 2 2" xfId="8386"/>
    <cellStyle name="Normal 3 107 2 2 3" xfId="8387"/>
    <cellStyle name="Normal 3 107 2 2 3 2" xfId="19191"/>
    <cellStyle name="Normal 3 107 2 2 3 2 2" xfId="29405"/>
    <cellStyle name="Normal 3 107 2 2 3 3" xfId="29406"/>
    <cellStyle name="Normal 3 107 2 2 4" xfId="19192"/>
    <cellStyle name="Normal 3 107 2 2 4 2" xfId="29407"/>
    <cellStyle name="Normal 3 107 2 2 5" xfId="29408"/>
    <cellStyle name="Normal 3 107 2 3" xfId="8388"/>
    <cellStyle name="Normal 3 107 2 3 2" xfId="8389"/>
    <cellStyle name="Normal 3 107 2 3 3" xfId="8390"/>
    <cellStyle name="Normal 3 107 2 3 3 2" xfId="19193"/>
    <cellStyle name="Normal 3 107 2 3 3 2 2" xfId="29409"/>
    <cellStyle name="Normal 3 107 2 3 3 3" xfId="29410"/>
    <cellStyle name="Normal 3 107 2 3 4" xfId="19194"/>
    <cellStyle name="Normal 3 107 2 3 4 2" xfId="29411"/>
    <cellStyle name="Normal 3 107 2 3 5" xfId="29412"/>
    <cellStyle name="Normal 3 107 2 4" xfId="8391"/>
    <cellStyle name="Normal 3 107 2 4 2" xfId="8392"/>
    <cellStyle name="Normal 3 107 2 4 3" xfId="8393"/>
    <cellStyle name="Normal 3 107 2 4 3 2" xfId="19195"/>
    <cellStyle name="Normal 3 107 2 4 3 2 2" xfId="29413"/>
    <cellStyle name="Normal 3 107 2 4 3 3" xfId="29414"/>
    <cellStyle name="Normal 3 107 2 4 4" xfId="19196"/>
    <cellStyle name="Normal 3 107 2 4 4 2" xfId="29415"/>
    <cellStyle name="Normal 3 107 2 4 5" xfId="29416"/>
    <cellStyle name="Normal 3 107 2 5" xfId="8394"/>
    <cellStyle name="Normal 3 107 2 6" xfId="8395"/>
    <cellStyle name="Normal 3 107 2 6 2" xfId="19197"/>
    <cellStyle name="Normal 3 107 2 6 2 2" xfId="29417"/>
    <cellStyle name="Normal 3 107 2 6 3" xfId="29418"/>
    <cellStyle name="Normal 3 107 2 7" xfId="19198"/>
    <cellStyle name="Normal 3 107 2 7 2" xfId="29419"/>
    <cellStyle name="Normal 3 107 2 8" xfId="29420"/>
    <cellStyle name="Normal 3 107 3" xfId="8396"/>
    <cellStyle name="Normal 3 107 4" xfId="8397"/>
    <cellStyle name="Normal 3 107 4 2" xfId="19199"/>
    <cellStyle name="Normal 3 107 4 2 2" xfId="29421"/>
    <cellStyle name="Normal 3 107 4 3" xfId="29422"/>
    <cellStyle name="Normal 3 107 5" xfId="118"/>
    <cellStyle name="Normal 3 107 5 2" xfId="19200"/>
    <cellStyle name="Normal 3 107 5 2 2" xfId="29423"/>
    <cellStyle name="Normal 3 107 5 3" xfId="14449"/>
    <cellStyle name="Normal 3 107 6" xfId="19201"/>
    <cellStyle name="Normal 3 107 6 2" xfId="29424"/>
    <cellStyle name="Normal 3 107 7" xfId="29425"/>
    <cellStyle name="Normal 3 108" xfId="8398"/>
    <cellStyle name="Normal 3 108 2" xfId="8399"/>
    <cellStyle name="Normal 3 109" xfId="8400"/>
    <cellStyle name="Normal 3 109 2" xfId="8401"/>
    <cellStyle name="Normal 3 109 2 2" xfId="29426"/>
    <cellStyle name="Normal 3 109 3" xfId="8402"/>
    <cellStyle name="Normal 3 109 3 2" xfId="19202"/>
    <cellStyle name="Normal 3 109 3 2 2" xfId="29427"/>
    <cellStyle name="Normal 3 109 3 3" xfId="29428"/>
    <cellStyle name="Normal 3 109 4" xfId="19203"/>
    <cellStyle name="Normal 3 109 4 2" xfId="29429"/>
    <cellStyle name="Normal 3 109 5" xfId="29430"/>
    <cellStyle name="Normal 3 11" xfId="8403"/>
    <cellStyle name="Normal 3 11 2" xfId="8404"/>
    <cellStyle name="Normal 3 11 2 2" xfId="8405"/>
    <cellStyle name="Normal 3 11 3" xfId="8406"/>
    <cellStyle name="Normal 3 11 3 2" xfId="8407"/>
    <cellStyle name="Normal 3 11 4" xfId="8408"/>
    <cellStyle name="Normal 3 11 4 2" xfId="8409"/>
    <cellStyle name="Normal 3 11 5" xfId="8410"/>
    <cellStyle name="Normal 3 110" xfId="8411"/>
    <cellStyle name="Normal 3 110 2" xfId="8412"/>
    <cellStyle name="Normal 3 110 2 2" xfId="8413"/>
    <cellStyle name="Normal 3 110 2 3" xfId="8414"/>
    <cellStyle name="Normal 3 110 2 3 2" xfId="19204"/>
    <cellStyle name="Normal 3 110 2 3 2 2" xfId="29431"/>
    <cellStyle name="Normal 3 110 2 3 3" xfId="29432"/>
    <cellStyle name="Normal 3 110 2 4" xfId="19205"/>
    <cellStyle name="Normal 3 110 2 4 2" xfId="29433"/>
    <cellStyle name="Normal 3 110 2 5" xfId="29434"/>
    <cellStyle name="Normal 3 110 3" xfId="8415"/>
    <cellStyle name="Normal 3 110 3 2" xfId="8416"/>
    <cellStyle name="Normal 3 110 3 3" xfId="8417"/>
    <cellStyle name="Normal 3 110 3 3 2" xfId="19206"/>
    <cellStyle name="Normal 3 110 3 3 2 2" xfId="29435"/>
    <cellStyle name="Normal 3 110 3 3 3" xfId="29436"/>
    <cellStyle name="Normal 3 110 3 4" xfId="19207"/>
    <cellStyle name="Normal 3 110 3 4 2" xfId="29437"/>
    <cellStyle name="Normal 3 110 3 5" xfId="29438"/>
    <cellStyle name="Normal 3 110 4" xfId="8418"/>
    <cellStyle name="Normal 3 110 4 2" xfId="8419"/>
    <cellStyle name="Normal 3 110 4 3" xfId="8420"/>
    <cellStyle name="Normal 3 110 4 3 2" xfId="19208"/>
    <cellStyle name="Normal 3 110 4 3 2 2" xfId="29439"/>
    <cellStyle name="Normal 3 110 4 3 3" xfId="29440"/>
    <cellStyle name="Normal 3 110 4 4" xfId="19209"/>
    <cellStyle name="Normal 3 110 4 4 2" xfId="29441"/>
    <cellStyle name="Normal 3 110 4 5" xfId="29442"/>
    <cellStyle name="Normal 3 110 5" xfId="8421"/>
    <cellStyle name="Normal 3 110 6" xfId="8422"/>
    <cellStyle name="Normal 3 110 6 2" xfId="19210"/>
    <cellStyle name="Normal 3 110 6 2 2" xfId="29443"/>
    <cellStyle name="Normal 3 110 6 3" xfId="29444"/>
    <cellStyle name="Normal 3 110 7" xfId="19211"/>
    <cellStyle name="Normal 3 110 7 2" xfId="29445"/>
    <cellStyle name="Normal 3 110 8" xfId="29446"/>
    <cellStyle name="Normal 3 111" xfId="29447"/>
    <cellStyle name="Normal 3 12" xfId="8423"/>
    <cellStyle name="Normal 3 12 2" xfId="8424"/>
    <cellStyle name="Normal 3 12 2 2" xfId="8425"/>
    <cellStyle name="Normal 3 12 3" xfId="8426"/>
    <cellStyle name="Normal 3 12 4" xfId="8427"/>
    <cellStyle name="Normal 3 13" xfId="8428"/>
    <cellStyle name="Normal 3 13 2" xfId="8429"/>
    <cellStyle name="Normal 3 13 2 2" xfId="8430"/>
    <cellStyle name="Normal 3 13 3" xfId="8431"/>
    <cellStyle name="Normal 3 13 4" xfId="8432"/>
    <cellStyle name="Normal 3 14" xfId="8433"/>
    <cellStyle name="Normal 3 14 2" xfId="8434"/>
    <cellStyle name="Normal 3 14 2 2" xfId="8435"/>
    <cellStyle name="Normal 3 14 3" xfId="8436"/>
    <cellStyle name="Normal 3 14 4" xfId="8437"/>
    <cellStyle name="Normal 3 15" xfId="8438"/>
    <cellStyle name="Normal 3 15 2" xfId="8439"/>
    <cellStyle name="Normal 3 15 2 2" xfId="8440"/>
    <cellStyle name="Normal 3 15 3" xfId="8441"/>
    <cellStyle name="Normal 3 15 4" xfId="8442"/>
    <cellStyle name="Normal 3 16" xfId="8443"/>
    <cellStyle name="Normal 3 16 2" xfId="8444"/>
    <cellStyle name="Normal 3 16 2 2" xfId="8445"/>
    <cellStyle name="Normal 3 16 3" xfId="8446"/>
    <cellStyle name="Normal 3 16 4" xfId="8447"/>
    <cellStyle name="Normal 3 17" xfId="8448"/>
    <cellStyle name="Normal 3 17 2" xfId="8449"/>
    <cellStyle name="Normal 3 17 2 2" xfId="8450"/>
    <cellStyle name="Normal 3 17 3" xfId="8451"/>
    <cellStyle name="Normal 3 17 4" xfId="8452"/>
    <cellStyle name="Normal 3 18" xfId="8453"/>
    <cellStyle name="Normal 3 18 2" xfId="8454"/>
    <cellStyle name="Normal 3 18 2 2" xfId="8455"/>
    <cellStyle name="Normal 3 18 3" xfId="8456"/>
    <cellStyle name="Normal 3 18 4" xfId="8457"/>
    <cellStyle name="Normal 3 19" xfId="8458"/>
    <cellStyle name="Normal 3 19 2" xfId="8459"/>
    <cellStyle name="Normal 3 19 2 2" xfId="8460"/>
    <cellStyle name="Normal 3 19 3" xfId="8461"/>
    <cellStyle name="Normal 3 19 4" xfId="8462"/>
    <cellStyle name="Normal 3 2" xfId="8463"/>
    <cellStyle name="Normal 3 2 10" xfId="8464"/>
    <cellStyle name="Normal 3 2 10 2" xfId="8465"/>
    <cellStyle name="Normal 3 2 10 2 2" xfId="8466"/>
    <cellStyle name="Normal 3 2 10 2 3" xfId="8467"/>
    <cellStyle name="Normal 3 2 10 2 3 2" xfId="19212"/>
    <cellStyle name="Normal 3 2 10 2 3 2 2" xfId="29448"/>
    <cellStyle name="Normal 3 2 10 2 3 3" xfId="29449"/>
    <cellStyle name="Normal 3 2 10 2 4" xfId="19213"/>
    <cellStyle name="Normal 3 2 10 2 4 2" xfId="29450"/>
    <cellStyle name="Normal 3 2 10 2 5" xfId="29451"/>
    <cellStyle name="Normal 3 2 10 3" xfId="8468"/>
    <cellStyle name="Normal 3 2 10 3 2" xfId="8469"/>
    <cellStyle name="Normal 3 2 10 3 3" xfId="8470"/>
    <cellStyle name="Normal 3 2 10 3 3 2" xfId="19214"/>
    <cellStyle name="Normal 3 2 10 3 3 2 2" xfId="29452"/>
    <cellStyle name="Normal 3 2 10 3 3 3" xfId="29453"/>
    <cellStyle name="Normal 3 2 10 3 4" xfId="19215"/>
    <cellStyle name="Normal 3 2 10 3 4 2" xfId="29454"/>
    <cellStyle name="Normal 3 2 10 3 5" xfId="29455"/>
    <cellStyle name="Normal 3 2 10 4" xfId="8471"/>
    <cellStyle name="Normal 3 2 10 5" xfId="8472"/>
    <cellStyle name="Normal 3 2 10 5 2" xfId="19216"/>
    <cellStyle name="Normal 3 2 10 5 2 2" xfId="29456"/>
    <cellStyle name="Normal 3 2 10 5 3" xfId="29457"/>
    <cellStyle name="Normal 3 2 10 6" xfId="19217"/>
    <cellStyle name="Normal 3 2 10 6 2" xfId="29458"/>
    <cellStyle name="Normal 3 2 10 7" xfId="29459"/>
    <cellStyle name="Normal 3 2 11" xfId="8473"/>
    <cellStyle name="Normal 3 2 11 2" xfId="8474"/>
    <cellStyle name="Normal 3 2 11 2 2" xfId="8475"/>
    <cellStyle name="Normal 3 2 11 2 2 2" xfId="29460"/>
    <cellStyle name="Normal 3 2 11 2 3" xfId="8476"/>
    <cellStyle name="Normal 3 2 11 2 3 2" xfId="19218"/>
    <cellStyle name="Normal 3 2 11 2 3 2 2" xfId="29461"/>
    <cellStyle name="Normal 3 2 11 2 3 3" xfId="29462"/>
    <cellStyle name="Normal 3 2 11 2 4" xfId="19219"/>
    <cellStyle name="Normal 3 2 11 2 4 2" xfId="29463"/>
    <cellStyle name="Normal 3 2 11 2 5" xfId="29464"/>
    <cellStyle name="Normal 3 2 11 3" xfId="8477"/>
    <cellStyle name="Normal 3 2 11 3 2" xfId="8478"/>
    <cellStyle name="Normal 3 2 11 3 3" xfId="29465"/>
    <cellStyle name="Normal 3 2 11 4" xfId="8479"/>
    <cellStyle name="Normal 3 2 11 5" xfId="8480"/>
    <cellStyle name="Normal 3 2 11 5 2" xfId="19220"/>
    <cellStyle name="Normal 3 2 11 5 2 2" xfId="29466"/>
    <cellStyle name="Normal 3 2 11 5 3" xfId="29467"/>
    <cellStyle name="Normal 3 2 11 6" xfId="19221"/>
    <cellStyle name="Normal 3 2 11 6 2" xfId="29468"/>
    <cellStyle name="Normal 3 2 11 7" xfId="29469"/>
    <cellStyle name="Normal 3 2 12" xfId="8481"/>
    <cellStyle name="Normal 3 2 12 2" xfId="8482"/>
    <cellStyle name="Normal 3 2 12 2 2" xfId="8483"/>
    <cellStyle name="Normal 3 2 12 2 2 2" xfId="29470"/>
    <cellStyle name="Normal 3 2 12 2 3" xfId="8484"/>
    <cellStyle name="Normal 3 2 12 2 3 2" xfId="19222"/>
    <cellStyle name="Normal 3 2 12 2 3 2 2" xfId="29471"/>
    <cellStyle name="Normal 3 2 12 2 3 3" xfId="29472"/>
    <cellStyle name="Normal 3 2 12 2 4" xfId="19223"/>
    <cellStyle name="Normal 3 2 12 2 4 2" xfId="29473"/>
    <cellStyle name="Normal 3 2 12 2 5" xfId="29474"/>
    <cellStyle name="Normal 3 2 12 3" xfId="8485"/>
    <cellStyle name="Normal 3 2 12 3 2" xfId="8486"/>
    <cellStyle name="Normal 3 2 12 3 3" xfId="29475"/>
    <cellStyle name="Normal 3 2 12 4" xfId="8487"/>
    <cellStyle name="Normal 3 2 12 5" xfId="8488"/>
    <cellStyle name="Normal 3 2 12 5 2" xfId="19224"/>
    <cellStyle name="Normal 3 2 12 5 2 2" xfId="29476"/>
    <cellStyle name="Normal 3 2 12 5 3" xfId="29477"/>
    <cellStyle name="Normal 3 2 12 6" xfId="19225"/>
    <cellStyle name="Normal 3 2 12 6 2" xfId="29478"/>
    <cellStyle name="Normal 3 2 12 7" xfId="29479"/>
    <cellStyle name="Normal 3 2 13" xfId="8489"/>
    <cellStyle name="Normal 3 2 13 2" xfId="8490"/>
    <cellStyle name="Normal 3 2 13 2 2" xfId="8491"/>
    <cellStyle name="Normal 3 2 13 2 2 2" xfId="29480"/>
    <cellStyle name="Normal 3 2 13 2 3" xfId="8492"/>
    <cellStyle name="Normal 3 2 13 2 3 2" xfId="19226"/>
    <cellStyle name="Normal 3 2 13 2 3 2 2" xfId="29481"/>
    <cellStyle name="Normal 3 2 13 2 3 3" xfId="29482"/>
    <cellStyle name="Normal 3 2 13 2 4" xfId="19227"/>
    <cellStyle name="Normal 3 2 13 2 4 2" xfId="29483"/>
    <cellStyle name="Normal 3 2 13 2 5" xfId="29484"/>
    <cellStyle name="Normal 3 2 13 3" xfId="8493"/>
    <cellStyle name="Normal 3 2 13 3 2" xfId="29485"/>
    <cellStyle name="Normal 3 2 13 4" xfId="8494"/>
    <cellStyle name="Normal 3 2 13 4 2" xfId="19228"/>
    <cellStyle name="Normal 3 2 13 4 2 2" xfId="29486"/>
    <cellStyle name="Normal 3 2 13 4 3" xfId="29487"/>
    <cellStyle name="Normal 3 2 13 5" xfId="19229"/>
    <cellStyle name="Normal 3 2 13 5 2" xfId="29488"/>
    <cellStyle name="Normal 3 2 13 6" xfId="29489"/>
    <cellStyle name="Normal 3 2 14" xfId="8495"/>
    <cellStyle name="Normal 3 2 14 2" xfId="8496"/>
    <cellStyle name="Normal 3 2 14 2 2" xfId="8497"/>
    <cellStyle name="Normal 3 2 14 2 3" xfId="8498"/>
    <cellStyle name="Normal 3 2 14 2 3 2" xfId="19230"/>
    <cellStyle name="Normal 3 2 14 2 3 2 2" xfId="29490"/>
    <cellStyle name="Normal 3 2 14 2 3 3" xfId="29491"/>
    <cellStyle name="Normal 3 2 14 2 4" xfId="19231"/>
    <cellStyle name="Normal 3 2 14 2 4 2" xfId="29492"/>
    <cellStyle name="Normal 3 2 14 2 5" xfId="29493"/>
    <cellStyle name="Normal 3 2 14 3" xfId="8499"/>
    <cellStyle name="Normal 3 2 14 4" xfId="8500"/>
    <cellStyle name="Normal 3 2 14 4 2" xfId="19232"/>
    <cellStyle name="Normal 3 2 14 4 2 2" xfId="29494"/>
    <cellStyle name="Normal 3 2 14 4 3" xfId="29495"/>
    <cellStyle name="Normal 3 2 14 5" xfId="19233"/>
    <cellStyle name="Normal 3 2 14 5 2" xfId="29496"/>
    <cellStyle name="Normal 3 2 14 6" xfId="29497"/>
    <cellStyle name="Normal 3 2 15" xfId="8501"/>
    <cellStyle name="Normal 3 2 15 2" xfId="8502"/>
    <cellStyle name="Normal 3 2 15 2 2" xfId="8503"/>
    <cellStyle name="Normal 3 2 15 2 3" xfId="8504"/>
    <cellStyle name="Normal 3 2 15 2 3 2" xfId="19234"/>
    <cellStyle name="Normal 3 2 15 2 3 2 2" xfId="29498"/>
    <cellStyle name="Normal 3 2 15 2 3 3" xfId="29499"/>
    <cellStyle name="Normal 3 2 15 2 4" xfId="19235"/>
    <cellStyle name="Normal 3 2 15 2 4 2" xfId="29500"/>
    <cellStyle name="Normal 3 2 15 2 5" xfId="29501"/>
    <cellStyle name="Normal 3 2 15 3" xfId="8505"/>
    <cellStyle name="Normal 3 2 15 4" xfId="8506"/>
    <cellStyle name="Normal 3 2 15 4 2" xfId="19236"/>
    <cellStyle name="Normal 3 2 15 4 2 2" xfId="29502"/>
    <cellStyle name="Normal 3 2 15 4 3" xfId="29503"/>
    <cellStyle name="Normal 3 2 15 5" xfId="19237"/>
    <cellStyle name="Normal 3 2 15 5 2" xfId="29504"/>
    <cellStyle name="Normal 3 2 15 6" xfId="29505"/>
    <cellStyle name="Normal 3 2 16" xfId="8507"/>
    <cellStyle name="Normal 3 2 16 2" xfId="8508"/>
    <cellStyle name="Normal 3 2 16 2 2" xfId="8509"/>
    <cellStyle name="Normal 3 2 16 2 3" xfId="8510"/>
    <cellStyle name="Normal 3 2 16 2 3 2" xfId="19238"/>
    <cellStyle name="Normal 3 2 16 2 3 2 2" xfId="29506"/>
    <cellStyle name="Normal 3 2 16 2 3 3" xfId="29507"/>
    <cellStyle name="Normal 3 2 16 2 4" xfId="19239"/>
    <cellStyle name="Normal 3 2 16 2 4 2" xfId="29508"/>
    <cellStyle name="Normal 3 2 16 2 5" xfId="29509"/>
    <cellStyle name="Normal 3 2 16 3" xfId="8511"/>
    <cellStyle name="Normal 3 2 16 4" xfId="8512"/>
    <cellStyle name="Normal 3 2 16 4 2" xfId="19240"/>
    <cellStyle name="Normal 3 2 16 4 2 2" xfId="29510"/>
    <cellStyle name="Normal 3 2 16 4 3" xfId="29511"/>
    <cellStyle name="Normal 3 2 16 5" xfId="19241"/>
    <cellStyle name="Normal 3 2 16 5 2" xfId="29512"/>
    <cellStyle name="Normal 3 2 16 6" xfId="29513"/>
    <cellStyle name="Normal 3 2 17" xfId="8513"/>
    <cellStyle name="Normal 3 2 17 2" xfId="8514"/>
    <cellStyle name="Normal 3 2 17 2 2" xfId="8515"/>
    <cellStyle name="Normal 3 2 17 2 3" xfId="8516"/>
    <cellStyle name="Normal 3 2 17 2 3 2" xfId="19242"/>
    <cellStyle name="Normal 3 2 17 2 3 2 2" xfId="29514"/>
    <cellStyle name="Normal 3 2 17 2 3 3" xfId="29515"/>
    <cellStyle name="Normal 3 2 17 2 4" xfId="19243"/>
    <cellStyle name="Normal 3 2 17 2 4 2" xfId="29516"/>
    <cellStyle name="Normal 3 2 17 2 5" xfId="29517"/>
    <cellStyle name="Normal 3 2 17 3" xfId="8517"/>
    <cellStyle name="Normal 3 2 17 4" xfId="8518"/>
    <cellStyle name="Normal 3 2 17 4 2" xfId="19244"/>
    <cellStyle name="Normal 3 2 17 4 2 2" xfId="29518"/>
    <cellStyle name="Normal 3 2 17 4 3" xfId="29519"/>
    <cellStyle name="Normal 3 2 17 5" xfId="19245"/>
    <cellStyle name="Normal 3 2 17 5 2" xfId="29520"/>
    <cellStyle name="Normal 3 2 17 6" xfId="29521"/>
    <cellStyle name="Normal 3 2 18" xfId="8519"/>
    <cellStyle name="Normal 3 2 18 2" xfId="8520"/>
    <cellStyle name="Normal 3 2 18 2 2" xfId="29522"/>
    <cellStyle name="Normal 3 2 18 3" xfId="8521"/>
    <cellStyle name="Normal 3 2 18 3 2" xfId="19246"/>
    <cellStyle name="Normal 3 2 18 3 2 2" xfId="29523"/>
    <cellStyle name="Normal 3 2 18 3 3" xfId="29524"/>
    <cellStyle name="Normal 3 2 18 4" xfId="19247"/>
    <cellStyle name="Normal 3 2 18 4 2" xfId="29525"/>
    <cellStyle name="Normal 3 2 18 5" xfId="29526"/>
    <cellStyle name="Normal 3 2 19" xfId="8522"/>
    <cellStyle name="Normal 3 2 19 2" xfId="8523"/>
    <cellStyle name="Normal 3 2 19 2 2" xfId="29527"/>
    <cellStyle name="Normal 3 2 19 3" xfId="8524"/>
    <cellStyle name="Normal 3 2 19 3 2" xfId="19248"/>
    <cellStyle name="Normal 3 2 19 3 2 2" xfId="29528"/>
    <cellStyle name="Normal 3 2 19 3 3" xfId="29529"/>
    <cellStyle name="Normal 3 2 19 4" xfId="19249"/>
    <cellStyle name="Normal 3 2 19 4 2" xfId="29530"/>
    <cellStyle name="Normal 3 2 19 5" xfId="29531"/>
    <cellStyle name="Normal 3 2 2" xfId="8525"/>
    <cellStyle name="Normal 3 2 2 10" xfId="8526"/>
    <cellStyle name="Normal 3 2 2 10 2" xfId="8527"/>
    <cellStyle name="Normal 3 2 2 11" xfId="8528"/>
    <cellStyle name="Normal 3 2 2 11 2" xfId="8529"/>
    <cellStyle name="Normal 3 2 2 12" xfId="8530"/>
    <cellStyle name="Normal 3 2 2 12 2" xfId="8531"/>
    <cellStyle name="Normal 3 2 2 13" xfId="8532"/>
    <cellStyle name="Normal 3 2 2 13 2" xfId="8533"/>
    <cellStyle name="Normal 3 2 2 14" xfId="8534"/>
    <cellStyle name="Normal 3 2 2 14 2" xfId="8535"/>
    <cellStyle name="Normal 3 2 2 15" xfId="8536"/>
    <cellStyle name="Normal 3 2 2 15 2" xfId="8537"/>
    <cellStyle name="Normal 3 2 2 16" xfId="8538"/>
    <cellStyle name="Normal 3 2 2 16 2" xfId="8539"/>
    <cellStyle name="Normal 3 2 2 17" xfId="8540"/>
    <cellStyle name="Normal 3 2 2 17 2" xfId="8541"/>
    <cellStyle name="Normal 3 2 2 18" xfId="8542"/>
    <cellStyle name="Normal 3 2 2 18 2" xfId="8543"/>
    <cellStyle name="Normal 3 2 2 18 2 2" xfId="8544"/>
    <cellStyle name="Normal 3 2 2 18 2 2 2" xfId="19250"/>
    <cellStyle name="Normal 3 2 2 18 2 2 2 2" xfId="29532"/>
    <cellStyle name="Normal 3 2 2 18 2 2 3" xfId="29533"/>
    <cellStyle name="Normal 3 2 2 18 2 3" xfId="19251"/>
    <cellStyle name="Normal 3 2 2 18 2 3 2" xfId="29534"/>
    <cellStyle name="Normal 3 2 2 18 2 4" xfId="29535"/>
    <cellStyle name="Normal 3 2 2 18 3" xfId="8545"/>
    <cellStyle name="Normal 3 2 2 18 3 2" xfId="19252"/>
    <cellStyle name="Normal 3 2 2 18 3 2 2" xfId="29536"/>
    <cellStyle name="Normal 3 2 2 18 3 3" xfId="29537"/>
    <cellStyle name="Normal 3 2 2 18 4" xfId="19253"/>
    <cellStyle name="Normal 3 2 2 18 4 2" xfId="19254"/>
    <cellStyle name="Normal 3 2 2 18 4 2 2" xfId="29538"/>
    <cellStyle name="Normal 3 2 2 18 4 3" xfId="29539"/>
    <cellStyle name="Normal 3 2 2 18 5" xfId="19255"/>
    <cellStyle name="Normal 3 2 2 18 5 2" xfId="29540"/>
    <cellStyle name="Normal 3 2 2 18 6" xfId="29541"/>
    <cellStyle name="Normal 3 2 2 19" xfId="19256"/>
    <cellStyle name="Normal 3 2 2 19 2" xfId="19257"/>
    <cellStyle name="Normal 3 2 2 19 2 2" xfId="29542"/>
    <cellStyle name="Normal 3 2 2 19 3" xfId="29543"/>
    <cellStyle name="Normal 3 2 2 2" xfId="8546"/>
    <cellStyle name="Normal 3 2 2 2 10" xfId="8547"/>
    <cellStyle name="Normal 3 2 2 2 10 2" xfId="8548"/>
    <cellStyle name="Normal 3 2 2 2 10 2 2" xfId="8549"/>
    <cellStyle name="Normal 3 2 2 2 10 2 3" xfId="8550"/>
    <cellStyle name="Normal 3 2 2 2 10 2 3 2" xfId="19258"/>
    <cellStyle name="Normal 3 2 2 2 10 2 3 2 2" xfId="29544"/>
    <cellStyle name="Normal 3 2 2 2 10 2 3 3" xfId="29545"/>
    <cellStyle name="Normal 3 2 2 2 10 2 4" xfId="19259"/>
    <cellStyle name="Normal 3 2 2 2 10 2 4 2" xfId="29546"/>
    <cellStyle name="Normal 3 2 2 2 10 2 5" xfId="29547"/>
    <cellStyle name="Normal 3 2 2 2 10 3" xfId="8551"/>
    <cellStyle name="Normal 3 2 2 2 10 4" xfId="8552"/>
    <cellStyle name="Normal 3 2 2 2 10 4 2" xfId="19260"/>
    <cellStyle name="Normal 3 2 2 2 10 4 2 2" xfId="29548"/>
    <cellStyle name="Normal 3 2 2 2 10 4 3" xfId="29549"/>
    <cellStyle name="Normal 3 2 2 2 10 5" xfId="19261"/>
    <cellStyle name="Normal 3 2 2 2 10 5 2" xfId="29550"/>
    <cellStyle name="Normal 3 2 2 2 10 6" xfId="29551"/>
    <cellStyle name="Normal 3 2 2 2 11" xfId="8553"/>
    <cellStyle name="Normal 3 2 2 2 11 2" xfId="8554"/>
    <cellStyle name="Normal 3 2 2 2 11 2 2" xfId="8555"/>
    <cellStyle name="Normal 3 2 2 2 11 2 3" xfId="8556"/>
    <cellStyle name="Normal 3 2 2 2 11 2 3 2" xfId="19262"/>
    <cellStyle name="Normal 3 2 2 2 11 2 3 2 2" xfId="29552"/>
    <cellStyle name="Normal 3 2 2 2 11 2 3 3" xfId="29553"/>
    <cellStyle name="Normal 3 2 2 2 11 2 4" xfId="19263"/>
    <cellStyle name="Normal 3 2 2 2 11 2 4 2" xfId="29554"/>
    <cellStyle name="Normal 3 2 2 2 11 2 5" xfId="29555"/>
    <cellStyle name="Normal 3 2 2 2 11 3" xfId="8557"/>
    <cellStyle name="Normal 3 2 2 2 11 4" xfId="8558"/>
    <cellStyle name="Normal 3 2 2 2 11 4 2" xfId="19264"/>
    <cellStyle name="Normal 3 2 2 2 11 4 2 2" xfId="29556"/>
    <cellStyle name="Normal 3 2 2 2 11 4 3" xfId="29557"/>
    <cellStyle name="Normal 3 2 2 2 11 5" xfId="19265"/>
    <cellStyle name="Normal 3 2 2 2 11 5 2" xfId="29558"/>
    <cellStyle name="Normal 3 2 2 2 11 6" xfId="29559"/>
    <cellStyle name="Normal 3 2 2 2 12" xfId="8559"/>
    <cellStyle name="Normal 3 2 2 2 12 2" xfId="8560"/>
    <cellStyle name="Normal 3 2 2 2 12 2 2" xfId="8561"/>
    <cellStyle name="Normal 3 2 2 2 12 2 3" xfId="8562"/>
    <cellStyle name="Normal 3 2 2 2 12 2 3 2" xfId="19266"/>
    <cellStyle name="Normal 3 2 2 2 12 2 3 2 2" xfId="29560"/>
    <cellStyle name="Normal 3 2 2 2 12 2 3 3" xfId="29561"/>
    <cellStyle name="Normal 3 2 2 2 12 2 4" xfId="19267"/>
    <cellStyle name="Normal 3 2 2 2 12 2 4 2" xfId="29562"/>
    <cellStyle name="Normal 3 2 2 2 12 2 5" xfId="29563"/>
    <cellStyle name="Normal 3 2 2 2 12 3" xfId="8563"/>
    <cellStyle name="Normal 3 2 2 2 12 4" xfId="8564"/>
    <cellStyle name="Normal 3 2 2 2 12 4 2" xfId="19268"/>
    <cellStyle name="Normal 3 2 2 2 12 4 2 2" xfId="29564"/>
    <cellStyle name="Normal 3 2 2 2 12 4 3" xfId="29565"/>
    <cellStyle name="Normal 3 2 2 2 12 5" xfId="19269"/>
    <cellStyle name="Normal 3 2 2 2 12 5 2" xfId="29566"/>
    <cellStyle name="Normal 3 2 2 2 12 6" xfId="29567"/>
    <cellStyle name="Normal 3 2 2 2 13" xfId="8565"/>
    <cellStyle name="Normal 3 2 2 2 13 2" xfId="8566"/>
    <cellStyle name="Normal 3 2 2 2 13 2 2" xfId="8567"/>
    <cellStyle name="Normal 3 2 2 2 13 2 3" xfId="8568"/>
    <cellStyle name="Normal 3 2 2 2 13 2 3 2" xfId="19270"/>
    <cellStyle name="Normal 3 2 2 2 13 2 3 2 2" xfId="29568"/>
    <cellStyle name="Normal 3 2 2 2 13 2 3 3" xfId="29569"/>
    <cellStyle name="Normal 3 2 2 2 13 2 4" xfId="19271"/>
    <cellStyle name="Normal 3 2 2 2 13 2 4 2" xfId="29570"/>
    <cellStyle name="Normal 3 2 2 2 13 2 5" xfId="29571"/>
    <cellStyle name="Normal 3 2 2 2 13 3" xfId="8569"/>
    <cellStyle name="Normal 3 2 2 2 13 4" xfId="8570"/>
    <cellStyle name="Normal 3 2 2 2 13 4 2" xfId="19272"/>
    <cellStyle name="Normal 3 2 2 2 13 4 2 2" xfId="29572"/>
    <cellStyle name="Normal 3 2 2 2 13 4 3" xfId="29573"/>
    <cellStyle name="Normal 3 2 2 2 13 5" xfId="19273"/>
    <cellStyle name="Normal 3 2 2 2 13 5 2" xfId="29574"/>
    <cellStyle name="Normal 3 2 2 2 13 6" xfId="29575"/>
    <cellStyle name="Normal 3 2 2 2 14" xfId="8571"/>
    <cellStyle name="Normal 3 2 2 2 14 2" xfId="8572"/>
    <cellStyle name="Normal 3 2 2 2 14 2 2" xfId="8573"/>
    <cellStyle name="Normal 3 2 2 2 14 2 3" xfId="8574"/>
    <cellStyle name="Normal 3 2 2 2 14 2 3 2" xfId="19274"/>
    <cellStyle name="Normal 3 2 2 2 14 2 3 2 2" xfId="29576"/>
    <cellStyle name="Normal 3 2 2 2 14 2 3 3" xfId="29577"/>
    <cellStyle name="Normal 3 2 2 2 14 2 4" xfId="19275"/>
    <cellStyle name="Normal 3 2 2 2 14 2 4 2" xfId="29578"/>
    <cellStyle name="Normal 3 2 2 2 14 2 5" xfId="29579"/>
    <cellStyle name="Normal 3 2 2 2 14 3" xfId="8575"/>
    <cellStyle name="Normal 3 2 2 2 14 4" xfId="8576"/>
    <cellStyle name="Normal 3 2 2 2 14 4 2" xfId="19276"/>
    <cellStyle name="Normal 3 2 2 2 14 4 2 2" xfId="29580"/>
    <cellStyle name="Normal 3 2 2 2 14 4 3" xfId="29581"/>
    <cellStyle name="Normal 3 2 2 2 14 5" xfId="19277"/>
    <cellStyle name="Normal 3 2 2 2 14 5 2" xfId="29582"/>
    <cellStyle name="Normal 3 2 2 2 14 6" xfId="29583"/>
    <cellStyle name="Normal 3 2 2 2 15" xfId="8577"/>
    <cellStyle name="Normal 3 2 2 2 15 2" xfId="8578"/>
    <cellStyle name="Normal 3 2 2 2 15 2 2" xfId="8579"/>
    <cellStyle name="Normal 3 2 2 2 15 2 3" xfId="8580"/>
    <cellStyle name="Normal 3 2 2 2 15 2 3 2" xfId="19278"/>
    <cellStyle name="Normal 3 2 2 2 15 2 3 2 2" xfId="29584"/>
    <cellStyle name="Normal 3 2 2 2 15 2 3 3" xfId="29585"/>
    <cellStyle name="Normal 3 2 2 2 15 2 4" xfId="19279"/>
    <cellStyle name="Normal 3 2 2 2 15 2 4 2" xfId="29586"/>
    <cellStyle name="Normal 3 2 2 2 15 2 5" xfId="29587"/>
    <cellStyle name="Normal 3 2 2 2 15 3" xfId="8581"/>
    <cellStyle name="Normal 3 2 2 2 15 4" xfId="8582"/>
    <cellStyle name="Normal 3 2 2 2 15 4 2" xfId="19280"/>
    <cellStyle name="Normal 3 2 2 2 15 4 2 2" xfId="29588"/>
    <cellStyle name="Normal 3 2 2 2 15 4 3" xfId="29589"/>
    <cellStyle name="Normal 3 2 2 2 15 5" xfId="19281"/>
    <cellStyle name="Normal 3 2 2 2 15 5 2" xfId="29590"/>
    <cellStyle name="Normal 3 2 2 2 15 6" xfId="29591"/>
    <cellStyle name="Normal 3 2 2 2 16" xfId="8583"/>
    <cellStyle name="Normal 3 2 2 2 16 2" xfId="8584"/>
    <cellStyle name="Normal 3 2 2 2 16 2 2" xfId="29592"/>
    <cellStyle name="Normal 3 2 2 2 16 3" xfId="8585"/>
    <cellStyle name="Normal 3 2 2 2 16 3 2" xfId="19282"/>
    <cellStyle name="Normal 3 2 2 2 16 3 2 2" xfId="29593"/>
    <cellStyle name="Normal 3 2 2 2 16 3 3" xfId="29594"/>
    <cellStyle name="Normal 3 2 2 2 16 4" xfId="19283"/>
    <cellStyle name="Normal 3 2 2 2 16 4 2" xfId="29595"/>
    <cellStyle name="Normal 3 2 2 2 16 5" xfId="29596"/>
    <cellStyle name="Normal 3 2 2 2 17" xfId="8586"/>
    <cellStyle name="Normal 3 2 2 2 17 2" xfId="8587"/>
    <cellStyle name="Normal 3 2 2 2 17 2 2" xfId="29597"/>
    <cellStyle name="Normal 3 2 2 2 17 3" xfId="8588"/>
    <cellStyle name="Normal 3 2 2 2 17 3 2" xfId="19284"/>
    <cellStyle name="Normal 3 2 2 2 17 3 2 2" xfId="29598"/>
    <cellStyle name="Normal 3 2 2 2 17 3 3" xfId="29599"/>
    <cellStyle name="Normal 3 2 2 2 17 4" xfId="19285"/>
    <cellStyle name="Normal 3 2 2 2 17 4 2" xfId="29600"/>
    <cellStyle name="Normal 3 2 2 2 17 5" xfId="29601"/>
    <cellStyle name="Normal 3 2 2 2 18" xfId="8589"/>
    <cellStyle name="Normal 3 2 2 2 18 2" xfId="29602"/>
    <cellStyle name="Normal 3 2 2 2 19" xfId="8590"/>
    <cellStyle name="Normal 3 2 2 2 19 2" xfId="19286"/>
    <cellStyle name="Normal 3 2 2 2 19 2 2" xfId="29603"/>
    <cellStyle name="Normal 3 2 2 2 19 3" xfId="29604"/>
    <cellStyle name="Normal 3 2 2 2 2" xfId="8591"/>
    <cellStyle name="Normal 3 2 2 2 2 10" xfId="29605"/>
    <cellStyle name="Normal 3 2 2 2 2 2" xfId="8592"/>
    <cellStyle name="Normal 3 2 2 2 2 2 2" xfId="8593"/>
    <cellStyle name="Normal 3 2 2 2 2 2 2 2" xfId="8594"/>
    <cellStyle name="Normal 3 2 2 2 2 2 2 2 2" xfId="8595"/>
    <cellStyle name="Normal 3 2 2 2 2 2 2 2 2 2" xfId="29606"/>
    <cellStyle name="Normal 3 2 2 2 2 2 2 2 3" xfId="8596"/>
    <cellStyle name="Normal 3 2 2 2 2 2 2 2 3 2" xfId="19287"/>
    <cellStyle name="Normal 3 2 2 2 2 2 2 2 3 2 2" xfId="29607"/>
    <cellStyle name="Normal 3 2 2 2 2 2 2 2 3 3" xfId="29608"/>
    <cellStyle name="Normal 3 2 2 2 2 2 2 2 4" xfId="19288"/>
    <cellStyle name="Normal 3 2 2 2 2 2 2 2 4 2" xfId="29609"/>
    <cellStyle name="Normal 3 2 2 2 2 2 2 2 5" xfId="29610"/>
    <cellStyle name="Normal 3 2 2 2 2 2 2 3" xfId="8597"/>
    <cellStyle name="Normal 3 2 2 2 2 2 2 3 2" xfId="29611"/>
    <cellStyle name="Normal 3 2 2 2 2 2 2 4" xfId="8598"/>
    <cellStyle name="Normal 3 2 2 2 2 2 2 4 2" xfId="19289"/>
    <cellStyle name="Normal 3 2 2 2 2 2 2 4 2 2" xfId="29612"/>
    <cellStyle name="Normal 3 2 2 2 2 2 2 4 3" xfId="29613"/>
    <cellStyle name="Normal 3 2 2 2 2 2 2 5" xfId="19290"/>
    <cellStyle name="Normal 3 2 2 2 2 2 2 5 2" xfId="29614"/>
    <cellStyle name="Normal 3 2 2 2 2 2 2 6" xfId="29615"/>
    <cellStyle name="Normal 3 2 2 2 2 2 3" xfId="8599"/>
    <cellStyle name="Normal 3 2 2 2 2 2 3 2" xfId="8600"/>
    <cellStyle name="Normal 3 2 2 2 2 2 3 2 2" xfId="8601"/>
    <cellStyle name="Normal 3 2 2 2 2 2 3 2 3" xfId="8602"/>
    <cellStyle name="Normal 3 2 2 2 2 2 3 2 3 2" xfId="19291"/>
    <cellStyle name="Normal 3 2 2 2 2 2 3 2 3 2 2" xfId="29616"/>
    <cellStyle name="Normal 3 2 2 2 2 2 3 2 3 3" xfId="29617"/>
    <cellStyle name="Normal 3 2 2 2 2 2 3 2 4" xfId="19292"/>
    <cellStyle name="Normal 3 2 2 2 2 2 3 2 4 2" xfId="29618"/>
    <cellStyle name="Normal 3 2 2 2 2 2 3 2 5" xfId="29619"/>
    <cellStyle name="Normal 3 2 2 2 2 2 3 3" xfId="8603"/>
    <cellStyle name="Normal 3 2 2 2 2 2 3 4" xfId="8604"/>
    <cellStyle name="Normal 3 2 2 2 2 2 3 4 2" xfId="19293"/>
    <cellStyle name="Normal 3 2 2 2 2 2 3 4 2 2" xfId="29620"/>
    <cellStyle name="Normal 3 2 2 2 2 2 3 4 3" xfId="29621"/>
    <cellStyle name="Normal 3 2 2 2 2 2 3 5" xfId="19294"/>
    <cellStyle name="Normal 3 2 2 2 2 2 3 5 2" xfId="29622"/>
    <cellStyle name="Normal 3 2 2 2 2 2 3 6" xfId="29623"/>
    <cellStyle name="Normal 3 2 2 2 2 2 4" xfId="8605"/>
    <cellStyle name="Normal 3 2 2 2 2 2 4 2" xfId="8606"/>
    <cellStyle name="Normal 3 2 2 2 2 2 4 2 2" xfId="8607"/>
    <cellStyle name="Normal 3 2 2 2 2 2 4 2 3" xfId="8608"/>
    <cellStyle name="Normal 3 2 2 2 2 2 4 2 3 2" xfId="19295"/>
    <cellStyle name="Normal 3 2 2 2 2 2 4 2 3 2 2" xfId="29624"/>
    <cellStyle name="Normal 3 2 2 2 2 2 4 2 3 3" xfId="29625"/>
    <cellStyle name="Normal 3 2 2 2 2 2 4 2 4" xfId="19296"/>
    <cellStyle name="Normal 3 2 2 2 2 2 4 2 4 2" xfId="29626"/>
    <cellStyle name="Normal 3 2 2 2 2 2 4 2 5" xfId="29627"/>
    <cellStyle name="Normal 3 2 2 2 2 2 4 3" xfId="8609"/>
    <cellStyle name="Normal 3 2 2 2 2 2 4 4" xfId="8610"/>
    <cellStyle name="Normal 3 2 2 2 2 2 4 4 2" xfId="19297"/>
    <cellStyle name="Normal 3 2 2 2 2 2 4 4 2 2" xfId="29628"/>
    <cellStyle name="Normal 3 2 2 2 2 2 4 4 3" xfId="29629"/>
    <cellStyle name="Normal 3 2 2 2 2 2 4 5" xfId="19298"/>
    <cellStyle name="Normal 3 2 2 2 2 2 4 5 2" xfId="29630"/>
    <cellStyle name="Normal 3 2 2 2 2 2 4 6" xfId="29631"/>
    <cellStyle name="Normal 3 2 2 2 2 2 5" xfId="8611"/>
    <cellStyle name="Normal 3 2 2 2 2 2 5 2" xfId="8612"/>
    <cellStyle name="Normal 3 2 2 2 2 2 5 2 2" xfId="8613"/>
    <cellStyle name="Normal 3 2 2 2 2 2 5 2 3" xfId="8614"/>
    <cellStyle name="Normal 3 2 2 2 2 2 5 2 3 2" xfId="19299"/>
    <cellStyle name="Normal 3 2 2 2 2 2 5 2 3 2 2" xfId="29632"/>
    <cellStyle name="Normal 3 2 2 2 2 2 5 2 3 3" xfId="29633"/>
    <cellStyle name="Normal 3 2 2 2 2 2 5 2 4" xfId="19300"/>
    <cellStyle name="Normal 3 2 2 2 2 2 5 2 4 2" xfId="29634"/>
    <cellStyle name="Normal 3 2 2 2 2 2 5 2 5" xfId="29635"/>
    <cellStyle name="Normal 3 2 2 2 2 2 5 3" xfId="8615"/>
    <cellStyle name="Normal 3 2 2 2 2 2 5 4" xfId="8616"/>
    <cellStyle name="Normal 3 2 2 2 2 2 5 4 2" xfId="19301"/>
    <cellStyle name="Normal 3 2 2 2 2 2 5 4 2 2" xfId="29636"/>
    <cellStyle name="Normal 3 2 2 2 2 2 5 4 3" xfId="29637"/>
    <cellStyle name="Normal 3 2 2 2 2 2 5 5" xfId="19302"/>
    <cellStyle name="Normal 3 2 2 2 2 2 5 5 2" xfId="29638"/>
    <cellStyle name="Normal 3 2 2 2 2 2 5 6" xfId="29639"/>
    <cellStyle name="Normal 3 2 2 2 2 2 6" xfId="8617"/>
    <cellStyle name="Normal 3 2 2 2 2 3" xfId="8618"/>
    <cellStyle name="Normal 3 2 2 2 2 3 2" xfId="8619"/>
    <cellStyle name="Normal 3 2 2 2 2 4" xfId="8620"/>
    <cellStyle name="Normal 3 2 2 2 2 4 2" xfId="8621"/>
    <cellStyle name="Normal 3 2 2 2 2 5" xfId="8622"/>
    <cellStyle name="Normal 3 2 2 2 2 5 2" xfId="8623"/>
    <cellStyle name="Normal 3 2 2 2 2 6" xfId="8624"/>
    <cellStyle name="Normal 3 2 2 2 2 6 2" xfId="8625"/>
    <cellStyle name="Normal 3 2 2 2 2 6 3" xfId="8626"/>
    <cellStyle name="Normal 3 2 2 2 2 6 3 2" xfId="19303"/>
    <cellStyle name="Normal 3 2 2 2 2 6 3 2 2" xfId="29640"/>
    <cellStyle name="Normal 3 2 2 2 2 6 3 3" xfId="29641"/>
    <cellStyle name="Normal 3 2 2 2 2 6 4" xfId="19304"/>
    <cellStyle name="Normal 3 2 2 2 2 6 4 2" xfId="29642"/>
    <cellStyle name="Normal 3 2 2 2 2 6 5" xfId="29643"/>
    <cellStyle name="Normal 3 2 2 2 2 7" xfId="8627"/>
    <cellStyle name="Normal 3 2 2 2 2 8" xfId="8628"/>
    <cellStyle name="Normal 3 2 2 2 2 8 2" xfId="19305"/>
    <cellStyle name="Normal 3 2 2 2 2 8 2 2" xfId="29644"/>
    <cellStyle name="Normal 3 2 2 2 2 8 3" xfId="29645"/>
    <cellStyle name="Normal 3 2 2 2 2 9" xfId="19306"/>
    <cellStyle name="Normal 3 2 2 2 2 9 2" xfId="29646"/>
    <cellStyle name="Normal 3 2 2 2 20" xfId="19307"/>
    <cellStyle name="Normal 3 2 2 2 20 2" xfId="29647"/>
    <cellStyle name="Normal 3 2 2 2 21" xfId="29648"/>
    <cellStyle name="Normal 3 2 2 2 3" xfId="8629"/>
    <cellStyle name="Normal 3 2 2 2 3 2" xfId="8630"/>
    <cellStyle name="Normal 3 2 2 2 3 2 2" xfId="8631"/>
    <cellStyle name="Normal 3 2 2 2 3 2 3" xfId="8632"/>
    <cellStyle name="Normal 3 2 2 2 3 2 3 2" xfId="19308"/>
    <cellStyle name="Normal 3 2 2 2 3 2 3 2 2" xfId="29649"/>
    <cellStyle name="Normal 3 2 2 2 3 2 3 3" xfId="29650"/>
    <cellStyle name="Normal 3 2 2 2 3 2 4" xfId="19309"/>
    <cellStyle name="Normal 3 2 2 2 3 2 4 2" xfId="29651"/>
    <cellStyle name="Normal 3 2 2 2 3 2 5" xfId="29652"/>
    <cellStyle name="Normal 3 2 2 2 3 3" xfId="8633"/>
    <cellStyle name="Normal 3 2 2 2 3 4" xfId="8634"/>
    <cellStyle name="Normal 3 2 2 2 3 4 2" xfId="19310"/>
    <cellStyle name="Normal 3 2 2 2 3 4 2 2" xfId="29653"/>
    <cellStyle name="Normal 3 2 2 2 3 4 3" xfId="29654"/>
    <cellStyle name="Normal 3 2 2 2 3 5" xfId="19311"/>
    <cellStyle name="Normal 3 2 2 2 3 5 2" xfId="29655"/>
    <cellStyle name="Normal 3 2 2 2 3 6" xfId="29656"/>
    <cellStyle name="Normal 3 2 2 2 4" xfId="8635"/>
    <cellStyle name="Normal 3 2 2 2 4 2" xfId="8636"/>
    <cellStyle name="Normal 3 2 2 2 4 2 2" xfId="8637"/>
    <cellStyle name="Normal 3 2 2 2 4 2 3" xfId="8638"/>
    <cellStyle name="Normal 3 2 2 2 4 2 3 2" xfId="19312"/>
    <cellStyle name="Normal 3 2 2 2 4 2 3 2 2" xfId="29657"/>
    <cellStyle name="Normal 3 2 2 2 4 2 3 3" xfId="29658"/>
    <cellStyle name="Normal 3 2 2 2 4 2 4" xfId="19313"/>
    <cellStyle name="Normal 3 2 2 2 4 2 4 2" xfId="29659"/>
    <cellStyle name="Normal 3 2 2 2 4 2 5" xfId="29660"/>
    <cellStyle name="Normal 3 2 2 2 4 3" xfId="8639"/>
    <cellStyle name="Normal 3 2 2 2 4 4" xfId="8640"/>
    <cellStyle name="Normal 3 2 2 2 4 4 2" xfId="19314"/>
    <cellStyle name="Normal 3 2 2 2 4 4 2 2" xfId="29661"/>
    <cellStyle name="Normal 3 2 2 2 4 4 3" xfId="29662"/>
    <cellStyle name="Normal 3 2 2 2 4 5" xfId="19315"/>
    <cellStyle name="Normal 3 2 2 2 4 5 2" xfId="29663"/>
    <cellStyle name="Normal 3 2 2 2 4 6" xfId="29664"/>
    <cellStyle name="Normal 3 2 2 2 5" xfId="8641"/>
    <cellStyle name="Normal 3 2 2 2 5 2" xfId="8642"/>
    <cellStyle name="Normal 3 2 2 2 5 2 2" xfId="8643"/>
    <cellStyle name="Normal 3 2 2 2 5 2 3" xfId="8644"/>
    <cellStyle name="Normal 3 2 2 2 5 2 3 2" xfId="19316"/>
    <cellStyle name="Normal 3 2 2 2 5 2 3 2 2" xfId="29665"/>
    <cellStyle name="Normal 3 2 2 2 5 2 3 3" xfId="29666"/>
    <cellStyle name="Normal 3 2 2 2 5 2 4" xfId="19317"/>
    <cellStyle name="Normal 3 2 2 2 5 2 4 2" xfId="29667"/>
    <cellStyle name="Normal 3 2 2 2 5 2 5" xfId="29668"/>
    <cellStyle name="Normal 3 2 2 2 5 3" xfId="8645"/>
    <cellStyle name="Normal 3 2 2 2 5 4" xfId="8646"/>
    <cellStyle name="Normal 3 2 2 2 5 4 2" xfId="19318"/>
    <cellStyle name="Normal 3 2 2 2 5 4 2 2" xfId="29669"/>
    <cellStyle name="Normal 3 2 2 2 5 4 3" xfId="29670"/>
    <cellStyle name="Normal 3 2 2 2 5 5" xfId="19319"/>
    <cellStyle name="Normal 3 2 2 2 5 5 2" xfId="29671"/>
    <cellStyle name="Normal 3 2 2 2 5 6" xfId="29672"/>
    <cellStyle name="Normal 3 2 2 2 6" xfId="8647"/>
    <cellStyle name="Normal 3 2 2 2 6 2" xfId="8648"/>
    <cellStyle name="Normal 3 2 2 2 6 2 2" xfId="8649"/>
    <cellStyle name="Normal 3 2 2 2 6 2 3" xfId="8650"/>
    <cellStyle name="Normal 3 2 2 2 6 2 3 2" xfId="19320"/>
    <cellStyle name="Normal 3 2 2 2 6 2 3 2 2" xfId="29673"/>
    <cellStyle name="Normal 3 2 2 2 6 2 3 3" xfId="29674"/>
    <cellStyle name="Normal 3 2 2 2 6 2 4" xfId="19321"/>
    <cellStyle name="Normal 3 2 2 2 6 2 4 2" xfId="29675"/>
    <cellStyle name="Normal 3 2 2 2 6 2 5" xfId="29676"/>
    <cellStyle name="Normal 3 2 2 2 6 3" xfId="8651"/>
    <cellStyle name="Normal 3 2 2 2 6 4" xfId="8652"/>
    <cellStyle name="Normal 3 2 2 2 6 4 2" xfId="19322"/>
    <cellStyle name="Normal 3 2 2 2 6 4 2 2" xfId="29677"/>
    <cellStyle name="Normal 3 2 2 2 6 4 3" xfId="29678"/>
    <cellStyle name="Normal 3 2 2 2 6 5" xfId="19323"/>
    <cellStyle name="Normal 3 2 2 2 6 5 2" xfId="29679"/>
    <cellStyle name="Normal 3 2 2 2 6 6" xfId="29680"/>
    <cellStyle name="Normal 3 2 2 2 7" xfId="8653"/>
    <cellStyle name="Normal 3 2 2 2 7 2" xfId="8654"/>
    <cellStyle name="Normal 3 2 2 2 7 2 2" xfId="8655"/>
    <cellStyle name="Normal 3 2 2 2 7 2 3" xfId="8656"/>
    <cellStyle name="Normal 3 2 2 2 7 2 3 2" xfId="19324"/>
    <cellStyle name="Normal 3 2 2 2 7 2 3 2 2" xfId="29681"/>
    <cellStyle name="Normal 3 2 2 2 7 2 3 3" xfId="29682"/>
    <cellStyle name="Normal 3 2 2 2 7 2 4" xfId="19325"/>
    <cellStyle name="Normal 3 2 2 2 7 2 4 2" xfId="29683"/>
    <cellStyle name="Normal 3 2 2 2 7 2 5" xfId="29684"/>
    <cellStyle name="Normal 3 2 2 2 7 3" xfId="8657"/>
    <cellStyle name="Normal 3 2 2 2 7 4" xfId="8658"/>
    <cellStyle name="Normal 3 2 2 2 7 4 2" xfId="19326"/>
    <cellStyle name="Normal 3 2 2 2 7 4 2 2" xfId="29685"/>
    <cellStyle name="Normal 3 2 2 2 7 4 3" xfId="29686"/>
    <cellStyle name="Normal 3 2 2 2 7 5" xfId="19327"/>
    <cellStyle name="Normal 3 2 2 2 7 5 2" xfId="29687"/>
    <cellStyle name="Normal 3 2 2 2 7 6" xfId="29688"/>
    <cellStyle name="Normal 3 2 2 2 8" xfId="8659"/>
    <cellStyle name="Normal 3 2 2 2 8 2" xfId="8660"/>
    <cellStyle name="Normal 3 2 2 2 8 2 2" xfId="8661"/>
    <cellStyle name="Normal 3 2 2 2 8 2 3" xfId="8662"/>
    <cellStyle name="Normal 3 2 2 2 8 2 3 2" xfId="19328"/>
    <cellStyle name="Normal 3 2 2 2 8 2 3 2 2" xfId="29689"/>
    <cellStyle name="Normal 3 2 2 2 8 2 3 3" xfId="29690"/>
    <cellStyle name="Normal 3 2 2 2 8 2 4" xfId="19329"/>
    <cellStyle name="Normal 3 2 2 2 8 2 4 2" xfId="29691"/>
    <cellStyle name="Normal 3 2 2 2 8 2 5" xfId="29692"/>
    <cellStyle name="Normal 3 2 2 2 8 3" xfId="8663"/>
    <cellStyle name="Normal 3 2 2 2 8 4" xfId="8664"/>
    <cellStyle name="Normal 3 2 2 2 8 4 2" xfId="19330"/>
    <cellStyle name="Normal 3 2 2 2 8 4 2 2" xfId="29693"/>
    <cellStyle name="Normal 3 2 2 2 8 4 3" xfId="29694"/>
    <cellStyle name="Normal 3 2 2 2 8 5" xfId="19331"/>
    <cellStyle name="Normal 3 2 2 2 8 5 2" xfId="29695"/>
    <cellStyle name="Normal 3 2 2 2 8 6" xfId="29696"/>
    <cellStyle name="Normal 3 2 2 2 9" xfId="8665"/>
    <cellStyle name="Normal 3 2 2 2 9 2" xfId="8666"/>
    <cellStyle name="Normal 3 2 2 2 9 2 2" xfId="8667"/>
    <cellStyle name="Normal 3 2 2 2 9 2 3" xfId="8668"/>
    <cellStyle name="Normal 3 2 2 2 9 2 3 2" xfId="19332"/>
    <cellStyle name="Normal 3 2 2 2 9 2 3 2 2" xfId="29697"/>
    <cellStyle name="Normal 3 2 2 2 9 2 3 3" xfId="29698"/>
    <cellStyle name="Normal 3 2 2 2 9 2 4" xfId="19333"/>
    <cellStyle name="Normal 3 2 2 2 9 2 4 2" xfId="29699"/>
    <cellStyle name="Normal 3 2 2 2 9 2 5" xfId="29700"/>
    <cellStyle name="Normal 3 2 2 2 9 3" xfId="8669"/>
    <cellStyle name="Normal 3 2 2 2 9 4" xfId="8670"/>
    <cellStyle name="Normal 3 2 2 2 9 4 2" xfId="19334"/>
    <cellStyle name="Normal 3 2 2 2 9 4 2 2" xfId="29701"/>
    <cellStyle name="Normal 3 2 2 2 9 4 3" xfId="29702"/>
    <cellStyle name="Normal 3 2 2 2 9 5" xfId="19335"/>
    <cellStyle name="Normal 3 2 2 2 9 5 2" xfId="29703"/>
    <cellStyle name="Normal 3 2 2 2 9 6" xfId="29704"/>
    <cellStyle name="Normal 3 2 2 20" xfId="19336"/>
    <cellStyle name="Normal 3 2 2 20 2" xfId="29705"/>
    <cellStyle name="Normal 3 2 2 3" xfId="8671"/>
    <cellStyle name="Normal 3 2 2 3 2" xfId="8672"/>
    <cellStyle name="Normal 3 2 2 3 2 2" xfId="8673"/>
    <cellStyle name="Normal 3 2 2 3 3" xfId="8674"/>
    <cellStyle name="Normal 3 2 2 3 3 2" xfId="8675"/>
    <cellStyle name="Normal 3 2 2 3 3 3" xfId="8676"/>
    <cellStyle name="Normal 3 2 2 3 3 3 2" xfId="19337"/>
    <cellStyle name="Normal 3 2 2 3 3 3 2 2" xfId="29706"/>
    <cellStyle name="Normal 3 2 2 3 3 3 3" xfId="29707"/>
    <cellStyle name="Normal 3 2 2 3 3 4" xfId="19338"/>
    <cellStyle name="Normal 3 2 2 3 3 4 2" xfId="29708"/>
    <cellStyle name="Normal 3 2 2 3 3 5" xfId="29709"/>
    <cellStyle name="Normal 3 2 2 3 4" xfId="8677"/>
    <cellStyle name="Normal 3 2 2 4" xfId="8678"/>
    <cellStyle name="Normal 3 2 2 4 2" xfId="8679"/>
    <cellStyle name="Normal 3 2 2 4 2 2" xfId="8680"/>
    <cellStyle name="Normal 3 2 2 4 3" xfId="8681"/>
    <cellStyle name="Normal 3 2 2 5" xfId="8682"/>
    <cellStyle name="Normal 3 2 2 5 2" xfId="8683"/>
    <cellStyle name="Normal 3 2 2 6" xfId="8684"/>
    <cellStyle name="Normal 3 2 2 6 2" xfId="8685"/>
    <cellStyle name="Normal 3 2 2 7" xfId="8686"/>
    <cellStyle name="Normal 3 2 2 7 2" xfId="8687"/>
    <cellStyle name="Normal 3 2 2 8" xfId="8688"/>
    <cellStyle name="Normal 3 2 2 8 2" xfId="8689"/>
    <cellStyle name="Normal 3 2 2 9" xfId="8690"/>
    <cellStyle name="Normal 3 2 2 9 2" xfId="8691"/>
    <cellStyle name="Normal 3 2 20" xfId="8692"/>
    <cellStyle name="Normal 3 2 20 2" xfId="8693"/>
    <cellStyle name="Normal 3 2 20 2 2" xfId="29710"/>
    <cellStyle name="Normal 3 2 20 3" xfId="8694"/>
    <cellStyle name="Normal 3 2 20 3 2" xfId="8695"/>
    <cellStyle name="Normal 3 2 20 3 2 2" xfId="19339"/>
    <cellStyle name="Normal 3 2 20 3 2 2 2" xfId="29711"/>
    <cellStyle name="Normal 3 2 20 3 2 3" xfId="29712"/>
    <cellStyle name="Normal 3 2 20 3 3" xfId="19340"/>
    <cellStyle name="Normal 3 2 20 3 3 2" xfId="29713"/>
    <cellStyle name="Normal 3 2 20 3 4" xfId="29714"/>
    <cellStyle name="Normal 3 2 20 4" xfId="8696"/>
    <cellStyle name="Normal 3 2 20 4 2" xfId="8697"/>
    <cellStyle name="Normal 3 2 20 4 2 2" xfId="19341"/>
    <cellStyle name="Normal 3 2 20 4 2 2 2" xfId="29715"/>
    <cellStyle name="Normal 3 2 20 4 2 3" xfId="29716"/>
    <cellStyle name="Normal 3 2 20 4 3" xfId="19342"/>
    <cellStyle name="Normal 3 2 20 4 3 2" xfId="29717"/>
    <cellStyle name="Normal 3 2 20 4 4" xfId="29718"/>
    <cellStyle name="Normal 3 2 20 5" xfId="8698"/>
    <cellStyle name="Normal 3 2 20 5 2" xfId="19343"/>
    <cellStyle name="Normal 3 2 20 5 2 2" xfId="29719"/>
    <cellStyle name="Normal 3 2 20 5 3" xfId="29720"/>
    <cellStyle name="Normal 3 2 20 6" xfId="19344"/>
    <cellStyle name="Normal 3 2 20 6 2" xfId="29721"/>
    <cellStyle name="Normal 3 2 20 7" xfId="29722"/>
    <cellStyle name="Normal 3 2 21" xfId="8699"/>
    <cellStyle name="Normal 3 2 21 2" xfId="8700"/>
    <cellStyle name="Normal 3 2 21 3" xfId="8701"/>
    <cellStyle name="Normal 3 2 21 3 2" xfId="19345"/>
    <cellStyle name="Normal 3 2 21 3 2 2" xfId="29723"/>
    <cellStyle name="Normal 3 2 21 3 3" xfId="29724"/>
    <cellStyle name="Normal 3 2 21 4" xfId="19346"/>
    <cellStyle name="Normal 3 2 21 4 2" xfId="29725"/>
    <cellStyle name="Normal 3 2 21 5" xfId="29726"/>
    <cellStyle name="Normal 3 2 22" xfId="8702"/>
    <cellStyle name="Normal 3 2 22 2" xfId="19347"/>
    <cellStyle name="Normal 3 2 22 2 2" xfId="29727"/>
    <cellStyle name="Normal 3 2 22 3" xfId="29728"/>
    <cellStyle name="Normal 3 2 23" xfId="19348"/>
    <cellStyle name="Normal 3 2 23 2" xfId="29729"/>
    <cellStyle name="Normal 3 2 24" xfId="29730"/>
    <cellStyle name="Normal 3 2 3" xfId="8703"/>
    <cellStyle name="Normal 3 2 3 2" xfId="8704"/>
    <cellStyle name="Normal 3 2 3 2 2" xfId="8705"/>
    <cellStyle name="Normal 3 2 3 2 3" xfId="8706"/>
    <cellStyle name="Normal 3 2 3 2 3 2" xfId="19349"/>
    <cellStyle name="Normal 3 2 3 2 3 2 2" xfId="29731"/>
    <cellStyle name="Normal 3 2 3 2 3 3" xfId="29732"/>
    <cellStyle name="Normal 3 2 3 2 4" xfId="19350"/>
    <cellStyle name="Normal 3 2 3 2 4 2" xfId="29733"/>
    <cellStyle name="Normal 3 2 3 2 5" xfId="29734"/>
    <cellStyle name="Normal 3 2 3 3" xfId="8707"/>
    <cellStyle name="Normal 3 2 3 3 2" xfId="19351"/>
    <cellStyle name="Normal 3 2 3 3 2 2" xfId="29735"/>
    <cellStyle name="Normal 3 2 3 4" xfId="8708"/>
    <cellStyle name="Normal 3 2 3 4 2" xfId="8709"/>
    <cellStyle name="Normal 3 2 3 4 2 2" xfId="19352"/>
    <cellStyle name="Normal 3 2 3 4 2 2 2" xfId="29736"/>
    <cellStyle name="Normal 3 2 3 4 2 3" xfId="29737"/>
    <cellStyle name="Normal 3 2 3 4 3" xfId="19353"/>
    <cellStyle name="Normal 3 2 3 4 3 2" xfId="29738"/>
    <cellStyle name="Normal 3 2 3 4 4" xfId="29739"/>
    <cellStyle name="Normal 3 2 3 5" xfId="8710"/>
    <cellStyle name="Normal 3 2 3 5 2" xfId="19354"/>
    <cellStyle name="Normal 3 2 3 5 2 2" xfId="29740"/>
    <cellStyle name="Normal 3 2 3 5 3" xfId="29741"/>
    <cellStyle name="Normal 3 2 3 6" xfId="19355"/>
    <cellStyle name="Normal 3 2 3 6 2" xfId="29742"/>
    <cellStyle name="Normal 3 2 3 7" xfId="29743"/>
    <cellStyle name="Normal 3 2 4" xfId="8711"/>
    <cellStyle name="Normal 3 2 4 2" xfId="8712"/>
    <cellStyle name="Normal 3 2 4 2 2" xfId="8713"/>
    <cellStyle name="Normal 3 2 4 2 3" xfId="8714"/>
    <cellStyle name="Normal 3 2 4 2 3 2" xfId="19356"/>
    <cellStyle name="Normal 3 2 4 2 3 2 2" xfId="29744"/>
    <cellStyle name="Normal 3 2 4 2 3 3" xfId="29745"/>
    <cellStyle name="Normal 3 2 4 2 4" xfId="19357"/>
    <cellStyle name="Normal 3 2 4 2 4 2" xfId="29746"/>
    <cellStyle name="Normal 3 2 4 2 5" xfId="29747"/>
    <cellStyle name="Normal 3 2 4 3" xfId="8715"/>
    <cellStyle name="Normal 3 2 4 4" xfId="8716"/>
    <cellStyle name="Normal 3 2 4 4 2" xfId="19358"/>
    <cellStyle name="Normal 3 2 4 4 2 2" xfId="29748"/>
    <cellStyle name="Normal 3 2 4 4 3" xfId="29749"/>
    <cellStyle name="Normal 3 2 4 5" xfId="19359"/>
    <cellStyle name="Normal 3 2 4 5 2" xfId="29750"/>
    <cellStyle name="Normal 3 2 4 6" xfId="29751"/>
    <cellStyle name="Normal 3 2 5" xfId="8717"/>
    <cellStyle name="Normal 3 2 5 2" xfId="8718"/>
    <cellStyle name="Normal 3 2 5 2 2" xfId="8719"/>
    <cellStyle name="Normal 3 2 5 2 3" xfId="8720"/>
    <cellStyle name="Normal 3 2 5 2 3 2" xfId="19360"/>
    <cellStyle name="Normal 3 2 5 2 3 2 2" xfId="29752"/>
    <cellStyle name="Normal 3 2 5 2 3 3" xfId="29753"/>
    <cellStyle name="Normal 3 2 5 2 4" xfId="19361"/>
    <cellStyle name="Normal 3 2 5 2 4 2" xfId="29754"/>
    <cellStyle name="Normal 3 2 5 2 5" xfId="29755"/>
    <cellStyle name="Normal 3 2 5 3" xfId="8721"/>
    <cellStyle name="Normal 3 2 5 4" xfId="8722"/>
    <cellStyle name="Normal 3 2 5 4 2" xfId="19362"/>
    <cellStyle name="Normal 3 2 5 4 2 2" xfId="29756"/>
    <cellStyle name="Normal 3 2 5 4 3" xfId="29757"/>
    <cellStyle name="Normal 3 2 5 5" xfId="19363"/>
    <cellStyle name="Normal 3 2 5 5 2" xfId="29758"/>
    <cellStyle name="Normal 3 2 5 6" xfId="29759"/>
    <cellStyle name="Normal 3 2 6" xfId="8723"/>
    <cellStyle name="Normal 3 2 6 2" xfId="8724"/>
    <cellStyle name="Normal 3 2 6 2 2" xfId="8725"/>
    <cellStyle name="Normal 3 2 6 2 3" xfId="8726"/>
    <cellStyle name="Normal 3 2 6 2 3 2" xfId="19364"/>
    <cellStyle name="Normal 3 2 6 2 3 2 2" xfId="29760"/>
    <cellStyle name="Normal 3 2 6 2 3 3" xfId="29761"/>
    <cellStyle name="Normal 3 2 6 2 4" xfId="19365"/>
    <cellStyle name="Normal 3 2 6 2 4 2" xfId="29762"/>
    <cellStyle name="Normal 3 2 6 2 5" xfId="29763"/>
    <cellStyle name="Normal 3 2 6 3" xfId="8727"/>
    <cellStyle name="Normal 3 2 6 4" xfId="8728"/>
    <cellStyle name="Normal 3 2 6 4 2" xfId="19366"/>
    <cellStyle name="Normal 3 2 6 4 2 2" xfId="29764"/>
    <cellStyle name="Normal 3 2 6 4 3" xfId="29765"/>
    <cellStyle name="Normal 3 2 6 5" xfId="19367"/>
    <cellStyle name="Normal 3 2 6 5 2" xfId="29766"/>
    <cellStyle name="Normal 3 2 6 6" xfId="29767"/>
    <cellStyle name="Normal 3 2 7" xfId="8729"/>
    <cellStyle name="Normal 3 2 7 2" xfId="8730"/>
    <cellStyle name="Normal 3 2 7 2 2" xfId="8731"/>
    <cellStyle name="Normal 3 2 7 2 3" xfId="8732"/>
    <cellStyle name="Normal 3 2 7 2 3 2" xfId="19368"/>
    <cellStyle name="Normal 3 2 7 2 3 2 2" xfId="29768"/>
    <cellStyle name="Normal 3 2 7 2 3 3" xfId="29769"/>
    <cellStyle name="Normal 3 2 7 2 4" xfId="19369"/>
    <cellStyle name="Normal 3 2 7 2 4 2" xfId="29770"/>
    <cellStyle name="Normal 3 2 7 2 5" xfId="29771"/>
    <cellStyle name="Normal 3 2 7 3" xfId="8733"/>
    <cellStyle name="Normal 3 2 7 4" xfId="8734"/>
    <cellStyle name="Normal 3 2 7 4 2" xfId="19370"/>
    <cellStyle name="Normal 3 2 7 4 2 2" xfId="29772"/>
    <cellStyle name="Normal 3 2 7 4 3" xfId="29773"/>
    <cellStyle name="Normal 3 2 7 5" xfId="19371"/>
    <cellStyle name="Normal 3 2 7 5 2" xfId="29774"/>
    <cellStyle name="Normal 3 2 7 6" xfId="29775"/>
    <cellStyle name="Normal 3 2 8" xfId="8735"/>
    <cellStyle name="Normal 3 2 8 2" xfId="8736"/>
    <cellStyle name="Normal 3 2 8 2 2" xfId="8737"/>
    <cellStyle name="Normal 3 2 8 2 3" xfId="8738"/>
    <cellStyle name="Normal 3 2 8 2 3 2" xfId="19372"/>
    <cellStyle name="Normal 3 2 8 2 3 2 2" xfId="29776"/>
    <cellStyle name="Normal 3 2 8 2 3 3" xfId="29777"/>
    <cellStyle name="Normal 3 2 8 2 4" xfId="19373"/>
    <cellStyle name="Normal 3 2 8 2 4 2" xfId="29778"/>
    <cellStyle name="Normal 3 2 8 2 5" xfId="29779"/>
    <cellStyle name="Normal 3 2 8 3" xfId="8739"/>
    <cellStyle name="Normal 3 2 8 4" xfId="8740"/>
    <cellStyle name="Normal 3 2 8 4 2" xfId="19374"/>
    <cellStyle name="Normal 3 2 8 4 2 2" xfId="29780"/>
    <cellStyle name="Normal 3 2 8 4 3" xfId="29781"/>
    <cellStyle name="Normal 3 2 8 5" xfId="19375"/>
    <cellStyle name="Normal 3 2 8 5 2" xfId="29782"/>
    <cellStyle name="Normal 3 2 8 6" xfId="29783"/>
    <cellStyle name="Normal 3 2 9" xfId="8741"/>
    <cellStyle name="Normal 3 2 9 2" xfId="8742"/>
    <cellStyle name="Normal 3 2 9 2 2" xfId="8743"/>
    <cellStyle name="Normal 3 2 9 2 3" xfId="8744"/>
    <cellStyle name="Normal 3 2 9 2 3 2" xfId="19376"/>
    <cellStyle name="Normal 3 2 9 2 3 2 2" xfId="29784"/>
    <cellStyle name="Normal 3 2 9 2 3 3" xfId="29785"/>
    <cellStyle name="Normal 3 2 9 2 4" xfId="19377"/>
    <cellStyle name="Normal 3 2 9 2 4 2" xfId="29786"/>
    <cellStyle name="Normal 3 2 9 2 5" xfId="29787"/>
    <cellStyle name="Normal 3 2 9 3" xfId="8745"/>
    <cellStyle name="Normal 3 2 9 4" xfId="8746"/>
    <cellStyle name="Normal 3 2 9 4 2" xfId="19378"/>
    <cellStyle name="Normal 3 2 9 4 2 2" xfId="29788"/>
    <cellStyle name="Normal 3 2 9 4 3" xfId="29789"/>
    <cellStyle name="Normal 3 2 9 5" xfId="19379"/>
    <cellStyle name="Normal 3 2 9 5 2" xfId="29790"/>
    <cellStyle name="Normal 3 2 9 6" xfId="29791"/>
    <cellStyle name="Normal 3 20" xfId="8747"/>
    <cellStyle name="Normal 3 20 2" xfId="8748"/>
    <cellStyle name="Normal 3 20 2 2" xfId="8749"/>
    <cellStyle name="Normal 3 20 3" xfId="8750"/>
    <cellStyle name="Normal 3 20 3 2" xfId="8751"/>
    <cellStyle name="Normal 3 20 4" xfId="8752"/>
    <cellStyle name="Normal 3 20 5" xfId="19380"/>
    <cellStyle name="Normal 3 21" xfId="8753"/>
    <cellStyle name="Normal 3 21 2" xfId="8754"/>
    <cellStyle name="Normal 3 21 3" xfId="19381"/>
    <cellStyle name="Normal 3 22" xfId="8755"/>
    <cellStyle name="Normal 3 22 2" xfId="8756"/>
    <cellStyle name="Normal 3 23" xfId="8757"/>
    <cellStyle name="Normal 3 23 2" xfId="19382"/>
    <cellStyle name="Normal 3 24" xfId="8758"/>
    <cellStyle name="Normal 3 24 2" xfId="19383"/>
    <cellStyle name="Normal 3 25" xfId="8759"/>
    <cellStyle name="Normal 3 25 2" xfId="19384"/>
    <cellStyle name="Normal 3 26" xfId="8760"/>
    <cellStyle name="Normal 3 26 2" xfId="19385"/>
    <cellStyle name="Normal 3 27" xfId="8761"/>
    <cellStyle name="Normal 3 27 2" xfId="19386"/>
    <cellStyle name="Normal 3 28" xfId="8762"/>
    <cellStyle name="Normal 3 28 2" xfId="19387"/>
    <cellStyle name="Normal 3 29" xfId="8763"/>
    <cellStyle name="Normal 3 29 2" xfId="19388"/>
    <cellStyle name="Normal 3 3" xfId="8764"/>
    <cellStyle name="Normal 3 3 10" xfId="19389"/>
    <cellStyle name="Normal 3 3 10 2" xfId="29792"/>
    <cellStyle name="Normal 3 3 2" xfId="8765"/>
    <cellStyle name="Normal 3 3 2 2" xfId="8766"/>
    <cellStyle name="Normal 3 3 2 2 10" xfId="29793"/>
    <cellStyle name="Normal 3 3 2 2 2" xfId="8767"/>
    <cellStyle name="Normal 3 3 2 2 2 2" xfId="8768"/>
    <cellStyle name="Normal 3 3 2 2 2 2 2" xfId="8769"/>
    <cellStyle name="Normal 3 3 2 2 2 3" xfId="8770"/>
    <cellStyle name="Normal 3 3 2 2 3" xfId="8771"/>
    <cellStyle name="Normal 3 3 2 2 3 2" xfId="8772"/>
    <cellStyle name="Normal 3 3 2 2 4" xfId="8773"/>
    <cellStyle name="Normal 3 3 2 2 4 2" xfId="8774"/>
    <cellStyle name="Normal 3 3 2 2 5" xfId="8775"/>
    <cellStyle name="Normal 3 3 2 2 5 2" xfId="8776"/>
    <cellStyle name="Normal 3 3 2 2 6" xfId="8777"/>
    <cellStyle name="Normal 3 3 2 2 6 2" xfId="8778"/>
    <cellStyle name="Normal 3 3 2 2 6 3" xfId="8779"/>
    <cellStyle name="Normal 3 3 2 2 6 3 2" xfId="19390"/>
    <cellStyle name="Normal 3 3 2 2 6 3 2 2" xfId="29794"/>
    <cellStyle name="Normal 3 3 2 2 6 3 3" xfId="29795"/>
    <cellStyle name="Normal 3 3 2 2 6 4" xfId="19391"/>
    <cellStyle name="Normal 3 3 2 2 6 4 2" xfId="29796"/>
    <cellStyle name="Normal 3 3 2 2 6 5" xfId="29797"/>
    <cellStyle name="Normal 3 3 2 2 7" xfId="8780"/>
    <cellStyle name="Normal 3 3 2 2 8" xfId="8781"/>
    <cellStyle name="Normal 3 3 2 2 8 2" xfId="19392"/>
    <cellStyle name="Normal 3 3 2 2 8 2 2" xfId="29798"/>
    <cellStyle name="Normal 3 3 2 2 8 3" xfId="29799"/>
    <cellStyle name="Normal 3 3 2 2 9" xfId="19393"/>
    <cellStyle name="Normal 3 3 2 2 9 2" xfId="29800"/>
    <cellStyle name="Normal 3 3 2 3" xfId="8782"/>
    <cellStyle name="Normal 3 3 2 3 2" xfId="8783"/>
    <cellStyle name="Normal 3 3 2 3 2 2" xfId="8784"/>
    <cellStyle name="Normal 3 3 2 3 2 3" xfId="8785"/>
    <cellStyle name="Normal 3 3 2 3 2 3 2" xfId="19394"/>
    <cellStyle name="Normal 3 3 2 3 2 3 2 2" xfId="29801"/>
    <cellStyle name="Normal 3 3 2 3 2 3 3" xfId="29802"/>
    <cellStyle name="Normal 3 3 2 3 2 4" xfId="19395"/>
    <cellStyle name="Normal 3 3 2 3 2 4 2" xfId="29803"/>
    <cellStyle name="Normal 3 3 2 3 2 5" xfId="29804"/>
    <cellStyle name="Normal 3 3 2 3 3" xfId="8786"/>
    <cellStyle name="Normal 3 3 2 3 4" xfId="8787"/>
    <cellStyle name="Normal 3 3 2 3 4 2" xfId="19396"/>
    <cellStyle name="Normal 3 3 2 3 4 2 2" xfId="29805"/>
    <cellStyle name="Normal 3 3 2 3 4 3" xfId="29806"/>
    <cellStyle name="Normal 3 3 2 3 5" xfId="19397"/>
    <cellStyle name="Normal 3 3 2 3 5 2" xfId="29807"/>
    <cellStyle name="Normal 3 3 2 3 6" xfId="29808"/>
    <cellStyle name="Normal 3 3 2 4" xfId="8788"/>
    <cellStyle name="Normal 3 3 2 4 2" xfId="8789"/>
    <cellStyle name="Normal 3 3 2 4 2 2" xfId="8790"/>
    <cellStyle name="Normal 3 3 2 4 2 3" xfId="8791"/>
    <cellStyle name="Normal 3 3 2 4 2 3 2" xfId="19398"/>
    <cellStyle name="Normal 3 3 2 4 2 3 2 2" xfId="29809"/>
    <cellStyle name="Normal 3 3 2 4 2 3 3" xfId="29810"/>
    <cellStyle name="Normal 3 3 2 4 2 4" xfId="19399"/>
    <cellStyle name="Normal 3 3 2 4 2 4 2" xfId="29811"/>
    <cellStyle name="Normal 3 3 2 4 2 5" xfId="29812"/>
    <cellStyle name="Normal 3 3 2 4 3" xfId="8792"/>
    <cellStyle name="Normal 3 3 2 4 4" xfId="8793"/>
    <cellStyle name="Normal 3 3 2 4 4 2" xfId="19400"/>
    <cellStyle name="Normal 3 3 2 4 4 2 2" xfId="29813"/>
    <cellStyle name="Normal 3 3 2 4 4 3" xfId="29814"/>
    <cellStyle name="Normal 3 3 2 4 5" xfId="19401"/>
    <cellStyle name="Normal 3 3 2 4 5 2" xfId="29815"/>
    <cellStyle name="Normal 3 3 2 4 6" xfId="29816"/>
    <cellStyle name="Normal 3 3 2 5" xfId="8794"/>
    <cellStyle name="Normal 3 3 2 5 2" xfId="8795"/>
    <cellStyle name="Normal 3 3 2 5 2 2" xfId="8796"/>
    <cellStyle name="Normal 3 3 2 5 2 3" xfId="8797"/>
    <cellStyle name="Normal 3 3 2 5 2 3 2" xfId="19402"/>
    <cellStyle name="Normal 3 3 2 5 2 3 2 2" xfId="29817"/>
    <cellStyle name="Normal 3 3 2 5 2 3 3" xfId="29818"/>
    <cellStyle name="Normal 3 3 2 5 2 4" xfId="19403"/>
    <cellStyle name="Normal 3 3 2 5 2 4 2" xfId="29819"/>
    <cellStyle name="Normal 3 3 2 5 2 5" xfId="29820"/>
    <cellStyle name="Normal 3 3 2 5 3" xfId="8798"/>
    <cellStyle name="Normal 3 3 2 5 4" xfId="8799"/>
    <cellStyle name="Normal 3 3 2 5 4 2" xfId="19404"/>
    <cellStyle name="Normal 3 3 2 5 4 2 2" xfId="29821"/>
    <cellStyle name="Normal 3 3 2 5 4 3" xfId="29822"/>
    <cellStyle name="Normal 3 3 2 5 5" xfId="19405"/>
    <cellStyle name="Normal 3 3 2 5 5 2" xfId="29823"/>
    <cellStyle name="Normal 3 3 2 5 6" xfId="29824"/>
    <cellStyle name="Normal 3 3 2 6" xfId="8800"/>
    <cellStyle name="Normal 3 3 2 6 2" xfId="8801"/>
    <cellStyle name="Normal 3 3 2 7" xfId="8802"/>
    <cellStyle name="Normal 3 3 3" xfId="8803"/>
    <cellStyle name="Normal 3 3 3 2" xfId="8804"/>
    <cellStyle name="Normal 3 3 3 2 2" xfId="8805"/>
    <cellStyle name="Normal 3 3 3 3" xfId="8806"/>
    <cellStyle name="Normal 3 3 3 3 2" xfId="8807"/>
    <cellStyle name="Normal 3 3 3 3 3" xfId="8808"/>
    <cellStyle name="Normal 3 3 3 3 3 2" xfId="19406"/>
    <cellStyle name="Normal 3 3 3 3 3 2 2" xfId="29825"/>
    <cellStyle name="Normal 3 3 3 3 3 3" xfId="29826"/>
    <cellStyle name="Normal 3 3 3 3 4" xfId="19407"/>
    <cellStyle name="Normal 3 3 3 3 4 2" xfId="29827"/>
    <cellStyle name="Normal 3 3 3 3 5" xfId="29828"/>
    <cellStyle name="Normal 3 3 3 4" xfId="8809"/>
    <cellStyle name="Normal 3 3 3 4 2" xfId="8810"/>
    <cellStyle name="Normal 3 3 3 4 3" xfId="8811"/>
    <cellStyle name="Normal 3 3 3 4 3 2" xfId="19408"/>
    <cellStyle name="Normal 3 3 3 4 3 2 2" xfId="29829"/>
    <cellStyle name="Normal 3 3 3 4 3 3" xfId="29830"/>
    <cellStyle name="Normal 3 3 3 4 4" xfId="19409"/>
    <cellStyle name="Normal 3 3 3 4 4 2" xfId="29831"/>
    <cellStyle name="Normal 3 3 3 4 5" xfId="29832"/>
    <cellStyle name="Normal 3 3 3 5" xfId="8812"/>
    <cellStyle name="Normal 3 3 4" xfId="8813"/>
    <cellStyle name="Normal 3 3 4 2" xfId="8814"/>
    <cellStyle name="Normal 3 3 4 2 2" xfId="8815"/>
    <cellStyle name="Normal 3 3 4 3" xfId="8816"/>
    <cellStyle name="Normal 3 3 5" xfId="8817"/>
    <cellStyle name="Normal 3 3 5 2" xfId="8818"/>
    <cellStyle name="Normal 3 3 6" xfId="8819"/>
    <cellStyle name="Normal 3 3 6 2" xfId="8820"/>
    <cellStyle name="Normal 3 3 7" xfId="8821"/>
    <cellStyle name="Normal 3 3 7 2" xfId="8822"/>
    <cellStyle name="Normal 3 3 8" xfId="8823"/>
    <cellStyle name="Normal 3 3 9" xfId="8824"/>
    <cellStyle name="Normal 3 30" xfId="8825"/>
    <cellStyle name="Normal 3 30 2" xfId="19410"/>
    <cellStyle name="Normal 3 31" xfId="8826"/>
    <cellStyle name="Normal 3 31 2" xfId="19411"/>
    <cellStyle name="Normal 3 32" xfId="8827"/>
    <cellStyle name="Normal 3 32 2" xfId="19412"/>
    <cellStyle name="Normal 3 33" xfId="8828"/>
    <cellStyle name="Normal 3 33 2" xfId="19413"/>
    <cellStyle name="Normal 3 34" xfId="8829"/>
    <cellStyle name="Normal 3 34 2" xfId="19414"/>
    <cellStyle name="Normal 3 35" xfId="8830"/>
    <cellStyle name="Normal 3 35 2" xfId="19415"/>
    <cellStyle name="Normal 3 36" xfId="8831"/>
    <cellStyle name="Normal 3 36 2" xfId="19416"/>
    <cellStyle name="Normal 3 37" xfId="8832"/>
    <cellStyle name="Normal 3 37 2" xfId="19417"/>
    <cellStyle name="Normal 3 38" xfId="8833"/>
    <cellStyle name="Normal 3 38 2" xfId="19418"/>
    <cellStyle name="Normal 3 39" xfId="8834"/>
    <cellStyle name="Normal 3 39 2" xfId="19419"/>
    <cellStyle name="Normal 3 4" xfId="8835"/>
    <cellStyle name="Normal 3 4 10" xfId="8836"/>
    <cellStyle name="Normal 3 4 10 2" xfId="19420"/>
    <cellStyle name="Normal 3 4 11" xfId="8837"/>
    <cellStyle name="Normal 3 4 11 2" xfId="19421"/>
    <cellStyle name="Normal 3 4 12" xfId="19422"/>
    <cellStyle name="Normal 3 4 2" xfId="8838"/>
    <cellStyle name="Normal 3 4 2 2" xfId="8839"/>
    <cellStyle name="Normal 3 4 3" xfId="8840"/>
    <cellStyle name="Normal 3 4 3 2" xfId="8841"/>
    <cellStyle name="Normal 3 4 3 2 2" xfId="8842"/>
    <cellStyle name="Normal 3 4 4" xfId="8843"/>
    <cellStyle name="Normal 3 4 4 2" xfId="19423"/>
    <cellStyle name="Normal 3 4 5" xfId="8844"/>
    <cellStyle name="Normal 3 4 5 2" xfId="19424"/>
    <cellStyle name="Normal 3 4 6" xfId="8845"/>
    <cellStyle name="Normal 3 4 6 2" xfId="19425"/>
    <cellStyle name="Normal 3 4 7" xfId="8846"/>
    <cellStyle name="Normal 3 4 7 2" xfId="19426"/>
    <cellStyle name="Normal 3 4 8" xfId="8847"/>
    <cellStyle name="Normal 3 4 8 2" xfId="19427"/>
    <cellStyle name="Normal 3 4 9" xfId="8848"/>
    <cellStyle name="Normal 3 4 9 2" xfId="19428"/>
    <cellStyle name="Normal 3 40" xfId="8849"/>
    <cellStyle name="Normal 3 40 2" xfId="19429"/>
    <cellStyle name="Normal 3 41" xfId="8850"/>
    <cellStyle name="Normal 3 41 2" xfId="19430"/>
    <cellStyle name="Normal 3 42" xfId="8851"/>
    <cellStyle name="Normal 3 42 2" xfId="19431"/>
    <cellStyle name="Normal 3 43" xfId="8852"/>
    <cellStyle name="Normal 3 43 2" xfId="8853"/>
    <cellStyle name="Normal 3 43 2 2" xfId="8854"/>
    <cellStyle name="Normal 3 43 2 3" xfId="8855"/>
    <cellStyle name="Normal 3 43 2 3 2" xfId="19432"/>
    <cellStyle name="Normal 3 43 2 3 2 2" xfId="29833"/>
    <cellStyle name="Normal 3 43 2 3 3" xfId="29834"/>
    <cellStyle name="Normal 3 43 2 4" xfId="19433"/>
    <cellStyle name="Normal 3 43 2 4 2" xfId="29835"/>
    <cellStyle name="Normal 3 43 2 5" xfId="29836"/>
    <cellStyle name="Normal 3 43 3" xfId="8856"/>
    <cellStyle name="Normal 3 43 4" xfId="8857"/>
    <cellStyle name="Normal 3 43 4 2" xfId="19434"/>
    <cellStyle name="Normal 3 43 4 2 2" xfId="29837"/>
    <cellStyle name="Normal 3 43 4 3" xfId="29838"/>
    <cellStyle name="Normal 3 43 5" xfId="19435"/>
    <cellStyle name="Normal 3 43 5 2" xfId="29839"/>
    <cellStyle name="Normal 3 43 6" xfId="29840"/>
    <cellStyle name="Normal 3 44" xfId="8858"/>
    <cellStyle name="Normal 3 44 2" xfId="8859"/>
    <cellStyle name="Normal 3 44 2 2" xfId="8860"/>
    <cellStyle name="Normal 3 44 2 3" xfId="8861"/>
    <cellStyle name="Normal 3 44 2 3 2" xfId="19436"/>
    <cellStyle name="Normal 3 44 2 3 2 2" xfId="29841"/>
    <cellStyle name="Normal 3 44 2 3 3" xfId="29842"/>
    <cellStyle name="Normal 3 44 2 4" xfId="19437"/>
    <cellStyle name="Normal 3 44 2 4 2" xfId="29843"/>
    <cellStyle name="Normal 3 44 2 5" xfId="29844"/>
    <cellStyle name="Normal 3 44 3" xfId="8862"/>
    <cellStyle name="Normal 3 44 4" xfId="8863"/>
    <cellStyle name="Normal 3 44 4 2" xfId="19438"/>
    <cellStyle name="Normal 3 44 4 2 2" xfId="29845"/>
    <cellStyle name="Normal 3 44 4 3" xfId="29846"/>
    <cellStyle name="Normal 3 44 5" xfId="19439"/>
    <cellStyle name="Normal 3 44 5 2" xfId="29847"/>
    <cellStyle name="Normal 3 44 6" xfId="29848"/>
    <cellStyle name="Normal 3 45" xfId="8864"/>
    <cellStyle name="Normal 3 45 2" xfId="19440"/>
    <cellStyle name="Normal 3 46" xfId="8865"/>
    <cellStyle name="Normal 3 46 2" xfId="19441"/>
    <cellStyle name="Normal 3 47" xfId="8866"/>
    <cellStyle name="Normal 3 47 2" xfId="19442"/>
    <cellStyle name="Normal 3 48" xfId="8867"/>
    <cellStyle name="Normal 3 48 2" xfId="19443"/>
    <cellStyle name="Normal 3 49" xfId="8868"/>
    <cellStyle name="Normal 3 49 2" xfId="19444"/>
    <cellStyle name="Normal 3 5" xfId="8869"/>
    <cellStyle name="Normal 3 5 10" xfId="8870"/>
    <cellStyle name="Normal 3 5 10 2" xfId="8871"/>
    <cellStyle name="Normal 3 5 11" xfId="8872"/>
    <cellStyle name="Normal 3 5 11 2" xfId="8873"/>
    <cellStyle name="Normal 3 5 12" xfId="8874"/>
    <cellStyle name="Normal 3 5 12 2" xfId="8875"/>
    <cellStyle name="Normal 3 5 13" xfId="8876"/>
    <cellStyle name="Normal 3 5 13 2" xfId="8877"/>
    <cellStyle name="Normal 3 5 14" xfId="8878"/>
    <cellStyle name="Normal 3 5 14 2" xfId="8879"/>
    <cellStyle name="Normal 3 5 15" xfId="8880"/>
    <cellStyle name="Normal 3 5 15 2" xfId="8881"/>
    <cellStyle name="Normal 3 5 16" xfId="8882"/>
    <cellStyle name="Normal 3 5 16 2" xfId="8883"/>
    <cellStyle name="Normal 3 5 17" xfId="8884"/>
    <cellStyle name="Normal 3 5 17 2" xfId="8885"/>
    <cellStyle name="Normal 3 5 18" xfId="8886"/>
    <cellStyle name="Normal 3 5 2" xfId="8887"/>
    <cellStyle name="Normal 3 5 2 2" xfId="8888"/>
    <cellStyle name="Normal 3 5 2 2 2" xfId="8889"/>
    <cellStyle name="Normal 3 5 2 2 2 2" xfId="8890"/>
    <cellStyle name="Normal 3 5 2 2 2 2 2" xfId="8891"/>
    <cellStyle name="Normal 3 5 2 2 2 3" xfId="8892"/>
    <cellStyle name="Normal 3 5 2 2 3" xfId="8893"/>
    <cellStyle name="Normal 3 5 2 2 3 2" xfId="8894"/>
    <cellStyle name="Normal 3 5 2 2 4" xfId="8895"/>
    <cellStyle name="Normal 3 5 2 2 4 2" xfId="8896"/>
    <cellStyle name="Normal 3 5 2 2 5" xfId="8897"/>
    <cellStyle name="Normal 3 5 2 2 5 2" xfId="8898"/>
    <cellStyle name="Normal 3 5 2 2 6" xfId="8899"/>
    <cellStyle name="Normal 3 5 2 3" xfId="8900"/>
    <cellStyle name="Normal 3 5 2 3 2" xfId="8901"/>
    <cellStyle name="Normal 3 5 2 4" xfId="8902"/>
    <cellStyle name="Normal 3 5 2 4 2" xfId="8903"/>
    <cellStyle name="Normal 3 5 2 5" xfId="8904"/>
    <cellStyle name="Normal 3 5 2 5 2" xfId="8905"/>
    <cellStyle name="Normal 3 5 2 6" xfId="8906"/>
    <cellStyle name="Normal 3 5 3" xfId="8907"/>
    <cellStyle name="Normal 3 5 3 2" xfId="8908"/>
    <cellStyle name="Normal 3 5 3 2 2" xfId="8909"/>
    <cellStyle name="Normal 3 5 3 3" xfId="8910"/>
    <cellStyle name="Normal 3 5 3 3 2" xfId="8911"/>
    <cellStyle name="Normal 3 5 3 4" xfId="8912"/>
    <cellStyle name="Normal 3 5 4" xfId="8913"/>
    <cellStyle name="Normal 3 5 4 2" xfId="8914"/>
    <cellStyle name="Normal 3 5 4 2 2" xfId="8915"/>
    <cellStyle name="Normal 3 5 4 3" xfId="8916"/>
    <cellStyle name="Normal 3 5 5" xfId="8917"/>
    <cellStyle name="Normal 3 5 5 2" xfId="8918"/>
    <cellStyle name="Normal 3 5 6" xfId="8919"/>
    <cellStyle name="Normal 3 5 6 2" xfId="8920"/>
    <cellStyle name="Normal 3 5 7" xfId="8921"/>
    <cellStyle name="Normal 3 5 7 2" xfId="8922"/>
    <cellStyle name="Normal 3 5 8" xfId="8923"/>
    <cellStyle name="Normal 3 5 8 2" xfId="8924"/>
    <cellStyle name="Normal 3 5 9" xfId="8925"/>
    <cellStyle name="Normal 3 5 9 2" xfId="8926"/>
    <cellStyle name="Normal 3 50" xfId="8927"/>
    <cellStyle name="Normal 3 50 2" xfId="8928"/>
    <cellStyle name="Normal 3 51" xfId="8929"/>
    <cellStyle name="Normal 3 51 2" xfId="19445"/>
    <cellStyle name="Normal 3 52" xfId="8930"/>
    <cellStyle name="Normal 3 52 2" xfId="8931"/>
    <cellStyle name="Normal 3 53" xfId="8932"/>
    <cellStyle name="Normal 3 53 2" xfId="8933"/>
    <cellStyle name="Normal 3 54" xfId="8934"/>
    <cellStyle name="Normal 3 54 2" xfId="8935"/>
    <cellStyle name="Normal 3 55" xfId="8936"/>
    <cellStyle name="Normal 3 55 2" xfId="8937"/>
    <cellStyle name="Normal 3 56" xfId="8938"/>
    <cellStyle name="Normal 3 56 2" xfId="8939"/>
    <cellStyle name="Normal 3 57" xfId="8940"/>
    <cellStyle name="Normal 3 57 2" xfId="8941"/>
    <cellStyle name="Normal 3 58" xfId="8942"/>
    <cellStyle name="Normal 3 58 2" xfId="19446"/>
    <cellStyle name="Normal 3 59" xfId="8943"/>
    <cellStyle name="Normal 3 59 2" xfId="19447"/>
    <cellStyle name="Normal 3 6" xfId="8944"/>
    <cellStyle name="Normal 3 6 2" xfId="8945"/>
    <cellStyle name="Normal 3 6 2 2" xfId="8946"/>
    <cellStyle name="Normal 3 6 3" xfId="8947"/>
    <cellStyle name="Normal 3 6 3 2" xfId="8948"/>
    <cellStyle name="Normal 3 6 4" xfId="8949"/>
    <cellStyle name="Normal 3 6 4 2" xfId="8950"/>
    <cellStyle name="Normal 3 6 5" xfId="8951"/>
    <cellStyle name="Normal 3 60" xfId="8952"/>
    <cellStyle name="Normal 3 60 2" xfId="19448"/>
    <cellStyle name="Normal 3 61" xfId="8953"/>
    <cellStyle name="Normal 3 61 2" xfId="19449"/>
    <cellStyle name="Normal 3 62" xfId="8954"/>
    <cellStyle name="Normal 3 62 2" xfId="19450"/>
    <cellStyle name="Normal 3 63" xfId="8955"/>
    <cellStyle name="Normal 3 63 2" xfId="19451"/>
    <cellStyle name="Normal 3 64" xfId="8956"/>
    <cellStyle name="Normal 3 64 2" xfId="19452"/>
    <cellStyle name="Normal 3 65" xfId="8957"/>
    <cellStyle name="Normal 3 65 2" xfId="19453"/>
    <cellStyle name="Normal 3 66" xfId="8958"/>
    <cellStyle name="Normal 3 66 2" xfId="19454"/>
    <cellStyle name="Normal 3 67" xfId="8959"/>
    <cellStyle name="Normal 3 67 2" xfId="19455"/>
    <cellStyle name="Normal 3 68" xfId="8960"/>
    <cellStyle name="Normal 3 68 2" xfId="19456"/>
    <cellStyle name="Normal 3 69" xfId="8961"/>
    <cellStyle name="Normal 3 69 2" xfId="19457"/>
    <cellStyle name="Normal 3 7" xfId="8962"/>
    <cellStyle name="Normal 3 7 2" xfId="8963"/>
    <cellStyle name="Normal 3 70" xfId="8964"/>
    <cellStyle name="Normal 3 70 2" xfId="19458"/>
    <cellStyle name="Normal 3 71" xfId="8965"/>
    <cellStyle name="Normal 3 71 2" xfId="8966"/>
    <cellStyle name="Normal 3 72" xfId="8967"/>
    <cellStyle name="Normal 3 72 2" xfId="8968"/>
    <cellStyle name="Normal 3 73" xfId="8969"/>
    <cellStyle name="Normal 3 73 2" xfId="8970"/>
    <cellStyle name="Normal 3 74" xfId="8971"/>
    <cellStyle name="Normal 3 74 2" xfId="8972"/>
    <cellStyle name="Normal 3 75" xfId="8973"/>
    <cellStyle name="Normal 3 75 2" xfId="19459"/>
    <cellStyle name="Normal 3 76" xfId="8974"/>
    <cellStyle name="Normal 3 76 2" xfId="19460"/>
    <cellStyle name="Normal 3 77" xfId="8975"/>
    <cellStyle name="Normal 3 77 2" xfId="19461"/>
    <cellStyle name="Normal 3 78" xfId="8976"/>
    <cellStyle name="Normal 3 78 2" xfId="19462"/>
    <cellStyle name="Normal 3 79" xfId="8977"/>
    <cellStyle name="Normal 3 79 2" xfId="19463"/>
    <cellStyle name="Normal 3 8" xfId="8978"/>
    <cellStyle name="Normal 3 8 2" xfId="8979"/>
    <cellStyle name="Normal 3 8 2 2" xfId="8980"/>
    <cellStyle name="Normal 3 8 3" xfId="8981"/>
    <cellStyle name="Normal 3 8 3 2" xfId="8982"/>
    <cellStyle name="Normal 3 8 4" xfId="8983"/>
    <cellStyle name="Normal 3 8 4 2" xfId="8984"/>
    <cellStyle name="Normal 3 8 5" xfId="8985"/>
    <cellStyle name="Normal 3 80" xfId="8986"/>
    <cellStyle name="Normal 3 80 2" xfId="19464"/>
    <cellStyle name="Normal 3 81" xfId="8987"/>
    <cellStyle name="Normal 3 81 2" xfId="19465"/>
    <cellStyle name="Normal 3 82" xfId="8988"/>
    <cellStyle name="Normal 3 82 2" xfId="19466"/>
    <cellStyle name="Normal 3 83" xfId="8989"/>
    <cellStyle name="Normal 3 83 2" xfId="19467"/>
    <cellStyle name="Normal 3 84" xfId="8990"/>
    <cellStyle name="Normal 3 84 2" xfId="19468"/>
    <cellStyle name="Normal 3 85" xfId="8991"/>
    <cellStyle name="Normal 3 85 2" xfId="19469"/>
    <cellStyle name="Normal 3 86" xfId="8992"/>
    <cellStyle name="Normal 3 86 2" xfId="19470"/>
    <cellStyle name="Normal 3 87" xfId="8993"/>
    <cellStyle name="Normal 3 87 2" xfId="19471"/>
    <cellStyle name="Normal 3 88" xfId="8994"/>
    <cellStyle name="Normal 3 88 2" xfId="19472"/>
    <cellStyle name="Normal 3 89" xfId="8995"/>
    <cellStyle name="Normal 3 89 2" xfId="19473"/>
    <cellStyle name="Normal 3 9" xfId="8996"/>
    <cellStyle name="Normal 3 9 2" xfId="8997"/>
    <cellStyle name="Normal 3 9 2 2" xfId="8998"/>
    <cellStyle name="Normal 3 9 3" xfId="8999"/>
    <cellStyle name="Normal 3 9 3 2" xfId="9000"/>
    <cellStyle name="Normal 3 9 4" xfId="9001"/>
    <cellStyle name="Normal 3 9 4 2" xfId="9002"/>
    <cellStyle name="Normal 3 9 5" xfId="9003"/>
    <cellStyle name="Normal 3 90" xfId="9004"/>
    <cellStyle name="Normal 3 90 2" xfId="19474"/>
    <cellStyle name="Normal 3 91" xfId="9005"/>
    <cellStyle name="Normal 3 91 2" xfId="19475"/>
    <cellStyle name="Normal 3 92" xfId="9006"/>
    <cellStyle name="Normal 3 92 2" xfId="19476"/>
    <cellStyle name="Normal 3 93" xfId="9007"/>
    <cellStyle name="Normal 3 93 2" xfId="19477"/>
    <cellStyle name="Normal 3 94" xfId="9008"/>
    <cellStyle name="Normal 3 94 2" xfId="19478"/>
    <cellStyle name="Normal 3 95" xfId="9009"/>
    <cellStyle name="Normal 3 95 2" xfId="19479"/>
    <cellStyle name="Normal 3 96" xfId="9010"/>
    <cellStyle name="Normal 3 96 2" xfId="19480"/>
    <cellStyle name="Normal 3 97" xfId="9011"/>
    <cellStyle name="Normal 3 97 2" xfId="9012"/>
    <cellStyle name="Normal 3 98" xfId="9013"/>
    <cellStyle name="Normal 3 98 2" xfId="9014"/>
    <cellStyle name="Normal 3 99" xfId="9015"/>
    <cellStyle name="Normal 3 99 2" xfId="19481"/>
    <cellStyle name="Normal 30" xfId="9016"/>
    <cellStyle name="Normal 30 2" xfId="9017"/>
    <cellStyle name="Normal 30 2 2" xfId="9018"/>
    <cellStyle name="Normal 30 2 2 2" xfId="19482"/>
    <cellStyle name="Normal 30 2 2 2 2" xfId="29849"/>
    <cellStyle name="Normal 30 2 2 3" xfId="29850"/>
    <cellStyle name="Normal 30 2 3" xfId="19483"/>
    <cellStyle name="Normal 30 2 3 2" xfId="29851"/>
    <cellStyle name="Normal 30 2 4" xfId="29852"/>
    <cellStyle name="Normal 30 3" xfId="9019"/>
    <cellStyle name="Normal 30 3 2" xfId="9020"/>
    <cellStyle name="Normal 30 3 2 2" xfId="19484"/>
    <cellStyle name="Normal 30 3 2 2 2" xfId="29853"/>
    <cellStyle name="Normal 30 3 2 3" xfId="29854"/>
    <cellStyle name="Normal 30 3 3" xfId="19485"/>
    <cellStyle name="Normal 30 3 3 2" xfId="29855"/>
    <cellStyle name="Normal 30 3 4" xfId="29856"/>
    <cellStyle name="Normal 30 4" xfId="9021"/>
    <cellStyle name="Normal 30 4 2" xfId="9022"/>
    <cellStyle name="Normal 30 4 2 2" xfId="19486"/>
    <cellStyle name="Normal 30 4 2 2 2" xfId="29857"/>
    <cellStyle name="Normal 30 4 2 3" xfId="29858"/>
    <cellStyle name="Normal 30 4 3" xfId="19487"/>
    <cellStyle name="Normal 30 4 3 2" xfId="29859"/>
    <cellStyle name="Normal 30 4 4" xfId="29860"/>
    <cellStyle name="Normal 30 5" xfId="9023"/>
    <cellStyle name="Normal 30 5 2" xfId="9024"/>
    <cellStyle name="Normal 30 5 2 2" xfId="19488"/>
    <cellStyle name="Normal 30 5 2 2 2" xfId="29861"/>
    <cellStyle name="Normal 30 5 2 3" xfId="29862"/>
    <cellStyle name="Normal 30 5 3" xfId="19489"/>
    <cellStyle name="Normal 30 5 3 2" xfId="29863"/>
    <cellStyle name="Normal 30 5 4" xfId="29864"/>
    <cellStyle name="Normal 30 6" xfId="9025"/>
    <cellStyle name="Normal 30 6 2" xfId="9026"/>
    <cellStyle name="Normal 30 6 2 2" xfId="19490"/>
    <cellStyle name="Normal 30 6 2 2 2" xfId="29865"/>
    <cellStyle name="Normal 30 6 2 3" xfId="29866"/>
    <cellStyle name="Normal 30 6 3" xfId="19491"/>
    <cellStyle name="Normal 30 6 3 2" xfId="29867"/>
    <cellStyle name="Normal 30 6 4" xfId="29868"/>
    <cellStyle name="Normal 30 7" xfId="9027"/>
    <cellStyle name="Normal 30 7 2" xfId="9028"/>
    <cellStyle name="Normal 30 7 2 2" xfId="19492"/>
    <cellStyle name="Normal 30 7 2 2 2" xfId="29869"/>
    <cellStyle name="Normal 30 7 2 3" xfId="29870"/>
    <cellStyle name="Normal 30 7 3" xfId="19493"/>
    <cellStyle name="Normal 30 7 3 2" xfId="29871"/>
    <cellStyle name="Normal 30 7 4" xfId="29872"/>
    <cellStyle name="Normal 31" xfId="9029"/>
    <cellStyle name="Normal 31 2" xfId="9030"/>
    <cellStyle name="Normal 31 2 2" xfId="9031"/>
    <cellStyle name="Normal 31 3" xfId="9032"/>
    <cellStyle name="Normal 31 3 2" xfId="9033"/>
    <cellStyle name="Normal 31 3 3" xfId="9034"/>
    <cellStyle name="Normal 31 3 3 2" xfId="19494"/>
    <cellStyle name="Normal 31 3 3 2 2" xfId="29873"/>
    <cellStyle name="Normal 31 3 3 3" xfId="29874"/>
    <cellStyle name="Normal 31 3 4" xfId="19495"/>
    <cellStyle name="Normal 31 3 4 2" xfId="29875"/>
    <cellStyle name="Normal 31 3 5" xfId="29876"/>
    <cellStyle name="Normal 31 4" xfId="9035"/>
    <cellStyle name="Normal 31 4 2" xfId="9036"/>
    <cellStyle name="Normal 31 4 2 2" xfId="19496"/>
    <cellStyle name="Normal 31 4 2 2 2" xfId="29877"/>
    <cellStyle name="Normal 31 4 2 3" xfId="29878"/>
    <cellStyle name="Normal 31 4 3" xfId="19497"/>
    <cellStyle name="Normal 31 4 3 2" xfId="29879"/>
    <cellStyle name="Normal 31 4 4" xfId="29880"/>
    <cellStyle name="Normal 31 5" xfId="9037"/>
    <cellStyle name="Normal 31 5 2" xfId="9038"/>
    <cellStyle name="Normal 31 5 2 2" xfId="19498"/>
    <cellStyle name="Normal 31 5 2 2 2" xfId="29881"/>
    <cellStyle name="Normal 31 5 2 3" xfId="29882"/>
    <cellStyle name="Normal 31 5 3" xfId="19499"/>
    <cellStyle name="Normal 31 5 3 2" xfId="29883"/>
    <cellStyle name="Normal 31 5 4" xfId="29884"/>
    <cellStyle name="Normal 31 6" xfId="9039"/>
    <cellStyle name="Normal 31 6 2" xfId="9040"/>
    <cellStyle name="Normal 31 6 2 2" xfId="19500"/>
    <cellStyle name="Normal 31 6 2 2 2" xfId="29885"/>
    <cellStyle name="Normal 31 6 2 3" xfId="29886"/>
    <cellStyle name="Normal 31 6 3" xfId="19501"/>
    <cellStyle name="Normal 31 6 3 2" xfId="29887"/>
    <cellStyle name="Normal 31 6 4" xfId="29888"/>
    <cellStyle name="Normal 31 7" xfId="9041"/>
    <cellStyle name="Normal 31 7 2" xfId="9042"/>
    <cellStyle name="Normal 31 7 2 2" xfId="19502"/>
    <cellStyle name="Normal 31 7 2 2 2" xfId="29889"/>
    <cellStyle name="Normal 31 7 2 3" xfId="29890"/>
    <cellStyle name="Normal 31 7 3" xfId="19503"/>
    <cellStyle name="Normal 31 7 3 2" xfId="29891"/>
    <cellStyle name="Normal 31 7 4" xfId="29892"/>
    <cellStyle name="Normal 32" xfId="9043"/>
    <cellStyle name="Normal 32 2" xfId="9044"/>
    <cellStyle name="Normal 32 2 2" xfId="9045"/>
    <cellStyle name="Normal 32 2 3" xfId="9046"/>
    <cellStyle name="Normal 32 2 3 2" xfId="19504"/>
    <cellStyle name="Normal 32 2 3 2 2" xfId="29893"/>
    <cellStyle name="Normal 32 2 3 3" xfId="29894"/>
    <cellStyle name="Normal 32 2 4" xfId="19505"/>
    <cellStyle name="Normal 32 2 4 2" xfId="29895"/>
    <cellStyle name="Normal 32 2 5" xfId="29896"/>
    <cellStyle name="Normal 32 3" xfId="9047"/>
    <cellStyle name="Normal 32 3 2" xfId="9048"/>
    <cellStyle name="Normal 32 3 2 2" xfId="19506"/>
    <cellStyle name="Normal 32 3 2 2 2" xfId="29897"/>
    <cellStyle name="Normal 32 3 2 3" xfId="29898"/>
    <cellStyle name="Normal 32 3 3" xfId="19507"/>
    <cellStyle name="Normal 32 3 3 2" xfId="29899"/>
    <cellStyle name="Normal 32 3 4" xfId="29900"/>
    <cellStyle name="Normal 32 4" xfId="9049"/>
    <cellStyle name="Normal 32 4 2" xfId="9050"/>
    <cellStyle name="Normal 32 4 2 2" xfId="19508"/>
    <cellStyle name="Normal 32 4 2 2 2" xfId="29901"/>
    <cellStyle name="Normal 32 4 2 3" xfId="29902"/>
    <cellStyle name="Normal 32 4 3" xfId="19509"/>
    <cellStyle name="Normal 32 4 3 2" xfId="29903"/>
    <cellStyle name="Normal 32 4 4" xfId="29904"/>
    <cellStyle name="Normal 32 5" xfId="9051"/>
    <cellStyle name="Normal 32 5 2" xfId="9052"/>
    <cellStyle name="Normal 32 5 2 2" xfId="19510"/>
    <cellStyle name="Normal 32 5 2 2 2" xfId="29905"/>
    <cellStyle name="Normal 32 5 2 3" xfId="29906"/>
    <cellStyle name="Normal 32 5 3" xfId="19511"/>
    <cellStyle name="Normal 32 5 3 2" xfId="29907"/>
    <cellStyle name="Normal 32 5 4" xfId="29908"/>
    <cellStyle name="Normal 32 6" xfId="9053"/>
    <cellStyle name="Normal 32 6 2" xfId="9054"/>
    <cellStyle name="Normal 32 6 2 2" xfId="19512"/>
    <cellStyle name="Normal 32 6 2 2 2" xfId="29909"/>
    <cellStyle name="Normal 32 6 2 3" xfId="29910"/>
    <cellStyle name="Normal 32 6 3" xfId="19513"/>
    <cellStyle name="Normal 32 6 3 2" xfId="29911"/>
    <cellStyle name="Normal 32 6 4" xfId="29912"/>
    <cellStyle name="Normal 32 7" xfId="9055"/>
    <cellStyle name="Normal 32 7 2" xfId="9056"/>
    <cellStyle name="Normal 32 7 2 2" xfId="19514"/>
    <cellStyle name="Normal 32 7 2 2 2" xfId="29913"/>
    <cellStyle name="Normal 32 7 2 3" xfId="29914"/>
    <cellStyle name="Normal 32 7 3" xfId="19515"/>
    <cellStyle name="Normal 32 7 3 2" xfId="29915"/>
    <cellStyle name="Normal 32 7 4" xfId="29916"/>
    <cellStyle name="Normal 33" xfId="9057"/>
    <cellStyle name="Normal 33 2" xfId="9058"/>
    <cellStyle name="Normal 33 2 2" xfId="9059"/>
    <cellStyle name="Normal 33 2 2 2" xfId="19516"/>
    <cellStyle name="Normal 33 2 2 2 2" xfId="29917"/>
    <cellStyle name="Normal 33 2 2 3" xfId="29918"/>
    <cellStyle name="Normal 33 2 3" xfId="19517"/>
    <cellStyle name="Normal 33 2 3 2" xfId="29919"/>
    <cellStyle name="Normal 33 2 4" xfId="29920"/>
    <cellStyle name="Normal 33 3" xfId="9060"/>
    <cellStyle name="Normal 33 3 2" xfId="9061"/>
    <cellStyle name="Normal 33 3 2 2" xfId="19518"/>
    <cellStyle name="Normal 33 3 2 2 2" xfId="29921"/>
    <cellStyle name="Normal 33 3 2 3" xfId="29922"/>
    <cellStyle name="Normal 33 3 3" xfId="19519"/>
    <cellStyle name="Normal 33 3 3 2" xfId="29923"/>
    <cellStyle name="Normal 33 3 4" xfId="29924"/>
    <cellStyle name="Normal 33 4" xfId="9062"/>
    <cellStyle name="Normal 33 4 2" xfId="9063"/>
    <cellStyle name="Normal 33 4 2 2" xfId="19520"/>
    <cellStyle name="Normal 33 4 2 2 2" xfId="29925"/>
    <cellStyle name="Normal 33 4 2 3" xfId="29926"/>
    <cellStyle name="Normal 33 4 3" xfId="19521"/>
    <cellStyle name="Normal 33 4 3 2" xfId="29927"/>
    <cellStyle name="Normal 33 4 4" xfId="29928"/>
    <cellStyle name="Normal 33 5" xfId="9064"/>
    <cellStyle name="Normal 33 5 2" xfId="9065"/>
    <cellStyle name="Normal 33 5 2 2" xfId="19522"/>
    <cellStyle name="Normal 33 5 2 2 2" xfId="29929"/>
    <cellStyle name="Normal 33 5 2 3" xfId="29930"/>
    <cellStyle name="Normal 33 5 3" xfId="19523"/>
    <cellStyle name="Normal 33 5 3 2" xfId="29931"/>
    <cellStyle name="Normal 33 5 4" xfId="29932"/>
    <cellStyle name="Normal 33 6" xfId="9066"/>
    <cellStyle name="Normal 33 6 2" xfId="9067"/>
    <cellStyle name="Normal 33 6 2 2" xfId="19524"/>
    <cellStyle name="Normal 33 6 2 2 2" xfId="29933"/>
    <cellStyle name="Normal 33 6 2 3" xfId="29934"/>
    <cellStyle name="Normal 33 6 3" xfId="19525"/>
    <cellStyle name="Normal 33 6 3 2" xfId="29935"/>
    <cellStyle name="Normal 33 6 4" xfId="29936"/>
    <cellStyle name="Normal 33 7" xfId="9068"/>
    <cellStyle name="Normal 33 7 2" xfId="9069"/>
    <cellStyle name="Normal 33 7 2 2" xfId="19526"/>
    <cellStyle name="Normal 33 7 2 2 2" xfId="29937"/>
    <cellStyle name="Normal 33 7 2 3" xfId="29938"/>
    <cellStyle name="Normal 33 7 3" xfId="19527"/>
    <cellStyle name="Normal 33 7 3 2" xfId="29939"/>
    <cellStyle name="Normal 33 7 4" xfId="29940"/>
    <cellStyle name="Normal 34" xfId="9070"/>
    <cellStyle name="Normal 34 2" xfId="9071"/>
    <cellStyle name="Normal 35" xfId="9072"/>
    <cellStyle name="Normal 35 2" xfId="9073"/>
    <cellStyle name="Normal 36" xfId="9074"/>
    <cellStyle name="Normal 36 2" xfId="9075"/>
    <cellStyle name="Normal 36 2 2" xfId="9076"/>
    <cellStyle name="Normal 36 2 2 2" xfId="19528"/>
    <cellStyle name="Normal 36 2 2 2 2" xfId="29941"/>
    <cellStyle name="Normal 36 2 2 3" xfId="29942"/>
    <cellStyle name="Normal 36 2 3" xfId="19529"/>
    <cellStyle name="Normal 36 2 3 2" xfId="29943"/>
    <cellStyle name="Normal 36 2 4" xfId="29944"/>
    <cellStyle name="Normal 36 3" xfId="9077"/>
    <cellStyle name="Normal 36 3 2" xfId="9078"/>
    <cellStyle name="Normal 36 3 2 2" xfId="19530"/>
    <cellStyle name="Normal 36 3 2 2 2" xfId="29945"/>
    <cellStyle name="Normal 36 3 2 3" xfId="29946"/>
    <cellStyle name="Normal 36 3 3" xfId="19531"/>
    <cellStyle name="Normal 36 3 3 2" xfId="29947"/>
    <cellStyle name="Normal 36 3 4" xfId="29948"/>
    <cellStyle name="Normal 36 4" xfId="9079"/>
    <cellStyle name="Normal 36 4 2" xfId="9080"/>
    <cellStyle name="Normal 36 4 2 2" xfId="19532"/>
    <cellStyle name="Normal 36 4 2 2 2" xfId="29949"/>
    <cellStyle name="Normal 36 4 2 3" xfId="29950"/>
    <cellStyle name="Normal 36 4 3" xfId="19533"/>
    <cellStyle name="Normal 36 4 3 2" xfId="29951"/>
    <cellStyle name="Normal 36 4 4" xfId="29952"/>
    <cellStyle name="Normal 36 5" xfId="9081"/>
    <cellStyle name="Normal 36 5 2" xfId="9082"/>
    <cellStyle name="Normal 36 5 2 2" xfId="19534"/>
    <cellStyle name="Normal 36 5 2 2 2" xfId="29953"/>
    <cellStyle name="Normal 36 5 2 3" xfId="29954"/>
    <cellStyle name="Normal 36 5 3" xfId="19535"/>
    <cellStyle name="Normal 36 5 3 2" xfId="29955"/>
    <cellStyle name="Normal 36 5 4" xfId="29956"/>
    <cellStyle name="Normal 36 6" xfId="9083"/>
    <cellStyle name="Normal 36 6 2" xfId="9084"/>
    <cellStyle name="Normal 36 6 2 2" xfId="19536"/>
    <cellStyle name="Normal 36 6 2 2 2" xfId="29957"/>
    <cellStyle name="Normal 36 6 2 3" xfId="29958"/>
    <cellStyle name="Normal 36 6 3" xfId="19537"/>
    <cellStyle name="Normal 36 6 3 2" xfId="29959"/>
    <cellStyle name="Normal 36 6 4" xfId="29960"/>
    <cellStyle name="Normal 36 7" xfId="9085"/>
    <cellStyle name="Normal 36 7 2" xfId="9086"/>
    <cellStyle name="Normal 36 7 2 2" xfId="19538"/>
    <cellStyle name="Normal 36 7 2 2 2" xfId="29961"/>
    <cellStyle name="Normal 36 7 2 3" xfId="29962"/>
    <cellStyle name="Normal 36 7 3" xfId="19539"/>
    <cellStyle name="Normal 36 7 3 2" xfId="29963"/>
    <cellStyle name="Normal 36 7 4" xfId="29964"/>
    <cellStyle name="Normal 37" xfId="9087"/>
    <cellStyle name="Normal 37 2" xfId="9088"/>
    <cellStyle name="Normal 37 2 2" xfId="9089"/>
    <cellStyle name="Normal 37 2 2 2" xfId="19540"/>
    <cellStyle name="Normal 37 2 2 2 2" xfId="29965"/>
    <cellStyle name="Normal 37 2 2 3" xfId="29966"/>
    <cellStyle name="Normal 37 2 3" xfId="19541"/>
    <cellStyle name="Normal 37 2 3 2" xfId="29967"/>
    <cellStyle name="Normal 37 2 4" xfId="29968"/>
    <cellStyle name="Normal 37 3" xfId="9090"/>
    <cellStyle name="Normal 37 3 2" xfId="9091"/>
    <cellStyle name="Normal 37 3 2 2" xfId="19542"/>
    <cellStyle name="Normal 37 3 2 2 2" xfId="29969"/>
    <cellStyle name="Normal 37 3 2 3" xfId="29970"/>
    <cellStyle name="Normal 37 3 3" xfId="19543"/>
    <cellStyle name="Normal 37 3 3 2" xfId="29971"/>
    <cellStyle name="Normal 37 3 4" xfId="29972"/>
    <cellStyle name="Normal 37 4" xfId="9092"/>
    <cellStyle name="Normal 37 4 2" xfId="9093"/>
    <cellStyle name="Normal 37 4 2 2" xfId="19544"/>
    <cellStyle name="Normal 37 4 2 2 2" xfId="29973"/>
    <cellStyle name="Normal 37 4 2 3" xfId="29974"/>
    <cellStyle name="Normal 37 4 3" xfId="19545"/>
    <cellStyle name="Normal 37 4 3 2" xfId="29975"/>
    <cellStyle name="Normal 37 4 4" xfId="29976"/>
    <cellStyle name="Normal 37 5" xfId="9094"/>
    <cellStyle name="Normal 37 5 2" xfId="9095"/>
    <cellStyle name="Normal 37 5 2 2" xfId="19546"/>
    <cellStyle name="Normal 37 5 2 2 2" xfId="29977"/>
    <cellStyle name="Normal 37 5 2 3" xfId="29978"/>
    <cellStyle name="Normal 37 5 3" xfId="19547"/>
    <cellStyle name="Normal 37 5 3 2" xfId="29979"/>
    <cellStyle name="Normal 37 5 4" xfId="29980"/>
    <cellStyle name="Normal 37 6" xfId="9096"/>
    <cellStyle name="Normal 37 6 2" xfId="9097"/>
    <cellStyle name="Normal 37 6 2 2" xfId="19548"/>
    <cellStyle name="Normal 37 6 2 2 2" xfId="29981"/>
    <cellStyle name="Normal 37 6 2 3" xfId="29982"/>
    <cellStyle name="Normal 37 6 3" xfId="19549"/>
    <cellStyle name="Normal 37 6 3 2" xfId="29983"/>
    <cellStyle name="Normal 37 6 4" xfId="29984"/>
    <cellStyle name="Normal 37 7" xfId="9098"/>
    <cellStyle name="Normal 37 7 2" xfId="9099"/>
    <cellStyle name="Normal 37 7 2 2" xfId="19550"/>
    <cellStyle name="Normal 37 7 2 2 2" xfId="29985"/>
    <cellStyle name="Normal 37 7 2 3" xfId="29986"/>
    <cellStyle name="Normal 37 7 3" xfId="19551"/>
    <cellStyle name="Normal 37 7 3 2" xfId="29987"/>
    <cellStyle name="Normal 37 7 4" xfId="29988"/>
    <cellStyle name="Normal 38" xfId="9100"/>
    <cellStyle name="Normal 38 2" xfId="9101"/>
    <cellStyle name="Normal 38 2 2" xfId="9102"/>
    <cellStyle name="Normal 38 2 2 2" xfId="19552"/>
    <cellStyle name="Normal 38 2 2 2 2" xfId="29989"/>
    <cellStyle name="Normal 38 2 2 3" xfId="29990"/>
    <cellStyle name="Normal 38 2 3" xfId="19553"/>
    <cellStyle name="Normal 38 2 3 2" xfId="29991"/>
    <cellStyle name="Normal 38 2 4" xfId="29992"/>
    <cellStyle name="Normal 38 3" xfId="9103"/>
    <cellStyle name="Normal 38 3 2" xfId="9104"/>
    <cellStyle name="Normal 38 3 2 2" xfId="19554"/>
    <cellStyle name="Normal 38 3 2 2 2" xfId="29993"/>
    <cellStyle name="Normal 38 3 2 3" xfId="29994"/>
    <cellStyle name="Normal 38 3 3" xfId="19555"/>
    <cellStyle name="Normal 38 3 3 2" xfId="29995"/>
    <cellStyle name="Normal 38 3 4" xfId="29996"/>
    <cellStyle name="Normal 38 4" xfId="9105"/>
    <cellStyle name="Normal 38 4 2" xfId="9106"/>
    <cellStyle name="Normal 38 4 2 2" xfId="19556"/>
    <cellStyle name="Normal 38 4 2 2 2" xfId="29997"/>
    <cellStyle name="Normal 38 4 2 3" xfId="29998"/>
    <cellStyle name="Normal 38 4 3" xfId="19557"/>
    <cellStyle name="Normal 38 4 3 2" xfId="29999"/>
    <cellStyle name="Normal 38 4 4" xfId="30000"/>
    <cellStyle name="Normal 38 5" xfId="9107"/>
    <cellStyle name="Normal 38 5 2" xfId="9108"/>
    <cellStyle name="Normal 38 5 2 2" xfId="19558"/>
    <cellStyle name="Normal 38 5 2 2 2" xfId="30001"/>
    <cellStyle name="Normal 38 5 2 3" xfId="30002"/>
    <cellStyle name="Normal 38 5 3" xfId="19559"/>
    <cellStyle name="Normal 38 5 3 2" xfId="30003"/>
    <cellStyle name="Normal 38 5 4" xfId="30004"/>
    <cellStyle name="Normal 38 6" xfId="9109"/>
    <cellStyle name="Normal 38 6 2" xfId="9110"/>
    <cellStyle name="Normal 38 6 2 2" xfId="19560"/>
    <cellStyle name="Normal 38 6 2 2 2" xfId="30005"/>
    <cellStyle name="Normal 38 6 2 3" xfId="30006"/>
    <cellStyle name="Normal 38 6 3" xfId="19561"/>
    <cellStyle name="Normal 38 6 3 2" xfId="30007"/>
    <cellStyle name="Normal 38 6 4" xfId="30008"/>
    <cellStyle name="Normal 38 7" xfId="9111"/>
    <cellStyle name="Normal 38 7 2" xfId="9112"/>
    <cellStyle name="Normal 38 7 2 2" xfId="19562"/>
    <cellStyle name="Normal 38 7 2 2 2" xfId="30009"/>
    <cellStyle name="Normal 38 7 2 3" xfId="30010"/>
    <cellStyle name="Normal 38 7 3" xfId="19563"/>
    <cellStyle name="Normal 38 7 3 2" xfId="30011"/>
    <cellStyle name="Normal 38 7 4" xfId="30012"/>
    <cellStyle name="Normal 39" xfId="9113"/>
    <cellStyle name="Normal 39 2" xfId="9114"/>
    <cellStyle name="Normal 39 2 2" xfId="9115"/>
    <cellStyle name="Normal 39 2 2 2" xfId="19564"/>
    <cellStyle name="Normal 39 2 2 2 2" xfId="30013"/>
    <cellStyle name="Normal 39 2 2 3" xfId="30014"/>
    <cellStyle name="Normal 39 2 3" xfId="19565"/>
    <cellStyle name="Normal 39 2 3 2" xfId="30015"/>
    <cellStyle name="Normal 39 2 4" xfId="30016"/>
    <cellStyle name="Normal 39 3" xfId="9116"/>
    <cellStyle name="Normal 39 3 2" xfId="9117"/>
    <cellStyle name="Normal 39 3 2 2" xfId="19566"/>
    <cellStyle name="Normal 39 3 2 2 2" xfId="30017"/>
    <cellStyle name="Normal 39 3 2 3" xfId="30018"/>
    <cellStyle name="Normal 39 3 3" xfId="19567"/>
    <cellStyle name="Normal 39 3 3 2" xfId="30019"/>
    <cellStyle name="Normal 39 3 4" xfId="30020"/>
    <cellStyle name="Normal 39 4" xfId="9118"/>
    <cellStyle name="Normal 39 4 2" xfId="9119"/>
    <cellStyle name="Normal 39 4 2 2" xfId="19568"/>
    <cellStyle name="Normal 39 4 2 2 2" xfId="30021"/>
    <cellStyle name="Normal 39 4 2 3" xfId="30022"/>
    <cellStyle name="Normal 39 4 3" xfId="19569"/>
    <cellStyle name="Normal 39 4 3 2" xfId="30023"/>
    <cellStyle name="Normal 39 4 4" xfId="30024"/>
    <cellStyle name="Normal 39 5" xfId="9120"/>
    <cellStyle name="Normal 39 5 2" xfId="9121"/>
    <cellStyle name="Normal 39 5 2 2" xfId="19570"/>
    <cellStyle name="Normal 39 5 2 2 2" xfId="30025"/>
    <cellStyle name="Normal 39 5 2 3" xfId="30026"/>
    <cellStyle name="Normal 39 5 3" xfId="19571"/>
    <cellStyle name="Normal 39 5 3 2" xfId="30027"/>
    <cellStyle name="Normal 39 5 4" xfId="30028"/>
    <cellStyle name="Normal 39 6" xfId="9122"/>
    <cellStyle name="Normal 39 6 2" xfId="9123"/>
    <cellStyle name="Normal 39 6 2 2" xfId="19572"/>
    <cellStyle name="Normal 39 6 2 2 2" xfId="30029"/>
    <cellStyle name="Normal 39 6 2 3" xfId="30030"/>
    <cellStyle name="Normal 39 6 3" xfId="19573"/>
    <cellStyle name="Normal 39 6 3 2" xfId="30031"/>
    <cellStyle name="Normal 39 6 4" xfId="30032"/>
    <cellStyle name="Normal 39 7" xfId="9124"/>
    <cellStyle name="Normal 39 7 2" xfId="9125"/>
    <cellStyle name="Normal 39 7 2 2" xfId="19574"/>
    <cellStyle name="Normal 39 7 2 2 2" xfId="30033"/>
    <cellStyle name="Normal 39 7 2 3" xfId="30034"/>
    <cellStyle name="Normal 39 7 3" xfId="19575"/>
    <cellStyle name="Normal 39 7 3 2" xfId="30035"/>
    <cellStyle name="Normal 39 7 4" xfId="30036"/>
    <cellStyle name="Normal 4" xfId="57"/>
    <cellStyle name="Normal 4 10" xfId="9126"/>
    <cellStyle name="Normal 4 10 2" xfId="9127"/>
    <cellStyle name="Normal 4 10 2 2" xfId="9128"/>
    <cellStyle name="Normal 4 10 3" xfId="9129"/>
    <cellStyle name="Normal 4 10 3 2" xfId="9130"/>
    <cellStyle name="Normal 4 10 4" xfId="9131"/>
    <cellStyle name="Normal 4 10 5" xfId="19576"/>
    <cellStyle name="Normal 4 100" xfId="9132"/>
    <cellStyle name="Normal 4 100 2" xfId="19577"/>
    <cellStyle name="Normal 4 101" xfId="9133"/>
    <cellStyle name="Normal 4 101 2" xfId="9134"/>
    <cellStyle name="Normal 4 102" xfId="9135"/>
    <cellStyle name="Normal 4 102 2" xfId="9136"/>
    <cellStyle name="Normal 4 103" xfId="9137"/>
    <cellStyle name="Normal 4 103 2" xfId="9138"/>
    <cellStyle name="Normal 4 104" xfId="9139"/>
    <cellStyle name="Normal 4 104 2" xfId="9140"/>
    <cellStyle name="Normal 4 105" xfId="9141"/>
    <cellStyle name="Normal 4 105 2" xfId="9142"/>
    <cellStyle name="Normal 4 106" xfId="9143"/>
    <cellStyle name="Normal 4 106 2" xfId="9144"/>
    <cellStyle name="Normal 4 107" xfId="9145"/>
    <cellStyle name="Normal 4 107 2" xfId="19578"/>
    <cellStyle name="Normal 4 108" xfId="9146"/>
    <cellStyle name="Normal 4 108 2" xfId="19579"/>
    <cellStyle name="Normal 4 109" xfId="9147"/>
    <cellStyle name="Normal 4 109 2" xfId="19580"/>
    <cellStyle name="Normal 4 11" xfId="9148"/>
    <cellStyle name="Normal 4 11 2" xfId="9149"/>
    <cellStyle name="Normal 4 11 2 2" xfId="9150"/>
    <cellStyle name="Normal 4 11 3" xfId="9151"/>
    <cellStyle name="Normal 4 11 3 2" xfId="9152"/>
    <cellStyle name="Normal 4 11 4" xfId="9153"/>
    <cellStyle name="Normal 4 11 5" xfId="19581"/>
    <cellStyle name="Normal 4 110" xfId="9154"/>
    <cellStyle name="Normal 4 110 2" xfId="19582"/>
    <cellStyle name="Normal 4 111" xfId="9155"/>
    <cellStyle name="Normal 4 111 2" xfId="9156"/>
    <cellStyle name="Normal 4 112" xfId="9157"/>
    <cellStyle name="Normal 4 112 2" xfId="19583"/>
    <cellStyle name="Normal 4 113" xfId="9158"/>
    <cellStyle name="Normal 4 113 2" xfId="19584"/>
    <cellStyle name="Normal 4 114" xfId="9159"/>
    <cellStyle name="Normal 4 114 2" xfId="19585"/>
    <cellStyle name="Normal 4 115" xfId="9160"/>
    <cellStyle name="Normal 4 115 2" xfId="19586"/>
    <cellStyle name="Normal 4 116" xfId="9161"/>
    <cellStyle name="Normal 4 116 2" xfId="19587"/>
    <cellStyle name="Normal 4 117" xfId="9162"/>
    <cellStyle name="Normal 4 117 2" xfId="19588"/>
    <cellStyle name="Normal 4 118" xfId="9163"/>
    <cellStyle name="Normal 4 118 2" xfId="19589"/>
    <cellStyle name="Normal 4 119" xfId="9164"/>
    <cellStyle name="Normal 4 119 2" xfId="19590"/>
    <cellStyle name="Normal 4 12" xfId="9165"/>
    <cellStyle name="Normal 4 12 2" xfId="9166"/>
    <cellStyle name="Normal 4 12 3" xfId="19591"/>
    <cellStyle name="Normal 4 120" xfId="9167"/>
    <cellStyle name="Normal 4 120 2" xfId="9168"/>
    <cellStyle name="Normal 4 121" xfId="9169"/>
    <cellStyle name="Normal 4 121 2" xfId="9170"/>
    <cellStyle name="Normal 4 122" xfId="9171"/>
    <cellStyle name="Normal 4 122 2" xfId="9172"/>
    <cellStyle name="Normal 4 123" xfId="9173"/>
    <cellStyle name="Normal 4 123 2" xfId="9174"/>
    <cellStyle name="Normal 4 124" xfId="9175"/>
    <cellStyle name="Normal 4 124 2" xfId="19592"/>
    <cellStyle name="Normal 4 125" xfId="9176"/>
    <cellStyle name="Normal 4 125 2" xfId="19593"/>
    <cellStyle name="Normal 4 126" xfId="9177"/>
    <cellStyle name="Normal 4 126 2" xfId="19594"/>
    <cellStyle name="Normal 4 127" xfId="9178"/>
    <cellStyle name="Normal 4 127 2" xfId="19595"/>
    <cellStyle name="Normal 4 128" xfId="9179"/>
    <cellStyle name="Normal 4 128 2" xfId="19596"/>
    <cellStyle name="Normal 4 129" xfId="9180"/>
    <cellStyle name="Normal 4 129 2" xfId="19597"/>
    <cellStyle name="Normal 4 13" xfId="9181"/>
    <cellStyle name="Normal 4 13 2" xfId="9182"/>
    <cellStyle name="Normal 4 13 3" xfId="19598"/>
    <cellStyle name="Normal 4 130" xfId="9183"/>
    <cellStyle name="Normal 4 130 2" xfId="19599"/>
    <cellStyle name="Normal 4 131" xfId="9184"/>
    <cellStyle name="Normal 4 131 2" xfId="19600"/>
    <cellStyle name="Normal 4 132" xfId="9185"/>
    <cellStyle name="Normal 4 132 2" xfId="19601"/>
    <cellStyle name="Normal 4 133" xfId="9186"/>
    <cellStyle name="Normal 4 133 2" xfId="19602"/>
    <cellStyle name="Normal 4 134" xfId="9187"/>
    <cellStyle name="Normal 4 134 2" xfId="19603"/>
    <cellStyle name="Normal 4 135" xfId="9188"/>
    <cellStyle name="Normal 4 135 2" xfId="19604"/>
    <cellStyle name="Normal 4 136" xfId="9189"/>
    <cellStyle name="Normal 4 136 2" xfId="19605"/>
    <cellStyle name="Normal 4 137" xfId="9190"/>
    <cellStyle name="Normal 4 137 2" xfId="19606"/>
    <cellStyle name="Normal 4 138" xfId="9191"/>
    <cellStyle name="Normal 4 138 2" xfId="19607"/>
    <cellStyle name="Normal 4 139" xfId="9192"/>
    <cellStyle name="Normal 4 139 2" xfId="19608"/>
    <cellStyle name="Normal 4 14" xfId="9193"/>
    <cellStyle name="Normal 4 14 2" xfId="9194"/>
    <cellStyle name="Normal 4 14 3" xfId="19609"/>
    <cellStyle name="Normal 4 140" xfId="9195"/>
    <cellStyle name="Normal 4 140 2" xfId="19610"/>
    <cellStyle name="Normal 4 141" xfId="9196"/>
    <cellStyle name="Normal 4 141 2" xfId="19611"/>
    <cellStyle name="Normal 4 142" xfId="9197"/>
    <cellStyle name="Normal 4 142 2" xfId="19612"/>
    <cellStyle name="Normal 4 143" xfId="9198"/>
    <cellStyle name="Normal 4 143 2" xfId="19613"/>
    <cellStyle name="Normal 4 144" xfId="9199"/>
    <cellStyle name="Normal 4 144 2" xfId="19614"/>
    <cellStyle name="Normal 4 145" xfId="9200"/>
    <cellStyle name="Normal 4 145 2" xfId="19615"/>
    <cellStyle name="Normal 4 146" xfId="9201"/>
    <cellStyle name="Normal 4 146 2" xfId="9202"/>
    <cellStyle name="Normal 4 147" xfId="9203"/>
    <cellStyle name="Normal 4 147 2" xfId="9204"/>
    <cellStyle name="Normal 4 148" xfId="9205"/>
    <cellStyle name="Normal 4 148 2" xfId="19616"/>
    <cellStyle name="Normal 4 149" xfId="9206"/>
    <cellStyle name="Normal 4 149 2" xfId="19617"/>
    <cellStyle name="Normal 4 15" xfId="9207"/>
    <cellStyle name="Normal 4 15 2" xfId="9208"/>
    <cellStyle name="Normal 4 15 3" xfId="19618"/>
    <cellStyle name="Normal 4 150" xfId="9209"/>
    <cellStyle name="Normal 4 150 2" xfId="19619"/>
    <cellStyle name="Normal 4 151" xfId="9210"/>
    <cellStyle name="Normal 4 151 2" xfId="19620"/>
    <cellStyle name="Normal 4 152" xfId="9211"/>
    <cellStyle name="Normal 4 152 2" xfId="19621"/>
    <cellStyle name="Normal 4 153" xfId="9212"/>
    <cellStyle name="Normal 4 153 2" xfId="9213"/>
    <cellStyle name="Normal 4 154" xfId="9214"/>
    <cellStyle name="Normal 4 154 2" xfId="19622"/>
    <cellStyle name="Normal 4 155" xfId="9215"/>
    <cellStyle name="Normal 4 155 2" xfId="9216"/>
    <cellStyle name="Normal 4 156" xfId="9217"/>
    <cellStyle name="Normal 4 156 2" xfId="9218"/>
    <cellStyle name="Normal 4 156 2 2" xfId="9219"/>
    <cellStyle name="Normal 4 156 2 2 2" xfId="19623"/>
    <cellStyle name="Normal 4 156 2 2 2 2" xfId="30037"/>
    <cellStyle name="Normal 4 156 2 2 3" xfId="30038"/>
    <cellStyle name="Normal 4 156 2 3" xfId="19624"/>
    <cellStyle name="Normal 4 156 2 3 2" xfId="30039"/>
    <cellStyle name="Normal 4 156 2 4" xfId="30040"/>
    <cellStyle name="Normal 4 156 3" xfId="9220"/>
    <cellStyle name="Normal 4 156 3 2" xfId="19625"/>
    <cellStyle name="Normal 4 156 3 2 2" xfId="30041"/>
    <cellStyle name="Normal 4 156 3 3" xfId="30042"/>
    <cellStyle name="Normal 4 156 4" xfId="19626"/>
    <cellStyle name="Normal 4 156 4 2" xfId="30043"/>
    <cellStyle name="Normal 4 156 5" xfId="30044"/>
    <cellStyle name="Normal 4 157" xfId="9221"/>
    <cellStyle name="Normal 4 157 2" xfId="9222"/>
    <cellStyle name="Normal 4 157 2 2" xfId="19627"/>
    <cellStyle name="Normal 4 157 2 2 2" xfId="30045"/>
    <cellStyle name="Normal 4 157 2 3" xfId="30046"/>
    <cellStyle name="Normal 4 157 3" xfId="19628"/>
    <cellStyle name="Normal 4 157 3 2" xfId="30047"/>
    <cellStyle name="Normal 4 157 4" xfId="30048"/>
    <cellStyle name="Normal 4 158" xfId="9223"/>
    <cellStyle name="Normal 4 158 2" xfId="19629"/>
    <cellStyle name="Normal 4 158 2 2" xfId="19630"/>
    <cellStyle name="Normal 4 158 2 2 2" xfId="30049"/>
    <cellStyle name="Normal 4 158 2 3" xfId="30050"/>
    <cellStyle name="Normal 4 158 3" xfId="19631"/>
    <cellStyle name="Normal 4 158 3 2" xfId="30051"/>
    <cellStyle name="Normal 4 158 4" xfId="30052"/>
    <cellStyle name="Normal 4 159" xfId="19632"/>
    <cellStyle name="Normal 4 159 2" xfId="30053"/>
    <cellStyle name="Normal 4 16" xfId="9224"/>
    <cellStyle name="Normal 4 16 2" xfId="9225"/>
    <cellStyle name="Normal 4 16 3" xfId="19633"/>
    <cellStyle name="Normal 4 160" xfId="30054"/>
    <cellStyle name="Normal 4 161" xfId="33652"/>
    <cellStyle name="Normal 4 17" xfId="9226"/>
    <cellStyle name="Normal 4 17 2" xfId="9227"/>
    <cellStyle name="Normal 4 17 3" xfId="19634"/>
    <cellStyle name="Normal 4 18" xfId="9228"/>
    <cellStyle name="Normal 4 18 2" xfId="9229"/>
    <cellStyle name="Normal 4 18 3" xfId="19635"/>
    <cellStyle name="Normal 4 19" xfId="9230"/>
    <cellStyle name="Normal 4 19 2" xfId="9231"/>
    <cellStyle name="Normal 4 19 3" xfId="19636"/>
    <cellStyle name="Normal 4 2" xfId="9232"/>
    <cellStyle name="Normal 4 2 10" xfId="9233"/>
    <cellStyle name="Normal 4 2 10 2" xfId="9234"/>
    <cellStyle name="Normal 4 2 11" xfId="9235"/>
    <cellStyle name="Normal 4 2 11 2" xfId="9236"/>
    <cellStyle name="Normal 4 2 12" xfId="9237"/>
    <cellStyle name="Normal 4 2 12 2" xfId="9238"/>
    <cellStyle name="Normal 4 2 13" xfId="9239"/>
    <cellStyle name="Normal 4 2 13 2" xfId="9240"/>
    <cellStyle name="Normal 4 2 14" xfId="9241"/>
    <cellStyle name="Normal 4 2 14 2" xfId="9242"/>
    <cellStyle name="Normal 4 2 15" xfId="9243"/>
    <cellStyle name="Normal 4 2 15 2" xfId="9244"/>
    <cellStyle name="Normal 4 2 16" xfId="9245"/>
    <cellStyle name="Normal 4 2 16 2" xfId="9246"/>
    <cellStyle name="Normal 4 2 17" xfId="9247"/>
    <cellStyle name="Normal 4 2 17 2" xfId="9248"/>
    <cellStyle name="Normal 4 2 18" xfId="9249"/>
    <cellStyle name="Normal 4 2 18 2" xfId="9250"/>
    <cellStyle name="Normal 4 2 19" xfId="9251"/>
    <cellStyle name="Normal 4 2 2" xfId="9252"/>
    <cellStyle name="Normal 4 2 2 10" xfId="9253"/>
    <cellStyle name="Normal 4 2 2 10 2" xfId="9254"/>
    <cellStyle name="Normal 4 2 2 11" xfId="9255"/>
    <cellStyle name="Normal 4 2 2 2" xfId="9256"/>
    <cellStyle name="Normal 4 2 2 2 2" xfId="9257"/>
    <cellStyle name="Normal 4 2 2 2 2 2" xfId="9258"/>
    <cellStyle name="Normal 4 2 2 2 3" xfId="9259"/>
    <cellStyle name="Normal 4 2 2 3" xfId="9260"/>
    <cellStyle name="Normal 4 2 2 3 2" xfId="9261"/>
    <cellStyle name="Normal 4 2 2 4" xfId="9262"/>
    <cellStyle name="Normal 4 2 2 4 2" xfId="9263"/>
    <cellStyle name="Normal 4 2 2 5" xfId="9264"/>
    <cellStyle name="Normal 4 2 2 5 2" xfId="9265"/>
    <cellStyle name="Normal 4 2 2 6" xfId="9266"/>
    <cellStyle name="Normal 4 2 2 6 2" xfId="9267"/>
    <cellStyle name="Normal 4 2 2 7" xfId="9268"/>
    <cellStyle name="Normal 4 2 2 7 2" xfId="9269"/>
    <cellStyle name="Normal 4 2 2 8" xfId="9270"/>
    <cellStyle name="Normal 4 2 2 8 2" xfId="9271"/>
    <cellStyle name="Normal 4 2 2 9" xfId="9272"/>
    <cellStyle name="Normal 4 2 2 9 2" xfId="9273"/>
    <cellStyle name="Normal 4 2 20" xfId="19637"/>
    <cellStyle name="Normal 4 2 20 2" xfId="30055"/>
    <cellStyle name="Normal 4 2 3" xfId="9274"/>
    <cellStyle name="Normal 4 2 3 2" xfId="9275"/>
    <cellStyle name="Normal 4 2 4" xfId="9276"/>
    <cellStyle name="Normal 4 2 4 2" xfId="9277"/>
    <cellStyle name="Normal 4 2 4 2 2" xfId="9278"/>
    <cellStyle name="Normal 4 2 4 3" xfId="9279"/>
    <cellStyle name="Normal 4 2 5" xfId="9280"/>
    <cellStyle name="Normal 4 2 5 2" xfId="9281"/>
    <cellStyle name="Normal 4 2 5 2 2" xfId="9282"/>
    <cellStyle name="Normal 4 2 5 3" xfId="9283"/>
    <cellStyle name="Normal 4 2 6" xfId="9284"/>
    <cellStyle name="Normal 4 2 6 2" xfId="9285"/>
    <cellStyle name="Normal 4 2 6 2 2" xfId="9286"/>
    <cellStyle name="Normal 4 2 6 3" xfId="9287"/>
    <cellStyle name="Normal 4 2 7" xfId="9288"/>
    <cellStyle name="Normal 4 2 7 2" xfId="9289"/>
    <cellStyle name="Normal 4 2 7 2 2" xfId="9290"/>
    <cellStyle name="Normal 4 2 7 3" xfId="9291"/>
    <cellStyle name="Normal 4 2 8" xfId="9292"/>
    <cellStyle name="Normal 4 2 8 2" xfId="9293"/>
    <cellStyle name="Normal 4 2 8 2 2" xfId="9294"/>
    <cellStyle name="Normal 4 2 8 3" xfId="9295"/>
    <cellStyle name="Normal 4 2 9" xfId="9296"/>
    <cellStyle name="Normal 4 2 9 2" xfId="9297"/>
    <cellStyle name="Normal 4 2 9 2 2" xfId="9298"/>
    <cellStyle name="Normal 4 2 9 3" xfId="9299"/>
    <cellStyle name="Normal 4 20" xfId="9300"/>
    <cellStyle name="Normal 4 20 2" xfId="9301"/>
    <cellStyle name="Normal 4 20 3" xfId="19638"/>
    <cellStyle name="Normal 4 21" xfId="9302"/>
    <cellStyle name="Normal 4 21 2" xfId="9303"/>
    <cellStyle name="Normal 4 21 3" xfId="19639"/>
    <cellStyle name="Normal 4 22" xfId="9304"/>
    <cellStyle name="Normal 4 22 2" xfId="9305"/>
    <cellStyle name="Normal 4 22 3" xfId="19640"/>
    <cellStyle name="Normal 4 23" xfId="9306"/>
    <cellStyle name="Normal 4 23 2" xfId="9307"/>
    <cellStyle name="Normal 4 23 3" xfId="19641"/>
    <cellStyle name="Normal 4 24" xfId="9308"/>
    <cellStyle name="Normal 4 24 2" xfId="9309"/>
    <cellStyle name="Normal 4 24 3" xfId="19642"/>
    <cellStyle name="Normal 4 25" xfId="9310"/>
    <cellStyle name="Normal 4 25 2" xfId="9311"/>
    <cellStyle name="Normal 4 25 3" xfId="19643"/>
    <cellStyle name="Normal 4 26" xfId="9312"/>
    <cellStyle name="Normal 4 26 2" xfId="9313"/>
    <cellStyle name="Normal 4 26 3" xfId="19644"/>
    <cellStyle name="Normal 4 27" xfId="9314"/>
    <cellStyle name="Normal 4 27 2" xfId="9315"/>
    <cellStyle name="Normal 4 27 3" xfId="19645"/>
    <cellStyle name="Normal 4 28" xfId="9316"/>
    <cellStyle name="Normal 4 28 2" xfId="9317"/>
    <cellStyle name="Normal 4 28 3" xfId="19646"/>
    <cellStyle name="Normal 4 29" xfId="9318"/>
    <cellStyle name="Normal 4 29 2" xfId="9319"/>
    <cellStyle name="Normal 4 29 3" xfId="19647"/>
    <cellStyle name="Normal 4 3" xfId="9320"/>
    <cellStyle name="Normal 4 3 10" xfId="9321"/>
    <cellStyle name="Normal 4 3 10 2" xfId="19648"/>
    <cellStyle name="Normal 4 3 11" xfId="9322"/>
    <cellStyle name="Normal 4 3 11 2" xfId="19649"/>
    <cellStyle name="Normal 4 3 12" xfId="19650"/>
    <cellStyle name="Normal 4 3 2" xfId="9323"/>
    <cellStyle name="Normal 4 3 2 2" xfId="9324"/>
    <cellStyle name="Normal 4 3 3" xfId="9325"/>
    <cellStyle name="Normal 4 3 3 2" xfId="9326"/>
    <cellStyle name="Normal 4 3 3 2 2" xfId="9327"/>
    <cellStyle name="Normal 4 3 4" xfId="9328"/>
    <cellStyle name="Normal 4 3 4 2" xfId="19651"/>
    <cellStyle name="Normal 4 3 5" xfId="9329"/>
    <cellStyle name="Normal 4 3 5 2" xfId="19652"/>
    <cellStyle name="Normal 4 3 6" xfId="9330"/>
    <cellStyle name="Normal 4 3 6 2" xfId="19653"/>
    <cellStyle name="Normal 4 3 7" xfId="9331"/>
    <cellStyle name="Normal 4 3 7 2" xfId="19654"/>
    <cellStyle name="Normal 4 3 8" xfId="9332"/>
    <cellStyle name="Normal 4 3 8 2" xfId="19655"/>
    <cellStyle name="Normal 4 3 9" xfId="9333"/>
    <cellStyle name="Normal 4 3 9 2" xfId="19656"/>
    <cellStyle name="Normal 4 30" xfId="9334"/>
    <cellStyle name="Normal 4 30 2" xfId="9335"/>
    <cellStyle name="Normal 4 30 3" xfId="19657"/>
    <cellStyle name="Normal 4 31" xfId="9336"/>
    <cellStyle name="Normal 4 31 2" xfId="9337"/>
    <cellStyle name="Normal 4 31 3" xfId="19658"/>
    <cellStyle name="Normal 4 32" xfId="9338"/>
    <cellStyle name="Normal 4 32 2" xfId="9339"/>
    <cellStyle name="Normal 4 32 3" xfId="19659"/>
    <cellStyle name="Normal 4 33" xfId="9340"/>
    <cellStyle name="Normal 4 33 2" xfId="9341"/>
    <cellStyle name="Normal 4 33 3" xfId="19660"/>
    <cellStyle name="Normal 4 34" xfId="9342"/>
    <cellStyle name="Normal 4 34 2" xfId="9343"/>
    <cellStyle name="Normal 4 34 3" xfId="19661"/>
    <cellStyle name="Normal 4 35" xfId="9344"/>
    <cellStyle name="Normal 4 35 2" xfId="9345"/>
    <cellStyle name="Normal 4 35 3" xfId="19662"/>
    <cellStyle name="Normal 4 36" xfId="9346"/>
    <cellStyle name="Normal 4 36 2" xfId="9347"/>
    <cellStyle name="Normal 4 36 3" xfId="19663"/>
    <cellStyle name="Normal 4 37" xfId="9348"/>
    <cellStyle name="Normal 4 37 2" xfId="9349"/>
    <cellStyle name="Normal 4 37 3" xfId="19664"/>
    <cellStyle name="Normal 4 38" xfId="9350"/>
    <cellStyle name="Normal 4 38 2" xfId="9351"/>
    <cellStyle name="Normal 4 38 3" xfId="19665"/>
    <cellStyle name="Normal 4 39" xfId="9352"/>
    <cellStyle name="Normal 4 39 2" xfId="9353"/>
    <cellStyle name="Normal 4 39 3" xfId="19666"/>
    <cellStyle name="Normal 4 4" xfId="9354"/>
    <cellStyle name="Normal 4 4 2" xfId="9355"/>
    <cellStyle name="Normal 4 4 2 2" xfId="9356"/>
    <cellStyle name="Normal 4 4 2 2 2" xfId="9357"/>
    <cellStyle name="Normal 4 4 2 3" xfId="9358"/>
    <cellStyle name="Normal 4 4 2 3 2" xfId="9359"/>
    <cellStyle name="Normal 4 4 2 4" xfId="9360"/>
    <cellStyle name="Normal 4 4 2 4 2" xfId="9361"/>
    <cellStyle name="Normal 4 4 2 5" xfId="9362"/>
    <cellStyle name="Normal 4 4 2 5 2" xfId="9363"/>
    <cellStyle name="Normal 4 4 2 6" xfId="9364"/>
    <cellStyle name="Normal 4 4 3" xfId="9365"/>
    <cellStyle name="Normal 4 4 3 2" xfId="9366"/>
    <cellStyle name="Normal 4 4 4" xfId="9367"/>
    <cellStyle name="Normal 4 4 4 2" xfId="9368"/>
    <cellStyle name="Normal 4 4 4 2 2" xfId="9369"/>
    <cellStyle name="Normal 4 4 4 3" xfId="9370"/>
    <cellStyle name="Normal 4 4 5" xfId="9371"/>
    <cellStyle name="Normal 4 4 5 2" xfId="9372"/>
    <cellStyle name="Normal 4 4 6" xfId="9373"/>
    <cellStyle name="Normal 4 4 6 2" xfId="9374"/>
    <cellStyle name="Normal 4 4 7" xfId="9375"/>
    <cellStyle name="Normal 4 40" xfId="9376"/>
    <cellStyle name="Normal 4 40 2" xfId="9377"/>
    <cellStyle name="Normal 4 40 3" xfId="19667"/>
    <cellStyle name="Normal 4 41" xfId="9378"/>
    <cellStyle name="Normal 4 41 2" xfId="9379"/>
    <cellStyle name="Normal 4 41 3" xfId="19668"/>
    <cellStyle name="Normal 4 42" xfId="9380"/>
    <cellStyle name="Normal 4 42 2" xfId="9381"/>
    <cellStyle name="Normal 4 42 3" xfId="19669"/>
    <cellStyle name="Normal 4 43" xfId="9382"/>
    <cellStyle name="Normal 4 43 2" xfId="9383"/>
    <cellStyle name="Normal 4 43 3" xfId="19670"/>
    <cellStyle name="Normal 4 44" xfId="9384"/>
    <cellStyle name="Normal 4 44 2" xfId="9385"/>
    <cellStyle name="Normal 4 44 3" xfId="19671"/>
    <cellStyle name="Normal 4 45" xfId="9386"/>
    <cellStyle name="Normal 4 45 2" xfId="9387"/>
    <cellStyle name="Normal 4 45 3" xfId="19672"/>
    <cellStyle name="Normal 4 46" xfId="9388"/>
    <cellStyle name="Normal 4 46 2" xfId="9389"/>
    <cellStyle name="Normal 4 46 3" xfId="19673"/>
    <cellStyle name="Normal 4 47" xfId="9390"/>
    <cellStyle name="Normal 4 47 2" xfId="9391"/>
    <cellStyle name="Normal 4 47 3" xfId="19674"/>
    <cellStyle name="Normal 4 48" xfId="9392"/>
    <cellStyle name="Normal 4 48 2" xfId="9393"/>
    <cellStyle name="Normal 4 48 3" xfId="19675"/>
    <cellStyle name="Normal 4 49" xfId="9394"/>
    <cellStyle name="Normal 4 49 2" xfId="9395"/>
    <cellStyle name="Normal 4 49 3" xfId="19676"/>
    <cellStyle name="Normal 4 5" xfId="9396"/>
    <cellStyle name="Normal 4 5 2" xfId="9397"/>
    <cellStyle name="Normal 4 5 2 2" xfId="9398"/>
    <cellStyle name="Normal 4 5 3" xfId="9399"/>
    <cellStyle name="Normal 4 5 3 2" xfId="9400"/>
    <cellStyle name="Normal 4 5 4" xfId="9401"/>
    <cellStyle name="Normal 4 5 4 2" xfId="9402"/>
    <cellStyle name="Normal 4 5 5" xfId="9403"/>
    <cellStyle name="Normal 4 5 6" xfId="19677"/>
    <cellStyle name="Normal 4 50" xfId="9404"/>
    <cellStyle name="Normal 4 50 2" xfId="9405"/>
    <cellStyle name="Normal 4 50 3" xfId="19678"/>
    <cellStyle name="Normal 4 51" xfId="9406"/>
    <cellStyle name="Normal 4 51 2" xfId="9407"/>
    <cellStyle name="Normal 4 51 3" xfId="19679"/>
    <cellStyle name="Normal 4 52" xfId="9408"/>
    <cellStyle name="Normal 4 52 2" xfId="9409"/>
    <cellStyle name="Normal 4 52 3" xfId="19680"/>
    <cellStyle name="Normal 4 53" xfId="9410"/>
    <cellStyle name="Normal 4 53 2" xfId="9411"/>
    <cellStyle name="Normal 4 53 3" xfId="19681"/>
    <cellStyle name="Normal 4 54" xfId="9412"/>
    <cellStyle name="Normal 4 54 2" xfId="9413"/>
    <cellStyle name="Normal 4 54 3" xfId="19682"/>
    <cellStyle name="Normal 4 55" xfId="9414"/>
    <cellStyle name="Normal 4 55 2" xfId="9415"/>
    <cellStyle name="Normal 4 55 3" xfId="19683"/>
    <cellStyle name="Normal 4 56" xfId="9416"/>
    <cellStyle name="Normal 4 56 2" xfId="9417"/>
    <cellStyle name="Normal 4 56 3" xfId="19684"/>
    <cellStyle name="Normal 4 57" xfId="9418"/>
    <cellStyle name="Normal 4 57 2" xfId="9419"/>
    <cellStyle name="Normal 4 57 3" xfId="19685"/>
    <cellStyle name="Normal 4 58" xfId="9420"/>
    <cellStyle name="Normal 4 58 2" xfId="9421"/>
    <cellStyle name="Normal 4 58 3" xfId="19686"/>
    <cellStyle name="Normal 4 59" xfId="9422"/>
    <cellStyle name="Normal 4 59 2" xfId="9423"/>
    <cellStyle name="Normal 4 59 3" xfId="19687"/>
    <cellStyle name="Normal 4 6" xfId="9424"/>
    <cellStyle name="Normal 4 6 2" xfId="9425"/>
    <cellStyle name="Normal 4 6 2 2" xfId="9426"/>
    <cellStyle name="Normal 4 6 3" xfId="9427"/>
    <cellStyle name="Normal 4 6 3 2" xfId="9428"/>
    <cellStyle name="Normal 4 6 4" xfId="9429"/>
    <cellStyle name="Normal 4 6 4 2" xfId="9430"/>
    <cellStyle name="Normal 4 6 5" xfId="9431"/>
    <cellStyle name="Normal 4 6 6" xfId="19688"/>
    <cellStyle name="Normal 4 60" xfId="9432"/>
    <cellStyle name="Normal 4 60 2" xfId="9433"/>
    <cellStyle name="Normal 4 60 3" xfId="19689"/>
    <cellStyle name="Normal 4 61" xfId="9434"/>
    <cellStyle name="Normal 4 61 2" xfId="9435"/>
    <cellStyle name="Normal 4 61 3" xfId="19690"/>
    <cellStyle name="Normal 4 62" xfId="9436"/>
    <cellStyle name="Normal 4 62 2" xfId="19691"/>
    <cellStyle name="Normal 4 63" xfId="9437"/>
    <cellStyle name="Normal 4 63 2" xfId="19692"/>
    <cellStyle name="Normal 4 64" xfId="9438"/>
    <cellStyle name="Normal 4 64 2" xfId="19693"/>
    <cellStyle name="Normal 4 65" xfId="9439"/>
    <cellStyle name="Normal 4 65 2" xfId="19694"/>
    <cellStyle name="Normal 4 66" xfId="9440"/>
    <cellStyle name="Normal 4 66 2" xfId="19695"/>
    <cellStyle name="Normal 4 67" xfId="9441"/>
    <cellStyle name="Normal 4 67 2" xfId="19696"/>
    <cellStyle name="Normal 4 68" xfId="9442"/>
    <cellStyle name="Normal 4 68 2" xfId="19697"/>
    <cellStyle name="Normal 4 69" xfId="9443"/>
    <cellStyle name="Normal 4 69 2" xfId="19698"/>
    <cellStyle name="Normal 4 7" xfId="9444"/>
    <cellStyle name="Normal 4 7 2" xfId="9445"/>
    <cellStyle name="Normal 4 7 2 2" xfId="9446"/>
    <cellStyle name="Normal 4 7 3" xfId="9447"/>
    <cellStyle name="Normal 4 7 3 2" xfId="9448"/>
    <cellStyle name="Normal 4 7 4" xfId="9449"/>
    <cellStyle name="Normal 4 7 4 2" xfId="9450"/>
    <cellStyle name="Normal 4 7 5" xfId="9451"/>
    <cellStyle name="Normal 4 7 6" xfId="19699"/>
    <cellStyle name="Normal 4 70" xfId="9452"/>
    <cellStyle name="Normal 4 70 2" xfId="19700"/>
    <cellStyle name="Normal 4 71" xfId="9453"/>
    <cellStyle name="Normal 4 71 2" xfId="19701"/>
    <cellStyle name="Normal 4 72" xfId="9454"/>
    <cellStyle name="Normal 4 72 2" xfId="19702"/>
    <cellStyle name="Normal 4 73" xfId="9455"/>
    <cellStyle name="Normal 4 73 2" xfId="19703"/>
    <cellStyle name="Normal 4 74" xfId="9456"/>
    <cellStyle name="Normal 4 74 2" xfId="19704"/>
    <cellStyle name="Normal 4 75" xfId="9457"/>
    <cellStyle name="Normal 4 75 2" xfId="19705"/>
    <cellStyle name="Normal 4 76" xfId="9458"/>
    <cellStyle name="Normal 4 76 2" xfId="19706"/>
    <cellStyle name="Normal 4 77" xfId="9459"/>
    <cellStyle name="Normal 4 77 2" xfId="9460"/>
    <cellStyle name="Normal 4 78" xfId="9461"/>
    <cellStyle name="Normal 4 78 2" xfId="19707"/>
    <cellStyle name="Normal 4 79" xfId="9462"/>
    <cellStyle name="Normal 4 79 2" xfId="19708"/>
    <cellStyle name="Normal 4 8" xfId="9463"/>
    <cellStyle name="Normal 4 8 2" xfId="9464"/>
    <cellStyle name="Normal 4 8 2 2" xfId="9465"/>
    <cellStyle name="Normal 4 8 3" xfId="9466"/>
    <cellStyle name="Normal 4 8 3 2" xfId="9467"/>
    <cellStyle name="Normal 4 8 4" xfId="9468"/>
    <cellStyle name="Normal 4 8 4 2" xfId="9469"/>
    <cellStyle name="Normal 4 8 5" xfId="9470"/>
    <cellStyle name="Normal 4 8 6" xfId="19709"/>
    <cellStyle name="Normal 4 80" xfId="9471"/>
    <cellStyle name="Normal 4 80 2" xfId="19710"/>
    <cellStyle name="Normal 4 81" xfId="9472"/>
    <cellStyle name="Normal 4 81 2" xfId="19711"/>
    <cellStyle name="Normal 4 82" xfId="9473"/>
    <cellStyle name="Normal 4 82 2" xfId="19712"/>
    <cellStyle name="Normal 4 83" xfId="9474"/>
    <cellStyle name="Normal 4 83 2" xfId="19713"/>
    <cellStyle name="Normal 4 84" xfId="9475"/>
    <cellStyle name="Normal 4 84 2" xfId="19714"/>
    <cellStyle name="Normal 4 85" xfId="9476"/>
    <cellStyle name="Normal 4 85 2" xfId="19715"/>
    <cellStyle name="Normal 4 86" xfId="9477"/>
    <cellStyle name="Normal 4 86 2" xfId="19716"/>
    <cellStyle name="Normal 4 87" xfId="9478"/>
    <cellStyle name="Normal 4 87 2" xfId="19717"/>
    <cellStyle name="Normal 4 88" xfId="9479"/>
    <cellStyle name="Normal 4 88 2" xfId="19718"/>
    <cellStyle name="Normal 4 89" xfId="9480"/>
    <cellStyle name="Normal 4 89 2" xfId="19719"/>
    <cellStyle name="Normal 4 9" xfId="9481"/>
    <cellStyle name="Normal 4 9 2" xfId="9482"/>
    <cellStyle name="Normal 4 9 2 2" xfId="9483"/>
    <cellStyle name="Normal 4 9 3" xfId="9484"/>
    <cellStyle name="Normal 4 9 3 2" xfId="9485"/>
    <cellStyle name="Normal 4 9 4" xfId="9486"/>
    <cellStyle name="Normal 4 9 5" xfId="19720"/>
    <cellStyle name="Normal 4 90" xfId="9487"/>
    <cellStyle name="Normal 4 90 2" xfId="19721"/>
    <cellStyle name="Normal 4 91" xfId="9488"/>
    <cellStyle name="Normal 4 91 2" xfId="19722"/>
    <cellStyle name="Normal 4 92" xfId="9489"/>
    <cellStyle name="Normal 4 92 2" xfId="9490"/>
    <cellStyle name="Normal 4 93" xfId="9491"/>
    <cellStyle name="Normal 4 93 2" xfId="9492"/>
    <cellStyle name="Normal 4 94" xfId="9493"/>
    <cellStyle name="Normal 4 94 2" xfId="9494"/>
    <cellStyle name="Normal 4 95" xfId="9495"/>
    <cellStyle name="Normal 4 95 2" xfId="9496"/>
    <cellStyle name="Normal 4 96" xfId="9497"/>
    <cellStyle name="Normal 4 96 2" xfId="19723"/>
    <cellStyle name="Normal 4 97" xfId="9498"/>
    <cellStyle name="Normal 4 97 2" xfId="19724"/>
    <cellStyle name="Normal 4 98" xfId="9499"/>
    <cellStyle name="Normal 4 98 2" xfId="19725"/>
    <cellStyle name="Normal 4 99" xfId="9500"/>
    <cellStyle name="Normal 4 99 2" xfId="9501"/>
    <cellStyle name="Normal 40" xfId="9502"/>
    <cellStyle name="Normal 40 2" xfId="9503"/>
    <cellStyle name="Normal 40 2 2" xfId="9504"/>
    <cellStyle name="Normal 40 2 2 2" xfId="19726"/>
    <cellStyle name="Normal 40 2 2 2 2" xfId="30056"/>
    <cellStyle name="Normal 40 2 2 3" xfId="30057"/>
    <cellStyle name="Normal 40 2 3" xfId="19727"/>
    <cellStyle name="Normal 40 2 3 2" xfId="30058"/>
    <cellStyle name="Normal 40 2 4" xfId="30059"/>
    <cellStyle name="Normal 40 3" xfId="9505"/>
    <cellStyle name="Normal 40 3 2" xfId="9506"/>
    <cellStyle name="Normal 40 3 2 2" xfId="19728"/>
    <cellStyle name="Normal 40 3 2 2 2" xfId="30060"/>
    <cellStyle name="Normal 40 3 2 3" xfId="30061"/>
    <cellStyle name="Normal 40 3 3" xfId="19729"/>
    <cellStyle name="Normal 40 3 3 2" xfId="30062"/>
    <cellStyle name="Normal 40 3 4" xfId="30063"/>
    <cellStyle name="Normal 40 4" xfId="9507"/>
    <cellStyle name="Normal 40 4 2" xfId="9508"/>
    <cellStyle name="Normal 40 4 2 2" xfId="19730"/>
    <cellStyle name="Normal 40 4 2 2 2" xfId="30064"/>
    <cellStyle name="Normal 40 4 2 3" xfId="30065"/>
    <cellStyle name="Normal 40 4 3" xfId="19731"/>
    <cellStyle name="Normal 40 4 3 2" xfId="30066"/>
    <cellStyle name="Normal 40 4 4" xfId="30067"/>
    <cellStyle name="Normal 40 5" xfId="9509"/>
    <cellStyle name="Normal 40 5 2" xfId="9510"/>
    <cellStyle name="Normal 40 5 2 2" xfId="19732"/>
    <cellStyle name="Normal 40 5 2 2 2" xfId="30068"/>
    <cellStyle name="Normal 40 5 2 3" xfId="30069"/>
    <cellStyle name="Normal 40 5 3" xfId="19733"/>
    <cellStyle name="Normal 40 5 3 2" xfId="30070"/>
    <cellStyle name="Normal 40 5 4" xfId="30071"/>
    <cellStyle name="Normal 40 6" xfId="9511"/>
    <cellStyle name="Normal 40 6 2" xfId="9512"/>
    <cellStyle name="Normal 40 6 2 2" xfId="19734"/>
    <cellStyle name="Normal 40 6 2 2 2" xfId="30072"/>
    <cellStyle name="Normal 40 6 2 3" xfId="30073"/>
    <cellStyle name="Normal 40 6 3" xfId="19735"/>
    <cellStyle name="Normal 40 6 3 2" xfId="30074"/>
    <cellStyle name="Normal 40 6 4" xfId="30075"/>
    <cellStyle name="Normal 40 7" xfId="9513"/>
    <cellStyle name="Normal 40 7 2" xfId="9514"/>
    <cellStyle name="Normal 40 7 2 2" xfId="19736"/>
    <cellStyle name="Normal 40 7 2 2 2" xfId="30076"/>
    <cellStyle name="Normal 40 7 2 3" xfId="30077"/>
    <cellStyle name="Normal 40 7 3" xfId="19737"/>
    <cellStyle name="Normal 40 7 3 2" xfId="30078"/>
    <cellStyle name="Normal 40 7 4" xfId="30079"/>
    <cellStyle name="Normal 41" xfId="9515"/>
    <cellStyle name="Normal 41 2" xfId="9516"/>
    <cellStyle name="Normal 41 2 2" xfId="9517"/>
    <cellStyle name="Normal 41 2 2 2" xfId="19738"/>
    <cellStyle name="Normal 41 2 2 2 2" xfId="30080"/>
    <cellStyle name="Normal 41 2 2 3" xfId="30081"/>
    <cellStyle name="Normal 41 2 3" xfId="19739"/>
    <cellStyle name="Normal 41 2 3 2" xfId="30082"/>
    <cellStyle name="Normal 41 2 4" xfId="30083"/>
    <cellStyle name="Normal 41 3" xfId="9518"/>
    <cellStyle name="Normal 41 3 2" xfId="9519"/>
    <cellStyle name="Normal 41 3 2 2" xfId="19740"/>
    <cellStyle name="Normal 41 3 2 2 2" xfId="30084"/>
    <cellStyle name="Normal 41 3 2 3" xfId="30085"/>
    <cellStyle name="Normal 41 3 3" xfId="19741"/>
    <cellStyle name="Normal 41 3 3 2" xfId="30086"/>
    <cellStyle name="Normal 41 3 4" xfId="30087"/>
    <cellStyle name="Normal 41 4" xfId="9520"/>
    <cellStyle name="Normal 41 4 2" xfId="9521"/>
    <cellStyle name="Normal 41 4 2 2" xfId="19742"/>
    <cellStyle name="Normal 41 4 2 2 2" xfId="30088"/>
    <cellStyle name="Normal 41 4 2 3" xfId="30089"/>
    <cellStyle name="Normal 41 4 3" xfId="19743"/>
    <cellStyle name="Normal 41 4 3 2" xfId="30090"/>
    <cellStyle name="Normal 41 4 4" xfId="30091"/>
    <cellStyle name="Normal 41 5" xfId="9522"/>
    <cellStyle name="Normal 41 5 2" xfId="9523"/>
    <cellStyle name="Normal 41 5 2 2" xfId="19744"/>
    <cellStyle name="Normal 41 5 2 2 2" xfId="30092"/>
    <cellStyle name="Normal 41 5 2 3" xfId="30093"/>
    <cellStyle name="Normal 41 5 3" xfId="19745"/>
    <cellStyle name="Normal 41 5 3 2" xfId="30094"/>
    <cellStyle name="Normal 41 5 4" xfId="30095"/>
    <cellStyle name="Normal 41 6" xfId="9524"/>
    <cellStyle name="Normal 41 6 2" xfId="9525"/>
    <cellStyle name="Normal 41 6 2 2" xfId="19746"/>
    <cellStyle name="Normal 41 6 2 2 2" xfId="30096"/>
    <cellStyle name="Normal 41 6 2 3" xfId="30097"/>
    <cellStyle name="Normal 41 6 3" xfId="19747"/>
    <cellStyle name="Normal 41 6 3 2" xfId="30098"/>
    <cellStyle name="Normal 41 6 4" xfId="30099"/>
    <cellStyle name="Normal 41 7" xfId="9526"/>
    <cellStyle name="Normal 41 7 2" xfId="9527"/>
    <cellStyle name="Normal 41 7 2 2" xfId="19748"/>
    <cellStyle name="Normal 41 7 2 2 2" xfId="30100"/>
    <cellStyle name="Normal 41 7 2 3" xfId="30101"/>
    <cellStyle name="Normal 41 7 3" xfId="19749"/>
    <cellStyle name="Normal 41 7 3 2" xfId="30102"/>
    <cellStyle name="Normal 41 7 4" xfId="30103"/>
    <cellStyle name="Normal 42" xfId="9528"/>
    <cellStyle name="Normal 42 2" xfId="9529"/>
    <cellStyle name="Normal 42 2 2" xfId="9530"/>
    <cellStyle name="Normal 42 2 3" xfId="9531"/>
    <cellStyle name="Normal 42 2 3 2" xfId="19750"/>
    <cellStyle name="Normal 42 2 3 2 2" xfId="30104"/>
    <cellStyle name="Normal 42 2 3 3" xfId="30105"/>
    <cellStyle name="Normal 42 2 4" xfId="19751"/>
    <cellStyle name="Normal 42 2 4 2" xfId="30106"/>
    <cellStyle name="Normal 42 2 5" xfId="30107"/>
    <cellStyle name="Normal 42 3" xfId="9532"/>
    <cellStyle name="Normal 42 3 2" xfId="9533"/>
    <cellStyle name="Normal 42 3 2 2" xfId="19752"/>
    <cellStyle name="Normal 42 3 2 2 2" xfId="30108"/>
    <cellStyle name="Normal 42 3 2 3" xfId="30109"/>
    <cellStyle name="Normal 42 3 3" xfId="19753"/>
    <cellStyle name="Normal 42 3 3 2" xfId="30110"/>
    <cellStyle name="Normal 42 3 4" xfId="30111"/>
    <cellStyle name="Normal 42 4" xfId="9534"/>
    <cellStyle name="Normal 42 4 2" xfId="9535"/>
    <cellStyle name="Normal 42 4 2 2" xfId="19754"/>
    <cellStyle name="Normal 42 4 2 2 2" xfId="30112"/>
    <cellStyle name="Normal 42 4 2 3" xfId="30113"/>
    <cellStyle name="Normal 42 4 3" xfId="19755"/>
    <cellStyle name="Normal 42 4 3 2" xfId="30114"/>
    <cellStyle name="Normal 42 4 4" xfId="30115"/>
    <cellStyle name="Normal 42 5" xfId="9536"/>
    <cellStyle name="Normal 42 5 2" xfId="9537"/>
    <cellStyle name="Normal 42 5 2 2" xfId="19756"/>
    <cellStyle name="Normal 42 5 2 2 2" xfId="30116"/>
    <cellStyle name="Normal 42 5 2 3" xfId="30117"/>
    <cellStyle name="Normal 42 5 3" xfId="19757"/>
    <cellStyle name="Normal 42 5 3 2" xfId="30118"/>
    <cellStyle name="Normal 42 5 4" xfId="30119"/>
    <cellStyle name="Normal 42 6" xfId="9538"/>
    <cellStyle name="Normal 42 6 2" xfId="9539"/>
    <cellStyle name="Normal 42 6 2 2" xfId="19758"/>
    <cellStyle name="Normal 42 6 2 2 2" xfId="30120"/>
    <cellStyle name="Normal 42 6 2 3" xfId="30121"/>
    <cellStyle name="Normal 42 6 3" xfId="19759"/>
    <cellStyle name="Normal 42 6 3 2" xfId="30122"/>
    <cellStyle name="Normal 42 6 4" xfId="30123"/>
    <cellStyle name="Normal 42 7" xfId="9540"/>
    <cellStyle name="Normal 42 7 2" xfId="9541"/>
    <cellStyle name="Normal 42 7 2 2" xfId="19760"/>
    <cellStyle name="Normal 42 7 2 2 2" xfId="30124"/>
    <cellStyle name="Normal 42 7 2 3" xfId="30125"/>
    <cellStyle name="Normal 42 7 3" xfId="19761"/>
    <cellStyle name="Normal 42 7 3 2" xfId="30126"/>
    <cellStyle name="Normal 42 7 4" xfId="30127"/>
    <cellStyle name="Normal 42 8" xfId="19762"/>
    <cellStyle name="Normal 42 8 2" xfId="30128"/>
    <cellStyle name="Normal 43" xfId="9542"/>
    <cellStyle name="Normal 43 2" xfId="9543"/>
    <cellStyle name="Normal 43 2 2" xfId="9544"/>
    <cellStyle name="Normal 43 2 2 2" xfId="30129"/>
    <cellStyle name="Normal 43 2 3" xfId="9545"/>
    <cellStyle name="Normal 43 2 3 2" xfId="19763"/>
    <cellStyle name="Normal 43 2 3 2 2" xfId="30130"/>
    <cellStyle name="Normal 43 2 3 3" xfId="30131"/>
    <cellStyle name="Normal 43 2 4" xfId="19764"/>
    <cellStyle name="Normal 43 2 4 2" xfId="30132"/>
    <cellStyle name="Normal 43 2 5" xfId="30133"/>
    <cellStyle name="Normal 43 3" xfId="9546"/>
    <cellStyle name="Normal 43 3 2" xfId="9547"/>
    <cellStyle name="Normal 43 3 2 2" xfId="19765"/>
    <cellStyle name="Normal 43 3 2 2 2" xfId="30134"/>
    <cellStyle name="Normal 43 3 2 3" xfId="30135"/>
    <cellStyle name="Normal 43 3 3" xfId="19766"/>
    <cellStyle name="Normal 43 3 3 2" xfId="30136"/>
    <cellStyle name="Normal 43 3 4" xfId="30137"/>
    <cellStyle name="Normal 43 4" xfId="9548"/>
    <cellStyle name="Normal 43 4 2" xfId="9549"/>
    <cellStyle name="Normal 43 4 2 2" xfId="19767"/>
    <cellStyle name="Normal 43 4 2 2 2" xfId="30138"/>
    <cellStyle name="Normal 43 4 2 3" xfId="30139"/>
    <cellStyle name="Normal 43 4 3" xfId="19768"/>
    <cellStyle name="Normal 43 4 3 2" xfId="30140"/>
    <cellStyle name="Normal 43 4 4" xfId="30141"/>
    <cellStyle name="Normal 43 5" xfId="9550"/>
    <cellStyle name="Normal 43 5 2" xfId="9551"/>
    <cellStyle name="Normal 43 5 2 2" xfId="19769"/>
    <cellStyle name="Normal 43 5 2 2 2" xfId="30142"/>
    <cellStyle name="Normal 43 5 2 3" xfId="30143"/>
    <cellStyle name="Normal 43 5 3" xfId="19770"/>
    <cellStyle name="Normal 43 5 3 2" xfId="30144"/>
    <cellStyle name="Normal 43 5 4" xfId="30145"/>
    <cellStyle name="Normal 43 6" xfId="9552"/>
    <cellStyle name="Normal 43 6 2" xfId="9553"/>
    <cellStyle name="Normal 43 6 2 2" xfId="19771"/>
    <cellStyle name="Normal 43 6 2 2 2" xfId="30146"/>
    <cellStyle name="Normal 43 6 2 3" xfId="30147"/>
    <cellStyle name="Normal 43 6 3" xfId="19772"/>
    <cellStyle name="Normal 43 6 3 2" xfId="30148"/>
    <cellStyle name="Normal 43 6 4" xfId="30149"/>
    <cellStyle name="Normal 43 7" xfId="9554"/>
    <cellStyle name="Normal 43 7 2" xfId="9555"/>
    <cellStyle name="Normal 43 7 2 2" xfId="19773"/>
    <cellStyle name="Normal 43 7 2 2 2" xfId="30150"/>
    <cellStyle name="Normal 43 7 2 3" xfId="30151"/>
    <cellStyle name="Normal 43 7 3" xfId="19774"/>
    <cellStyle name="Normal 43 7 3 2" xfId="30152"/>
    <cellStyle name="Normal 43 7 4" xfId="30153"/>
    <cellStyle name="Normal 43 8" xfId="19775"/>
    <cellStyle name="Normal 43 8 2" xfId="19776"/>
    <cellStyle name="Normal 43 8 2 2" xfId="30154"/>
    <cellStyle name="Normal 43 8 3" xfId="30155"/>
    <cellStyle name="Normal 44" xfId="9556"/>
    <cellStyle name="Normal 44 2" xfId="9557"/>
    <cellStyle name="Normal 44 2 2" xfId="9558"/>
    <cellStyle name="Normal 44 2 2 2" xfId="19777"/>
    <cellStyle name="Normal 44 2 2 2 2" xfId="30156"/>
    <cellStyle name="Normal 44 2 2 3" xfId="30157"/>
    <cellStyle name="Normal 44 2 3" xfId="19778"/>
    <cellStyle name="Normal 44 2 3 2" xfId="30158"/>
    <cellStyle name="Normal 44 2 4" xfId="30159"/>
    <cellStyle name="Normal 44 3" xfId="9559"/>
    <cellStyle name="Normal 44 3 2" xfId="9560"/>
    <cellStyle name="Normal 44 3 2 2" xfId="19779"/>
    <cellStyle name="Normal 44 3 2 2 2" xfId="30160"/>
    <cellStyle name="Normal 44 3 2 3" xfId="30161"/>
    <cellStyle name="Normal 44 3 3" xfId="19780"/>
    <cellStyle name="Normal 44 3 3 2" xfId="30162"/>
    <cellStyle name="Normal 44 3 4" xfId="30163"/>
    <cellStyle name="Normal 44 4" xfId="9561"/>
    <cellStyle name="Normal 44 4 2" xfId="9562"/>
    <cellStyle name="Normal 44 4 2 2" xfId="19781"/>
    <cellStyle name="Normal 44 4 2 2 2" xfId="30164"/>
    <cellStyle name="Normal 44 4 2 3" xfId="30165"/>
    <cellStyle name="Normal 44 4 3" xfId="19782"/>
    <cellStyle name="Normal 44 4 3 2" xfId="30166"/>
    <cellStyle name="Normal 44 4 4" xfId="30167"/>
    <cellStyle name="Normal 44 5" xfId="9563"/>
    <cellStyle name="Normal 44 5 2" xfId="9564"/>
    <cellStyle name="Normal 44 5 2 2" xfId="19783"/>
    <cellStyle name="Normal 44 5 2 2 2" xfId="30168"/>
    <cellStyle name="Normal 44 5 2 3" xfId="30169"/>
    <cellStyle name="Normal 44 5 3" xfId="19784"/>
    <cellStyle name="Normal 44 5 3 2" xfId="30170"/>
    <cellStyle name="Normal 44 5 4" xfId="30171"/>
    <cellStyle name="Normal 44 6" xfId="9565"/>
    <cellStyle name="Normal 44 6 2" xfId="9566"/>
    <cellStyle name="Normal 44 6 2 2" xfId="19785"/>
    <cellStyle name="Normal 44 6 2 2 2" xfId="30172"/>
    <cellStyle name="Normal 44 6 2 3" xfId="30173"/>
    <cellStyle name="Normal 44 6 3" xfId="19786"/>
    <cellStyle name="Normal 44 6 3 2" xfId="30174"/>
    <cellStyle name="Normal 44 6 4" xfId="30175"/>
    <cellStyle name="Normal 44 7" xfId="9567"/>
    <cellStyle name="Normal 44 7 2" xfId="9568"/>
    <cellStyle name="Normal 44 7 2 2" xfId="19787"/>
    <cellStyle name="Normal 44 7 2 2 2" xfId="30176"/>
    <cellStyle name="Normal 44 7 2 3" xfId="30177"/>
    <cellStyle name="Normal 44 7 3" xfId="19788"/>
    <cellStyle name="Normal 44 7 3 2" xfId="30178"/>
    <cellStyle name="Normal 44 7 4" xfId="30179"/>
    <cellStyle name="Normal 45" xfId="9569"/>
    <cellStyle name="Normal 45 2" xfId="9570"/>
    <cellStyle name="Normal 45 2 2" xfId="9571"/>
    <cellStyle name="Normal 45 2 2 2" xfId="19789"/>
    <cellStyle name="Normal 45 2 2 2 2" xfId="30180"/>
    <cellStyle name="Normal 45 2 2 3" xfId="30181"/>
    <cellStyle name="Normal 45 2 3" xfId="19790"/>
    <cellStyle name="Normal 45 2 3 2" xfId="30182"/>
    <cellStyle name="Normal 45 2 4" xfId="30183"/>
    <cellStyle name="Normal 45 3" xfId="9572"/>
    <cellStyle name="Normal 45 3 2" xfId="9573"/>
    <cellStyle name="Normal 45 3 2 2" xfId="19791"/>
    <cellStyle name="Normal 45 3 2 2 2" xfId="30184"/>
    <cellStyle name="Normal 45 3 2 3" xfId="30185"/>
    <cellStyle name="Normal 45 3 3" xfId="19792"/>
    <cellStyle name="Normal 45 3 3 2" xfId="30186"/>
    <cellStyle name="Normal 45 3 4" xfId="30187"/>
    <cellStyle name="Normal 45 4" xfId="9574"/>
    <cellStyle name="Normal 45 4 2" xfId="9575"/>
    <cellStyle name="Normal 45 4 2 2" xfId="19793"/>
    <cellStyle name="Normal 45 4 2 2 2" xfId="30188"/>
    <cellStyle name="Normal 45 4 2 3" xfId="30189"/>
    <cellStyle name="Normal 45 4 3" xfId="19794"/>
    <cellStyle name="Normal 45 4 3 2" xfId="30190"/>
    <cellStyle name="Normal 45 4 4" xfId="30191"/>
    <cellStyle name="Normal 45 5" xfId="9576"/>
    <cellStyle name="Normal 45 5 2" xfId="9577"/>
    <cellStyle name="Normal 45 5 2 2" xfId="19795"/>
    <cellStyle name="Normal 45 5 2 2 2" xfId="30192"/>
    <cellStyle name="Normal 45 5 2 3" xfId="30193"/>
    <cellStyle name="Normal 45 5 3" xfId="19796"/>
    <cellStyle name="Normal 45 5 3 2" xfId="30194"/>
    <cellStyle name="Normal 45 5 4" xfId="30195"/>
    <cellStyle name="Normal 45 6" xfId="9578"/>
    <cellStyle name="Normal 45 6 2" xfId="9579"/>
    <cellStyle name="Normal 45 6 2 2" xfId="19797"/>
    <cellStyle name="Normal 45 6 2 2 2" xfId="30196"/>
    <cellStyle name="Normal 45 6 2 3" xfId="30197"/>
    <cellStyle name="Normal 45 6 3" xfId="19798"/>
    <cellStyle name="Normal 45 6 3 2" xfId="30198"/>
    <cellStyle name="Normal 45 6 4" xfId="30199"/>
    <cellStyle name="Normal 45 7" xfId="9580"/>
    <cellStyle name="Normal 45 7 2" xfId="9581"/>
    <cellStyle name="Normal 45 7 2 2" xfId="19799"/>
    <cellStyle name="Normal 45 7 2 2 2" xfId="30200"/>
    <cellStyle name="Normal 45 7 2 3" xfId="30201"/>
    <cellStyle name="Normal 45 7 3" xfId="19800"/>
    <cellStyle name="Normal 45 7 3 2" xfId="30202"/>
    <cellStyle name="Normal 45 7 4" xfId="30203"/>
    <cellStyle name="Normal 46" xfId="9582"/>
    <cellStyle name="Normal 46 2" xfId="9583"/>
    <cellStyle name="Normal 46 2 2" xfId="9584"/>
    <cellStyle name="Normal 46 2 2 2" xfId="19801"/>
    <cellStyle name="Normal 46 2 2 2 2" xfId="30204"/>
    <cellStyle name="Normal 46 2 2 3" xfId="30205"/>
    <cellStyle name="Normal 46 2 3" xfId="19802"/>
    <cellStyle name="Normal 46 2 3 2" xfId="30206"/>
    <cellStyle name="Normal 46 2 4" xfId="30207"/>
    <cellStyle name="Normal 46 3" xfId="9585"/>
    <cellStyle name="Normal 46 3 2" xfId="9586"/>
    <cellStyle name="Normal 46 3 2 2" xfId="19803"/>
    <cellStyle name="Normal 46 3 2 2 2" xfId="30208"/>
    <cellStyle name="Normal 46 3 2 3" xfId="30209"/>
    <cellStyle name="Normal 46 3 3" xfId="19804"/>
    <cellStyle name="Normal 46 3 3 2" xfId="30210"/>
    <cellStyle name="Normal 46 3 4" xfId="30211"/>
    <cellStyle name="Normal 46 4" xfId="9587"/>
    <cellStyle name="Normal 46 4 2" xfId="9588"/>
    <cellStyle name="Normal 46 4 2 2" xfId="19805"/>
    <cellStyle name="Normal 46 4 2 2 2" xfId="30212"/>
    <cellStyle name="Normal 46 4 2 3" xfId="30213"/>
    <cellStyle name="Normal 46 4 3" xfId="19806"/>
    <cellStyle name="Normal 46 4 3 2" xfId="30214"/>
    <cellStyle name="Normal 46 4 4" xfId="30215"/>
    <cellStyle name="Normal 46 5" xfId="9589"/>
    <cellStyle name="Normal 46 5 2" xfId="9590"/>
    <cellStyle name="Normal 46 5 2 2" xfId="19807"/>
    <cellStyle name="Normal 46 5 2 2 2" xfId="30216"/>
    <cellStyle name="Normal 46 5 2 3" xfId="30217"/>
    <cellStyle name="Normal 46 5 3" xfId="19808"/>
    <cellStyle name="Normal 46 5 3 2" xfId="30218"/>
    <cellStyle name="Normal 46 5 4" xfId="30219"/>
    <cellStyle name="Normal 46 6" xfId="9591"/>
    <cellStyle name="Normal 46 6 2" xfId="9592"/>
    <cellStyle name="Normal 46 6 2 2" xfId="19809"/>
    <cellStyle name="Normal 46 6 2 2 2" xfId="30220"/>
    <cellStyle name="Normal 46 6 2 3" xfId="30221"/>
    <cellStyle name="Normal 46 6 3" xfId="19810"/>
    <cellStyle name="Normal 46 6 3 2" xfId="30222"/>
    <cellStyle name="Normal 46 6 4" xfId="30223"/>
    <cellStyle name="Normal 46 7" xfId="9593"/>
    <cellStyle name="Normal 46 7 2" xfId="9594"/>
    <cellStyle name="Normal 46 7 2 2" xfId="19811"/>
    <cellStyle name="Normal 46 7 2 2 2" xfId="30224"/>
    <cellStyle name="Normal 46 7 2 3" xfId="30225"/>
    <cellStyle name="Normal 46 7 3" xfId="19812"/>
    <cellStyle name="Normal 46 7 3 2" xfId="30226"/>
    <cellStyle name="Normal 46 7 4" xfId="30227"/>
    <cellStyle name="Normal 47" xfId="9595"/>
    <cellStyle name="Normal 47 2" xfId="9596"/>
    <cellStyle name="Normal 47 2 2" xfId="9597"/>
    <cellStyle name="Normal 47 2 2 2" xfId="19813"/>
    <cellStyle name="Normal 47 2 2 2 2" xfId="30228"/>
    <cellStyle name="Normal 47 2 2 3" xfId="30229"/>
    <cellStyle name="Normal 47 2 3" xfId="19814"/>
    <cellStyle name="Normal 47 2 3 2" xfId="30230"/>
    <cellStyle name="Normal 47 2 4" xfId="30231"/>
    <cellStyle name="Normal 47 3" xfId="9598"/>
    <cellStyle name="Normal 47 3 2" xfId="9599"/>
    <cellStyle name="Normal 47 3 2 2" xfId="19815"/>
    <cellStyle name="Normal 47 3 2 2 2" xfId="30232"/>
    <cellStyle name="Normal 47 3 2 3" xfId="30233"/>
    <cellStyle name="Normal 47 3 3" xfId="19816"/>
    <cellStyle name="Normal 47 3 3 2" xfId="30234"/>
    <cellStyle name="Normal 47 3 4" xfId="30235"/>
    <cellStyle name="Normal 47 4" xfId="9600"/>
    <cellStyle name="Normal 47 4 2" xfId="9601"/>
    <cellStyle name="Normal 47 4 2 2" xfId="19817"/>
    <cellStyle name="Normal 47 4 2 2 2" xfId="30236"/>
    <cellStyle name="Normal 47 4 2 3" xfId="30237"/>
    <cellStyle name="Normal 47 4 3" xfId="19818"/>
    <cellStyle name="Normal 47 4 3 2" xfId="30238"/>
    <cellStyle name="Normal 47 4 4" xfId="30239"/>
    <cellStyle name="Normal 47 5" xfId="9602"/>
    <cellStyle name="Normal 47 5 2" xfId="9603"/>
    <cellStyle name="Normal 47 5 2 2" xfId="19819"/>
    <cellStyle name="Normal 47 5 2 2 2" xfId="30240"/>
    <cellStyle name="Normal 47 5 2 3" xfId="30241"/>
    <cellStyle name="Normal 47 5 3" xfId="19820"/>
    <cellStyle name="Normal 47 5 3 2" xfId="30242"/>
    <cellStyle name="Normal 47 5 4" xfId="30243"/>
    <cellStyle name="Normal 47 6" xfId="9604"/>
    <cellStyle name="Normal 47 6 2" xfId="9605"/>
    <cellStyle name="Normal 47 6 2 2" xfId="19821"/>
    <cellStyle name="Normal 47 6 2 2 2" xfId="30244"/>
    <cellStyle name="Normal 47 6 2 3" xfId="30245"/>
    <cellStyle name="Normal 47 6 3" xfId="19822"/>
    <cellStyle name="Normal 47 6 3 2" xfId="30246"/>
    <cellStyle name="Normal 47 6 4" xfId="30247"/>
    <cellStyle name="Normal 47 7" xfId="9606"/>
    <cellStyle name="Normal 47 7 2" xfId="9607"/>
    <cellStyle name="Normal 47 7 2 2" xfId="19823"/>
    <cellStyle name="Normal 47 7 2 2 2" xfId="30248"/>
    <cellStyle name="Normal 47 7 2 3" xfId="30249"/>
    <cellStyle name="Normal 47 7 3" xfId="19824"/>
    <cellStyle name="Normal 47 7 3 2" xfId="30250"/>
    <cellStyle name="Normal 47 7 4" xfId="30251"/>
    <cellStyle name="Normal 48" xfId="9608"/>
    <cellStyle name="Normal 48 2" xfId="9609"/>
    <cellStyle name="Normal 48 2 2" xfId="9610"/>
    <cellStyle name="Normal 48 2 2 2" xfId="19825"/>
    <cellStyle name="Normal 48 2 2 2 2" xfId="30252"/>
    <cellStyle name="Normal 48 2 2 3" xfId="30253"/>
    <cellStyle name="Normal 48 2 3" xfId="19826"/>
    <cellStyle name="Normal 48 2 3 2" xfId="30254"/>
    <cellStyle name="Normal 48 2 4" xfId="30255"/>
    <cellStyle name="Normal 48 3" xfId="9611"/>
    <cellStyle name="Normal 48 3 2" xfId="9612"/>
    <cellStyle name="Normal 48 3 2 2" xfId="19827"/>
    <cellStyle name="Normal 48 3 2 2 2" xfId="30256"/>
    <cellStyle name="Normal 48 3 2 3" xfId="30257"/>
    <cellStyle name="Normal 48 3 3" xfId="19828"/>
    <cellStyle name="Normal 48 3 3 2" xfId="30258"/>
    <cellStyle name="Normal 48 3 4" xfId="30259"/>
    <cellStyle name="Normal 48 4" xfId="9613"/>
    <cellStyle name="Normal 48 4 2" xfId="9614"/>
    <cellStyle name="Normal 48 4 2 2" xfId="19829"/>
    <cellStyle name="Normal 48 4 2 2 2" xfId="30260"/>
    <cellStyle name="Normal 48 4 2 3" xfId="30261"/>
    <cellStyle name="Normal 48 4 3" xfId="19830"/>
    <cellStyle name="Normal 48 4 3 2" xfId="30262"/>
    <cellStyle name="Normal 48 4 4" xfId="30263"/>
    <cellStyle name="Normal 48 5" xfId="9615"/>
    <cellStyle name="Normal 48 5 2" xfId="9616"/>
    <cellStyle name="Normal 48 5 2 2" xfId="19831"/>
    <cellStyle name="Normal 48 5 2 2 2" xfId="30264"/>
    <cellStyle name="Normal 48 5 2 3" xfId="30265"/>
    <cellStyle name="Normal 48 5 3" xfId="19832"/>
    <cellStyle name="Normal 48 5 3 2" xfId="30266"/>
    <cellStyle name="Normal 48 5 4" xfId="30267"/>
    <cellStyle name="Normal 48 6" xfId="9617"/>
    <cellStyle name="Normal 48 6 2" xfId="9618"/>
    <cellStyle name="Normal 48 6 2 2" xfId="19833"/>
    <cellStyle name="Normal 48 6 2 2 2" xfId="30268"/>
    <cellStyle name="Normal 48 6 2 3" xfId="30269"/>
    <cellStyle name="Normal 48 6 3" xfId="19834"/>
    <cellStyle name="Normal 48 6 3 2" xfId="30270"/>
    <cellStyle name="Normal 48 6 4" xfId="30271"/>
    <cellStyle name="Normal 48 7" xfId="9619"/>
    <cellStyle name="Normal 48 7 2" xfId="9620"/>
    <cellStyle name="Normal 48 7 2 2" xfId="19835"/>
    <cellStyle name="Normal 48 7 2 2 2" xfId="30272"/>
    <cellStyle name="Normal 48 7 2 3" xfId="30273"/>
    <cellStyle name="Normal 48 7 3" xfId="19836"/>
    <cellStyle name="Normal 48 7 3 2" xfId="30274"/>
    <cellStyle name="Normal 48 7 4" xfId="30275"/>
    <cellStyle name="Normal 49" xfId="9621"/>
    <cellStyle name="Normal 49 2" xfId="9622"/>
    <cellStyle name="Normal 49 2 2" xfId="9623"/>
    <cellStyle name="Normal 49 2 2 2" xfId="19837"/>
    <cellStyle name="Normal 49 2 2 2 2" xfId="30276"/>
    <cellStyle name="Normal 49 2 2 3" xfId="30277"/>
    <cellStyle name="Normal 49 2 3" xfId="19838"/>
    <cellStyle name="Normal 49 2 3 2" xfId="30278"/>
    <cellStyle name="Normal 49 2 4" xfId="30279"/>
    <cellStyle name="Normal 49 3" xfId="9624"/>
    <cellStyle name="Normal 49 3 2" xfId="9625"/>
    <cellStyle name="Normal 49 3 2 2" xfId="19839"/>
    <cellStyle name="Normal 49 3 2 2 2" xfId="30280"/>
    <cellStyle name="Normal 49 3 2 3" xfId="30281"/>
    <cellStyle name="Normal 49 3 3" xfId="19840"/>
    <cellStyle name="Normal 49 3 3 2" xfId="30282"/>
    <cellStyle name="Normal 49 3 4" xfId="30283"/>
    <cellStyle name="Normal 49 4" xfId="9626"/>
    <cellStyle name="Normal 49 4 2" xfId="9627"/>
    <cellStyle name="Normal 49 4 2 2" xfId="19841"/>
    <cellStyle name="Normal 49 4 2 2 2" xfId="30284"/>
    <cellStyle name="Normal 49 4 2 3" xfId="30285"/>
    <cellStyle name="Normal 49 4 3" xfId="19842"/>
    <cellStyle name="Normal 49 4 3 2" xfId="30286"/>
    <cellStyle name="Normal 49 4 4" xfId="30287"/>
    <cellStyle name="Normal 49 5" xfId="9628"/>
    <cellStyle name="Normal 49 5 2" xfId="9629"/>
    <cellStyle name="Normal 49 5 2 2" xfId="19843"/>
    <cellStyle name="Normal 49 5 2 2 2" xfId="30288"/>
    <cellStyle name="Normal 49 5 2 3" xfId="30289"/>
    <cellStyle name="Normal 49 5 3" xfId="19844"/>
    <cellStyle name="Normal 49 5 3 2" xfId="30290"/>
    <cellStyle name="Normal 49 5 4" xfId="30291"/>
    <cellStyle name="Normal 49 6" xfId="9630"/>
    <cellStyle name="Normal 49 6 2" xfId="9631"/>
    <cellStyle name="Normal 49 6 2 2" xfId="19845"/>
    <cellStyle name="Normal 49 6 2 2 2" xfId="30292"/>
    <cellStyle name="Normal 49 6 2 3" xfId="30293"/>
    <cellStyle name="Normal 49 6 3" xfId="19846"/>
    <cellStyle name="Normal 49 6 3 2" xfId="30294"/>
    <cellStyle name="Normal 49 6 4" xfId="30295"/>
    <cellStyle name="Normal 49 7" xfId="9632"/>
    <cellStyle name="Normal 49 7 2" xfId="9633"/>
    <cellStyle name="Normal 49 7 2 2" xfId="19847"/>
    <cellStyle name="Normal 49 7 2 2 2" xfId="30296"/>
    <cellStyle name="Normal 49 7 2 3" xfId="30297"/>
    <cellStyle name="Normal 49 7 3" xfId="19848"/>
    <cellStyle name="Normal 49 7 3 2" xfId="30298"/>
    <cellStyle name="Normal 49 7 4" xfId="30299"/>
    <cellStyle name="Normal 5" xfId="58"/>
    <cellStyle name="Normal 5 10" xfId="9634"/>
    <cellStyle name="Normal 5 10 2" xfId="9635"/>
    <cellStyle name="Normal 5 10 2 2" xfId="9636"/>
    <cellStyle name="Normal 5 10 2 3" xfId="9637"/>
    <cellStyle name="Normal 5 10 2 3 2" xfId="19849"/>
    <cellStyle name="Normal 5 10 2 3 2 2" xfId="30300"/>
    <cellStyle name="Normal 5 10 2 3 3" xfId="30301"/>
    <cellStyle name="Normal 5 10 2 4" xfId="19850"/>
    <cellStyle name="Normal 5 10 2 4 2" xfId="30302"/>
    <cellStyle name="Normal 5 10 2 5" xfId="30303"/>
    <cellStyle name="Normal 5 10 3" xfId="9638"/>
    <cellStyle name="Normal 5 10 3 2" xfId="9639"/>
    <cellStyle name="Normal 5 10 3 3" xfId="9640"/>
    <cellStyle name="Normal 5 10 3 3 2" xfId="19851"/>
    <cellStyle name="Normal 5 10 3 3 2 2" xfId="30304"/>
    <cellStyle name="Normal 5 10 3 3 3" xfId="30305"/>
    <cellStyle name="Normal 5 10 3 4" xfId="19852"/>
    <cellStyle name="Normal 5 10 3 4 2" xfId="30306"/>
    <cellStyle name="Normal 5 10 3 5" xfId="30307"/>
    <cellStyle name="Normal 5 10 4" xfId="9641"/>
    <cellStyle name="Normal 5 10 5" xfId="9642"/>
    <cellStyle name="Normal 5 10 5 2" xfId="19853"/>
    <cellStyle name="Normal 5 10 5 2 2" xfId="30308"/>
    <cellStyle name="Normal 5 10 5 3" xfId="30309"/>
    <cellStyle name="Normal 5 10 6" xfId="19854"/>
    <cellStyle name="Normal 5 10 6 2" xfId="30310"/>
    <cellStyle name="Normal 5 10 7" xfId="30311"/>
    <cellStyle name="Normal 5 100" xfId="9643"/>
    <cellStyle name="Normal 5 100 2" xfId="9644"/>
    <cellStyle name="Normal 5 100 2 2" xfId="9645"/>
    <cellStyle name="Normal 5 100 2 3" xfId="9646"/>
    <cellStyle name="Normal 5 100 2 3 2" xfId="19855"/>
    <cellStyle name="Normal 5 100 2 3 2 2" xfId="30312"/>
    <cellStyle name="Normal 5 100 2 3 3" xfId="30313"/>
    <cellStyle name="Normal 5 100 2 4" xfId="19856"/>
    <cellStyle name="Normal 5 100 2 4 2" xfId="30314"/>
    <cellStyle name="Normal 5 100 2 5" xfId="30315"/>
    <cellStyle name="Normal 5 100 3" xfId="9647"/>
    <cellStyle name="Normal 5 100 4" xfId="9648"/>
    <cellStyle name="Normal 5 100 4 2" xfId="19857"/>
    <cellStyle name="Normal 5 100 4 2 2" xfId="30316"/>
    <cellStyle name="Normal 5 100 4 3" xfId="30317"/>
    <cellStyle name="Normal 5 100 5" xfId="19858"/>
    <cellStyle name="Normal 5 100 5 2" xfId="30318"/>
    <cellStyle name="Normal 5 100 6" xfId="30319"/>
    <cellStyle name="Normal 5 101" xfId="9649"/>
    <cellStyle name="Normal 5 101 2" xfId="19859"/>
    <cellStyle name="Normal 5 102" xfId="9650"/>
    <cellStyle name="Normal 5 102 2" xfId="19860"/>
    <cellStyle name="Normal 5 103" xfId="9651"/>
    <cellStyle name="Normal 5 103 2" xfId="19861"/>
    <cellStyle name="Normal 5 104" xfId="9652"/>
    <cellStyle name="Normal 5 104 2" xfId="19862"/>
    <cellStyle name="Normal 5 105" xfId="9653"/>
    <cellStyle name="Normal 5 105 2" xfId="19863"/>
    <cellStyle name="Normal 5 106" xfId="9654"/>
    <cellStyle name="Normal 5 106 2" xfId="19864"/>
    <cellStyle name="Normal 5 107" xfId="9655"/>
    <cellStyle name="Normal 5 107 2" xfId="9656"/>
    <cellStyle name="Normal 5 107 2 2" xfId="9657"/>
    <cellStyle name="Normal 5 107 2 3" xfId="9658"/>
    <cellStyle name="Normal 5 107 2 3 2" xfId="19865"/>
    <cellStyle name="Normal 5 107 2 3 2 2" xfId="30320"/>
    <cellStyle name="Normal 5 107 2 3 3" xfId="30321"/>
    <cellStyle name="Normal 5 107 2 4" xfId="19866"/>
    <cellStyle name="Normal 5 107 2 4 2" xfId="30322"/>
    <cellStyle name="Normal 5 107 2 5" xfId="30323"/>
    <cellStyle name="Normal 5 107 3" xfId="9659"/>
    <cellStyle name="Normal 5 107 4" xfId="9660"/>
    <cellStyle name="Normal 5 107 4 2" xfId="19867"/>
    <cellStyle name="Normal 5 107 4 2 2" xfId="30324"/>
    <cellStyle name="Normal 5 107 4 3" xfId="30325"/>
    <cellStyle name="Normal 5 107 5" xfId="19868"/>
    <cellStyle name="Normal 5 107 5 2" xfId="30326"/>
    <cellStyle name="Normal 5 107 6" xfId="30327"/>
    <cellStyle name="Normal 5 108" xfId="9661"/>
    <cellStyle name="Normal 5 108 2" xfId="9662"/>
    <cellStyle name="Normal 5 108 2 2" xfId="9663"/>
    <cellStyle name="Normal 5 108 2 3" xfId="9664"/>
    <cellStyle name="Normal 5 108 2 3 2" xfId="19869"/>
    <cellStyle name="Normal 5 108 2 3 2 2" xfId="30328"/>
    <cellStyle name="Normal 5 108 2 3 3" xfId="30329"/>
    <cellStyle name="Normal 5 108 2 4" xfId="19870"/>
    <cellStyle name="Normal 5 108 2 4 2" xfId="30330"/>
    <cellStyle name="Normal 5 108 2 5" xfId="30331"/>
    <cellStyle name="Normal 5 108 3" xfId="9665"/>
    <cellStyle name="Normal 5 108 4" xfId="9666"/>
    <cellStyle name="Normal 5 108 4 2" xfId="19871"/>
    <cellStyle name="Normal 5 108 4 2 2" xfId="30332"/>
    <cellStyle name="Normal 5 108 4 3" xfId="30333"/>
    <cellStyle name="Normal 5 108 5" xfId="19872"/>
    <cellStyle name="Normal 5 108 5 2" xfId="30334"/>
    <cellStyle name="Normal 5 108 6" xfId="30335"/>
    <cellStyle name="Normal 5 109" xfId="9667"/>
    <cellStyle name="Normal 5 109 2" xfId="9668"/>
    <cellStyle name="Normal 5 109 2 2" xfId="9669"/>
    <cellStyle name="Normal 5 109 2 3" xfId="9670"/>
    <cellStyle name="Normal 5 109 2 3 2" xfId="19873"/>
    <cellStyle name="Normal 5 109 2 3 2 2" xfId="30336"/>
    <cellStyle name="Normal 5 109 2 3 3" xfId="30337"/>
    <cellStyle name="Normal 5 109 2 4" xfId="19874"/>
    <cellStyle name="Normal 5 109 2 4 2" xfId="30338"/>
    <cellStyle name="Normal 5 109 2 5" xfId="30339"/>
    <cellStyle name="Normal 5 109 3" xfId="9671"/>
    <cellStyle name="Normal 5 109 4" xfId="9672"/>
    <cellStyle name="Normal 5 109 4 2" xfId="19875"/>
    <cellStyle name="Normal 5 109 4 2 2" xfId="30340"/>
    <cellStyle name="Normal 5 109 4 3" xfId="30341"/>
    <cellStyle name="Normal 5 109 5" xfId="19876"/>
    <cellStyle name="Normal 5 109 5 2" xfId="30342"/>
    <cellStyle name="Normal 5 109 6" xfId="30343"/>
    <cellStyle name="Normal 5 11" xfId="9673"/>
    <cellStyle name="Normal 5 11 2" xfId="9674"/>
    <cellStyle name="Normal 5 11 2 2" xfId="9675"/>
    <cellStyle name="Normal 5 11 2 3" xfId="9676"/>
    <cellStyle name="Normal 5 11 2 3 2" xfId="19877"/>
    <cellStyle name="Normal 5 11 2 3 2 2" xfId="30344"/>
    <cellStyle name="Normal 5 11 2 3 3" xfId="30345"/>
    <cellStyle name="Normal 5 11 2 4" xfId="19878"/>
    <cellStyle name="Normal 5 11 2 4 2" xfId="30346"/>
    <cellStyle name="Normal 5 11 2 5" xfId="30347"/>
    <cellStyle name="Normal 5 11 3" xfId="9677"/>
    <cellStyle name="Normal 5 11 3 2" xfId="9678"/>
    <cellStyle name="Normal 5 11 3 3" xfId="9679"/>
    <cellStyle name="Normal 5 11 3 3 2" xfId="19879"/>
    <cellStyle name="Normal 5 11 3 3 2 2" xfId="30348"/>
    <cellStyle name="Normal 5 11 3 3 3" xfId="30349"/>
    <cellStyle name="Normal 5 11 3 4" xfId="19880"/>
    <cellStyle name="Normal 5 11 3 4 2" xfId="30350"/>
    <cellStyle name="Normal 5 11 3 5" xfId="30351"/>
    <cellStyle name="Normal 5 11 4" xfId="9680"/>
    <cellStyle name="Normal 5 11 4 2" xfId="19881"/>
    <cellStyle name="Normal 5 11 4 2 2" xfId="30352"/>
    <cellStyle name="Normal 5 11 4 3" xfId="30353"/>
    <cellStyle name="Normal 5 11 5" xfId="19882"/>
    <cellStyle name="Normal 5 11 5 2" xfId="30354"/>
    <cellStyle name="Normal 5 11 6" xfId="30355"/>
    <cellStyle name="Normal 5 110" xfId="9681"/>
    <cellStyle name="Normal 5 110 2" xfId="9682"/>
    <cellStyle name="Normal 5 110 2 2" xfId="9683"/>
    <cellStyle name="Normal 5 110 2 3" xfId="9684"/>
    <cellStyle name="Normal 5 110 2 3 2" xfId="19883"/>
    <cellStyle name="Normal 5 110 2 3 2 2" xfId="30356"/>
    <cellStyle name="Normal 5 110 2 3 3" xfId="30357"/>
    <cellStyle name="Normal 5 110 2 4" xfId="19884"/>
    <cellStyle name="Normal 5 110 2 4 2" xfId="30358"/>
    <cellStyle name="Normal 5 110 2 5" xfId="30359"/>
    <cellStyle name="Normal 5 110 3" xfId="9685"/>
    <cellStyle name="Normal 5 110 4" xfId="9686"/>
    <cellStyle name="Normal 5 110 4 2" xfId="19885"/>
    <cellStyle name="Normal 5 110 4 2 2" xfId="30360"/>
    <cellStyle name="Normal 5 110 4 3" xfId="30361"/>
    <cellStyle name="Normal 5 110 5" xfId="19886"/>
    <cellStyle name="Normal 5 110 5 2" xfId="30362"/>
    <cellStyle name="Normal 5 110 6" xfId="30363"/>
    <cellStyle name="Normal 5 111" xfId="9687"/>
    <cellStyle name="Normal 5 111 2" xfId="9688"/>
    <cellStyle name="Normal 5 111 2 2" xfId="9689"/>
    <cellStyle name="Normal 5 111 2 3" xfId="9690"/>
    <cellStyle name="Normal 5 111 2 3 2" xfId="19887"/>
    <cellStyle name="Normal 5 111 2 3 2 2" xfId="30364"/>
    <cellStyle name="Normal 5 111 2 3 3" xfId="30365"/>
    <cellStyle name="Normal 5 111 2 4" xfId="19888"/>
    <cellStyle name="Normal 5 111 2 4 2" xfId="30366"/>
    <cellStyle name="Normal 5 111 2 5" xfId="30367"/>
    <cellStyle name="Normal 5 111 3" xfId="9691"/>
    <cellStyle name="Normal 5 111 4" xfId="9692"/>
    <cellStyle name="Normal 5 111 4 2" xfId="19889"/>
    <cellStyle name="Normal 5 111 4 2 2" xfId="30368"/>
    <cellStyle name="Normal 5 111 4 3" xfId="30369"/>
    <cellStyle name="Normal 5 111 5" xfId="19890"/>
    <cellStyle name="Normal 5 111 5 2" xfId="30370"/>
    <cellStyle name="Normal 5 111 6" xfId="30371"/>
    <cellStyle name="Normal 5 112" xfId="9693"/>
    <cellStyle name="Normal 5 112 2" xfId="9694"/>
    <cellStyle name="Normal 5 112 2 2" xfId="9695"/>
    <cellStyle name="Normal 5 112 2 3" xfId="9696"/>
    <cellStyle name="Normal 5 112 2 3 2" xfId="19891"/>
    <cellStyle name="Normal 5 112 2 3 2 2" xfId="30372"/>
    <cellStyle name="Normal 5 112 2 3 3" xfId="30373"/>
    <cellStyle name="Normal 5 112 2 4" xfId="19892"/>
    <cellStyle name="Normal 5 112 2 4 2" xfId="30374"/>
    <cellStyle name="Normal 5 112 2 5" xfId="30375"/>
    <cellStyle name="Normal 5 112 3" xfId="9697"/>
    <cellStyle name="Normal 5 112 4" xfId="9698"/>
    <cellStyle name="Normal 5 112 4 2" xfId="19893"/>
    <cellStyle name="Normal 5 112 4 2 2" xfId="30376"/>
    <cellStyle name="Normal 5 112 4 3" xfId="30377"/>
    <cellStyle name="Normal 5 112 5" xfId="19894"/>
    <cellStyle name="Normal 5 112 5 2" xfId="30378"/>
    <cellStyle name="Normal 5 112 6" xfId="30379"/>
    <cellStyle name="Normal 5 113" xfId="9699"/>
    <cellStyle name="Normal 5 113 2" xfId="9700"/>
    <cellStyle name="Normal 5 113 2 2" xfId="9701"/>
    <cellStyle name="Normal 5 113 2 3" xfId="9702"/>
    <cellStyle name="Normal 5 113 2 3 2" xfId="19895"/>
    <cellStyle name="Normal 5 113 2 3 2 2" xfId="30380"/>
    <cellStyle name="Normal 5 113 2 3 3" xfId="30381"/>
    <cellStyle name="Normal 5 113 2 4" xfId="19896"/>
    <cellStyle name="Normal 5 113 2 4 2" xfId="30382"/>
    <cellStyle name="Normal 5 113 2 5" xfId="30383"/>
    <cellStyle name="Normal 5 113 3" xfId="9703"/>
    <cellStyle name="Normal 5 113 4" xfId="9704"/>
    <cellStyle name="Normal 5 113 4 2" xfId="19897"/>
    <cellStyle name="Normal 5 113 4 2 2" xfId="30384"/>
    <cellStyle name="Normal 5 113 4 3" xfId="30385"/>
    <cellStyle name="Normal 5 113 5" xfId="19898"/>
    <cellStyle name="Normal 5 113 5 2" xfId="30386"/>
    <cellStyle name="Normal 5 113 6" xfId="30387"/>
    <cellStyle name="Normal 5 114" xfId="9705"/>
    <cellStyle name="Normal 5 114 2" xfId="9706"/>
    <cellStyle name="Normal 5 114 2 2" xfId="9707"/>
    <cellStyle name="Normal 5 114 2 3" xfId="9708"/>
    <cellStyle name="Normal 5 114 2 3 2" xfId="19899"/>
    <cellStyle name="Normal 5 114 2 3 2 2" xfId="30388"/>
    <cellStyle name="Normal 5 114 2 3 3" xfId="30389"/>
    <cellStyle name="Normal 5 114 2 4" xfId="19900"/>
    <cellStyle name="Normal 5 114 2 4 2" xfId="30390"/>
    <cellStyle name="Normal 5 114 2 5" xfId="30391"/>
    <cellStyle name="Normal 5 114 3" xfId="9709"/>
    <cellStyle name="Normal 5 114 4" xfId="9710"/>
    <cellStyle name="Normal 5 114 4 2" xfId="19901"/>
    <cellStyle name="Normal 5 114 4 2 2" xfId="30392"/>
    <cellStyle name="Normal 5 114 4 3" xfId="30393"/>
    <cellStyle name="Normal 5 114 5" xfId="19902"/>
    <cellStyle name="Normal 5 114 5 2" xfId="30394"/>
    <cellStyle name="Normal 5 114 6" xfId="30395"/>
    <cellStyle name="Normal 5 115" xfId="9711"/>
    <cellStyle name="Normal 5 115 2" xfId="9712"/>
    <cellStyle name="Normal 5 115 2 2" xfId="9713"/>
    <cellStyle name="Normal 5 115 2 3" xfId="9714"/>
    <cellStyle name="Normal 5 115 2 3 2" xfId="19903"/>
    <cellStyle name="Normal 5 115 2 3 2 2" xfId="30396"/>
    <cellStyle name="Normal 5 115 2 3 3" xfId="30397"/>
    <cellStyle name="Normal 5 115 2 4" xfId="19904"/>
    <cellStyle name="Normal 5 115 2 4 2" xfId="30398"/>
    <cellStyle name="Normal 5 115 2 5" xfId="30399"/>
    <cellStyle name="Normal 5 115 3" xfId="9715"/>
    <cellStyle name="Normal 5 115 4" xfId="9716"/>
    <cellStyle name="Normal 5 115 4 2" xfId="19905"/>
    <cellStyle name="Normal 5 115 4 2 2" xfId="30400"/>
    <cellStyle name="Normal 5 115 4 3" xfId="30401"/>
    <cellStyle name="Normal 5 115 5" xfId="19906"/>
    <cellStyle name="Normal 5 115 5 2" xfId="30402"/>
    <cellStyle name="Normal 5 115 6" xfId="30403"/>
    <cellStyle name="Normal 5 116" xfId="9717"/>
    <cellStyle name="Normal 5 116 2" xfId="9718"/>
    <cellStyle name="Normal 5 116 2 2" xfId="9719"/>
    <cellStyle name="Normal 5 116 2 3" xfId="9720"/>
    <cellStyle name="Normal 5 116 2 3 2" xfId="19907"/>
    <cellStyle name="Normal 5 116 2 3 2 2" xfId="30404"/>
    <cellStyle name="Normal 5 116 2 3 3" xfId="30405"/>
    <cellStyle name="Normal 5 116 2 4" xfId="19908"/>
    <cellStyle name="Normal 5 116 2 4 2" xfId="30406"/>
    <cellStyle name="Normal 5 116 2 5" xfId="30407"/>
    <cellStyle name="Normal 5 116 3" xfId="9721"/>
    <cellStyle name="Normal 5 116 4" xfId="9722"/>
    <cellStyle name="Normal 5 116 4 2" xfId="19909"/>
    <cellStyle name="Normal 5 116 4 2 2" xfId="30408"/>
    <cellStyle name="Normal 5 116 4 3" xfId="30409"/>
    <cellStyle name="Normal 5 116 5" xfId="19910"/>
    <cellStyle name="Normal 5 116 5 2" xfId="30410"/>
    <cellStyle name="Normal 5 116 6" xfId="30411"/>
    <cellStyle name="Normal 5 117" xfId="9723"/>
    <cellStyle name="Normal 5 117 2" xfId="9724"/>
    <cellStyle name="Normal 5 117 2 2" xfId="9725"/>
    <cellStyle name="Normal 5 117 2 3" xfId="9726"/>
    <cellStyle name="Normal 5 117 2 3 2" xfId="19911"/>
    <cellStyle name="Normal 5 117 2 3 2 2" xfId="30412"/>
    <cellStyle name="Normal 5 117 2 3 3" xfId="30413"/>
    <cellStyle name="Normal 5 117 2 4" xfId="19912"/>
    <cellStyle name="Normal 5 117 2 4 2" xfId="30414"/>
    <cellStyle name="Normal 5 117 2 5" xfId="30415"/>
    <cellStyle name="Normal 5 117 3" xfId="9727"/>
    <cellStyle name="Normal 5 117 4" xfId="9728"/>
    <cellStyle name="Normal 5 117 4 2" xfId="19913"/>
    <cellStyle name="Normal 5 117 4 2 2" xfId="30416"/>
    <cellStyle name="Normal 5 117 4 3" xfId="30417"/>
    <cellStyle name="Normal 5 117 5" xfId="19914"/>
    <cellStyle name="Normal 5 117 5 2" xfId="30418"/>
    <cellStyle name="Normal 5 117 6" xfId="30419"/>
    <cellStyle name="Normal 5 118" xfId="9729"/>
    <cellStyle name="Normal 5 118 2" xfId="9730"/>
    <cellStyle name="Normal 5 118 2 2" xfId="9731"/>
    <cellStyle name="Normal 5 118 2 3" xfId="9732"/>
    <cellStyle name="Normal 5 118 2 3 2" xfId="19915"/>
    <cellStyle name="Normal 5 118 2 3 2 2" xfId="30420"/>
    <cellStyle name="Normal 5 118 2 3 3" xfId="30421"/>
    <cellStyle name="Normal 5 118 2 4" xfId="19916"/>
    <cellStyle name="Normal 5 118 2 4 2" xfId="30422"/>
    <cellStyle name="Normal 5 118 2 5" xfId="30423"/>
    <cellStyle name="Normal 5 118 3" xfId="9733"/>
    <cellStyle name="Normal 5 118 4" xfId="9734"/>
    <cellStyle name="Normal 5 118 4 2" xfId="19917"/>
    <cellStyle name="Normal 5 118 4 2 2" xfId="30424"/>
    <cellStyle name="Normal 5 118 4 3" xfId="30425"/>
    <cellStyle name="Normal 5 118 5" xfId="19918"/>
    <cellStyle name="Normal 5 118 5 2" xfId="30426"/>
    <cellStyle name="Normal 5 118 6" xfId="30427"/>
    <cellStyle name="Normal 5 119" xfId="9735"/>
    <cellStyle name="Normal 5 119 2" xfId="19919"/>
    <cellStyle name="Normal 5 12" xfId="9736"/>
    <cellStyle name="Normal 5 12 2" xfId="9737"/>
    <cellStyle name="Normal 5 12 2 2" xfId="9738"/>
    <cellStyle name="Normal 5 12 2 3" xfId="9739"/>
    <cellStyle name="Normal 5 12 2 3 2" xfId="19920"/>
    <cellStyle name="Normal 5 12 2 3 2 2" xfId="30428"/>
    <cellStyle name="Normal 5 12 2 3 3" xfId="30429"/>
    <cellStyle name="Normal 5 12 2 4" xfId="19921"/>
    <cellStyle name="Normal 5 12 2 4 2" xfId="30430"/>
    <cellStyle name="Normal 5 12 2 5" xfId="30431"/>
    <cellStyle name="Normal 5 12 3" xfId="9740"/>
    <cellStyle name="Normal 5 12 3 2" xfId="9741"/>
    <cellStyle name="Normal 5 12 3 3" xfId="9742"/>
    <cellStyle name="Normal 5 12 3 3 2" xfId="19922"/>
    <cellStyle name="Normal 5 12 3 3 2 2" xfId="30432"/>
    <cellStyle name="Normal 5 12 3 3 3" xfId="30433"/>
    <cellStyle name="Normal 5 12 3 4" xfId="19923"/>
    <cellStyle name="Normal 5 12 3 4 2" xfId="30434"/>
    <cellStyle name="Normal 5 12 3 5" xfId="30435"/>
    <cellStyle name="Normal 5 12 4" xfId="9743"/>
    <cellStyle name="Normal 5 12 5" xfId="9744"/>
    <cellStyle name="Normal 5 12 5 2" xfId="19924"/>
    <cellStyle name="Normal 5 12 5 2 2" xfId="30436"/>
    <cellStyle name="Normal 5 12 5 3" xfId="30437"/>
    <cellStyle name="Normal 5 12 6" xfId="19925"/>
    <cellStyle name="Normal 5 12 6 2" xfId="30438"/>
    <cellStyle name="Normal 5 12 7" xfId="30439"/>
    <cellStyle name="Normal 5 120" xfId="9745"/>
    <cellStyle name="Normal 5 120 2" xfId="19926"/>
    <cellStyle name="Normal 5 121" xfId="9746"/>
    <cellStyle name="Normal 5 121 2" xfId="19927"/>
    <cellStyle name="Normal 5 122" xfId="9747"/>
    <cellStyle name="Normal 5 122 2" xfId="19928"/>
    <cellStyle name="Normal 5 123" xfId="9748"/>
    <cellStyle name="Normal 5 123 2" xfId="9749"/>
    <cellStyle name="Normal 5 123 2 2" xfId="30440"/>
    <cellStyle name="Normal 5 123 3" xfId="9750"/>
    <cellStyle name="Normal 5 123 3 2" xfId="19929"/>
    <cellStyle name="Normal 5 123 3 2 2" xfId="30441"/>
    <cellStyle name="Normal 5 123 3 3" xfId="30442"/>
    <cellStyle name="Normal 5 123 4" xfId="19930"/>
    <cellStyle name="Normal 5 123 4 2" xfId="30443"/>
    <cellStyle name="Normal 5 123 5" xfId="30444"/>
    <cellStyle name="Normal 5 124" xfId="9751"/>
    <cellStyle name="Normal 5 124 2" xfId="9752"/>
    <cellStyle name="Normal 5 124 2 2" xfId="30445"/>
    <cellStyle name="Normal 5 124 3" xfId="9753"/>
    <cellStyle name="Normal 5 124 3 2" xfId="19931"/>
    <cellStyle name="Normal 5 124 3 2 2" xfId="30446"/>
    <cellStyle name="Normal 5 124 3 3" xfId="30447"/>
    <cellStyle name="Normal 5 124 4" xfId="19932"/>
    <cellStyle name="Normal 5 124 4 2" xfId="30448"/>
    <cellStyle name="Normal 5 124 5" xfId="30449"/>
    <cellStyle name="Normal 5 125" xfId="9754"/>
    <cellStyle name="Normal 5 125 2" xfId="9755"/>
    <cellStyle name="Normal 5 125 2 2" xfId="30450"/>
    <cellStyle name="Normal 5 125 3" xfId="9756"/>
    <cellStyle name="Normal 5 125 3 2" xfId="19933"/>
    <cellStyle name="Normal 5 125 3 2 2" xfId="30451"/>
    <cellStyle name="Normal 5 125 3 3" xfId="30452"/>
    <cellStyle name="Normal 5 125 4" xfId="19934"/>
    <cellStyle name="Normal 5 125 4 2" xfId="30453"/>
    <cellStyle name="Normal 5 125 5" xfId="30454"/>
    <cellStyle name="Normal 5 126" xfId="9757"/>
    <cellStyle name="Normal 5 126 2" xfId="9758"/>
    <cellStyle name="Normal 5 126 2 2" xfId="30455"/>
    <cellStyle name="Normal 5 126 3" xfId="9759"/>
    <cellStyle name="Normal 5 126 3 2" xfId="19935"/>
    <cellStyle name="Normal 5 126 3 2 2" xfId="30456"/>
    <cellStyle name="Normal 5 126 3 3" xfId="30457"/>
    <cellStyle name="Normal 5 126 4" xfId="19936"/>
    <cellStyle name="Normal 5 126 4 2" xfId="30458"/>
    <cellStyle name="Normal 5 126 5" xfId="30459"/>
    <cellStyle name="Normal 5 127" xfId="9760"/>
    <cellStyle name="Normal 5 127 2" xfId="9761"/>
    <cellStyle name="Normal 5 127 2 2" xfId="30460"/>
    <cellStyle name="Normal 5 127 3" xfId="9762"/>
    <cellStyle name="Normal 5 127 3 2" xfId="19937"/>
    <cellStyle name="Normal 5 127 3 2 2" xfId="30461"/>
    <cellStyle name="Normal 5 127 3 3" xfId="30462"/>
    <cellStyle name="Normal 5 127 4" xfId="19938"/>
    <cellStyle name="Normal 5 127 4 2" xfId="30463"/>
    <cellStyle name="Normal 5 127 5" xfId="30464"/>
    <cellStyle name="Normal 5 128" xfId="9763"/>
    <cellStyle name="Normal 5 128 2" xfId="9764"/>
    <cellStyle name="Normal 5 128 2 2" xfId="30465"/>
    <cellStyle name="Normal 5 128 3" xfId="9765"/>
    <cellStyle name="Normal 5 128 3 2" xfId="19939"/>
    <cellStyle name="Normal 5 128 3 2 2" xfId="30466"/>
    <cellStyle name="Normal 5 128 3 3" xfId="30467"/>
    <cellStyle name="Normal 5 128 4" xfId="19940"/>
    <cellStyle name="Normal 5 128 4 2" xfId="30468"/>
    <cellStyle name="Normal 5 128 5" xfId="30469"/>
    <cellStyle name="Normal 5 129" xfId="9766"/>
    <cellStyle name="Normal 5 129 2" xfId="9767"/>
    <cellStyle name="Normal 5 129 2 2" xfId="30470"/>
    <cellStyle name="Normal 5 129 3" xfId="9768"/>
    <cellStyle name="Normal 5 129 3 2" xfId="19941"/>
    <cellStyle name="Normal 5 129 3 2 2" xfId="30471"/>
    <cellStyle name="Normal 5 129 3 3" xfId="30472"/>
    <cellStyle name="Normal 5 129 4" xfId="19942"/>
    <cellStyle name="Normal 5 129 4 2" xfId="30473"/>
    <cellStyle name="Normal 5 129 5" xfId="30474"/>
    <cellStyle name="Normal 5 13" xfId="9769"/>
    <cellStyle name="Normal 5 13 2" xfId="9770"/>
    <cellStyle name="Normal 5 13 2 2" xfId="9771"/>
    <cellStyle name="Normal 5 13 2 3" xfId="9772"/>
    <cellStyle name="Normal 5 13 2 3 2" xfId="19943"/>
    <cellStyle name="Normal 5 13 2 3 2 2" xfId="30475"/>
    <cellStyle name="Normal 5 13 2 3 3" xfId="30476"/>
    <cellStyle name="Normal 5 13 2 4" xfId="19944"/>
    <cellStyle name="Normal 5 13 2 4 2" xfId="30477"/>
    <cellStyle name="Normal 5 13 2 5" xfId="30478"/>
    <cellStyle name="Normal 5 13 3" xfId="9773"/>
    <cellStyle name="Normal 5 13 3 2" xfId="9774"/>
    <cellStyle name="Normal 5 13 3 3" xfId="9775"/>
    <cellStyle name="Normal 5 13 3 3 2" xfId="19945"/>
    <cellStyle name="Normal 5 13 3 3 2 2" xfId="30479"/>
    <cellStyle name="Normal 5 13 3 3 3" xfId="30480"/>
    <cellStyle name="Normal 5 13 3 4" xfId="19946"/>
    <cellStyle name="Normal 5 13 3 4 2" xfId="30481"/>
    <cellStyle name="Normal 5 13 3 5" xfId="30482"/>
    <cellStyle name="Normal 5 13 4" xfId="9776"/>
    <cellStyle name="Normal 5 13 5" xfId="9777"/>
    <cellStyle name="Normal 5 13 5 2" xfId="19947"/>
    <cellStyle name="Normal 5 13 5 2 2" xfId="30483"/>
    <cellStyle name="Normal 5 13 5 3" xfId="30484"/>
    <cellStyle name="Normal 5 13 6" xfId="19948"/>
    <cellStyle name="Normal 5 13 6 2" xfId="30485"/>
    <cellStyle name="Normal 5 13 7" xfId="30486"/>
    <cellStyle name="Normal 5 130" xfId="9778"/>
    <cellStyle name="Normal 5 130 2" xfId="9779"/>
    <cellStyle name="Normal 5 130 2 2" xfId="30487"/>
    <cellStyle name="Normal 5 130 3" xfId="9780"/>
    <cellStyle name="Normal 5 130 3 2" xfId="19949"/>
    <cellStyle name="Normal 5 130 3 2 2" xfId="30488"/>
    <cellStyle name="Normal 5 130 3 3" xfId="30489"/>
    <cellStyle name="Normal 5 130 4" xfId="19950"/>
    <cellStyle name="Normal 5 130 4 2" xfId="30490"/>
    <cellStyle name="Normal 5 130 5" xfId="30491"/>
    <cellStyle name="Normal 5 131" xfId="9781"/>
    <cellStyle name="Normal 5 131 2" xfId="9782"/>
    <cellStyle name="Normal 5 131 2 2" xfId="30492"/>
    <cellStyle name="Normal 5 131 3" xfId="9783"/>
    <cellStyle name="Normal 5 131 3 2" xfId="19951"/>
    <cellStyle name="Normal 5 131 3 2 2" xfId="30493"/>
    <cellStyle name="Normal 5 131 3 3" xfId="30494"/>
    <cellStyle name="Normal 5 131 4" xfId="19952"/>
    <cellStyle name="Normal 5 131 4 2" xfId="30495"/>
    <cellStyle name="Normal 5 131 5" xfId="30496"/>
    <cellStyle name="Normal 5 132" xfId="9784"/>
    <cellStyle name="Normal 5 132 2" xfId="9785"/>
    <cellStyle name="Normal 5 132 2 2" xfId="30497"/>
    <cellStyle name="Normal 5 132 3" xfId="9786"/>
    <cellStyle name="Normal 5 132 3 2" xfId="19953"/>
    <cellStyle name="Normal 5 132 3 2 2" xfId="30498"/>
    <cellStyle name="Normal 5 132 3 3" xfId="30499"/>
    <cellStyle name="Normal 5 132 4" xfId="19954"/>
    <cellStyle name="Normal 5 132 4 2" xfId="30500"/>
    <cellStyle name="Normal 5 132 5" xfId="30501"/>
    <cellStyle name="Normal 5 133" xfId="9787"/>
    <cellStyle name="Normal 5 133 2" xfId="9788"/>
    <cellStyle name="Normal 5 133 2 2" xfId="30502"/>
    <cellStyle name="Normal 5 133 3" xfId="9789"/>
    <cellStyle name="Normal 5 133 3 2" xfId="19955"/>
    <cellStyle name="Normal 5 133 3 2 2" xfId="30503"/>
    <cellStyle name="Normal 5 133 3 3" xfId="30504"/>
    <cellStyle name="Normal 5 133 4" xfId="19956"/>
    <cellStyle name="Normal 5 133 4 2" xfId="30505"/>
    <cellStyle name="Normal 5 133 5" xfId="30506"/>
    <cellStyle name="Normal 5 134" xfId="9790"/>
    <cellStyle name="Normal 5 134 2" xfId="9791"/>
    <cellStyle name="Normal 5 134 2 2" xfId="30507"/>
    <cellStyle name="Normal 5 134 3" xfId="9792"/>
    <cellStyle name="Normal 5 134 3 2" xfId="19957"/>
    <cellStyle name="Normal 5 134 3 2 2" xfId="30508"/>
    <cellStyle name="Normal 5 134 3 3" xfId="30509"/>
    <cellStyle name="Normal 5 134 4" xfId="19958"/>
    <cellStyle name="Normal 5 134 4 2" xfId="30510"/>
    <cellStyle name="Normal 5 134 5" xfId="30511"/>
    <cellStyle name="Normal 5 135" xfId="9793"/>
    <cellStyle name="Normal 5 135 2" xfId="9794"/>
    <cellStyle name="Normal 5 135 2 2" xfId="30512"/>
    <cellStyle name="Normal 5 135 3" xfId="9795"/>
    <cellStyle name="Normal 5 135 3 2" xfId="19959"/>
    <cellStyle name="Normal 5 135 3 2 2" xfId="30513"/>
    <cellStyle name="Normal 5 135 3 3" xfId="30514"/>
    <cellStyle name="Normal 5 135 4" xfId="19960"/>
    <cellStyle name="Normal 5 135 4 2" xfId="30515"/>
    <cellStyle name="Normal 5 135 5" xfId="30516"/>
    <cellStyle name="Normal 5 136" xfId="9796"/>
    <cellStyle name="Normal 5 136 2" xfId="9797"/>
    <cellStyle name="Normal 5 136 2 2" xfId="30517"/>
    <cellStyle name="Normal 5 136 3" xfId="9798"/>
    <cellStyle name="Normal 5 136 3 2" xfId="19961"/>
    <cellStyle name="Normal 5 136 3 2 2" xfId="30518"/>
    <cellStyle name="Normal 5 136 3 3" xfId="30519"/>
    <cellStyle name="Normal 5 136 4" xfId="19962"/>
    <cellStyle name="Normal 5 136 4 2" xfId="30520"/>
    <cellStyle name="Normal 5 136 5" xfId="30521"/>
    <cellStyle name="Normal 5 137" xfId="9799"/>
    <cellStyle name="Normal 5 137 2" xfId="9800"/>
    <cellStyle name="Normal 5 137 2 2" xfId="30522"/>
    <cellStyle name="Normal 5 137 3" xfId="9801"/>
    <cellStyle name="Normal 5 137 3 2" xfId="19963"/>
    <cellStyle name="Normal 5 137 3 2 2" xfId="30523"/>
    <cellStyle name="Normal 5 137 3 3" xfId="30524"/>
    <cellStyle name="Normal 5 137 4" xfId="19964"/>
    <cellStyle name="Normal 5 137 4 2" xfId="30525"/>
    <cellStyle name="Normal 5 137 5" xfId="30526"/>
    <cellStyle name="Normal 5 138" xfId="9802"/>
    <cellStyle name="Normal 5 138 2" xfId="9803"/>
    <cellStyle name="Normal 5 138 2 2" xfId="30527"/>
    <cellStyle name="Normal 5 138 3" xfId="9804"/>
    <cellStyle name="Normal 5 138 3 2" xfId="19965"/>
    <cellStyle name="Normal 5 138 3 2 2" xfId="30528"/>
    <cellStyle name="Normal 5 138 3 3" xfId="30529"/>
    <cellStyle name="Normal 5 138 4" xfId="19966"/>
    <cellStyle name="Normal 5 138 4 2" xfId="30530"/>
    <cellStyle name="Normal 5 138 5" xfId="30531"/>
    <cellStyle name="Normal 5 139" xfId="9805"/>
    <cellStyle name="Normal 5 139 2" xfId="9806"/>
    <cellStyle name="Normal 5 139 2 2" xfId="30532"/>
    <cellStyle name="Normal 5 139 3" xfId="9807"/>
    <cellStyle name="Normal 5 139 3 2" xfId="19967"/>
    <cellStyle name="Normal 5 139 3 2 2" xfId="30533"/>
    <cellStyle name="Normal 5 139 3 3" xfId="30534"/>
    <cellStyle name="Normal 5 139 4" xfId="19968"/>
    <cellStyle name="Normal 5 139 4 2" xfId="30535"/>
    <cellStyle name="Normal 5 139 5" xfId="30536"/>
    <cellStyle name="Normal 5 14" xfId="9808"/>
    <cellStyle name="Normal 5 14 2" xfId="9809"/>
    <cellStyle name="Normal 5 14 2 2" xfId="9810"/>
    <cellStyle name="Normal 5 14 2 3" xfId="9811"/>
    <cellStyle name="Normal 5 14 2 3 2" xfId="19969"/>
    <cellStyle name="Normal 5 14 2 3 2 2" xfId="30537"/>
    <cellStyle name="Normal 5 14 2 3 3" xfId="30538"/>
    <cellStyle name="Normal 5 14 2 4" xfId="19970"/>
    <cellStyle name="Normal 5 14 2 4 2" xfId="30539"/>
    <cellStyle name="Normal 5 14 2 5" xfId="30540"/>
    <cellStyle name="Normal 5 14 3" xfId="9812"/>
    <cellStyle name="Normal 5 14 3 2" xfId="9813"/>
    <cellStyle name="Normal 5 14 3 3" xfId="9814"/>
    <cellStyle name="Normal 5 14 3 3 2" xfId="19971"/>
    <cellStyle name="Normal 5 14 3 3 2 2" xfId="30541"/>
    <cellStyle name="Normal 5 14 3 3 3" xfId="30542"/>
    <cellStyle name="Normal 5 14 3 4" xfId="19972"/>
    <cellStyle name="Normal 5 14 3 4 2" xfId="30543"/>
    <cellStyle name="Normal 5 14 3 5" xfId="30544"/>
    <cellStyle name="Normal 5 14 4" xfId="9815"/>
    <cellStyle name="Normal 5 14 5" xfId="9816"/>
    <cellStyle name="Normal 5 14 5 2" xfId="19973"/>
    <cellStyle name="Normal 5 14 5 2 2" xfId="30545"/>
    <cellStyle name="Normal 5 14 5 3" xfId="30546"/>
    <cellStyle name="Normal 5 14 6" xfId="19974"/>
    <cellStyle name="Normal 5 14 6 2" xfId="30547"/>
    <cellStyle name="Normal 5 14 7" xfId="30548"/>
    <cellStyle name="Normal 5 140" xfId="9817"/>
    <cellStyle name="Normal 5 140 2" xfId="9818"/>
    <cellStyle name="Normal 5 140 2 2" xfId="30549"/>
    <cellStyle name="Normal 5 140 3" xfId="9819"/>
    <cellStyle name="Normal 5 140 3 2" xfId="19975"/>
    <cellStyle name="Normal 5 140 3 2 2" xfId="30550"/>
    <cellStyle name="Normal 5 140 3 3" xfId="30551"/>
    <cellStyle name="Normal 5 140 4" xfId="19976"/>
    <cellStyle name="Normal 5 140 4 2" xfId="30552"/>
    <cellStyle name="Normal 5 140 5" xfId="30553"/>
    <cellStyle name="Normal 5 141" xfId="9820"/>
    <cellStyle name="Normal 5 141 2" xfId="9821"/>
    <cellStyle name="Normal 5 141 2 2" xfId="30554"/>
    <cellStyle name="Normal 5 141 3" xfId="9822"/>
    <cellStyle name="Normal 5 141 3 2" xfId="19977"/>
    <cellStyle name="Normal 5 141 3 2 2" xfId="30555"/>
    <cellStyle name="Normal 5 141 3 3" xfId="30556"/>
    <cellStyle name="Normal 5 141 4" xfId="19978"/>
    <cellStyle name="Normal 5 141 4 2" xfId="30557"/>
    <cellStyle name="Normal 5 141 5" xfId="30558"/>
    <cellStyle name="Normal 5 142" xfId="9823"/>
    <cellStyle name="Normal 5 142 2" xfId="9824"/>
    <cellStyle name="Normal 5 142 2 2" xfId="30559"/>
    <cellStyle name="Normal 5 142 3" xfId="9825"/>
    <cellStyle name="Normal 5 142 3 2" xfId="19979"/>
    <cellStyle name="Normal 5 142 3 2 2" xfId="30560"/>
    <cellStyle name="Normal 5 142 3 3" xfId="30561"/>
    <cellStyle name="Normal 5 142 4" xfId="19980"/>
    <cellStyle name="Normal 5 142 4 2" xfId="30562"/>
    <cellStyle name="Normal 5 142 5" xfId="30563"/>
    <cellStyle name="Normal 5 143" xfId="9826"/>
    <cellStyle name="Normal 5 143 2" xfId="9827"/>
    <cellStyle name="Normal 5 143 2 2" xfId="30564"/>
    <cellStyle name="Normal 5 143 3" xfId="9828"/>
    <cellStyle name="Normal 5 143 3 2" xfId="19981"/>
    <cellStyle name="Normal 5 143 3 2 2" xfId="30565"/>
    <cellStyle name="Normal 5 143 3 3" xfId="30566"/>
    <cellStyle name="Normal 5 143 4" xfId="19982"/>
    <cellStyle name="Normal 5 143 4 2" xfId="30567"/>
    <cellStyle name="Normal 5 143 5" xfId="30568"/>
    <cellStyle name="Normal 5 144" xfId="9829"/>
    <cellStyle name="Normal 5 144 2" xfId="9830"/>
    <cellStyle name="Normal 5 144 2 2" xfId="30569"/>
    <cellStyle name="Normal 5 144 3" xfId="9831"/>
    <cellStyle name="Normal 5 144 3 2" xfId="19983"/>
    <cellStyle name="Normal 5 144 3 2 2" xfId="30570"/>
    <cellStyle name="Normal 5 144 3 3" xfId="30571"/>
    <cellStyle name="Normal 5 144 4" xfId="19984"/>
    <cellStyle name="Normal 5 144 4 2" xfId="30572"/>
    <cellStyle name="Normal 5 144 5" xfId="30573"/>
    <cellStyle name="Normal 5 145" xfId="9832"/>
    <cellStyle name="Normal 5 145 2" xfId="19985"/>
    <cellStyle name="Normal 5 146" xfId="9833"/>
    <cellStyle name="Normal 5 146 2" xfId="19986"/>
    <cellStyle name="Normal 5 147" xfId="9834"/>
    <cellStyle name="Normal 5 147 2" xfId="9835"/>
    <cellStyle name="Normal 5 147 2 2" xfId="30574"/>
    <cellStyle name="Normal 5 147 3" xfId="9836"/>
    <cellStyle name="Normal 5 147 3 2" xfId="19987"/>
    <cellStyle name="Normal 5 147 3 2 2" xfId="30575"/>
    <cellStyle name="Normal 5 147 3 3" xfId="30576"/>
    <cellStyle name="Normal 5 147 4" xfId="19988"/>
    <cellStyle name="Normal 5 147 4 2" xfId="30577"/>
    <cellStyle name="Normal 5 147 5" xfId="30578"/>
    <cellStyle name="Normal 5 148" xfId="9837"/>
    <cellStyle name="Normal 5 148 2" xfId="9838"/>
    <cellStyle name="Normal 5 148 2 2" xfId="30579"/>
    <cellStyle name="Normal 5 148 3" xfId="9839"/>
    <cellStyle name="Normal 5 148 3 2" xfId="19989"/>
    <cellStyle name="Normal 5 148 3 2 2" xfId="30580"/>
    <cellStyle name="Normal 5 148 3 3" xfId="30581"/>
    <cellStyle name="Normal 5 148 4" xfId="19990"/>
    <cellStyle name="Normal 5 148 4 2" xfId="30582"/>
    <cellStyle name="Normal 5 148 5" xfId="30583"/>
    <cellStyle name="Normal 5 149" xfId="9840"/>
    <cellStyle name="Normal 5 149 2" xfId="9841"/>
    <cellStyle name="Normal 5 149 2 2" xfId="30584"/>
    <cellStyle name="Normal 5 149 3" xfId="9842"/>
    <cellStyle name="Normal 5 149 3 2" xfId="19991"/>
    <cellStyle name="Normal 5 149 3 2 2" xfId="30585"/>
    <cellStyle name="Normal 5 149 3 3" xfId="30586"/>
    <cellStyle name="Normal 5 149 4" xfId="19992"/>
    <cellStyle name="Normal 5 149 4 2" xfId="30587"/>
    <cellStyle name="Normal 5 149 5" xfId="30588"/>
    <cellStyle name="Normal 5 15" xfId="9843"/>
    <cellStyle name="Normal 5 15 2" xfId="9844"/>
    <cellStyle name="Normal 5 15 2 2" xfId="9845"/>
    <cellStyle name="Normal 5 15 2 3" xfId="9846"/>
    <cellStyle name="Normal 5 15 2 3 2" xfId="19993"/>
    <cellStyle name="Normal 5 15 2 3 2 2" xfId="30589"/>
    <cellStyle name="Normal 5 15 2 3 3" xfId="30590"/>
    <cellStyle name="Normal 5 15 2 4" xfId="19994"/>
    <cellStyle name="Normal 5 15 2 4 2" xfId="30591"/>
    <cellStyle name="Normal 5 15 2 5" xfId="30592"/>
    <cellStyle name="Normal 5 15 3" xfId="9847"/>
    <cellStyle name="Normal 5 15 3 2" xfId="9848"/>
    <cellStyle name="Normal 5 15 3 3" xfId="9849"/>
    <cellStyle name="Normal 5 15 3 3 2" xfId="19995"/>
    <cellStyle name="Normal 5 15 3 3 2 2" xfId="30593"/>
    <cellStyle name="Normal 5 15 3 3 3" xfId="30594"/>
    <cellStyle name="Normal 5 15 3 4" xfId="19996"/>
    <cellStyle name="Normal 5 15 3 4 2" xfId="30595"/>
    <cellStyle name="Normal 5 15 3 5" xfId="30596"/>
    <cellStyle name="Normal 5 15 4" xfId="9850"/>
    <cellStyle name="Normal 5 15 5" xfId="9851"/>
    <cellStyle name="Normal 5 15 5 2" xfId="19997"/>
    <cellStyle name="Normal 5 15 5 2 2" xfId="30597"/>
    <cellStyle name="Normal 5 15 5 3" xfId="30598"/>
    <cellStyle name="Normal 5 15 6" xfId="19998"/>
    <cellStyle name="Normal 5 15 6 2" xfId="30599"/>
    <cellStyle name="Normal 5 15 7" xfId="30600"/>
    <cellStyle name="Normal 5 150" xfId="9852"/>
    <cellStyle name="Normal 5 150 2" xfId="9853"/>
    <cellStyle name="Normal 5 150 2 2" xfId="30601"/>
    <cellStyle name="Normal 5 150 3" xfId="9854"/>
    <cellStyle name="Normal 5 150 3 2" xfId="19999"/>
    <cellStyle name="Normal 5 150 3 2 2" xfId="30602"/>
    <cellStyle name="Normal 5 150 3 3" xfId="30603"/>
    <cellStyle name="Normal 5 150 4" xfId="20000"/>
    <cellStyle name="Normal 5 150 4 2" xfId="30604"/>
    <cellStyle name="Normal 5 150 5" xfId="30605"/>
    <cellStyle name="Normal 5 151" xfId="9855"/>
    <cellStyle name="Normal 5 151 2" xfId="9856"/>
    <cellStyle name="Normal 5 151 2 2" xfId="30606"/>
    <cellStyle name="Normal 5 151 3" xfId="9857"/>
    <cellStyle name="Normal 5 151 3 2" xfId="20001"/>
    <cellStyle name="Normal 5 151 3 2 2" xfId="30607"/>
    <cellStyle name="Normal 5 151 3 3" xfId="30608"/>
    <cellStyle name="Normal 5 151 4" xfId="20002"/>
    <cellStyle name="Normal 5 151 4 2" xfId="30609"/>
    <cellStyle name="Normal 5 151 5" xfId="30610"/>
    <cellStyle name="Normal 5 152" xfId="9858"/>
    <cellStyle name="Normal 5 152 2" xfId="9859"/>
    <cellStyle name="Normal 5 152 2 2" xfId="30611"/>
    <cellStyle name="Normal 5 152 3" xfId="9860"/>
    <cellStyle name="Normal 5 152 3 2" xfId="20003"/>
    <cellStyle name="Normal 5 152 3 2 2" xfId="30612"/>
    <cellStyle name="Normal 5 152 3 3" xfId="30613"/>
    <cellStyle name="Normal 5 152 4" xfId="20004"/>
    <cellStyle name="Normal 5 152 4 2" xfId="30614"/>
    <cellStyle name="Normal 5 152 5" xfId="30615"/>
    <cellStyle name="Normal 5 153" xfId="9861"/>
    <cellStyle name="Normal 5 153 2" xfId="20005"/>
    <cellStyle name="Normal 5 154" xfId="9862"/>
    <cellStyle name="Normal 5 154 2" xfId="9863"/>
    <cellStyle name="Normal 5 154 2 2" xfId="9864"/>
    <cellStyle name="Normal 5 154 2 2 2" xfId="20006"/>
    <cellStyle name="Normal 5 154 2 2 2 2" xfId="30616"/>
    <cellStyle name="Normal 5 154 2 2 3" xfId="30617"/>
    <cellStyle name="Normal 5 154 2 3" xfId="20007"/>
    <cellStyle name="Normal 5 154 2 3 2" xfId="30618"/>
    <cellStyle name="Normal 5 154 2 4" xfId="30619"/>
    <cellStyle name="Normal 5 154 3" xfId="9865"/>
    <cellStyle name="Normal 5 154 3 2" xfId="20008"/>
    <cellStyle name="Normal 5 154 3 2 2" xfId="30620"/>
    <cellStyle name="Normal 5 154 3 3" xfId="30621"/>
    <cellStyle name="Normal 5 154 4" xfId="20009"/>
    <cellStyle name="Normal 5 154 4 2" xfId="30622"/>
    <cellStyle name="Normal 5 154 5" xfId="30623"/>
    <cellStyle name="Normal 5 155" xfId="9866"/>
    <cellStyle name="Normal 5 155 2" xfId="9867"/>
    <cellStyle name="Normal 5 155 2 2" xfId="9868"/>
    <cellStyle name="Normal 5 155 2 2 2" xfId="20010"/>
    <cellStyle name="Normal 5 155 2 2 2 2" xfId="30624"/>
    <cellStyle name="Normal 5 155 2 2 3" xfId="30625"/>
    <cellStyle name="Normal 5 155 2 3" xfId="20011"/>
    <cellStyle name="Normal 5 155 2 3 2" xfId="30626"/>
    <cellStyle name="Normal 5 155 2 4" xfId="30627"/>
    <cellStyle name="Normal 5 155 3" xfId="9869"/>
    <cellStyle name="Normal 5 155 3 2" xfId="20012"/>
    <cellStyle name="Normal 5 155 3 2 2" xfId="30628"/>
    <cellStyle name="Normal 5 155 3 3" xfId="30629"/>
    <cellStyle name="Normal 5 155 4" xfId="30630"/>
    <cellStyle name="Normal 5 155 5" xfId="33664"/>
    <cellStyle name="Normal 5 156" xfId="9870"/>
    <cellStyle name="Normal 5 157" xfId="30631"/>
    <cellStyle name="Normal 5 157 2" xfId="30632"/>
    <cellStyle name="Normal 5 16" xfId="9871"/>
    <cellStyle name="Normal 5 16 2" xfId="9872"/>
    <cellStyle name="Normal 5 16 2 2" xfId="9873"/>
    <cellStyle name="Normal 5 16 2 3" xfId="9874"/>
    <cellStyle name="Normal 5 16 2 3 2" xfId="20013"/>
    <cellStyle name="Normal 5 16 2 3 2 2" xfId="30633"/>
    <cellStyle name="Normal 5 16 2 3 3" xfId="30634"/>
    <cellStyle name="Normal 5 16 2 4" xfId="20014"/>
    <cellStyle name="Normal 5 16 2 4 2" xfId="30635"/>
    <cellStyle name="Normal 5 16 2 5" xfId="30636"/>
    <cellStyle name="Normal 5 16 3" xfId="9875"/>
    <cellStyle name="Normal 5 16 3 2" xfId="9876"/>
    <cellStyle name="Normal 5 16 3 3" xfId="9877"/>
    <cellStyle name="Normal 5 16 3 3 2" xfId="20015"/>
    <cellStyle name="Normal 5 16 3 3 2 2" xfId="30637"/>
    <cellStyle name="Normal 5 16 3 3 3" xfId="30638"/>
    <cellStyle name="Normal 5 16 3 4" xfId="20016"/>
    <cellStyle name="Normal 5 16 3 4 2" xfId="30639"/>
    <cellStyle name="Normal 5 16 3 5" xfId="30640"/>
    <cellStyle name="Normal 5 16 4" xfId="9878"/>
    <cellStyle name="Normal 5 16 5" xfId="9879"/>
    <cellStyle name="Normal 5 16 5 2" xfId="20017"/>
    <cellStyle name="Normal 5 16 5 2 2" xfId="30641"/>
    <cellStyle name="Normal 5 16 5 3" xfId="30642"/>
    <cellStyle name="Normal 5 16 6" xfId="20018"/>
    <cellStyle name="Normal 5 16 6 2" xfId="30643"/>
    <cellStyle name="Normal 5 16 7" xfId="30644"/>
    <cellStyle name="Normal 5 17" xfId="9880"/>
    <cellStyle name="Normal 5 17 2" xfId="9881"/>
    <cellStyle name="Normal 5 17 2 2" xfId="9882"/>
    <cellStyle name="Normal 5 17 2 3" xfId="9883"/>
    <cellStyle name="Normal 5 17 2 3 2" xfId="20019"/>
    <cellStyle name="Normal 5 17 2 3 2 2" xfId="30645"/>
    <cellStyle name="Normal 5 17 2 3 3" xfId="30646"/>
    <cellStyle name="Normal 5 17 2 4" xfId="20020"/>
    <cellStyle name="Normal 5 17 2 4 2" xfId="30647"/>
    <cellStyle name="Normal 5 17 2 5" xfId="30648"/>
    <cellStyle name="Normal 5 17 3" xfId="9884"/>
    <cellStyle name="Normal 5 17 3 2" xfId="9885"/>
    <cellStyle name="Normal 5 17 3 3" xfId="9886"/>
    <cellStyle name="Normal 5 17 3 3 2" xfId="20021"/>
    <cellStyle name="Normal 5 17 3 3 2 2" xfId="30649"/>
    <cellStyle name="Normal 5 17 3 3 3" xfId="30650"/>
    <cellStyle name="Normal 5 17 3 4" xfId="20022"/>
    <cellStyle name="Normal 5 17 3 4 2" xfId="30651"/>
    <cellStyle name="Normal 5 17 3 5" xfId="30652"/>
    <cellStyle name="Normal 5 17 4" xfId="9887"/>
    <cellStyle name="Normal 5 17 5" xfId="9888"/>
    <cellStyle name="Normal 5 17 5 2" xfId="20023"/>
    <cellStyle name="Normal 5 17 5 2 2" xfId="30653"/>
    <cellStyle name="Normal 5 17 5 3" xfId="30654"/>
    <cellStyle name="Normal 5 17 6" xfId="20024"/>
    <cellStyle name="Normal 5 17 6 2" xfId="30655"/>
    <cellStyle name="Normal 5 17 7" xfId="30656"/>
    <cellStyle name="Normal 5 18" xfId="9889"/>
    <cellStyle name="Normal 5 18 2" xfId="9890"/>
    <cellStyle name="Normal 5 18 2 2" xfId="9891"/>
    <cellStyle name="Normal 5 18 2 3" xfId="9892"/>
    <cellStyle name="Normal 5 18 2 3 2" xfId="20025"/>
    <cellStyle name="Normal 5 18 2 3 2 2" xfId="30657"/>
    <cellStyle name="Normal 5 18 2 3 3" xfId="30658"/>
    <cellStyle name="Normal 5 18 2 4" xfId="20026"/>
    <cellStyle name="Normal 5 18 2 4 2" xfId="30659"/>
    <cellStyle name="Normal 5 18 2 5" xfId="30660"/>
    <cellStyle name="Normal 5 18 3" xfId="9893"/>
    <cellStyle name="Normal 5 18 3 2" xfId="9894"/>
    <cellStyle name="Normal 5 18 3 3" xfId="9895"/>
    <cellStyle name="Normal 5 18 3 3 2" xfId="20027"/>
    <cellStyle name="Normal 5 18 3 3 2 2" xfId="30661"/>
    <cellStyle name="Normal 5 18 3 3 3" xfId="30662"/>
    <cellStyle name="Normal 5 18 3 4" xfId="20028"/>
    <cellStyle name="Normal 5 18 3 4 2" xfId="30663"/>
    <cellStyle name="Normal 5 18 3 5" xfId="30664"/>
    <cellStyle name="Normal 5 18 4" xfId="9896"/>
    <cellStyle name="Normal 5 18 5" xfId="9897"/>
    <cellStyle name="Normal 5 18 5 2" xfId="20029"/>
    <cellStyle name="Normal 5 18 5 2 2" xfId="30665"/>
    <cellStyle name="Normal 5 18 5 3" xfId="30666"/>
    <cellStyle name="Normal 5 18 6" xfId="20030"/>
    <cellStyle name="Normal 5 18 6 2" xfId="30667"/>
    <cellStyle name="Normal 5 18 7" xfId="30668"/>
    <cellStyle name="Normal 5 19" xfId="9898"/>
    <cellStyle name="Normal 5 19 2" xfId="9899"/>
    <cellStyle name="Normal 5 19 2 2" xfId="9900"/>
    <cellStyle name="Normal 5 19 2 3" xfId="9901"/>
    <cellStyle name="Normal 5 19 2 3 2" xfId="20031"/>
    <cellStyle name="Normal 5 19 2 3 2 2" xfId="30669"/>
    <cellStyle name="Normal 5 19 2 3 3" xfId="30670"/>
    <cellStyle name="Normal 5 19 2 4" xfId="20032"/>
    <cellStyle name="Normal 5 19 2 4 2" xfId="30671"/>
    <cellStyle name="Normal 5 19 2 5" xfId="30672"/>
    <cellStyle name="Normal 5 19 3" xfId="9902"/>
    <cellStyle name="Normal 5 19 3 2" xfId="9903"/>
    <cellStyle name="Normal 5 19 3 3" xfId="9904"/>
    <cellStyle name="Normal 5 19 3 3 2" xfId="20033"/>
    <cellStyle name="Normal 5 19 3 3 2 2" xfId="30673"/>
    <cellStyle name="Normal 5 19 3 3 3" xfId="30674"/>
    <cellStyle name="Normal 5 19 3 4" xfId="20034"/>
    <cellStyle name="Normal 5 19 3 4 2" xfId="30675"/>
    <cellStyle name="Normal 5 19 3 5" xfId="30676"/>
    <cellStyle name="Normal 5 19 4" xfId="9905"/>
    <cellStyle name="Normal 5 19 5" xfId="9906"/>
    <cellStyle name="Normal 5 19 5 2" xfId="20035"/>
    <cellStyle name="Normal 5 19 5 2 2" xfId="30677"/>
    <cellStyle name="Normal 5 19 5 3" xfId="30678"/>
    <cellStyle name="Normal 5 19 6" xfId="20036"/>
    <cellStyle name="Normal 5 19 6 2" xfId="30679"/>
    <cellStyle name="Normal 5 19 7" xfId="30680"/>
    <cellStyle name="Normal 5 2" xfId="59"/>
    <cellStyle name="Normal 5 2 2" xfId="9907"/>
    <cellStyle name="Normal 5 2 2 2" xfId="9908"/>
    <cellStyle name="Normal 5 2 2 2 2" xfId="9909"/>
    <cellStyle name="Normal 5 2 2 2 3" xfId="9910"/>
    <cellStyle name="Normal 5 2 2 2 3 2" xfId="20037"/>
    <cellStyle name="Normal 5 2 2 2 3 2 2" xfId="30681"/>
    <cellStyle name="Normal 5 2 2 2 3 3" xfId="30682"/>
    <cellStyle name="Normal 5 2 2 2 4" xfId="20038"/>
    <cellStyle name="Normal 5 2 2 2 4 2" xfId="30683"/>
    <cellStyle name="Normal 5 2 2 2 5" xfId="30684"/>
    <cellStyle name="Normal 5 2 2 3" xfId="9911"/>
    <cellStyle name="Normal 5 2 2 4" xfId="9912"/>
    <cellStyle name="Normal 5 2 2 4 2" xfId="20039"/>
    <cellStyle name="Normal 5 2 2 4 2 2" xfId="30685"/>
    <cellStyle name="Normal 5 2 2 4 3" xfId="30686"/>
    <cellStyle name="Normal 5 2 2 5" xfId="20040"/>
    <cellStyle name="Normal 5 2 2 5 2" xfId="30687"/>
    <cellStyle name="Normal 5 2 2 6" xfId="30688"/>
    <cellStyle name="Normal 5 2 3" xfId="9913"/>
    <cellStyle name="Normal 5 2 3 2" xfId="9914"/>
    <cellStyle name="Normal 5 2 3 2 2" xfId="30689"/>
    <cellStyle name="Normal 5 2 3 3" xfId="9915"/>
    <cellStyle name="Normal 5 2 3 3 2" xfId="20041"/>
    <cellStyle name="Normal 5 2 3 3 2 2" xfId="30690"/>
    <cellStyle name="Normal 5 2 3 3 3" xfId="30691"/>
    <cellStyle name="Normal 5 2 3 4" xfId="20042"/>
    <cellStyle name="Normal 5 2 3 4 2" xfId="30692"/>
    <cellStyle name="Normal 5 2 3 5" xfId="30693"/>
    <cellStyle name="Normal 5 2 4" xfId="9916"/>
    <cellStyle name="Normal 5 2 4 2" xfId="9917"/>
    <cellStyle name="Normal 5 2 4 3" xfId="9918"/>
    <cellStyle name="Normal 5 2 4 3 2" xfId="20043"/>
    <cellStyle name="Normal 5 2 4 3 2 2" xfId="30694"/>
    <cellStyle name="Normal 5 2 4 3 3" xfId="30695"/>
    <cellStyle name="Normal 5 2 4 4" xfId="20044"/>
    <cellStyle name="Normal 5 2 4 4 2" xfId="30696"/>
    <cellStyle name="Normal 5 2 4 5" xfId="30697"/>
    <cellStyle name="Normal 5 2 5" xfId="9919"/>
    <cellStyle name="Normal 5 2 5 2" xfId="30698"/>
    <cellStyle name="Normal 5 2 6" xfId="9920"/>
    <cellStyle name="Normal 5 2 6 2" xfId="20045"/>
    <cellStyle name="Normal 5 2 6 2 2" xfId="30699"/>
    <cellStyle name="Normal 5 2 6 3" xfId="30700"/>
    <cellStyle name="Normal 5 2 7" xfId="20046"/>
    <cellStyle name="Normal 5 2 7 2" xfId="30701"/>
    <cellStyle name="Normal 5 2 8" xfId="30702"/>
    <cellStyle name="Normal 5 20" xfId="9921"/>
    <cellStyle name="Normal 5 20 2" xfId="9922"/>
    <cellStyle name="Normal 5 20 2 2" xfId="9923"/>
    <cellStyle name="Normal 5 20 2 3" xfId="9924"/>
    <cellStyle name="Normal 5 20 2 3 2" xfId="20047"/>
    <cellStyle name="Normal 5 20 2 3 2 2" xfId="30703"/>
    <cellStyle name="Normal 5 20 2 3 3" xfId="30704"/>
    <cellStyle name="Normal 5 20 2 4" xfId="20048"/>
    <cellStyle name="Normal 5 20 2 4 2" xfId="30705"/>
    <cellStyle name="Normal 5 20 2 5" xfId="30706"/>
    <cellStyle name="Normal 5 20 3" xfId="9925"/>
    <cellStyle name="Normal 5 20 3 2" xfId="9926"/>
    <cellStyle name="Normal 5 20 3 3" xfId="9927"/>
    <cellStyle name="Normal 5 20 3 3 2" xfId="20049"/>
    <cellStyle name="Normal 5 20 3 3 2 2" xfId="30707"/>
    <cellStyle name="Normal 5 20 3 3 3" xfId="30708"/>
    <cellStyle name="Normal 5 20 3 4" xfId="20050"/>
    <cellStyle name="Normal 5 20 3 4 2" xfId="30709"/>
    <cellStyle name="Normal 5 20 3 5" xfId="30710"/>
    <cellStyle name="Normal 5 20 4" xfId="9928"/>
    <cellStyle name="Normal 5 20 5" xfId="9929"/>
    <cellStyle name="Normal 5 20 5 2" xfId="20051"/>
    <cellStyle name="Normal 5 20 5 2 2" xfId="30711"/>
    <cellStyle name="Normal 5 20 5 3" xfId="30712"/>
    <cellStyle name="Normal 5 20 6" xfId="20052"/>
    <cellStyle name="Normal 5 20 6 2" xfId="30713"/>
    <cellStyle name="Normal 5 20 7" xfId="30714"/>
    <cellStyle name="Normal 5 21" xfId="9930"/>
    <cellStyle name="Normal 5 21 2" xfId="9931"/>
    <cellStyle name="Normal 5 21 2 2" xfId="9932"/>
    <cellStyle name="Normal 5 21 2 3" xfId="9933"/>
    <cellStyle name="Normal 5 21 2 3 2" xfId="20053"/>
    <cellStyle name="Normal 5 21 2 3 2 2" xfId="30715"/>
    <cellStyle name="Normal 5 21 2 3 3" xfId="30716"/>
    <cellStyle name="Normal 5 21 2 4" xfId="20054"/>
    <cellStyle name="Normal 5 21 2 4 2" xfId="30717"/>
    <cellStyle name="Normal 5 21 2 5" xfId="30718"/>
    <cellStyle name="Normal 5 21 3" xfId="9934"/>
    <cellStyle name="Normal 5 21 3 2" xfId="9935"/>
    <cellStyle name="Normal 5 21 3 3" xfId="9936"/>
    <cellStyle name="Normal 5 21 3 3 2" xfId="20055"/>
    <cellStyle name="Normal 5 21 3 3 2 2" xfId="30719"/>
    <cellStyle name="Normal 5 21 3 3 3" xfId="30720"/>
    <cellStyle name="Normal 5 21 3 4" xfId="20056"/>
    <cellStyle name="Normal 5 21 3 4 2" xfId="30721"/>
    <cellStyle name="Normal 5 21 3 5" xfId="30722"/>
    <cellStyle name="Normal 5 21 4" xfId="9937"/>
    <cellStyle name="Normal 5 21 5" xfId="9938"/>
    <cellStyle name="Normal 5 21 5 2" xfId="20057"/>
    <cellStyle name="Normal 5 21 5 2 2" xfId="30723"/>
    <cellStyle name="Normal 5 21 5 3" xfId="30724"/>
    <cellStyle name="Normal 5 21 6" xfId="20058"/>
    <cellStyle name="Normal 5 21 6 2" xfId="30725"/>
    <cellStyle name="Normal 5 21 7" xfId="30726"/>
    <cellStyle name="Normal 5 22" xfId="9939"/>
    <cellStyle name="Normal 5 22 2" xfId="9940"/>
    <cellStyle name="Normal 5 22 2 2" xfId="9941"/>
    <cellStyle name="Normal 5 22 2 3" xfId="9942"/>
    <cellStyle name="Normal 5 22 2 3 2" xfId="20059"/>
    <cellStyle name="Normal 5 22 2 3 2 2" xfId="30727"/>
    <cellStyle name="Normal 5 22 2 3 3" xfId="30728"/>
    <cellStyle name="Normal 5 22 2 4" xfId="20060"/>
    <cellStyle name="Normal 5 22 2 4 2" xfId="30729"/>
    <cellStyle name="Normal 5 22 2 5" xfId="30730"/>
    <cellStyle name="Normal 5 22 3" xfId="9943"/>
    <cellStyle name="Normal 5 22 3 2" xfId="9944"/>
    <cellStyle name="Normal 5 22 3 3" xfId="9945"/>
    <cellStyle name="Normal 5 22 3 3 2" xfId="20061"/>
    <cellStyle name="Normal 5 22 3 3 2 2" xfId="30731"/>
    <cellStyle name="Normal 5 22 3 3 3" xfId="30732"/>
    <cellStyle name="Normal 5 22 3 4" xfId="20062"/>
    <cellStyle name="Normal 5 22 3 4 2" xfId="30733"/>
    <cellStyle name="Normal 5 22 3 5" xfId="30734"/>
    <cellStyle name="Normal 5 22 4" xfId="9946"/>
    <cellStyle name="Normal 5 22 5" xfId="9947"/>
    <cellStyle name="Normal 5 22 5 2" xfId="20063"/>
    <cellStyle name="Normal 5 22 5 2 2" xfId="30735"/>
    <cellStyle name="Normal 5 22 5 3" xfId="30736"/>
    <cellStyle name="Normal 5 22 6" xfId="20064"/>
    <cellStyle name="Normal 5 22 6 2" xfId="30737"/>
    <cellStyle name="Normal 5 22 7" xfId="30738"/>
    <cellStyle name="Normal 5 23" xfId="9948"/>
    <cellStyle name="Normal 5 23 2" xfId="9949"/>
    <cellStyle name="Normal 5 23 2 2" xfId="9950"/>
    <cellStyle name="Normal 5 23 2 3" xfId="9951"/>
    <cellStyle name="Normal 5 23 2 3 2" xfId="20065"/>
    <cellStyle name="Normal 5 23 2 3 2 2" xfId="30739"/>
    <cellStyle name="Normal 5 23 2 3 3" xfId="30740"/>
    <cellStyle name="Normal 5 23 2 4" xfId="20066"/>
    <cellStyle name="Normal 5 23 2 4 2" xfId="30741"/>
    <cellStyle name="Normal 5 23 2 5" xfId="30742"/>
    <cellStyle name="Normal 5 23 3" xfId="9952"/>
    <cellStyle name="Normal 5 23 3 2" xfId="9953"/>
    <cellStyle name="Normal 5 23 3 3" xfId="9954"/>
    <cellStyle name="Normal 5 23 3 3 2" xfId="20067"/>
    <cellStyle name="Normal 5 23 3 3 2 2" xfId="30743"/>
    <cellStyle name="Normal 5 23 3 3 3" xfId="30744"/>
    <cellStyle name="Normal 5 23 3 4" xfId="20068"/>
    <cellStyle name="Normal 5 23 3 4 2" xfId="30745"/>
    <cellStyle name="Normal 5 23 3 5" xfId="30746"/>
    <cellStyle name="Normal 5 23 4" xfId="9955"/>
    <cellStyle name="Normal 5 23 5" xfId="9956"/>
    <cellStyle name="Normal 5 23 5 2" xfId="20069"/>
    <cellStyle name="Normal 5 23 5 2 2" xfId="30747"/>
    <cellStyle name="Normal 5 23 5 3" xfId="30748"/>
    <cellStyle name="Normal 5 23 6" xfId="20070"/>
    <cellStyle name="Normal 5 23 6 2" xfId="30749"/>
    <cellStyle name="Normal 5 23 7" xfId="30750"/>
    <cellStyle name="Normal 5 24" xfId="9957"/>
    <cellStyle name="Normal 5 24 2" xfId="9958"/>
    <cellStyle name="Normal 5 24 2 2" xfId="9959"/>
    <cellStyle name="Normal 5 24 2 3" xfId="9960"/>
    <cellStyle name="Normal 5 24 2 3 2" xfId="20071"/>
    <cellStyle name="Normal 5 24 2 3 2 2" xfId="30751"/>
    <cellStyle name="Normal 5 24 2 3 3" xfId="30752"/>
    <cellStyle name="Normal 5 24 2 4" xfId="20072"/>
    <cellStyle name="Normal 5 24 2 4 2" xfId="30753"/>
    <cellStyle name="Normal 5 24 2 5" xfId="30754"/>
    <cellStyle name="Normal 5 24 3" xfId="9961"/>
    <cellStyle name="Normal 5 24 3 2" xfId="9962"/>
    <cellStyle name="Normal 5 24 3 3" xfId="9963"/>
    <cellStyle name="Normal 5 24 3 3 2" xfId="20073"/>
    <cellStyle name="Normal 5 24 3 3 2 2" xfId="30755"/>
    <cellStyle name="Normal 5 24 3 3 3" xfId="30756"/>
    <cellStyle name="Normal 5 24 3 4" xfId="20074"/>
    <cellStyle name="Normal 5 24 3 4 2" xfId="30757"/>
    <cellStyle name="Normal 5 24 3 5" xfId="30758"/>
    <cellStyle name="Normal 5 24 4" xfId="9964"/>
    <cellStyle name="Normal 5 24 5" xfId="9965"/>
    <cellStyle name="Normal 5 24 5 2" xfId="20075"/>
    <cellStyle name="Normal 5 24 5 2 2" xfId="30759"/>
    <cellStyle name="Normal 5 24 5 3" xfId="30760"/>
    <cellStyle name="Normal 5 24 6" xfId="20076"/>
    <cellStyle name="Normal 5 24 6 2" xfId="30761"/>
    <cellStyle name="Normal 5 24 7" xfId="30762"/>
    <cellStyle name="Normal 5 25" xfId="9966"/>
    <cellStyle name="Normal 5 25 2" xfId="9967"/>
    <cellStyle name="Normal 5 25 2 2" xfId="9968"/>
    <cellStyle name="Normal 5 25 2 3" xfId="9969"/>
    <cellStyle name="Normal 5 25 2 3 2" xfId="20077"/>
    <cellStyle name="Normal 5 25 2 3 2 2" xfId="30763"/>
    <cellStyle name="Normal 5 25 2 3 3" xfId="30764"/>
    <cellStyle name="Normal 5 25 2 4" xfId="20078"/>
    <cellStyle name="Normal 5 25 2 4 2" xfId="30765"/>
    <cellStyle name="Normal 5 25 2 5" xfId="30766"/>
    <cellStyle name="Normal 5 25 3" xfId="9970"/>
    <cellStyle name="Normal 5 25 3 2" xfId="9971"/>
    <cellStyle name="Normal 5 25 3 3" xfId="9972"/>
    <cellStyle name="Normal 5 25 3 3 2" xfId="20079"/>
    <cellStyle name="Normal 5 25 3 3 2 2" xfId="30767"/>
    <cellStyle name="Normal 5 25 3 3 3" xfId="30768"/>
    <cellStyle name="Normal 5 25 3 4" xfId="20080"/>
    <cellStyle name="Normal 5 25 3 4 2" xfId="30769"/>
    <cellStyle name="Normal 5 25 3 5" xfId="30770"/>
    <cellStyle name="Normal 5 25 4" xfId="9973"/>
    <cellStyle name="Normal 5 25 5" xfId="9974"/>
    <cellStyle name="Normal 5 25 5 2" xfId="20081"/>
    <cellStyle name="Normal 5 25 5 2 2" xfId="30771"/>
    <cellStyle name="Normal 5 25 5 3" xfId="30772"/>
    <cellStyle name="Normal 5 25 6" xfId="20082"/>
    <cellStyle name="Normal 5 25 6 2" xfId="30773"/>
    <cellStyle name="Normal 5 25 7" xfId="30774"/>
    <cellStyle name="Normal 5 26" xfId="9975"/>
    <cellStyle name="Normal 5 26 2" xfId="9976"/>
    <cellStyle name="Normal 5 26 2 2" xfId="9977"/>
    <cellStyle name="Normal 5 26 2 3" xfId="9978"/>
    <cellStyle name="Normal 5 26 2 3 2" xfId="20083"/>
    <cellStyle name="Normal 5 26 2 3 2 2" xfId="30775"/>
    <cellStyle name="Normal 5 26 2 3 3" xfId="30776"/>
    <cellStyle name="Normal 5 26 2 4" xfId="20084"/>
    <cellStyle name="Normal 5 26 2 4 2" xfId="30777"/>
    <cellStyle name="Normal 5 26 2 5" xfId="30778"/>
    <cellStyle name="Normal 5 26 3" xfId="9979"/>
    <cellStyle name="Normal 5 26 3 2" xfId="9980"/>
    <cellStyle name="Normal 5 26 3 3" xfId="9981"/>
    <cellStyle name="Normal 5 26 3 3 2" xfId="20085"/>
    <cellStyle name="Normal 5 26 3 3 2 2" xfId="30779"/>
    <cellStyle name="Normal 5 26 3 3 3" xfId="30780"/>
    <cellStyle name="Normal 5 26 3 4" xfId="20086"/>
    <cellStyle name="Normal 5 26 3 4 2" xfId="30781"/>
    <cellStyle name="Normal 5 26 3 5" xfId="30782"/>
    <cellStyle name="Normal 5 26 4" xfId="9982"/>
    <cellStyle name="Normal 5 26 5" xfId="9983"/>
    <cellStyle name="Normal 5 26 5 2" xfId="20087"/>
    <cellStyle name="Normal 5 26 5 2 2" xfId="30783"/>
    <cellStyle name="Normal 5 26 5 3" xfId="30784"/>
    <cellStyle name="Normal 5 26 6" xfId="20088"/>
    <cellStyle name="Normal 5 26 6 2" xfId="30785"/>
    <cellStyle name="Normal 5 26 7" xfId="30786"/>
    <cellStyle name="Normal 5 27" xfId="9984"/>
    <cellStyle name="Normal 5 27 2" xfId="9985"/>
    <cellStyle name="Normal 5 27 2 2" xfId="9986"/>
    <cellStyle name="Normal 5 27 2 3" xfId="9987"/>
    <cellStyle name="Normal 5 27 2 3 2" xfId="20089"/>
    <cellStyle name="Normal 5 27 2 3 2 2" xfId="30787"/>
    <cellStyle name="Normal 5 27 2 3 3" xfId="30788"/>
    <cellStyle name="Normal 5 27 2 4" xfId="20090"/>
    <cellStyle name="Normal 5 27 2 4 2" xfId="30789"/>
    <cellStyle name="Normal 5 27 2 5" xfId="30790"/>
    <cellStyle name="Normal 5 27 3" xfId="9988"/>
    <cellStyle name="Normal 5 27 3 2" xfId="9989"/>
    <cellStyle name="Normal 5 27 3 3" xfId="9990"/>
    <cellStyle name="Normal 5 27 3 3 2" xfId="20091"/>
    <cellStyle name="Normal 5 27 3 3 2 2" xfId="30791"/>
    <cellStyle name="Normal 5 27 3 3 3" xfId="30792"/>
    <cellStyle name="Normal 5 27 3 4" xfId="20092"/>
    <cellStyle name="Normal 5 27 3 4 2" xfId="30793"/>
    <cellStyle name="Normal 5 27 3 5" xfId="30794"/>
    <cellStyle name="Normal 5 27 4" xfId="9991"/>
    <cellStyle name="Normal 5 27 5" xfId="9992"/>
    <cellStyle name="Normal 5 27 5 2" xfId="20093"/>
    <cellStyle name="Normal 5 27 5 2 2" xfId="30795"/>
    <cellStyle name="Normal 5 27 5 3" xfId="30796"/>
    <cellStyle name="Normal 5 27 6" xfId="20094"/>
    <cellStyle name="Normal 5 27 6 2" xfId="30797"/>
    <cellStyle name="Normal 5 27 7" xfId="30798"/>
    <cellStyle name="Normal 5 28" xfId="9993"/>
    <cellStyle name="Normal 5 28 2" xfId="9994"/>
    <cellStyle name="Normal 5 28 2 2" xfId="9995"/>
    <cellStyle name="Normal 5 28 2 3" xfId="9996"/>
    <cellStyle name="Normal 5 28 2 3 2" xfId="20095"/>
    <cellStyle name="Normal 5 28 2 3 2 2" xfId="30799"/>
    <cellStyle name="Normal 5 28 2 3 3" xfId="30800"/>
    <cellStyle name="Normal 5 28 2 4" xfId="20096"/>
    <cellStyle name="Normal 5 28 2 4 2" xfId="30801"/>
    <cellStyle name="Normal 5 28 2 5" xfId="30802"/>
    <cellStyle name="Normal 5 28 3" xfId="9997"/>
    <cellStyle name="Normal 5 28 3 2" xfId="9998"/>
    <cellStyle name="Normal 5 28 3 3" xfId="9999"/>
    <cellStyle name="Normal 5 28 3 3 2" xfId="20097"/>
    <cellStyle name="Normal 5 28 3 3 2 2" xfId="30803"/>
    <cellStyle name="Normal 5 28 3 3 3" xfId="30804"/>
    <cellStyle name="Normal 5 28 3 4" xfId="20098"/>
    <cellStyle name="Normal 5 28 3 4 2" xfId="30805"/>
    <cellStyle name="Normal 5 28 3 5" xfId="30806"/>
    <cellStyle name="Normal 5 28 4" xfId="10000"/>
    <cellStyle name="Normal 5 28 5" xfId="10001"/>
    <cellStyle name="Normal 5 28 5 2" xfId="20099"/>
    <cellStyle name="Normal 5 28 5 2 2" xfId="30807"/>
    <cellStyle name="Normal 5 28 5 3" xfId="30808"/>
    <cellStyle name="Normal 5 28 6" xfId="20100"/>
    <cellStyle name="Normal 5 28 6 2" xfId="30809"/>
    <cellStyle name="Normal 5 28 7" xfId="30810"/>
    <cellStyle name="Normal 5 29" xfId="10002"/>
    <cellStyle name="Normal 5 29 2" xfId="10003"/>
    <cellStyle name="Normal 5 29 2 2" xfId="10004"/>
    <cellStyle name="Normal 5 29 2 3" xfId="10005"/>
    <cellStyle name="Normal 5 29 2 3 2" xfId="20101"/>
    <cellStyle name="Normal 5 29 2 3 2 2" xfId="30811"/>
    <cellStyle name="Normal 5 29 2 3 3" xfId="30812"/>
    <cellStyle name="Normal 5 29 2 4" xfId="20102"/>
    <cellStyle name="Normal 5 29 2 4 2" xfId="30813"/>
    <cellStyle name="Normal 5 29 2 5" xfId="30814"/>
    <cellStyle name="Normal 5 29 3" xfId="10006"/>
    <cellStyle name="Normal 5 29 3 2" xfId="10007"/>
    <cellStyle name="Normal 5 29 3 3" xfId="10008"/>
    <cellStyle name="Normal 5 29 3 3 2" xfId="20103"/>
    <cellStyle name="Normal 5 29 3 3 2 2" xfId="30815"/>
    <cellStyle name="Normal 5 29 3 3 3" xfId="30816"/>
    <cellStyle name="Normal 5 29 3 4" xfId="20104"/>
    <cellStyle name="Normal 5 29 3 4 2" xfId="30817"/>
    <cellStyle name="Normal 5 29 3 5" xfId="30818"/>
    <cellStyle name="Normal 5 29 4" xfId="10009"/>
    <cellStyle name="Normal 5 29 5" xfId="10010"/>
    <cellStyle name="Normal 5 29 5 2" xfId="20105"/>
    <cellStyle name="Normal 5 29 5 2 2" xfId="30819"/>
    <cellStyle name="Normal 5 29 5 3" xfId="30820"/>
    <cellStyle name="Normal 5 29 6" xfId="20106"/>
    <cellStyle name="Normal 5 29 6 2" xfId="30821"/>
    <cellStyle name="Normal 5 29 7" xfId="30822"/>
    <cellStyle name="Normal 5 3" xfId="10011"/>
    <cellStyle name="Normal 5 3 10" xfId="10012"/>
    <cellStyle name="Normal 5 3 10 2" xfId="10013"/>
    <cellStyle name="Normal 5 3 10 3" xfId="10014"/>
    <cellStyle name="Normal 5 3 10 3 2" xfId="20107"/>
    <cellStyle name="Normal 5 3 10 3 2 2" xfId="30823"/>
    <cellStyle name="Normal 5 3 10 3 3" xfId="30824"/>
    <cellStyle name="Normal 5 3 10 4" xfId="20108"/>
    <cellStyle name="Normal 5 3 10 4 2" xfId="30825"/>
    <cellStyle name="Normal 5 3 10 5" xfId="30826"/>
    <cellStyle name="Normal 5 3 11" xfId="20109"/>
    <cellStyle name="Normal 5 3 11 2" xfId="30827"/>
    <cellStyle name="Normal 5 3 2" xfId="10015"/>
    <cellStyle name="Normal 5 3 2 10" xfId="30828"/>
    <cellStyle name="Normal 5 3 2 2" xfId="10016"/>
    <cellStyle name="Normal 5 3 2 2 2" xfId="10017"/>
    <cellStyle name="Normal 5 3 2 2 2 2" xfId="10018"/>
    <cellStyle name="Normal 5 3 2 2 2 3" xfId="20110"/>
    <cellStyle name="Normal 5 3 2 2 3" xfId="10019"/>
    <cellStyle name="Normal 5 3 2 2 3 2" xfId="10020"/>
    <cellStyle name="Normal 5 3 2 2 4" xfId="20111"/>
    <cellStyle name="Normal 5 3 2 2 5" xfId="20112"/>
    <cellStyle name="Normal 5 3 2 3" xfId="10021"/>
    <cellStyle name="Normal 5 3 2 3 2" xfId="10022"/>
    <cellStyle name="Normal 5 3 2 3 2 2" xfId="10023"/>
    <cellStyle name="Normal 5 3 2 3 3" xfId="10024"/>
    <cellStyle name="Normal 5 3 2 3 4" xfId="20113"/>
    <cellStyle name="Normal 5 3 2 3 5" xfId="20114"/>
    <cellStyle name="Normal 5 3 2 4" xfId="10025"/>
    <cellStyle name="Normal 5 3 2 4 2" xfId="10026"/>
    <cellStyle name="Normal 5 3 2 4 2 2" xfId="10027"/>
    <cellStyle name="Normal 5 3 2 4 3" xfId="10028"/>
    <cellStyle name="Normal 5 3 2 4 4" xfId="20115"/>
    <cellStyle name="Normal 5 3 2 4 5" xfId="20116"/>
    <cellStyle name="Normal 5 3 2 5" xfId="10029"/>
    <cellStyle name="Normal 5 3 2 5 2" xfId="10030"/>
    <cellStyle name="Normal 5 3 2 5 2 2" xfId="10031"/>
    <cellStyle name="Normal 5 3 2 5 3" xfId="10032"/>
    <cellStyle name="Normal 5 3 2 5 4" xfId="20117"/>
    <cellStyle name="Normal 5 3 2 5 5" xfId="20118"/>
    <cellStyle name="Normal 5 3 2 6" xfId="10033"/>
    <cellStyle name="Normal 5 3 2 6 2" xfId="10034"/>
    <cellStyle name="Normal 5 3 2 6 3" xfId="10035"/>
    <cellStyle name="Normal 5 3 2 6 3 2" xfId="20119"/>
    <cellStyle name="Normal 5 3 2 6 3 2 2" xfId="30829"/>
    <cellStyle name="Normal 5 3 2 6 3 3" xfId="30830"/>
    <cellStyle name="Normal 5 3 2 6 4" xfId="20120"/>
    <cellStyle name="Normal 5 3 2 6 4 2" xfId="30831"/>
    <cellStyle name="Normal 5 3 2 6 5" xfId="30832"/>
    <cellStyle name="Normal 5 3 2 7" xfId="10036"/>
    <cellStyle name="Normal 5 3 2 7 2" xfId="10037"/>
    <cellStyle name="Normal 5 3 2 8" xfId="10038"/>
    <cellStyle name="Normal 5 3 2 8 2" xfId="20121"/>
    <cellStyle name="Normal 5 3 2 8 2 2" xfId="30833"/>
    <cellStyle name="Normal 5 3 2 8 3" xfId="30834"/>
    <cellStyle name="Normal 5 3 2 9" xfId="20122"/>
    <cellStyle name="Normal 5 3 2 9 2" xfId="30835"/>
    <cellStyle name="Normal 5 3 3" xfId="10039"/>
    <cellStyle name="Normal 5 3 3 2" xfId="10040"/>
    <cellStyle name="Normal 5 3 3 2 2" xfId="10041"/>
    <cellStyle name="Normal 5 3 3 2 3" xfId="10042"/>
    <cellStyle name="Normal 5 3 3 2 3 2" xfId="20123"/>
    <cellStyle name="Normal 5 3 3 2 3 2 2" xfId="30836"/>
    <cellStyle name="Normal 5 3 3 2 3 3" xfId="30837"/>
    <cellStyle name="Normal 5 3 3 2 4" xfId="20124"/>
    <cellStyle name="Normal 5 3 3 2 4 2" xfId="30838"/>
    <cellStyle name="Normal 5 3 3 2 5" xfId="30839"/>
    <cellStyle name="Normal 5 3 3 3" xfId="10043"/>
    <cellStyle name="Normal 5 3 3 3 2" xfId="10044"/>
    <cellStyle name="Normal 5 3 3 4" xfId="10045"/>
    <cellStyle name="Normal 5 3 3 5" xfId="10046"/>
    <cellStyle name="Normal 5 3 3 5 2" xfId="20125"/>
    <cellStyle name="Normal 5 3 3 5 2 2" xfId="30840"/>
    <cellStyle name="Normal 5 3 3 5 3" xfId="30841"/>
    <cellStyle name="Normal 5 3 3 6" xfId="20126"/>
    <cellStyle name="Normal 5 3 3 6 2" xfId="30842"/>
    <cellStyle name="Normal 5 3 3 7" xfId="30843"/>
    <cellStyle name="Normal 5 3 4" xfId="10047"/>
    <cellStyle name="Normal 5 3 4 2" xfId="10048"/>
    <cellStyle name="Normal 5 3 4 2 2" xfId="10049"/>
    <cellStyle name="Normal 5 3 4 2 3" xfId="10050"/>
    <cellStyle name="Normal 5 3 4 2 3 2" xfId="20127"/>
    <cellStyle name="Normal 5 3 4 2 3 2 2" xfId="30844"/>
    <cellStyle name="Normal 5 3 4 2 3 3" xfId="30845"/>
    <cellStyle name="Normal 5 3 4 2 4" xfId="20128"/>
    <cellStyle name="Normal 5 3 4 2 4 2" xfId="30846"/>
    <cellStyle name="Normal 5 3 4 2 5" xfId="30847"/>
    <cellStyle name="Normal 5 3 4 3" xfId="10051"/>
    <cellStyle name="Normal 5 3 4 3 2" xfId="10052"/>
    <cellStyle name="Normal 5 3 4 4" xfId="10053"/>
    <cellStyle name="Normal 5 3 4 5" xfId="10054"/>
    <cellStyle name="Normal 5 3 4 5 2" xfId="20129"/>
    <cellStyle name="Normal 5 3 4 5 2 2" xfId="30848"/>
    <cellStyle name="Normal 5 3 4 5 3" xfId="30849"/>
    <cellStyle name="Normal 5 3 4 6" xfId="20130"/>
    <cellStyle name="Normal 5 3 4 6 2" xfId="30850"/>
    <cellStyle name="Normal 5 3 4 7" xfId="30851"/>
    <cellStyle name="Normal 5 3 5" xfId="10055"/>
    <cellStyle name="Normal 5 3 5 2" xfId="10056"/>
    <cellStyle name="Normal 5 3 5 2 2" xfId="10057"/>
    <cellStyle name="Normal 5 3 5 2 3" xfId="10058"/>
    <cellStyle name="Normal 5 3 5 2 3 2" xfId="20131"/>
    <cellStyle name="Normal 5 3 5 2 3 2 2" xfId="30852"/>
    <cellStyle name="Normal 5 3 5 2 3 3" xfId="30853"/>
    <cellStyle name="Normal 5 3 5 2 4" xfId="20132"/>
    <cellStyle name="Normal 5 3 5 2 4 2" xfId="30854"/>
    <cellStyle name="Normal 5 3 5 2 5" xfId="30855"/>
    <cellStyle name="Normal 5 3 5 3" xfId="10059"/>
    <cellStyle name="Normal 5 3 5 3 2" xfId="10060"/>
    <cellStyle name="Normal 5 3 5 4" xfId="10061"/>
    <cellStyle name="Normal 5 3 5 5" xfId="10062"/>
    <cellStyle name="Normal 5 3 5 5 2" xfId="20133"/>
    <cellStyle name="Normal 5 3 5 5 2 2" xfId="30856"/>
    <cellStyle name="Normal 5 3 5 5 3" xfId="30857"/>
    <cellStyle name="Normal 5 3 5 6" xfId="20134"/>
    <cellStyle name="Normal 5 3 5 6 2" xfId="30858"/>
    <cellStyle name="Normal 5 3 5 7" xfId="30859"/>
    <cellStyle name="Normal 5 3 6" xfId="10063"/>
    <cellStyle name="Normal 5 3 6 2" xfId="10064"/>
    <cellStyle name="Normal 5 3 6 2 2" xfId="10065"/>
    <cellStyle name="Normal 5 3 6 3" xfId="10066"/>
    <cellStyle name="Normal 5 3 6 3 2" xfId="20135"/>
    <cellStyle name="Normal 5 3 6 3 2 2" xfId="30860"/>
    <cellStyle name="Normal 5 3 6 3 3" xfId="30861"/>
    <cellStyle name="Normal 5 3 7" xfId="10067"/>
    <cellStyle name="Normal 5 3 7 2" xfId="10068"/>
    <cellStyle name="Normal 5 3 8" xfId="10069"/>
    <cellStyle name="Normal 5 3 8 2" xfId="10070"/>
    <cellStyle name="Normal 5 3 9" xfId="10071"/>
    <cellStyle name="Normal 5 3 9 2" xfId="10072"/>
    <cellStyle name="Normal 5 30" xfId="10073"/>
    <cellStyle name="Normal 5 30 2" xfId="10074"/>
    <cellStyle name="Normal 5 30 2 2" xfId="10075"/>
    <cellStyle name="Normal 5 30 2 3" xfId="10076"/>
    <cellStyle name="Normal 5 30 2 3 2" xfId="20136"/>
    <cellStyle name="Normal 5 30 2 3 2 2" xfId="30862"/>
    <cellStyle name="Normal 5 30 2 3 3" xfId="30863"/>
    <cellStyle name="Normal 5 30 2 4" xfId="20137"/>
    <cellStyle name="Normal 5 30 2 4 2" xfId="30864"/>
    <cellStyle name="Normal 5 30 2 5" xfId="30865"/>
    <cellStyle name="Normal 5 30 3" xfId="10077"/>
    <cellStyle name="Normal 5 30 3 2" xfId="10078"/>
    <cellStyle name="Normal 5 30 3 3" xfId="10079"/>
    <cellStyle name="Normal 5 30 3 3 2" xfId="20138"/>
    <cellStyle name="Normal 5 30 3 3 2 2" xfId="30866"/>
    <cellStyle name="Normal 5 30 3 3 3" xfId="30867"/>
    <cellStyle name="Normal 5 30 3 4" xfId="20139"/>
    <cellStyle name="Normal 5 30 3 4 2" xfId="30868"/>
    <cellStyle name="Normal 5 30 3 5" xfId="30869"/>
    <cellStyle name="Normal 5 30 4" xfId="10080"/>
    <cellStyle name="Normal 5 30 5" xfId="10081"/>
    <cellStyle name="Normal 5 30 5 2" xfId="20140"/>
    <cellStyle name="Normal 5 30 5 2 2" xfId="30870"/>
    <cellStyle name="Normal 5 30 5 3" xfId="30871"/>
    <cellStyle name="Normal 5 30 6" xfId="20141"/>
    <cellStyle name="Normal 5 30 6 2" xfId="30872"/>
    <cellStyle name="Normal 5 30 7" xfId="30873"/>
    <cellStyle name="Normal 5 31" xfId="10082"/>
    <cellStyle name="Normal 5 31 2" xfId="10083"/>
    <cellStyle name="Normal 5 31 2 2" xfId="10084"/>
    <cellStyle name="Normal 5 31 2 3" xfId="10085"/>
    <cellStyle name="Normal 5 31 2 3 2" xfId="20142"/>
    <cellStyle name="Normal 5 31 2 3 2 2" xfId="30874"/>
    <cellStyle name="Normal 5 31 2 3 3" xfId="30875"/>
    <cellStyle name="Normal 5 31 2 4" xfId="20143"/>
    <cellStyle name="Normal 5 31 2 4 2" xfId="30876"/>
    <cellStyle name="Normal 5 31 2 5" xfId="30877"/>
    <cellStyle name="Normal 5 31 3" xfId="10086"/>
    <cellStyle name="Normal 5 31 3 2" xfId="10087"/>
    <cellStyle name="Normal 5 31 3 3" xfId="10088"/>
    <cellStyle name="Normal 5 31 3 3 2" xfId="20144"/>
    <cellStyle name="Normal 5 31 3 3 2 2" xfId="30878"/>
    <cellStyle name="Normal 5 31 3 3 3" xfId="30879"/>
    <cellStyle name="Normal 5 31 3 4" xfId="20145"/>
    <cellStyle name="Normal 5 31 3 4 2" xfId="30880"/>
    <cellStyle name="Normal 5 31 3 5" xfId="30881"/>
    <cellStyle name="Normal 5 31 4" xfId="10089"/>
    <cellStyle name="Normal 5 31 5" xfId="10090"/>
    <cellStyle name="Normal 5 31 5 2" xfId="20146"/>
    <cellStyle name="Normal 5 31 5 2 2" xfId="30882"/>
    <cellStyle name="Normal 5 31 5 3" xfId="30883"/>
    <cellStyle name="Normal 5 31 6" xfId="20147"/>
    <cellStyle name="Normal 5 31 6 2" xfId="30884"/>
    <cellStyle name="Normal 5 31 7" xfId="30885"/>
    <cellStyle name="Normal 5 32" xfId="10091"/>
    <cellStyle name="Normal 5 32 2" xfId="10092"/>
    <cellStyle name="Normal 5 32 2 2" xfId="10093"/>
    <cellStyle name="Normal 5 32 2 3" xfId="10094"/>
    <cellStyle name="Normal 5 32 2 3 2" xfId="20148"/>
    <cellStyle name="Normal 5 32 2 3 2 2" xfId="30886"/>
    <cellStyle name="Normal 5 32 2 3 3" xfId="30887"/>
    <cellStyle name="Normal 5 32 2 4" xfId="20149"/>
    <cellStyle name="Normal 5 32 2 4 2" xfId="30888"/>
    <cellStyle name="Normal 5 32 2 5" xfId="30889"/>
    <cellStyle name="Normal 5 32 3" xfId="10095"/>
    <cellStyle name="Normal 5 32 3 2" xfId="10096"/>
    <cellStyle name="Normal 5 32 3 3" xfId="10097"/>
    <cellStyle name="Normal 5 32 3 3 2" xfId="20150"/>
    <cellStyle name="Normal 5 32 3 3 2 2" xfId="30890"/>
    <cellStyle name="Normal 5 32 3 3 3" xfId="30891"/>
    <cellStyle name="Normal 5 32 3 4" xfId="20151"/>
    <cellStyle name="Normal 5 32 3 4 2" xfId="30892"/>
    <cellStyle name="Normal 5 32 3 5" xfId="30893"/>
    <cellStyle name="Normal 5 32 4" xfId="10098"/>
    <cellStyle name="Normal 5 32 5" xfId="10099"/>
    <cellStyle name="Normal 5 32 5 2" xfId="20152"/>
    <cellStyle name="Normal 5 32 5 2 2" xfId="30894"/>
    <cellStyle name="Normal 5 32 5 3" xfId="30895"/>
    <cellStyle name="Normal 5 32 6" xfId="20153"/>
    <cellStyle name="Normal 5 32 6 2" xfId="30896"/>
    <cellStyle name="Normal 5 32 7" xfId="30897"/>
    <cellStyle name="Normal 5 33" xfId="10100"/>
    <cellStyle name="Normal 5 33 2" xfId="10101"/>
    <cellStyle name="Normal 5 33 2 2" xfId="10102"/>
    <cellStyle name="Normal 5 33 2 3" xfId="10103"/>
    <cellStyle name="Normal 5 33 2 3 2" xfId="20154"/>
    <cellStyle name="Normal 5 33 2 3 2 2" xfId="30898"/>
    <cellStyle name="Normal 5 33 2 3 3" xfId="30899"/>
    <cellStyle name="Normal 5 33 2 4" xfId="20155"/>
    <cellStyle name="Normal 5 33 2 4 2" xfId="30900"/>
    <cellStyle name="Normal 5 33 2 5" xfId="30901"/>
    <cellStyle name="Normal 5 33 3" xfId="10104"/>
    <cellStyle name="Normal 5 33 3 2" xfId="10105"/>
    <cellStyle name="Normal 5 33 3 3" xfId="10106"/>
    <cellStyle name="Normal 5 33 3 3 2" xfId="20156"/>
    <cellStyle name="Normal 5 33 3 3 2 2" xfId="30902"/>
    <cellStyle name="Normal 5 33 3 3 3" xfId="30903"/>
    <cellStyle name="Normal 5 33 3 4" xfId="20157"/>
    <cellStyle name="Normal 5 33 3 4 2" xfId="30904"/>
    <cellStyle name="Normal 5 33 3 5" xfId="30905"/>
    <cellStyle name="Normal 5 33 4" xfId="10107"/>
    <cellStyle name="Normal 5 33 5" xfId="10108"/>
    <cellStyle name="Normal 5 33 5 2" xfId="20158"/>
    <cellStyle name="Normal 5 33 5 2 2" xfId="30906"/>
    <cellStyle name="Normal 5 33 5 3" xfId="30907"/>
    <cellStyle name="Normal 5 33 6" xfId="20159"/>
    <cellStyle name="Normal 5 33 6 2" xfId="30908"/>
    <cellStyle name="Normal 5 33 7" xfId="30909"/>
    <cellStyle name="Normal 5 34" xfId="10109"/>
    <cellStyle name="Normal 5 34 2" xfId="10110"/>
    <cellStyle name="Normal 5 34 2 2" xfId="10111"/>
    <cellStyle name="Normal 5 34 2 3" xfId="10112"/>
    <cellStyle name="Normal 5 34 2 3 2" xfId="20160"/>
    <cellStyle name="Normal 5 34 2 3 2 2" xfId="30910"/>
    <cellStyle name="Normal 5 34 2 3 3" xfId="30911"/>
    <cellStyle name="Normal 5 34 2 4" xfId="20161"/>
    <cellStyle name="Normal 5 34 2 4 2" xfId="30912"/>
    <cellStyle name="Normal 5 34 2 5" xfId="30913"/>
    <cellStyle name="Normal 5 34 3" xfId="10113"/>
    <cellStyle name="Normal 5 34 3 2" xfId="10114"/>
    <cellStyle name="Normal 5 34 3 3" xfId="10115"/>
    <cellStyle name="Normal 5 34 3 3 2" xfId="20162"/>
    <cellStyle name="Normal 5 34 3 3 2 2" xfId="30914"/>
    <cellStyle name="Normal 5 34 3 3 3" xfId="30915"/>
    <cellStyle name="Normal 5 34 3 4" xfId="20163"/>
    <cellStyle name="Normal 5 34 3 4 2" xfId="30916"/>
    <cellStyle name="Normal 5 34 3 5" xfId="30917"/>
    <cellStyle name="Normal 5 34 4" xfId="10116"/>
    <cellStyle name="Normal 5 34 5" xfId="10117"/>
    <cellStyle name="Normal 5 34 5 2" xfId="20164"/>
    <cellStyle name="Normal 5 34 5 2 2" xfId="30918"/>
    <cellStyle name="Normal 5 34 5 3" xfId="30919"/>
    <cellStyle name="Normal 5 34 6" xfId="20165"/>
    <cellStyle name="Normal 5 34 6 2" xfId="30920"/>
    <cellStyle name="Normal 5 34 7" xfId="30921"/>
    <cellStyle name="Normal 5 35" xfId="10118"/>
    <cellStyle name="Normal 5 35 2" xfId="10119"/>
    <cellStyle name="Normal 5 35 2 2" xfId="10120"/>
    <cellStyle name="Normal 5 35 2 3" xfId="10121"/>
    <cellStyle name="Normal 5 35 2 3 2" xfId="20166"/>
    <cellStyle name="Normal 5 35 2 3 2 2" xfId="30922"/>
    <cellStyle name="Normal 5 35 2 3 3" xfId="30923"/>
    <cellStyle name="Normal 5 35 2 4" xfId="20167"/>
    <cellStyle name="Normal 5 35 2 4 2" xfId="30924"/>
    <cellStyle name="Normal 5 35 2 5" xfId="30925"/>
    <cellStyle name="Normal 5 35 3" xfId="10122"/>
    <cellStyle name="Normal 5 35 3 2" xfId="10123"/>
    <cellStyle name="Normal 5 35 3 3" xfId="10124"/>
    <cellStyle name="Normal 5 35 3 3 2" xfId="20168"/>
    <cellStyle name="Normal 5 35 3 3 2 2" xfId="30926"/>
    <cellStyle name="Normal 5 35 3 3 3" xfId="30927"/>
    <cellStyle name="Normal 5 35 3 4" xfId="20169"/>
    <cellStyle name="Normal 5 35 3 4 2" xfId="30928"/>
    <cellStyle name="Normal 5 35 3 5" xfId="30929"/>
    <cellStyle name="Normal 5 35 4" xfId="10125"/>
    <cellStyle name="Normal 5 35 5" xfId="10126"/>
    <cellStyle name="Normal 5 35 5 2" xfId="20170"/>
    <cellStyle name="Normal 5 35 5 2 2" xfId="30930"/>
    <cellStyle name="Normal 5 35 5 3" xfId="30931"/>
    <cellStyle name="Normal 5 35 6" xfId="20171"/>
    <cellStyle name="Normal 5 35 6 2" xfId="30932"/>
    <cellStyle name="Normal 5 35 7" xfId="30933"/>
    <cellStyle name="Normal 5 36" xfId="10127"/>
    <cellStyle name="Normal 5 36 2" xfId="10128"/>
    <cellStyle name="Normal 5 36 2 2" xfId="10129"/>
    <cellStyle name="Normal 5 36 2 3" xfId="10130"/>
    <cellStyle name="Normal 5 36 2 3 2" xfId="20172"/>
    <cellStyle name="Normal 5 36 2 3 2 2" xfId="30934"/>
    <cellStyle name="Normal 5 36 2 3 3" xfId="30935"/>
    <cellStyle name="Normal 5 36 2 4" xfId="20173"/>
    <cellStyle name="Normal 5 36 2 4 2" xfId="30936"/>
    <cellStyle name="Normal 5 36 2 5" xfId="30937"/>
    <cellStyle name="Normal 5 36 3" xfId="10131"/>
    <cellStyle name="Normal 5 36 3 2" xfId="10132"/>
    <cellStyle name="Normal 5 36 3 3" xfId="10133"/>
    <cellStyle name="Normal 5 36 3 3 2" xfId="20174"/>
    <cellStyle name="Normal 5 36 3 3 2 2" xfId="30938"/>
    <cellStyle name="Normal 5 36 3 3 3" xfId="30939"/>
    <cellStyle name="Normal 5 36 3 4" xfId="20175"/>
    <cellStyle name="Normal 5 36 3 4 2" xfId="30940"/>
    <cellStyle name="Normal 5 36 3 5" xfId="30941"/>
    <cellStyle name="Normal 5 36 4" xfId="10134"/>
    <cellStyle name="Normal 5 36 5" xfId="10135"/>
    <cellStyle name="Normal 5 36 5 2" xfId="20176"/>
    <cellStyle name="Normal 5 36 5 2 2" xfId="30942"/>
    <cellStyle name="Normal 5 36 5 3" xfId="30943"/>
    <cellStyle name="Normal 5 36 6" xfId="20177"/>
    <cellStyle name="Normal 5 36 6 2" xfId="30944"/>
    <cellStyle name="Normal 5 36 7" xfId="30945"/>
    <cellStyle name="Normal 5 37" xfId="10136"/>
    <cellStyle name="Normal 5 37 2" xfId="10137"/>
    <cellStyle name="Normal 5 37 2 2" xfId="10138"/>
    <cellStyle name="Normal 5 37 2 3" xfId="10139"/>
    <cellStyle name="Normal 5 37 2 3 2" xfId="20178"/>
    <cellStyle name="Normal 5 37 2 3 2 2" xfId="30946"/>
    <cellStyle name="Normal 5 37 2 3 3" xfId="30947"/>
    <cellStyle name="Normal 5 37 2 4" xfId="20179"/>
    <cellStyle name="Normal 5 37 2 4 2" xfId="30948"/>
    <cellStyle name="Normal 5 37 2 5" xfId="30949"/>
    <cellStyle name="Normal 5 37 3" xfId="10140"/>
    <cellStyle name="Normal 5 37 3 2" xfId="10141"/>
    <cellStyle name="Normal 5 37 3 3" xfId="10142"/>
    <cellStyle name="Normal 5 37 3 3 2" xfId="20180"/>
    <cellStyle name="Normal 5 37 3 3 2 2" xfId="30950"/>
    <cellStyle name="Normal 5 37 3 3 3" xfId="30951"/>
    <cellStyle name="Normal 5 37 3 4" xfId="20181"/>
    <cellStyle name="Normal 5 37 3 4 2" xfId="30952"/>
    <cellStyle name="Normal 5 37 3 5" xfId="30953"/>
    <cellStyle name="Normal 5 37 4" xfId="10143"/>
    <cellStyle name="Normal 5 37 5" xfId="10144"/>
    <cellStyle name="Normal 5 37 5 2" xfId="20182"/>
    <cellStyle name="Normal 5 37 5 2 2" xfId="30954"/>
    <cellStyle name="Normal 5 37 5 3" xfId="30955"/>
    <cellStyle name="Normal 5 37 6" xfId="20183"/>
    <cellStyle name="Normal 5 37 6 2" xfId="30956"/>
    <cellStyle name="Normal 5 37 7" xfId="30957"/>
    <cellStyle name="Normal 5 38" xfId="10145"/>
    <cellStyle name="Normal 5 38 2" xfId="10146"/>
    <cellStyle name="Normal 5 38 2 2" xfId="10147"/>
    <cellStyle name="Normal 5 38 2 3" xfId="10148"/>
    <cellStyle name="Normal 5 38 2 3 2" xfId="20184"/>
    <cellStyle name="Normal 5 38 2 3 2 2" xfId="30958"/>
    <cellStyle name="Normal 5 38 2 3 3" xfId="30959"/>
    <cellStyle name="Normal 5 38 2 4" xfId="20185"/>
    <cellStyle name="Normal 5 38 2 4 2" xfId="30960"/>
    <cellStyle name="Normal 5 38 2 5" xfId="30961"/>
    <cellStyle name="Normal 5 38 3" xfId="10149"/>
    <cellStyle name="Normal 5 38 3 2" xfId="10150"/>
    <cellStyle name="Normal 5 38 3 3" xfId="10151"/>
    <cellStyle name="Normal 5 38 3 3 2" xfId="20186"/>
    <cellStyle name="Normal 5 38 3 3 2 2" xfId="30962"/>
    <cellStyle name="Normal 5 38 3 3 3" xfId="30963"/>
    <cellStyle name="Normal 5 38 3 4" xfId="20187"/>
    <cellStyle name="Normal 5 38 3 4 2" xfId="30964"/>
    <cellStyle name="Normal 5 38 3 5" xfId="30965"/>
    <cellStyle name="Normal 5 38 4" xfId="10152"/>
    <cellStyle name="Normal 5 38 5" xfId="10153"/>
    <cellStyle name="Normal 5 38 5 2" xfId="20188"/>
    <cellStyle name="Normal 5 38 5 2 2" xfId="30966"/>
    <cellStyle name="Normal 5 38 5 3" xfId="30967"/>
    <cellStyle name="Normal 5 38 6" xfId="20189"/>
    <cellStyle name="Normal 5 38 6 2" xfId="30968"/>
    <cellStyle name="Normal 5 38 7" xfId="30969"/>
    <cellStyle name="Normal 5 39" xfId="10154"/>
    <cellStyle name="Normal 5 39 2" xfId="10155"/>
    <cellStyle name="Normal 5 39 2 2" xfId="10156"/>
    <cellStyle name="Normal 5 39 2 3" xfId="10157"/>
    <cellStyle name="Normal 5 39 2 3 2" xfId="20190"/>
    <cellStyle name="Normal 5 39 2 3 2 2" xfId="30970"/>
    <cellStyle name="Normal 5 39 2 3 3" xfId="30971"/>
    <cellStyle name="Normal 5 39 2 4" xfId="20191"/>
    <cellStyle name="Normal 5 39 2 4 2" xfId="30972"/>
    <cellStyle name="Normal 5 39 2 5" xfId="30973"/>
    <cellStyle name="Normal 5 39 3" xfId="10158"/>
    <cellStyle name="Normal 5 39 3 2" xfId="10159"/>
    <cellStyle name="Normal 5 39 3 3" xfId="10160"/>
    <cellStyle name="Normal 5 39 3 3 2" xfId="20192"/>
    <cellStyle name="Normal 5 39 3 3 2 2" xfId="30974"/>
    <cellStyle name="Normal 5 39 3 3 3" xfId="30975"/>
    <cellStyle name="Normal 5 39 3 4" xfId="20193"/>
    <cellStyle name="Normal 5 39 3 4 2" xfId="30976"/>
    <cellStyle name="Normal 5 39 3 5" xfId="30977"/>
    <cellStyle name="Normal 5 39 4" xfId="10161"/>
    <cellStyle name="Normal 5 39 5" xfId="10162"/>
    <cellStyle name="Normal 5 39 5 2" xfId="20194"/>
    <cellStyle name="Normal 5 39 5 2 2" xfId="30978"/>
    <cellStyle name="Normal 5 39 5 3" xfId="30979"/>
    <cellStyle name="Normal 5 39 6" xfId="20195"/>
    <cellStyle name="Normal 5 39 6 2" xfId="30980"/>
    <cellStyle name="Normal 5 39 7" xfId="30981"/>
    <cellStyle name="Normal 5 4" xfId="10163"/>
    <cellStyle name="Normal 5 4 2" xfId="10164"/>
    <cellStyle name="Normal 5 4 2 2" xfId="10165"/>
    <cellStyle name="Normal 5 4 2 3" xfId="20196"/>
    <cellStyle name="Normal 5 4 3" xfId="10166"/>
    <cellStyle name="Normal 5 4 3 2" xfId="10167"/>
    <cellStyle name="Normal 5 4 3 3" xfId="10168"/>
    <cellStyle name="Normal 5 4 3 3 2" xfId="20197"/>
    <cellStyle name="Normal 5 4 3 3 2 2" xfId="30982"/>
    <cellStyle name="Normal 5 4 3 3 3" xfId="30983"/>
    <cellStyle name="Normal 5 4 3 4" xfId="20198"/>
    <cellStyle name="Normal 5 4 3 4 2" xfId="30984"/>
    <cellStyle name="Normal 5 4 3 5" xfId="30985"/>
    <cellStyle name="Normal 5 4 4" xfId="10169"/>
    <cellStyle name="Normal 5 4 4 2" xfId="10170"/>
    <cellStyle name="Normal 5 4 4 3" xfId="10171"/>
    <cellStyle name="Normal 5 4 4 3 2" xfId="20199"/>
    <cellStyle name="Normal 5 4 4 3 2 2" xfId="30986"/>
    <cellStyle name="Normal 5 4 4 3 3" xfId="30987"/>
    <cellStyle name="Normal 5 4 4 4" xfId="20200"/>
    <cellStyle name="Normal 5 4 4 4 2" xfId="30988"/>
    <cellStyle name="Normal 5 4 4 5" xfId="30989"/>
    <cellStyle name="Normal 5 40" xfId="10172"/>
    <cellStyle name="Normal 5 40 2" xfId="10173"/>
    <cellStyle name="Normal 5 40 2 2" xfId="10174"/>
    <cellStyle name="Normal 5 40 2 3" xfId="10175"/>
    <cellStyle name="Normal 5 40 2 3 2" xfId="20201"/>
    <cellStyle name="Normal 5 40 2 3 2 2" xfId="30990"/>
    <cellStyle name="Normal 5 40 2 3 3" xfId="30991"/>
    <cellStyle name="Normal 5 40 2 4" xfId="20202"/>
    <cellStyle name="Normal 5 40 2 4 2" xfId="30992"/>
    <cellStyle name="Normal 5 40 2 5" xfId="30993"/>
    <cellStyle name="Normal 5 40 3" xfId="10176"/>
    <cellStyle name="Normal 5 40 3 2" xfId="10177"/>
    <cellStyle name="Normal 5 40 3 3" xfId="10178"/>
    <cellStyle name="Normal 5 40 3 3 2" xfId="20203"/>
    <cellStyle name="Normal 5 40 3 3 2 2" xfId="30994"/>
    <cellStyle name="Normal 5 40 3 3 3" xfId="30995"/>
    <cellStyle name="Normal 5 40 3 4" xfId="20204"/>
    <cellStyle name="Normal 5 40 3 4 2" xfId="30996"/>
    <cellStyle name="Normal 5 40 3 5" xfId="30997"/>
    <cellStyle name="Normal 5 40 4" xfId="10179"/>
    <cellStyle name="Normal 5 40 5" xfId="10180"/>
    <cellStyle name="Normal 5 40 5 2" xfId="20205"/>
    <cellStyle name="Normal 5 40 5 2 2" xfId="30998"/>
    <cellStyle name="Normal 5 40 5 3" xfId="30999"/>
    <cellStyle name="Normal 5 40 6" xfId="20206"/>
    <cellStyle name="Normal 5 40 6 2" xfId="31000"/>
    <cellStyle name="Normal 5 40 7" xfId="31001"/>
    <cellStyle name="Normal 5 41" xfId="10181"/>
    <cellStyle name="Normal 5 41 2" xfId="10182"/>
    <cellStyle name="Normal 5 41 2 2" xfId="10183"/>
    <cellStyle name="Normal 5 41 2 3" xfId="10184"/>
    <cellStyle name="Normal 5 41 2 3 2" xfId="20207"/>
    <cellStyle name="Normal 5 41 2 3 2 2" xfId="31002"/>
    <cellStyle name="Normal 5 41 2 3 3" xfId="31003"/>
    <cellStyle name="Normal 5 41 2 4" xfId="20208"/>
    <cellStyle name="Normal 5 41 2 4 2" xfId="31004"/>
    <cellStyle name="Normal 5 41 2 5" xfId="31005"/>
    <cellStyle name="Normal 5 41 3" xfId="10185"/>
    <cellStyle name="Normal 5 41 3 2" xfId="10186"/>
    <cellStyle name="Normal 5 41 3 3" xfId="10187"/>
    <cellStyle name="Normal 5 41 3 3 2" xfId="20209"/>
    <cellStyle name="Normal 5 41 3 3 2 2" xfId="31006"/>
    <cellStyle name="Normal 5 41 3 3 3" xfId="31007"/>
    <cellStyle name="Normal 5 41 3 4" xfId="20210"/>
    <cellStyle name="Normal 5 41 3 4 2" xfId="31008"/>
    <cellStyle name="Normal 5 41 3 5" xfId="31009"/>
    <cellStyle name="Normal 5 41 4" xfId="10188"/>
    <cellStyle name="Normal 5 41 5" xfId="10189"/>
    <cellStyle name="Normal 5 41 5 2" xfId="20211"/>
    <cellStyle name="Normal 5 41 5 2 2" xfId="31010"/>
    <cellStyle name="Normal 5 41 5 3" xfId="31011"/>
    <cellStyle name="Normal 5 41 6" xfId="20212"/>
    <cellStyle name="Normal 5 41 6 2" xfId="31012"/>
    <cellStyle name="Normal 5 41 7" xfId="31013"/>
    <cellStyle name="Normal 5 42" xfId="10190"/>
    <cellStyle name="Normal 5 42 2" xfId="10191"/>
    <cellStyle name="Normal 5 42 2 2" xfId="10192"/>
    <cellStyle name="Normal 5 42 2 3" xfId="10193"/>
    <cellStyle name="Normal 5 42 2 3 2" xfId="20213"/>
    <cellStyle name="Normal 5 42 2 3 2 2" xfId="31014"/>
    <cellStyle name="Normal 5 42 2 3 3" xfId="31015"/>
    <cellStyle name="Normal 5 42 2 4" xfId="20214"/>
    <cellStyle name="Normal 5 42 2 4 2" xfId="31016"/>
    <cellStyle name="Normal 5 42 2 5" xfId="31017"/>
    <cellStyle name="Normal 5 42 3" xfId="10194"/>
    <cellStyle name="Normal 5 42 3 2" xfId="10195"/>
    <cellStyle name="Normal 5 42 3 3" xfId="10196"/>
    <cellStyle name="Normal 5 42 3 3 2" xfId="20215"/>
    <cellStyle name="Normal 5 42 3 3 2 2" xfId="31018"/>
    <cellStyle name="Normal 5 42 3 3 3" xfId="31019"/>
    <cellStyle name="Normal 5 42 3 4" xfId="20216"/>
    <cellStyle name="Normal 5 42 3 4 2" xfId="31020"/>
    <cellStyle name="Normal 5 42 3 5" xfId="31021"/>
    <cellStyle name="Normal 5 42 4" xfId="10197"/>
    <cellStyle name="Normal 5 42 5" xfId="10198"/>
    <cellStyle name="Normal 5 42 5 2" xfId="20217"/>
    <cellStyle name="Normal 5 42 5 2 2" xfId="31022"/>
    <cellStyle name="Normal 5 42 5 3" xfId="31023"/>
    <cellStyle name="Normal 5 42 6" xfId="20218"/>
    <cellStyle name="Normal 5 42 6 2" xfId="31024"/>
    <cellStyle name="Normal 5 42 7" xfId="31025"/>
    <cellStyle name="Normal 5 43" xfId="10199"/>
    <cellStyle name="Normal 5 43 2" xfId="10200"/>
    <cellStyle name="Normal 5 43 2 2" xfId="10201"/>
    <cellStyle name="Normal 5 43 2 3" xfId="10202"/>
    <cellStyle name="Normal 5 43 2 3 2" xfId="20219"/>
    <cellStyle name="Normal 5 43 2 3 2 2" xfId="31026"/>
    <cellStyle name="Normal 5 43 2 3 3" xfId="31027"/>
    <cellStyle name="Normal 5 43 2 4" xfId="20220"/>
    <cellStyle name="Normal 5 43 2 4 2" xfId="31028"/>
    <cellStyle name="Normal 5 43 2 5" xfId="31029"/>
    <cellStyle name="Normal 5 43 3" xfId="10203"/>
    <cellStyle name="Normal 5 43 3 2" xfId="10204"/>
    <cellStyle name="Normal 5 43 3 3" xfId="10205"/>
    <cellStyle name="Normal 5 43 3 3 2" xfId="20221"/>
    <cellStyle name="Normal 5 43 3 3 2 2" xfId="31030"/>
    <cellStyle name="Normal 5 43 3 3 3" xfId="31031"/>
    <cellStyle name="Normal 5 43 3 4" xfId="20222"/>
    <cellStyle name="Normal 5 43 3 4 2" xfId="31032"/>
    <cellStyle name="Normal 5 43 3 5" xfId="31033"/>
    <cellStyle name="Normal 5 43 4" xfId="10206"/>
    <cellStyle name="Normal 5 43 5" xfId="10207"/>
    <cellStyle name="Normal 5 43 5 2" xfId="20223"/>
    <cellStyle name="Normal 5 43 5 2 2" xfId="31034"/>
    <cellStyle name="Normal 5 43 5 3" xfId="31035"/>
    <cellStyle name="Normal 5 43 6" xfId="20224"/>
    <cellStyle name="Normal 5 43 6 2" xfId="31036"/>
    <cellStyle name="Normal 5 43 7" xfId="31037"/>
    <cellStyle name="Normal 5 44" xfId="10208"/>
    <cellStyle name="Normal 5 44 2" xfId="10209"/>
    <cellStyle name="Normal 5 44 2 2" xfId="10210"/>
    <cellStyle name="Normal 5 44 2 3" xfId="10211"/>
    <cellStyle name="Normal 5 44 2 3 2" xfId="20225"/>
    <cellStyle name="Normal 5 44 2 3 2 2" xfId="31038"/>
    <cellStyle name="Normal 5 44 2 3 3" xfId="31039"/>
    <cellStyle name="Normal 5 44 2 4" xfId="20226"/>
    <cellStyle name="Normal 5 44 2 4 2" xfId="31040"/>
    <cellStyle name="Normal 5 44 2 5" xfId="31041"/>
    <cellStyle name="Normal 5 44 3" xfId="10212"/>
    <cellStyle name="Normal 5 44 3 2" xfId="10213"/>
    <cellStyle name="Normal 5 44 3 3" xfId="10214"/>
    <cellStyle name="Normal 5 44 3 3 2" xfId="20227"/>
    <cellStyle name="Normal 5 44 3 3 2 2" xfId="31042"/>
    <cellStyle name="Normal 5 44 3 3 3" xfId="31043"/>
    <cellStyle name="Normal 5 44 3 4" xfId="20228"/>
    <cellStyle name="Normal 5 44 3 4 2" xfId="31044"/>
    <cellStyle name="Normal 5 44 3 5" xfId="31045"/>
    <cellStyle name="Normal 5 44 4" xfId="10215"/>
    <cellStyle name="Normal 5 44 5" xfId="10216"/>
    <cellStyle name="Normal 5 44 5 2" xfId="20229"/>
    <cellStyle name="Normal 5 44 5 2 2" xfId="31046"/>
    <cellStyle name="Normal 5 44 5 3" xfId="31047"/>
    <cellStyle name="Normal 5 44 6" xfId="20230"/>
    <cellStyle name="Normal 5 44 6 2" xfId="31048"/>
    <cellStyle name="Normal 5 44 7" xfId="31049"/>
    <cellStyle name="Normal 5 45" xfId="10217"/>
    <cellStyle name="Normal 5 45 2" xfId="10218"/>
    <cellStyle name="Normal 5 45 2 2" xfId="10219"/>
    <cellStyle name="Normal 5 45 2 3" xfId="10220"/>
    <cellStyle name="Normal 5 45 2 3 2" xfId="20231"/>
    <cellStyle name="Normal 5 45 2 3 2 2" xfId="31050"/>
    <cellStyle name="Normal 5 45 2 3 3" xfId="31051"/>
    <cellStyle name="Normal 5 45 2 4" xfId="20232"/>
    <cellStyle name="Normal 5 45 2 4 2" xfId="31052"/>
    <cellStyle name="Normal 5 45 2 5" xfId="31053"/>
    <cellStyle name="Normal 5 45 3" xfId="10221"/>
    <cellStyle name="Normal 5 45 3 2" xfId="10222"/>
    <cellStyle name="Normal 5 45 3 3" xfId="10223"/>
    <cellStyle name="Normal 5 45 3 3 2" xfId="20233"/>
    <cellStyle name="Normal 5 45 3 3 2 2" xfId="31054"/>
    <cellStyle name="Normal 5 45 3 3 3" xfId="31055"/>
    <cellStyle name="Normal 5 45 3 4" xfId="20234"/>
    <cellStyle name="Normal 5 45 3 4 2" xfId="31056"/>
    <cellStyle name="Normal 5 45 3 5" xfId="31057"/>
    <cellStyle name="Normal 5 45 4" xfId="10224"/>
    <cellStyle name="Normal 5 45 5" xfId="10225"/>
    <cellStyle name="Normal 5 45 5 2" xfId="20235"/>
    <cellStyle name="Normal 5 45 5 2 2" xfId="31058"/>
    <cellStyle name="Normal 5 45 5 3" xfId="31059"/>
    <cellStyle name="Normal 5 45 6" xfId="20236"/>
    <cellStyle name="Normal 5 45 6 2" xfId="31060"/>
    <cellStyle name="Normal 5 45 7" xfId="31061"/>
    <cellStyle name="Normal 5 46" xfId="10226"/>
    <cellStyle name="Normal 5 46 2" xfId="10227"/>
    <cellStyle name="Normal 5 46 2 2" xfId="10228"/>
    <cellStyle name="Normal 5 46 2 3" xfId="10229"/>
    <cellStyle name="Normal 5 46 2 3 2" xfId="20237"/>
    <cellStyle name="Normal 5 46 2 3 2 2" xfId="31062"/>
    <cellStyle name="Normal 5 46 2 3 3" xfId="31063"/>
    <cellStyle name="Normal 5 46 2 4" xfId="20238"/>
    <cellStyle name="Normal 5 46 2 4 2" xfId="31064"/>
    <cellStyle name="Normal 5 46 2 5" xfId="31065"/>
    <cellStyle name="Normal 5 46 3" xfId="10230"/>
    <cellStyle name="Normal 5 46 3 2" xfId="10231"/>
    <cellStyle name="Normal 5 46 3 3" xfId="10232"/>
    <cellStyle name="Normal 5 46 3 3 2" xfId="20239"/>
    <cellStyle name="Normal 5 46 3 3 2 2" xfId="31066"/>
    <cellStyle name="Normal 5 46 3 3 3" xfId="31067"/>
    <cellStyle name="Normal 5 46 3 4" xfId="20240"/>
    <cellStyle name="Normal 5 46 3 4 2" xfId="31068"/>
    <cellStyle name="Normal 5 46 3 5" xfId="31069"/>
    <cellStyle name="Normal 5 46 4" xfId="10233"/>
    <cellStyle name="Normal 5 46 5" xfId="10234"/>
    <cellStyle name="Normal 5 46 5 2" xfId="20241"/>
    <cellStyle name="Normal 5 46 5 2 2" xfId="31070"/>
    <cellStyle name="Normal 5 46 5 3" xfId="31071"/>
    <cellStyle name="Normal 5 46 6" xfId="20242"/>
    <cellStyle name="Normal 5 46 6 2" xfId="31072"/>
    <cellStyle name="Normal 5 46 7" xfId="31073"/>
    <cellStyle name="Normal 5 47" xfId="10235"/>
    <cellStyle name="Normal 5 47 2" xfId="10236"/>
    <cellStyle name="Normal 5 47 2 2" xfId="10237"/>
    <cellStyle name="Normal 5 47 2 3" xfId="10238"/>
    <cellStyle name="Normal 5 47 2 3 2" xfId="20243"/>
    <cellStyle name="Normal 5 47 2 3 2 2" xfId="31074"/>
    <cellStyle name="Normal 5 47 2 3 3" xfId="31075"/>
    <cellStyle name="Normal 5 47 2 4" xfId="20244"/>
    <cellStyle name="Normal 5 47 2 4 2" xfId="31076"/>
    <cellStyle name="Normal 5 47 2 5" xfId="31077"/>
    <cellStyle name="Normal 5 47 3" xfId="10239"/>
    <cellStyle name="Normal 5 47 3 2" xfId="10240"/>
    <cellStyle name="Normal 5 47 3 3" xfId="10241"/>
    <cellStyle name="Normal 5 47 3 3 2" xfId="20245"/>
    <cellStyle name="Normal 5 47 3 3 2 2" xfId="31078"/>
    <cellStyle name="Normal 5 47 3 3 3" xfId="31079"/>
    <cellStyle name="Normal 5 47 3 4" xfId="20246"/>
    <cellStyle name="Normal 5 47 3 4 2" xfId="31080"/>
    <cellStyle name="Normal 5 47 3 5" xfId="31081"/>
    <cellStyle name="Normal 5 47 4" xfId="10242"/>
    <cellStyle name="Normal 5 47 5" xfId="10243"/>
    <cellStyle name="Normal 5 47 5 2" xfId="20247"/>
    <cellStyle name="Normal 5 47 5 2 2" xfId="31082"/>
    <cellStyle name="Normal 5 47 5 3" xfId="31083"/>
    <cellStyle name="Normal 5 47 6" xfId="20248"/>
    <cellStyle name="Normal 5 47 6 2" xfId="31084"/>
    <cellStyle name="Normal 5 47 7" xfId="31085"/>
    <cellStyle name="Normal 5 48" xfId="10244"/>
    <cellStyle name="Normal 5 48 2" xfId="10245"/>
    <cellStyle name="Normal 5 48 2 2" xfId="10246"/>
    <cellStyle name="Normal 5 48 2 3" xfId="10247"/>
    <cellStyle name="Normal 5 48 2 3 2" xfId="20249"/>
    <cellStyle name="Normal 5 48 2 3 2 2" xfId="31086"/>
    <cellStyle name="Normal 5 48 2 3 3" xfId="31087"/>
    <cellStyle name="Normal 5 48 2 4" xfId="20250"/>
    <cellStyle name="Normal 5 48 2 4 2" xfId="31088"/>
    <cellStyle name="Normal 5 48 2 5" xfId="31089"/>
    <cellStyle name="Normal 5 48 3" xfId="10248"/>
    <cellStyle name="Normal 5 48 3 2" xfId="10249"/>
    <cellStyle name="Normal 5 48 3 3" xfId="10250"/>
    <cellStyle name="Normal 5 48 3 3 2" xfId="20251"/>
    <cellStyle name="Normal 5 48 3 3 2 2" xfId="31090"/>
    <cellStyle name="Normal 5 48 3 3 3" xfId="31091"/>
    <cellStyle name="Normal 5 48 3 4" xfId="20252"/>
    <cellStyle name="Normal 5 48 3 4 2" xfId="31092"/>
    <cellStyle name="Normal 5 48 3 5" xfId="31093"/>
    <cellStyle name="Normal 5 48 4" xfId="10251"/>
    <cellStyle name="Normal 5 48 5" xfId="10252"/>
    <cellStyle name="Normal 5 48 5 2" xfId="20253"/>
    <cellStyle name="Normal 5 48 5 2 2" xfId="31094"/>
    <cellStyle name="Normal 5 48 5 3" xfId="31095"/>
    <cellStyle name="Normal 5 48 6" xfId="20254"/>
    <cellStyle name="Normal 5 48 6 2" xfId="31096"/>
    <cellStyle name="Normal 5 48 7" xfId="31097"/>
    <cellStyle name="Normal 5 49" xfId="10253"/>
    <cellStyle name="Normal 5 49 2" xfId="10254"/>
    <cellStyle name="Normal 5 49 2 2" xfId="10255"/>
    <cellStyle name="Normal 5 49 2 3" xfId="10256"/>
    <cellStyle name="Normal 5 49 2 3 2" xfId="20255"/>
    <cellStyle name="Normal 5 49 2 3 2 2" xfId="31098"/>
    <cellStyle name="Normal 5 49 2 3 3" xfId="31099"/>
    <cellStyle name="Normal 5 49 2 4" xfId="20256"/>
    <cellStyle name="Normal 5 49 2 4 2" xfId="31100"/>
    <cellStyle name="Normal 5 49 2 5" xfId="31101"/>
    <cellStyle name="Normal 5 49 3" xfId="10257"/>
    <cellStyle name="Normal 5 49 3 2" xfId="10258"/>
    <cellStyle name="Normal 5 49 3 3" xfId="10259"/>
    <cellStyle name="Normal 5 49 3 3 2" xfId="20257"/>
    <cellStyle name="Normal 5 49 3 3 2 2" xfId="31102"/>
    <cellStyle name="Normal 5 49 3 3 3" xfId="31103"/>
    <cellStyle name="Normal 5 49 3 4" xfId="20258"/>
    <cellStyle name="Normal 5 49 3 4 2" xfId="31104"/>
    <cellStyle name="Normal 5 49 3 5" xfId="31105"/>
    <cellStyle name="Normal 5 49 4" xfId="10260"/>
    <cellStyle name="Normal 5 49 5" xfId="10261"/>
    <cellStyle name="Normal 5 49 5 2" xfId="20259"/>
    <cellStyle name="Normal 5 49 5 2 2" xfId="31106"/>
    <cellStyle name="Normal 5 49 5 3" xfId="31107"/>
    <cellStyle name="Normal 5 49 6" xfId="20260"/>
    <cellStyle name="Normal 5 49 6 2" xfId="31108"/>
    <cellStyle name="Normal 5 49 7" xfId="31109"/>
    <cellStyle name="Normal 5 5" xfId="10262"/>
    <cellStyle name="Normal 5 5 2" xfId="10263"/>
    <cellStyle name="Normal 5 5 2 2" xfId="10264"/>
    <cellStyle name="Normal 5 5 2 3" xfId="20261"/>
    <cellStyle name="Normal 5 5 3" xfId="10265"/>
    <cellStyle name="Normal 5 5 3 2" xfId="10266"/>
    <cellStyle name="Normal 5 5 3 3" xfId="10267"/>
    <cellStyle name="Normal 5 5 3 3 2" xfId="20262"/>
    <cellStyle name="Normal 5 5 3 3 2 2" xfId="31110"/>
    <cellStyle name="Normal 5 5 3 3 3" xfId="31111"/>
    <cellStyle name="Normal 5 5 3 4" xfId="20263"/>
    <cellStyle name="Normal 5 5 3 4 2" xfId="31112"/>
    <cellStyle name="Normal 5 5 3 5" xfId="31113"/>
    <cellStyle name="Normal 5 5 4" xfId="10268"/>
    <cellStyle name="Normal 5 5 4 2" xfId="10269"/>
    <cellStyle name="Normal 5 5 4 3" xfId="10270"/>
    <cellStyle name="Normal 5 5 4 3 2" xfId="20264"/>
    <cellStyle name="Normal 5 5 4 3 2 2" xfId="31114"/>
    <cellStyle name="Normal 5 5 4 3 3" xfId="31115"/>
    <cellStyle name="Normal 5 5 4 4" xfId="20265"/>
    <cellStyle name="Normal 5 5 4 4 2" xfId="31116"/>
    <cellStyle name="Normal 5 5 4 5" xfId="31117"/>
    <cellStyle name="Normal 5 50" xfId="10271"/>
    <cellStyle name="Normal 5 50 2" xfId="10272"/>
    <cellStyle name="Normal 5 50 2 2" xfId="10273"/>
    <cellStyle name="Normal 5 50 2 3" xfId="10274"/>
    <cellStyle name="Normal 5 50 2 3 2" xfId="20266"/>
    <cellStyle name="Normal 5 50 2 3 2 2" xfId="31118"/>
    <cellStyle name="Normal 5 50 2 3 3" xfId="31119"/>
    <cellStyle name="Normal 5 50 2 4" xfId="20267"/>
    <cellStyle name="Normal 5 50 2 4 2" xfId="31120"/>
    <cellStyle name="Normal 5 50 2 5" xfId="31121"/>
    <cellStyle name="Normal 5 50 3" xfId="10275"/>
    <cellStyle name="Normal 5 50 3 2" xfId="10276"/>
    <cellStyle name="Normal 5 50 3 3" xfId="10277"/>
    <cellStyle name="Normal 5 50 3 3 2" xfId="20268"/>
    <cellStyle name="Normal 5 50 3 3 2 2" xfId="31122"/>
    <cellStyle name="Normal 5 50 3 3 3" xfId="31123"/>
    <cellStyle name="Normal 5 50 3 4" xfId="20269"/>
    <cellStyle name="Normal 5 50 3 4 2" xfId="31124"/>
    <cellStyle name="Normal 5 50 3 5" xfId="31125"/>
    <cellStyle name="Normal 5 50 4" xfId="10278"/>
    <cellStyle name="Normal 5 50 5" xfId="10279"/>
    <cellStyle name="Normal 5 50 5 2" xfId="20270"/>
    <cellStyle name="Normal 5 50 5 2 2" xfId="31126"/>
    <cellStyle name="Normal 5 50 5 3" xfId="31127"/>
    <cellStyle name="Normal 5 50 6" xfId="20271"/>
    <cellStyle name="Normal 5 50 6 2" xfId="31128"/>
    <cellStyle name="Normal 5 50 7" xfId="31129"/>
    <cellStyle name="Normal 5 51" xfId="10280"/>
    <cellStyle name="Normal 5 51 2" xfId="10281"/>
    <cellStyle name="Normal 5 51 2 2" xfId="10282"/>
    <cellStyle name="Normal 5 51 2 3" xfId="10283"/>
    <cellStyle name="Normal 5 51 2 3 2" xfId="20272"/>
    <cellStyle name="Normal 5 51 2 3 2 2" xfId="31130"/>
    <cellStyle name="Normal 5 51 2 3 3" xfId="31131"/>
    <cellStyle name="Normal 5 51 2 4" xfId="20273"/>
    <cellStyle name="Normal 5 51 2 4 2" xfId="31132"/>
    <cellStyle name="Normal 5 51 2 5" xfId="31133"/>
    <cellStyle name="Normal 5 51 3" xfId="10284"/>
    <cellStyle name="Normal 5 51 3 2" xfId="10285"/>
    <cellStyle name="Normal 5 51 3 3" xfId="10286"/>
    <cellStyle name="Normal 5 51 3 3 2" xfId="20274"/>
    <cellStyle name="Normal 5 51 3 3 2 2" xfId="31134"/>
    <cellStyle name="Normal 5 51 3 3 3" xfId="31135"/>
    <cellStyle name="Normal 5 51 3 4" xfId="20275"/>
    <cellStyle name="Normal 5 51 3 4 2" xfId="31136"/>
    <cellStyle name="Normal 5 51 3 5" xfId="31137"/>
    <cellStyle name="Normal 5 51 4" xfId="10287"/>
    <cellStyle name="Normal 5 51 5" xfId="10288"/>
    <cellStyle name="Normal 5 51 5 2" xfId="20276"/>
    <cellStyle name="Normal 5 51 5 2 2" xfId="31138"/>
    <cellStyle name="Normal 5 51 5 3" xfId="31139"/>
    <cellStyle name="Normal 5 51 6" xfId="20277"/>
    <cellStyle name="Normal 5 51 6 2" xfId="31140"/>
    <cellStyle name="Normal 5 51 7" xfId="31141"/>
    <cellStyle name="Normal 5 52" xfId="10289"/>
    <cellStyle name="Normal 5 52 2" xfId="10290"/>
    <cellStyle name="Normal 5 52 2 2" xfId="10291"/>
    <cellStyle name="Normal 5 52 2 3" xfId="10292"/>
    <cellStyle name="Normal 5 52 2 3 2" xfId="20278"/>
    <cellStyle name="Normal 5 52 2 3 2 2" xfId="31142"/>
    <cellStyle name="Normal 5 52 2 3 3" xfId="31143"/>
    <cellStyle name="Normal 5 52 2 4" xfId="20279"/>
    <cellStyle name="Normal 5 52 2 4 2" xfId="31144"/>
    <cellStyle name="Normal 5 52 2 5" xfId="31145"/>
    <cellStyle name="Normal 5 52 3" xfId="10293"/>
    <cellStyle name="Normal 5 52 3 2" xfId="10294"/>
    <cellStyle name="Normal 5 52 3 3" xfId="10295"/>
    <cellStyle name="Normal 5 52 3 3 2" xfId="20280"/>
    <cellStyle name="Normal 5 52 3 3 2 2" xfId="31146"/>
    <cellStyle name="Normal 5 52 3 3 3" xfId="31147"/>
    <cellStyle name="Normal 5 52 3 4" xfId="20281"/>
    <cellStyle name="Normal 5 52 3 4 2" xfId="31148"/>
    <cellStyle name="Normal 5 52 3 5" xfId="31149"/>
    <cellStyle name="Normal 5 52 4" xfId="10296"/>
    <cellStyle name="Normal 5 52 5" xfId="10297"/>
    <cellStyle name="Normal 5 52 5 2" xfId="20282"/>
    <cellStyle name="Normal 5 52 5 2 2" xfId="31150"/>
    <cellStyle name="Normal 5 52 5 3" xfId="31151"/>
    <cellStyle name="Normal 5 52 6" xfId="20283"/>
    <cellStyle name="Normal 5 52 6 2" xfId="31152"/>
    <cellStyle name="Normal 5 52 7" xfId="31153"/>
    <cellStyle name="Normal 5 53" xfId="10298"/>
    <cellStyle name="Normal 5 53 2" xfId="10299"/>
    <cellStyle name="Normal 5 53 2 2" xfId="10300"/>
    <cellStyle name="Normal 5 53 2 3" xfId="10301"/>
    <cellStyle name="Normal 5 53 2 3 2" xfId="20284"/>
    <cellStyle name="Normal 5 53 2 3 2 2" xfId="31154"/>
    <cellStyle name="Normal 5 53 2 3 3" xfId="31155"/>
    <cellStyle name="Normal 5 53 2 4" xfId="20285"/>
    <cellStyle name="Normal 5 53 2 4 2" xfId="31156"/>
    <cellStyle name="Normal 5 53 2 5" xfId="31157"/>
    <cellStyle name="Normal 5 53 3" xfId="10302"/>
    <cellStyle name="Normal 5 53 3 2" xfId="10303"/>
    <cellStyle name="Normal 5 53 3 3" xfId="10304"/>
    <cellStyle name="Normal 5 53 3 3 2" xfId="20286"/>
    <cellStyle name="Normal 5 53 3 3 2 2" xfId="31158"/>
    <cellStyle name="Normal 5 53 3 3 3" xfId="31159"/>
    <cellStyle name="Normal 5 53 3 4" xfId="20287"/>
    <cellStyle name="Normal 5 53 3 4 2" xfId="31160"/>
    <cellStyle name="Normal 5 53 3 5" xfId="31161"/>
    <cellStyle name="Normal 5 53 4" xfId="10305"/>
    <cellStyle name="Normal 5 53 5" xfId="10306"/>
    <cellStyle name="Normal 5 53 5 2" xfId="20288"/>
    <cellStyle name="Normal 5 53 5 2 2" xfId="31162"/>
    <cellStyle name="Normal 5 53 5 3" xfId="31163"/>
    <cellStyle name="Normal 5 53 6" xfId="20289"/>
    <cellStyle name="Normal 5 53 6 2" xfId="31164"/>
    <cellStyle name="Normal 5 53 7" xfId="31165"/>
    <cellStyle name="Normal 5 54" xfId="10307"/>
    <cellStyle name="Normal 5 54 2" xfId="10308"/>
    <cellStyle name="Normal 5 54 2 2" xfId="10309"/>
    <cellStyle name="Normal 5 54 2 3" xfId="10310"/>
    <cellStyle name="Normal 5 54 2 3 2" xfId="20290"/>
    <cellStyle name="Normal 5 54 2 3 2 2" xfId="31166"/>
    <cellStyle name="Normal 5 54 2 3 3" xfId="31167"/>
    <cellStyle name="Normal 5 54 2 4" xfId="20291"/>
    <cellStyle name="Normal 5 54 2 4 2" xfId="31168"/>
    <cellStyle name="Normal 5 54 2 5" xfId="31169"/>
    <cellStyle name="Normal 5 54 3" xfId="10311"/>
    <cellStyle name="Normal 5 54 3 2" xfId="10312"/>
    <cellStyle name="Normal 5 54 3 3" xfId="10313"/>
    <cellStyle name="Normal 5 54 3 3 2" xfId="20292"/>
    <cellStyle name="Normal 5 54 3 3 2 2" xfId="31170"/>
    <cellStyle name="Normal 5 54 3 3 3" xfId="31171"/>
    <cellStyle name="Normal 5 54 3 4" xfId="20293"/>
    <cellStyle name="Normal 5 54 3 4 2" xfId="31172"/>
    <cellStyle name="Normal 5 54 3 5" xfId="31173"/>
    <cellStyle name="Normal 5 54 4" xfId="10314"/>
    <cellStyle name="Normal 5 54 5" xfId="10315"/>
    <cellStyle name="Normal 5 54 5 2" xfId="20294"/>
    <cellStyle name="Normal 5 54 5 2 2" xfId="31174"/>
    <cellStyle name="Normal 5 54 5 3" xfId="31175"/>
    <cellStyle name="Normal 5 54 6" xfId="20295"/>
    <cellStyle name="Normal 5 54 6 2" xfId="31176"/>
    <cellStyle name="Normal 5 54 7" xfId="31177"/>
    <cellStyle name="Normal 5 55" xfId="10316"/>
    <cellStyle name="Normal 5 55 2" xfId="10317"/>
    <cellStyle name="Normal 5 55 2 2" xfId="10318"/>
    <cellStyle name="Normal 5 55 2 3" xfId="10319"/>
    <cellStyle name="Normal 5 55 2 3 2" xfId="20296"/>
    <cellStyle name="Normal 5 55 2 3 2 2" xfId="31178"/>
    <cellStyle name="Normal 5 55 2 3 3" xfId="31179"/>
    <cellStyle name="Normal 5 55 2 4" xfId="20297"/>
    <cellStyle name="Normal 5 55 2 4 2" xfId="31180"/>
    <cellStyle name="Normal 5 55 2 5" xfId="31181"/>
    <cellStyle name="Normal 5 55 3" xfId="10320"/>
    <cellStyle name="Normal 5 55 3 2" xfId="10321"/>
    <cellStyle name="Normal 5 55 3 3" xfId="10322"/>
    <cellStyle name="Normal 5 55 3 3 2" xfId="20298"/>
    <cellStyle name="Normal 5 55 3 3 2 2" xfId="31182"/>
    <cellStyle name="Normal 5 55 3 3 3" xfId="31183"/>
    <cellStyle name="Normal 5 55 3 4" xfId="20299"/>
    <cellStyle name="Normal 5 55 3 4 2" xfId="31184"/>
    <cellStyle name="Normal 5 55 3 5" xfId="31185"/>
    <cellStyle name="Normal 5 55 4" xfId="10323"/>
    <cellStyle name="Normal 5 55 5" xfId="10324"/>
    <cellStyle name="Normal 5 55 5 2" xfId="20300"/>
    <cellStyle name="Normal 5 55 5 2 2" xfId="31186"/>
    <cellStyle name="Normal 5 55 5 3" xfId="31187"/>
    <cellStyle name="Normal 5 55 6" xfId="20301"/>
    <cellStyle name="Normal 5 55 6 2" xfId="31188"/>
    <cellStyle name="Normal 5 55 7" xfId="31189"/>
    <cellStyle name="Normal 5 56" xfId="10325"/>
    <cellStyle name="Normal 5 56 2" xfId="10326"/>
    <cellStyle name="Normal 5 56 2 2" xfId="10327"/>
    <cellStyle name="Normal 5 56 2 3" xfId="10328"/>
    <cellStyle name="Normal 5 56 2 3 2" xfId="20302"/>
    <cellStyle name="Normal 5 56 2 3 2 2" xfId="31190"/>
    <cellStyle name="Normal 5 56 2 3 3" xfId="31191"/>
    <cellStyle name="Normal 5 56 2 4" xfId="20303"/>
    <cellStyle name="Normal 5 56 2 4 2" xfId="31192"/>
    <cellStyle name="Normal 5 56 2 5" xfId="31193"/>
    <cellStyle name="Normal 5 56 3" xfId="10329"/>
    <cellStyle name="Normal 5 56 3 2" xfId="10330"/>
    <cellStyle name="Normal 5 56 3 3" xfId="10331"/>
    <cellStyle name="Normal 5 56 3 3 2" xfId="20304"/>
    <cellStyle name="Normal 5 56 3 3 2 2" xfId="31194"/>
    <cellStyle name="Normal 5 56 3 3 3" xfId="31195"/>
    <cellStyle name="Normal 5 56 3 4" xfId="20305"/>
    <cellStyle name="Normal 5 56 3 4 2" xfId="31196"/>
    <cellStyle name="Normal 5 56 3 5" xfId="31197"/>
    <cellStyle name="Normal 5 56 4" xfId="10332"/>
    <cellStyle name="Normal 5 56 5" xfId="10333"/>
    <cellStyle name="Normal 5 56 5 2" xfId="20306"/>
    <cellStyle name="Normal 5 56 5 2 2" xfId="31198"/>
    <cellStyle name="Normal 5 56 5 3" xfId="31199"/>
    <cellStyle name="Normal 5 56 6" xfId="20307"/>
    <cellStyle name="Normal 5 56 6 2" xfId="31200"/>
    <cellStyle name="Normal 5 56 7" xfId="31201"/>
    <cellStyle name="Normal 5 57" xfId="10334"/>
    <cellStyle name="Normal 5 57 2" xfId="10335"/>
    <cellStyle name="Normal 5 57 2 2" xfId="10336"/>
    <cellStyle name="Normal 5 57 2 3" xfId="10337"/>
    <cellStyle name="Normal 5 57 2 3 2" xfId="20308"/>
    <cellStyle name="Normal 5 57 2 3 2 2" xfId="31202"/>
    <cellStyle name="Normal 5 57 2 3 3" xfId="31203"/>
    <cellStyle name="Normal 5 57 2 4" xfId="20309"/>
    <cellStyle name="Normal 5 57 2 4 2" xfId="31204"/>
    <cellStyle name="Normal 5 57 2 5" xfId="31205"/>
    <cellStyle name="Normal 5 57 3" xfId="10338"/>
    <cellStyle name="Normal 5 57 3 2" xfId="10339"/>
    <cellStyle name="Normal 5 57 3 3" xfId="10340"/>
    <cellStyle name="Normal 5 57 3 3 2" xfId="20310"/>
    <cellStyle name="Normal 5 57 3 3 2 2" xfId="31206"/>
    <cellStyle name="Normal 5 57 3 3 3" xfId="31207"/>
    <cellStyle name="Normal 5 57 3 4" xfId="20311"/>
    <cellStyle name="Normal 5 57 3 4 2" xfId="31208"/>
    <cellStyle name="Normal 5 57 3 5" xfId="31209"/>
    <cellStyle name="Normal 5 57 4" xfId="10341"/>
    <cellStyle name="Normal 5 57 5" xfId="10342"/>
    <cellStyle name="Normal 5 57 5 2" xfId="20312"/>
    <cellStyle name="Normal 5 57 5 2 2" xfId="31210"/>
    <cellStyle name="Normal 5 57 5 3" xfId="31211"/>
    <cellStyle name="Normal 5 57 6" xfId="20313"/>
    <cellStyle name="Normal 5 57 6 2" xfId="31212"/>
    <cellStyle name="Normal 5 57 7" xfId="31213"/>
    <cellStyle name="Normal 5 58" xfId="10343"/>
    <cellStyle name="Normal 5 58 2" xfId="10344"/>
    <cellStyle name="Normal 5 58 2 2" xfId="10345"/>
    <cellStyle name="Normal 5 58 2 3" xfId="10346"/>
    <cellStyle name="Normal 5 58 2 3 2" xfId="20314"/>
    <cellStyle name="Normal 5 58 2 3 2 2" xfId="31214"/>
    <cellStyle name="Normal 5 58 2 3 3" xfId="31215"/>
    <cellStyle name="Normal 5 58 2 4" xfId="20315"/>
    <cellStyle name="Normal 5 58 2 4 2" xfId="31216"/>
    <cellStyle name="Normal 5 58 2 5" xfId="31217"/>
    <cellStyle name="Normal 5 58 3" xfId="10347"/>
    <cellStyle name="Normal 5 58 3 2" xfId="10348"/>
    <cellStyle name="Normal 5 58 3 3" xfId="10349"/>
    <cellStyle name="Normal 5 58 3 3 2" xfId="20316"/>
    <cellStyle name="Normal 5 58 3 3 2 2" xfId="31218"/>
    <cellStyle name="Normal 5 58 3 3 3" xfId="31219"/>
    <cellStyle name="Normal 5 58 3 4" xfId="20317"/>
    <cellStyle name="Normal 5 58 3 4 2" xfId="31220"/>
    <cellStyle name="Normal 5 58 3 5" xfId="31221"/>
    <cellStyle name="Normal 5 58 4" xfId="10350"/>
    <cellStyle name="Normal 5 58 5" xfId="10351"/>
    <cellStyle name="Normal 5 58 5 2" xfId="20318"/>
    <cellStyle name="Normal 5 58 5 2 2" xfId="31222"/>
    <cellStyle name="Normal 5 58 5 3" xfId="31223"/>
    <cellStyle name="Normal 5 58 6" xfId="20319"/>
    <cellStyle name="Normal 5 58 6 2" xfId="31224"/>
    <cellStyle name="Normal 5 58 7" xfId="31225"/>
    <cellStyle name="Normal 5 59" xfId="10352"/>
    <cellStyle name="Normal 5 59 2" xfId="10353"/>
    <cellStyle name="Normal 5 59 2 2" xfId="10354"/>
    <cellStyle name="Normal 5 59 2 3" xfId="10355"/>
    <cellStyle name="Normal 5 59 2 3 2" xfId="20320"/>
    <cellStyle name="Normal 5 59 2 3 2 2" xfId="31226"/>
    <cellStyle name="Normal 5 59 2 3 3" xfId="31227"/>
    <cellStyle name="Normal 5 59 2 4" xfId="20321"/>
    <cellStyle name="Normal 5 59 2 4 2" xfId="31228"/>
    <cellStyle name="Normal 5 59 2 5" xfId="31229"/>
    <cellStyle name="Normal 5 59 3" xfId="10356"/>
    <cellStyle name="Normal 5 59 3 2" xfId="10357"/>
    <cellStyle name="Normal 5 59 3 3" xfId="10358"/>
    <cellStyle name="Normal 5 59 3 3 2" xfId="20322"/>
    <cellStyle name="Normal 5 59 3 3 2 2" xfId="31230"/>
    <cellStyle name="Normal 5 59 3 3 3" xfId="31231"/>
    <cellStyle name="Normal 5 59 3 4" xfId="20323"/>
    <cellStyle name="Normal 5 59 3 4 2" xfId="31232"/>
    <cellStyle name="Normal 5 59 3 5" xfId="31233"/>
    <cellStyle name="Normal 5 59 4" xfId="10359"/>
    <cellStyle name="Normal 5 59 5" xfId="10360"/>
    <cellStyle name="Normal 5 59 5 2" xfId="20324"/>
    <cellStyle name="Normal 5 59 5 2 2" xfId="31234"/>
    <cellStyle name="Normal 5 59 5 3" xfId="31235"/>
    <cellStyle name="Normal 5 59 6" xfId="20325"/>
    <cellStyle name="Normal 5 59 6 2" xfId="31236"/>
    <cellStyle name="Normal 5 59 7" xfId="31237"/>
    <cellStyle name="Normal 5 6" xfId="10361"/>
    <cellStyle name="Normal 5 6 2" xfId="10362"/>
    <cellStyle name="Normal 5 6 2 2" xfId="10363"/>
    <cellStyle name="Normal 5 6 2 3" xfId="20326"/>
    <cellStyle name="Normal 5 6 3" xfId="10364"/>
    <cellStyle name="Normal 5 6 3 2" xfId="10365"/>
    <cellStyle name="Normal 5 6 3 3" xfId="10366"/>
    <cellStyle name="Normal 5 6 3 3 2" xfId="20327"/>
    <cellStyle name="Normal 5 6 3 3 2 2" xfId="31238"/>
    <cellStyle name="Normal 5 6 3 3 3" xfId="31239"/>
    <cellStyle name="Normal 5 6 3 4" xfId="20328"/>
    <cellStyle name="Normal 5 6 3 4 2" xfId="31240"/>
    <cellStyle name="Normal 5 6 3 5" xfId="31241"/>
    <cellStyle name="Normal 5 6 4" xfId="10367"/>
    <cellStyle name="Normal 5 6 4 2" xfId="10368"/>
    <cellStyle name="Normal 5 6 4 3" xfId="10369"/>
    <cellStyle name="Normal 5 6 4 3 2" xfId="20329"/>
    <cellStyle name="Normal 5 6 4 3 2 2" xfId="31242"/>
    <cellStyle name="Normal 5 6 4 3 3" xfId="31243"/>
    <cellStyle name="Normal 5 6 4 4" xfId="20330"/>
    <cellStyle name="Normal 5 6 4 4 2" xfId="31244"/>
    <cellStyle name="Normal 5 6 4 5" xfId="31245"/>
    <cellStyle name="Normal 5 60" xfId="10370"/>
    <cellStyle name="Normal 5 60 2" xfId="10371"/>
    <cellStyle name="Normal 5 60 2 2" xfId="10372"/>
    <cellStyle name="Normal 5 60 2 3" xfId="10373"/>
    <cellStyle name="Normal 5 60 2 3 2" xfId="20331"/>
    <cellStyle name="Normal 5 60 2 3 2 2" xfId="31246"/>
    <cellStyle name="Normal 5 60 2 3 3" xfId="31247"/>
    <cellStyle name="Normal 5 60 2 4" xfId="20332"/>
    <cellStyle name="Normal 5 60 2 4 2" xfId="31248"/>
    <cellStyle name="Normal 5 60 2 5" xfId="31249"/>
    <cellStyle name="Normal 5 60 3" xfId="10374"/>
    <cellStyle name="Normal 5 60 3 2" xfId="10375"/>
    <cellStyle name="Normal 5 60 3 3" xfId="10376"/>
    <cellStyle name="Normal 5 60 3 3 2" xfId="20333"/>
    <cellStyle name="Normal 5 60 3 3 2 2" xfId="31250"/>
    <cellStyle name="Normal 5 60 3 3 3" xfId="31251"/>
    <cellStyle name="Normal 5 60 3 4" xfId="20334"/>
    <cellStyle name="Normal 5 60 3 4 2" xfId="31252"/>
    <cellStyle name="Normal 5 60 3 5" xfId="31253"/>
    <cellStyle name="Normal 5 60 4" xfId="10377"/>
    <cellStyle name="Normal 5 60 5" xfId="10378"/>
    <cellStyle name="Normal 5 60 5 2" xfId="20335"/>
    <cellStyle name="Normal 5 60 5 2 2" xfId="31254"/>
    <cellStyle name="Normal 5 60 5 3" xfId="31255"/>
    <cellStyle name="Normal 5 60 6" xfId="20336"/>
    <cellStyle name="Normal 5 60 6 2" xfId="31256"/>
    <cellStyle name="Normal 5 60 7" xfId="31257"/>
    <cellStyle name="Normal 5 61" xfId="10379"/>
    <cellStyle name="Normal 5 61 2" xfId="10380"/>
    <cellStyle name="Normal 5 61 2 2" xfId="10381"/>
    <cellStyle name="Normal 5 61 2 3" xfId="10382"/>
    <cellStyle name="Normal 5 61 2 3 2" xfId="20337"/>
    <cellStyle name="Normal 5 61 2 3 2 2" xfId="31258"/>
    <cellStyle name="Normal 5 61 2 3 3" xfId="31259"/>
    <cellStyle name="Normal 5 61 2 4" xfId="20338"/>
    <cellStyle name="Normal 5 61 2 4 2" xfId="31260"/>
    <cellStyle name="Normal 5 61 2 5" xfId="31261"/>
    <cellStyle name="Normal 5 61 3" xfId="10383"/>
    <cellStyle name="Normal 5 61 3 2" xfId="10384"/>
    <cellStyle name="Normal 5 61 3 3" xfId="10385"/>
    <cellStyle name="Normal 5 61 3 3 2" xfId="20339"/>
    <cellStyle name="Normal 5 61 3 3 2 2" xfId="31262"/>
    <cellStyle name="Normal 5 61 3 3 3" xfId="31263"/>
    <cellStyle name="Normal 5 61 3 4" xfId="20340"/>
    <cellStyle name="Normal 5 61 3 4 2" xfId="31264"/>
    <cellStyle name="Normal 5 61 3 5" xfId="31265"/>
    <cellStyle name="Normal 5 61 4" xfId="10386"/>
    <cellStyle name="Normal 5 61 5" xfId="10387"/>
    <cellStyle name="Normal 5 61 5 2" xfId="20341"/>
    <cellStyle name="Normal 5 61 5 2 2" xfId="31266"/>
    <cellStyle name="Normal 5 61 5 3" xfId="31267"/>
    <cellStyle name="Normal 5 61 6" xfId="20342"/>
    <cellStyle name="Normal 5 61 6 2" xfId="31268"/>
    <cellStyle name="Normal 5 61 7" xfId="31269"/>
    <cellStyle name="Normal 5 62" xfId="10388"/>
    <cellStyle name="Normal 5 62 2" xfId="10389"/>
    <cellStyle name="Normal 5 62 2 2" xfId="10390"/>
    <cellStyle name="Normal 5 62 2 3" xfId="10391"/>
    <cellStyle name="Normal 5 62 2 3 2" xfId="20343"/>
    <cellStyle name="Normal 5 62 2 3 2 2" xfId="31270"/>
    <cellStyle name="Normal 5 62 2 3 3" xfId="31271"/>
    <cellStyle name="Normal 5 62 2 4" xfId="20344"/>
    <cellStyle name="Normal 5 62 2 4 2" xfId="31272"/>
    <cellStyle name="Normal 5 62 2 5" xfId="31273"/>
    <cellStyle name="Normal 5 62 3" xfId="10392"/>
    <cellStyle name="Normal 5 62 4" xfId="10393"/>
    <cellStyle name="Normal 5 62 4 2" xfId="20345"/>
    <cellStyle name="Normal 5 62 4 2 2" xfId="31274"/>
    <cellStyle name="Normal 5 62 4 3" xfId="31275"/>
    <cellStyle name="Normal 5 62 5" xfId="20346"/>
    <cellStyle name="Normal 5 62 5 2" xfId="31276"/>
    <cellStyle name="Normal 5 62 6" xfId="31277"/>
    <cellStyle name="Normal 5 63" xfId="10394"/>
    <cellStyle name="Normal 5 63 2" xfId="10395"/>
    <cellStyle name="Normal 5 63 2 2" xfId="10396"/>
    <cellStyle name="Normal 5 63 2 3" xfId="10397"/>
    <cellStyle name="Normal 5 63 2 3 2" xfId="20347"/>
    <cellStyle name="Normal 5 63 2 3 2 2" xfId="31278"/>
    <cellStyle name="Normal 5 63 2 3 3" xfId="31279"/>
    <cellStyle name="Normal 5 63 2 4" xfId="20348"/>
    <cellStyle name="Normal 5 63 2 4 2" xfId="31280"/>
    <cellStyle name="Normal 5 63 2 5" xfId="31281"/>
    <cellStyle name="Normal 5 63 3" xfId="10398"/>
    <cellStyle name="Normal 5 63 4" xfId="10399"/>
    <cellStyle name="Normal 5 63 4 2" xfId="20349"/>
    <cellStyle name="Normal 5 63 4 2 2" xfId="31282"/>
    <cellStyle name="Normal 5 63 4 3" xfId="31283"/>
    <cellStyle name="Normal 5 63 5" xfId="20350"/>
    <cellStyle name="Normal 5 63 5 2" xfId="31284"/>
    <cellStyle name="Normal 5 63 6" xfId="31285"/>
    <cellStyle name="Normal 5 64" xfId="10400"/>
    <cellStyle name="Normal 5 64 2" xfId="10401"/>
    <cellStyle name="Normal 5 64 2 2" xfId="10402"/>
    <cellStyle name="Normal 5 64 2 3" xfId="10403"/>
    <cellStyle name="Normal 5 64 2 3 2" xfId="20351"/>
    <cellStyle name="Normal 5 64 2 3 2 2" xfId="31286"/>
    <cellStyle name="Normal 5 64 2 3 3" xfId="31287"/>
    <cellStyle name="Normal 5 64 2 4" xfId="20352"/>
    <cellStyle name="Normal 5 64 2 4 2" xfId="31288"/>
    <cellStyle name="Normal 5 64 2 5" xfId="31289"/>
    <cellStyle name="Normal 5 64 3" xfId="10404"/>
    <cellStyle name="Normal 5 64 4" xfId="10405"/>
    <cellStyle name="Normal 5 64 4 2" xfId="20353"/>
    <cellStyle name="Normal 5 64 4 2 2" xfId="31290"/>
    <cellStyle name="Normal 5 64 4 3" xfId="31291"/>
    <cellStyle name="Normal 5 64 5" xfId="20354"/>
    <cellStyle name="Normal 5 64 5 2" xfId="31292"/>
    <cellStyle name="Normal 5 64 6" xfId="31293"/>
    <cellStyle name="Normal 5 65" xfId="10406"/>
    <cellStyle name="Normal 5 65 2" xfId="10407"/>
    <cellStyle name="Normal 5 65 2 2" xfId="10408"/>
    <cellStyle name="Normal 5 65 2 3" xfId="10409"/>
    <cellStyle name="Normal 5 65 2 3 2" xfId="20355"/>
    <cellStyle name="Normal 5 65 2 3 2 2" xfId="31294"/>
    <cellStyle name="Normal 5 65 2 3 3" xfId="31295"/>
    <cellStyle name="Normal 5 65 2 4" xfId="20356"/>
    <cellStyle name="Normal 5 65 2 4 2" xfId="31296"/>
    <cellStyle name="Normal 5 65 2 5" xfId="31297"/>
    <cellStyle name="Normal 5 65 3" xfId="10410"/>
    <cellStyle name="Normal 5 65 4" xfId="10411"/>
    <cellStyle name="Normal 5 65 4 2" xfId="20357"/>
    <cellStyle name="Normal 5 65 4 2 2" xfId="31298"/>
    <cellStyle name="Normal 5 65 4 3" xfId="31299"/>
    <cellStyle name="Normal 5 65 5" xfId="20358"/>
    <cellStyle name="Normal 5 65 5 2" xfId="31300"/>
    <cellStyle name="Normal 5 65 6" xfId="31301"/>
    <cellStyle name="Normal 5 66" xfId="10412"/>
    <cellStyle name="Normal 5 66 2" xfId="10413"/>
    <cellStyle name="Normal 5 66 2 2" xfId="10414"/>
    <cellStyle name="Normal 5 66 2 3" xfId="10415"/>
    <cellStyle name="Normal 5 66 2 3 2" xfId="20359"/>
    <cellStyle name="Normal 5 66 2 3 2 2" xfId="31302"/>
    <cellStyle name="Normal 5 66 2 3 3" xfId="31303"/>
    <cellStyle name="Normal 5 66 2 4" xfId="20360"/>
    <cellStyle name="Normal 5 66 2 4 2" xfId="31304"/>
    <cellStyle name="Normal 5 66 2 5" xfId="31305"/>
    <cellStyle name="Normal 5 66 3" xfId="10416"/>
    <cellStyle name="Normal 5 66 4" xfId="10417"/>
    <cellStyle name="Normal 5 66 4 2" xfId="20361"/>
    <cellStyle name="Normal 5 66 4 2 2" xfId="31306"/>
    <cellStyle name="Normal 5 66 4 3" xfId="31307"/>
    <cellStyle name="Normal 5 66 5" xfId="20362"/>
    <cellStyle name="Normal 5 66 5 2" xfId="31308"/>
    <cellStyle name="Normal 5 66 6" xfId="31309"/>
    <cellStyle name="Normal 5 67" xfId="10418"/>
    <cellStyle name="Normal 5 67 2" xfId="10419"/>
    <cellStyle name="Normal 5 67 2 2" xfId="10420"/>
    <cellStyle name="Normal 5 67 2 3" xfId="10421"/>
    <cellStyle name="Normal 5 67 2 3 2" xfId="20363"/>
    <cellStyle name="Normal 5 67 2 3 2 2" xfId="31310"/>
    <cellStyle name="Normal 5 67 2 3 3" xfId="31311"/>
    <cellStyle name="Normal 5 67 2 4" xfId="20364"/>
    <cellStyle name="Normal 5 67 2 4 2" xfId="31312"/>
    <cellStyle name="Normal 5 67 2 5" xfId="31313"/>
    <cellStyle name="Normal 5 67 3" xfId="10422"/>
    <cellStyle name="Normal 5 67 4" xfId="10423"/>
    <cellStyle name="Normal 5 67 4 2" xfId="20365"/>
    <cellStyle name="Normal 5 67 4 2 2" xfId="31314"/>
    <cellStyle name="Normal 5 67 4 3" xfId="31315"/>
    <cellStyle name="Normal 5 67 5" xfId="20366"/>
    <cellStyle name="Normal 5 67 5 2" xfId="31316"/>
    <cellStyle name="Normal 5 67 6" xfId="31317"/>
    <cellStyle name="Normal 5 68" xfId="10424"/>
    <cellStyle name="Normal 5 68 2" xfId="10425"/>
    <cellStyle name="Normal 5 68 2 2" xfId="10426"/>
    <cellStyle name="Normal 5 68 2 3" xfId="10427"/>
    <cellStyle name="Normal 5 68 2 3 2" xfId="20367"/>
    <cellStyle name="Normal 5 68 2 3 2 2" xfId="31318"/>
    <cellStyle name="Normal 5 68 2 3 3" xfId="31319"/>
    <cellStyle name="Normal 5 68 2 4" xfId="20368"/>
    <cellStyle name="Normal 5 68 2 4 2" xfId="31320"/>
    <cellStyle name="Normal 5 68 2 5" xfId="31321"/>
    <cellStyle name="Normal 5 68 3" xfId="10428"/>
    <cellStyle name="Normal 5 68 4" xfId="10429"/>
    <cellStyle name="Normal 5 68 4 2" xfId="20369"/>
    <cellStyle name="Normal 5 68 4 2 2" xfId="31322"/>
    <cellStyle name="Normal 5 68 4 3" xfId="31323"/>
    <cellStyle name="Normal 5 68 5" xfId="20370"/>
    <cellStyle name="Normal 5 68 5 2" xfId="31324"/>
    <cellStyle name="Normal 5 68 6" xfId="31325"/>
    <cellStyle name="Normal 5 69" xfId="10430"/>
    <cellStyle name="Normal 5 69 2" xfId="10431"/>
    <cellStyle name="Normal 5 69 2 2" xfId="10432"/>
    <cellStyle name="Normal 5 69 2 3" xfId="10433"/>
    <cellStyle name="Normal 5 69 2 3 2" xfId="20371"/>
    <cellStyle name="Normal 5 69 2 3 2 2" xfId="31326"/>
    <cellStyle name="Normal 5 69 2 3 3" xfId="31327"/>
    <cellStyle name="Normal 5 69 2 4" xfId="20372"/>
    <cellStyle name="Normal 5 69 2 4 2" xfId="31328"/>
    <cellStyle name="Normal 5 69 2 5" xfId="31329"/>
    <cellStyle name="Normal 5 69 3" xfId="10434"/>
    <cellStyle name="Normal 5 69 4" xfId="10435"/>
    <cellStyle name="Normal 5 69 4 2" xfId="20373"/>
    <cellStyle name="Normal 5 69 4 2 2" xfId="31330"/>
    <cellStyle name="Normal 5 69 4 3" xfId="31331"/>
    <cellStyle name="Normal 5 69 5" xfId="20374"/>
    <cellStyle name="Normal 5 69 5 2" xfId="31332"/>
    <cellStyle name="Normal 5 69 6" xfId="31333"/>
    <cellStyle name="Normal 5 7" xfId="10436"/>
    <cellStyle name="Normal 5 7 2" xfId="10437"/>
    <cellStyle name="Normal 5 7 2 2" xfId="10438"/>
    <cellStyle name="Normal 5 7 2 3" xfId="20375"/>
    <cellStyle name="Normal 5 7 3" xfId="10439"/>
    <cellStyle name="Normal 5 7 3 2" xfId="10440"/>
    <cellStyle name="Normal 5 7 3 3" xfId="10441"/>
    <cellStyle name="Normal 5 7 3 3 2" xfId="20376"/>
    <cellStyle name="Normal 5 7 3 3 2 2" xfId="31334"/>
    <cellStyle name="Normal 5 7 3 3 3" xfId="31335"/>
    <cellStyle name="Normal 5 7 3 4" xfId="20377"/>
    <cellStyle name="Normal 5 7 3 4 2" xfId="31336"/>
    <cellStyle name="Normal 5 7 3 5" xfId="31337"/>
    <cellStyle name="Normal 5 7 4" xfId="10442"/>
    <cellStyle name="Normal 5 7 4 2" xfId="10443"/>
    <cellStyle name="Normal 5 7 4 3" xfId="10444"/>
    <cellStyle name="Normal 5 7 4 3 2" xfId="20378"/>
    <cellStyle name="Normal 5 7 4 3 2 2" xfId="31338"/>
    <cellStyle name="Normal 5 7 4 3 3" xfId="31339"/>
    <cellStyle name="Normal 5 7 4 4" xfId="20379"/>
    <cellStyle name="Normal 5 7 4 4 2" xfId="31340"/>
    <cellStyle name="Normal 5 7 4 5" xfId="31341"/>
    <cellStyle name="Normal 5 70" xfId="10445"/>
    <cellStyle name="Normal 5 70 2" xfId="10446"/>
    <cellStyle name="Normal 5 70 2 2" xfId="10447"/>
    <cellStyle name="Normal 5 70 2 3" xfId="10448"/>
    <cellStyle name="Normal 5 70 2 3 2" xfId="20380"/>
    <cellStyle name="Normal 5 70 2 3 2 2" xfId="31342"/>
    <cellStyle name="Normal 5 70 2 3 3" xfId="31343"/>
    <cellStyle name="Normal 5 70 2 4" xfId="20381"/>
    <cellStyle name="Normal 5 70 2 4 2" xfId="31344"/>
    <cellStyle name="Normal 5 70 2 5" xfId="31345"/>
    <cellStyle name="Normal 5 70 3" xfId="10449"/>
    <cellStyle name="Normal 5 70 4" xfId="10450"/>
    <cellStyle name="Normal 5 70 4 2" xfId="20382"/>
    <cellStyle name="Normal 5 70 4 2 2" xfId="31346"/>
    <cellStyle name="Normal 5 70 4 3" xfId="31347"/>
    <cellStyle name="Normal 5 70 5" xfId="20383"/>
    <cellStyle name="Normal 5 70 5 2" xfId="31348"/>
    <cellStyle name="Normal 5 70 6" xfId="31349"/>
    <cellStyle name="Normal 5 71" xfId="10451"/>
    <cellStyle name="Normal 5 71 2" xfId="10452"/>
    <cellStyle name="Normal 5 71 2 2" xfId="10453"/>
    <cellStyle name="Normal 5 71 2 3" xfId="10454"/>
    <cellStyle name="Normal 5 71 2 3 2" xfId="20384"/>
    <cellStyle name="Normal 5 71 2 3 2 2" xfId="31350"/>
    <cellStyle name="Normal 5 71 2 3 3" xfId="31351"/>
    <cellStyle name="Normal 5 71 2 4" xfId="20385"/>
    <cellStyle name="Normal 5 71 2 4 2" xfId="31352"/>
    <cellStyle name="Normal 5 71 2 5" xfId="31353"/>
    <cellStyle name="Normal 5 71 3" xfId="10455"/>
    <cellStyle name="Normal 5 71 4" xfId="10456"/>
    <cellStyle name="Normal 5 71 4 2" xfId="20386"/>
    <cellStyle name="Normal 5 71 4 2 2" xfId="31354"/>
    <cellStyle name="Normal 5 71 4 3" xfId="31355"/>
    <cellStyle name="Normal 5 71 5" xfId="20387"/>
    <cellStyle name="Normal 5 71 5 2" xfId="31356"/>
    <cellStyle name="Normal 5 71 6" xfId="31357"/>
    <cellStyle name="Normal 5 72" xfId="10457"/>
    <cellStyle name="Normal 5 72 2" xfId="10458"/>
    <cellStyle name="Normal 5 72 2 2" xfId="10459"/>
    <cellStyle name="Normal 5 72 2 3" xfId="10460"/>
    <cellStyle name="Normal 5 72 2 3 2" xfId="20388"/>
    <cellStyle name="Normal 5 72 2 3 2 2" xfId="31358"/>
    <cellStyle name="Normal 5 72 2 3 3" xfId="31359"/>
    <cellStyle name="Normal 5 72 2 4" xfId="20389"/>
    <cellStyle name="Normal 5 72 2 4 2" xfId="31360"/>
    <cellStyle name="Normal 5 72 2 5" xfId="31361"/>
    <cellStyle name="Normal 5 72 3" xfId="10461"/>
    <cellStyle name="Normal 5 72 4" xfId="10462"/>
    <cellStyle name="Normal 5 72 4 2" xfId="20390"/>
    <cellStyle name="Normal 5 72 4 2 2" xfId="31362"/>
    <cellStyle name="Normal 5 72 4 3" xfId="31363"/>
    <cellStyle name="Normal 5 72 5" xfId="20391"/>
    <cellStyle name="Normal 5 72 5 2" xfId="31364"/>
    <cellStyle name="Normal 5 72 6" xfId="31365"/>
    <cellStyle name="Normal 5 73" xfId="10463"/>
    <cellStyle name="Normal 5 73 2" xfId="10464"/>
    <cellStyle name="Normal 5 73 2 2" xfId="10465"/>
    <cellStyle name="Normal 5 73 2 3" xfId="10466"/>
    <cellStyle name="Normal 5 73 2 3 2" xfId="20392"/>
    <cellStyle name="Normal 5 73 2 3 2 2" xfId="31366"/>
    <cellStyle name="Normal 5 73 2 3 3" xfId="31367"/>
    <cellStyle name="Normal 5 73 2 4" xfId="20393"/>
    <cellStyle name="Normal 5 73 2 4 2" xfId="31368"/>
    <cellStyle name="Normal 5 73 2 5" xfId="31369"/>
    <cellStyle name="Normal 5 73 3" xfId="10467"/>
    <cellStyle name="Normal 5 73 4" xfId="10468"/>
    <cellStyle name="Normal 5 73 4 2" xfId="20394"/>
    <cellStyle name="Normal 5 73 4 2 2" xfId="31370"/>
    <cellStyle name="Normal 5 73 4 3" xfId="31371"/>
    <cellStyle name="Normal 5 73 5" xfId="20395"/>
    <cellStyle name="Normal 5 73 5 2" xfId="31372"/>
    <cellStyle name="Normal 5 73 6" xfId="31373"/>
    <cellStyle name="Normal 5 74" xfId="10469"/>
    <cellStyle name="Normal 5 74 2" xfId="10470"/>
    <cellStyle name="Normal 5 74 2 2" xfId="10471"/>
    <cellStyle name="Normal 5 74 2 3" xfId="10472"/>
    <cellStyle name="Normal 5 74 2 3 2" xfId="20396"/>
    <cellStyle name="Normal 5 74 2 3 2 2" xfId="31374"/>
    <cellStyle name="Normal 5 74 2 3 3" xfId="31375"/>
    <cellStyle name="Normal 5 74 2 4" xfId="20397"/>
    <cellStyle name="Normal 5 74 2 4 2" xfId="31376"/>
    <cellStyle name="Normal 5 74 2 5" xfId="31377"/>
    <cellStyle name="Normal 5 74 3" xfId="10473"/>
    <cellStyle name="Normal 5 74 4" xfId="10474"/>
    <cellStyle name="Normal 5 74 4 2" xfId="20398"/>
    <cellStyle name="Normal 5 74 4 2 2" xfId="31378"/>
    <cellStyle name="Normal 5 74 4 3" xfId="31379"/>
    <cellStyle name="Normal 5 74 5" xfId="20399"/>
    <cellStyle name="Normal 5 74 5 2" xfId="31380"/>
    <cellStyle name="Normal 5 74 6" xfId="31381"/>
    <cellStyle name="Normal 5 75" xfId="10475"/>
    <cellStyle name="Normal 5 75 2" xfId="10476"/>
    <cellStyle name="Normal 5 75 2 2" xfId="10477"/>
    <cellStyle name="Normal 5 75 2 3" xfId="10478"/>
    <cellStyle name="Normal 5 75 2 3 2" xfId="20400"/>
    <cellStyle name="Normal 5 75 2 3 2 2" xfId="31382"/>
    <cellStyle name="Normal 5 75 2 3 3" xfId="31383"/>
    <cellStyle name="Normal 5 75 2 4" xfId="20401"/>
    <cellStyle name="Normal 5 75 2 4 2" xfId="31384"/>
    <cellStyle name="Normal 5 75 2 5" xfId="31385"/>
    <cellStyle name="Normal 5 75 3" xfId="10479"/>
    <cellStyle name="Normal 5 75 4" xfId="10480"/>
    <cellStyle name="Normal 5 75 4 2" xfId="20402"/>
    <cellStyle name="Normal 5 75 4 2 2" xfId="31386"/>
    <cellStyle name="Normal 5 75 4 3" xfId="31387"/>
    <cellStyle name="Normal 5 75 5" xfId="20403"/>
    <cellStyle name="Normal 5 75 5 2" xfId="31388"/>
    <cellStyle name="Normal 5 75 6" xfId="31389"/>
    <cellStyle name="Normal 5 76" xfId="10481"/>
    <cellStyle name="Normal 5 76 2" xfId="10482"/>
    <cellStyle name="Normal 5 76 2 2" xfId="10483"/>
    <cellStyle name="Normal 5 76 2 3" xfId="10484"/>
    <cellStyle name="Normal 5 76 2 3 2" xfId="20404"/>
    <cellStyle name="Normal 5 76 2 3 2 2" xfId="31390"/>
    <cellStyle name="Normal 5 76 2 3 3" xfId="31391"/>
    <cellStyle name="Normal 5 76 2 4" xfId="20405"/>
    <cellStyle name="Normal 5 76 2 4 2" xfId="31392"/>
    <cellStyle name="Normal 5 76 2 5" xfId="31393"/>
    <cellStyle name="Normal 5 76 3" xfId="10485"/>
    <cellStyle name="Normal 5 76 4" xfId="10486"/>
    <cellStyle name="Normal 5 76 4 2" xfId="20406"/>
    <cellStyle name="Normal 5 76 4 2 2" xfId="31394"/>
    <cellStyle name="Normal 5 76 4 3" xfId="31395"/>
    <cellStyle name="Normal 5 76 5" xfId="20407"/>
    <cellStyle name="Normal 5 76 5 2" xfId="31396"/>
    <cellStyle name="Normal 5 76 6" xfId="31397"/>
    <cellStyle name="Normal 5 77" xfId="10487"/>
    <cellStyle name="Normal 5 77 2" xfId="10488"/>
    <cellStyle name="Normal 5 77 2 2" xfId="10489"/>
    <cellStyle name="Normal 5 77 2 3" xfId="10490"/>
    <cellStyle name="Normal 5 77 2 3 2" xfId="20408"/>
    <cellStyle name="Normal 5 77 2 3 2 2" xfId="31398"/>
    <cellStyle name="Normal 5 77 2 3 3" xfId="31399"/>
    <cellStyle name="Normal 5 77 2 4" xfId="20409"/>
    <cellStyle name="Normal 5 77 2 4 2" xfId="31400"/>
    <cellStyle name="Normal 5 77 2 5" xfId="31401"/>
    <cellStyle name="Normal 5 77 3" xfId="10491"/>
    <cellStyle name="Normal 5 77 4" xfId="10492"/>
    <cellStyle name="Normal 5 77 4 2" xfId="20410"/>
    <cellStyle name="Normal 5 77 4 2 2" xfId="31402"/>
    <cellStyle name="Normal 5 77 4 3" xfId="31403"/>
    <cellStyle name="Normal 5 77 5" xfId="20411"/>
    <cellStyle name="Normal 5 77 5 2" xfId="31404"/>
    <cellStyle name="Normal 5 77 6" xfId="31405"/>
    <cellStyle name="Normal 5 78" xfId="10493"/>
    <cellStyle name="Normal 5 78 2" xfId="10494"/>
    <cellStyle name="Normal 5 78 2 2" xfId="10495"/>
    <cellStyle name="Normal 5 78 2 3" xfId="10496"/>
    <cellStyle name="Normal 5 78 2 3 2" xfId="20412"/>
    <cellStyle name="Normal 5 78 2 3 2 2" xfId="31406"/>
    <cellStyle name="Normal 5 78 2 3 3" xfId="31407"/>
    <cellStyle name="Normal 5 78 2 4" xfId="20413"/>
    <cellStyle name="Normal 5 78 2 4 2" xfId="31408"/>
    <cellStyle name="Normal 5 78 2 5" xfId="31409"/>
    <cellStyle name="Normal 5 78 3" xfId="10497"/>
    <cellStyle name="Normal 5 78 4" xfId="10498"/>
    <cellStyle name="Normal 5 78 4 2" xfId="20414"/>
    <cellStyle name="Normal 5 78 4 2 2" xfId="31410"/>
    <cellStyle name="Normal 5 78 4 3" xfId="31411"/>
    <cellStyle name="Normal 5 78 5" xfId="20415"/>
    <cellStyle name="Normal 5 78 5 2" xfId="31412"/>
    <cellStyle name="Normal 5 78 6" xfId="31413"/>
    <cellStyle name="Normal 5 79" xfId="10499"/>
    <cellStyle name="Normal 5 79 2" xfId="10500"/>
    <cellStyle name="Normal 5 79 2 2" xfId="10501"/>
    <cellStyle name="Normal 5 79 2 3" xfId="10502"/>
    <cellStyle name="Normal 5 79 2 3 2" xfId="20416"/>
    <cellStyle name="Normal 5 79 2 3 2 2" xfId="31414"/>
    <cellStyle name="Normal 5 79 2 3 3" xfId="31415"/>
    <cellStyle name="Normal 5 79 2 4" xfId="20417"/>
    <cellStyle name="Normal 5 79 2 4 2" xfId="31416"/>
    <cellStyle name="Normal 5 79 2 5" xfId="31417"/>
    <cellStyle name="Normal 5 79 3" xfId="10503"/>
    <cellStyle name="Normal 5 79 4" xfId="10504"/>
    <cellStyle name="Normal 5 79 4 2" xfId="20418"/>
    <cellStyle name="Normal 5 79 4 2 2" xfId="31418"/>
    <cellStyle name="Normal 5 79 4 3" xfId="31419"/>
    <cellStyle name="Normal 5 79 5" xfId="20419"/>
    <cellStyle name="Normal 5 79 5 2" xfId="31420"/>
    <cellStyle name="Normal 5 79 6" xfId="31421"/>
    <cellStyle name="Normal 5 8" xfId="10505"/>
    <cellStyle name="Normal 5 8 2" xfId="10506"/>
    <cellStyle name="Normal 5 8 2 2" xfId="10507"/>
    <cellStyle name="Normal 5 8 2 3" xfId="10508"/>
    <cellStyle name="Normal 5 8 2 3 2" xfId="20420"/>
    <cellStyle name="Normal 5 8 2 3 2 2" xfId="31422"/>
    <cellStyle name="Normal 5 8 2 3 3" xfId="31423"/>
    <cellStyle name="Normal 5 8 2 4" xfId="20421"/>
    <cellStyle name="Normal 5 8 2 4 2" xfId="31424"/>
    <cellStyle name="Normal 5 8 2 5" xfId="31425"/>
    <cellStyle name="Normal 5 8 3" xfId="10509"/>
    <cellStyle name="Normal 5 8 3 2" xfId="10510"/>
    <cellStyle name="Normal 5 8 3 3" xfId="10511"/>
    <cellStyle name="Normal 5 8 3 3 2" xfId="20422"/>
    <cellStyle name="Normal 5 8 3 3 2 2" xfId="31426"/>
    <cellStyle name="Normal 5 8 3 3 3" xfId="31427"/>
    <cellStyle name="Normal 5 8 3 4" xfId="20423"/>
    <cellStyle name="Normal 5 8 3 4 2" xfId="31428"/>
    <cellStyle name="Normal 5 8 3 5" xfId="31429"/>
    <cellStyle name="Normal 5 8 4" xfId="10512"/>
    <cellStyle name="Normal 5 8 5" xfId="20424"/>
    <cellStyle name="Normal 5 8 5 2" xfId="31430"/>
    <cellStyle name="Normal 5 80" xfId="10513"/>
    <cellStyle name="Normal 5 80 2" xfId="10514"/>
    <cellStyle name="Normal 5 80 2 2" xfId="10515"/>
    <cellStyle name="Normal 5 80 2 3" xfId="10516"/>
    <cellStyle name="Normal 5 80 2 3 2" xfId="20425"/>
    <cellStyle name="Normal 5 80 2 3 2 2" xfId="31431"/>
    <cellStyle name="Normal 5 80 2 3 3" xfId="31432"/>
    <cellStyle name="Normal 5 80 2 4" xfId="20426"/>
    <cellStyle name="Normal 5 80 2 4 2" xfId="31433"/>
    <cellStyle name="Normal 5 80 2 5" xfId="31434"/>
    <cellStyle name="Normal 5 80 3" xfId="10517"/>
    <cellStyle name="Normal 5 80 4" xfId="10518"/>
    <cellStyle name="Normal 5 80 4 2" xfId="20427"/>
    <cellStyle name="Normal 5 80 4 2 2" xfId="31435"/>
    <cellStyle name="Normal 5 80 4 3" xfId="31436"/>
    <cellStyle name="Normal 5 80 5" xfId="20428"/>
    <cellStyle name="Normal 5 80 5 2" xfId="31437"/>
    <cellStyle name="Normal 5 80 6" xfId="31438"/>
    <cellStyle name="Normal 5 81" xfId="10519"/>
    <cellStyle name="Normal 5 81 2" xfId="10520"/>
    <cellStyle name="Normal 5 81 2 2" xfId="10521"/>
    <cellStyle name="Normal 5 81 2 3" xfId="10522"/>
    <cellStyle name="Normal 5 81 2 3 2" xfId="20429"/>
    <cellStyle name="Normal 5 81 2 3 2 2" xfId="31439"/>
    <cellStyle name="Normal 5 81 2 3 3" xfId="31440"/>
    <cellStyle name="Normal 5 81 2 4" xfId="20430"/>
    <cellStyle name="Normal 5 81 2 4 2" xfId="31441"/>
    <cellStyle name="Normal 5 81 2 5" xfId="31442"/>
    <cellStyle name="Normal 5 81 3" xfId="10523"/>
    <cellStyle name="Normal 5 81 4" xfId="10524"/>
    <cellStyle name="Normal 5 81 4 2" xfId="20431"/>
    <cellStyle name="Normal 5 81 4 2 2" xfId="31443"/>
    <cellStyle name="Normal 5 81 4 3" xfId="31444"/>
    <cellStyle name="Normal 5 81 5" xfId="20432"/>
    <cellStyle name="Normal 5 81 5 2" xfId="31445"/>
    <cellStyle name="Normal 5 81 6" xfId="31446"/>
    <cellStyle name="Normal 5 82" xfId="10525"/>
    <cellStyle name="Normal 5 82 2" xfId="10526"/>
    <cellStyle name="Normal 5 82 2 2" xfId="10527"/>
    <cellStyle name="Normal 5 82 2 3" xfId="10528"/>
    <cellStyle name="Normal 5 82 2 3 2" xfId="20433"/>
    <cellStyle name="Normal 5 82 2 3 2 2" xfId="31447"/>
    <cellStyle name="Normal 5 82 2 3 3" xfId="31448"/>
    <cellStyle name="Normal 5 82 2 4" xfId="20434"/>
    <cellStyle name="Normal 5 82 2 4 2" xfId="31449"/>
    <cellStyle name="Normal 5 82 2 5" xfId="31450"/>
    <cellStyle name="Normal 5 82 3" xfId="10529"/>
    <cellStyle name="Normal 5 82 4" xfId="10530"/>
    <cellStyle name="Normal 5 82 4 2" xfId="20435"/>
    <cellStyle name="Normal 5 82 4 2 2" xfId="31451"/>
    <cellStyle name="Normal 5 82 4 3" xfId="31452"/>
    <cellStyle name="Normal 5 82 5" xfId="20436"/>
    <cellStyle name="Normal 5 82 5 2" xfId="31453"/>
    <cellStyle name="Normal 5 82 6" xfId="31454"/>
    <cellStyle name="Normal 5 83" xfId="10531"/>
    <cellStyle name="Normal 5 83 2" xfId="10532"/>
    <cellStyle name="Normal 5 83 2 2" xfId="10533"/>
    <cellStyle name="Normal 5 83 2 3" xfId="10534"/>
    <cellStyle name="Normal 5 83 2 3 2" xfId="20437"/>
    <cellStyle name="Normal 5 83 2 3 2 2" xfId="31455"/>
    <cellStyle name="Normal 5 83 2 3 3" xfId="31456"/>
    <cellStyle name="Normal 5 83 2 4" xfId="20438"/>
    <cellStyle name="Normal 5 83 2 4 2" xfId="31457"/>
    <cellStyle name="Normal 5 83 2 5" xfId="31458"/>
    <cellStyle name="Normal 5 83 3" xfId="10535"/>
    <cellStyle name="Normal 5 83 4" xfId="10536"/>
    <cellStyle name="Normal 5 83 4 2" xfId="20439"/>
    <cellStyle name="Normal 5 83 4 2 2" xfId="31459"/>
    <cellStyle name="Normal 5 83 4 3" xfId="31460"/>
    <cellStyle name="Normal 5 83 5" xfId="20440"/>
    <cellStyle name="Normal 5 83 5 2" xfId="31461"/>
    <cellStyle name="Normal 5 83 6" xfId="31462"/>
    <cellStyle name="Normal 5 84" xfId="10537"/>
    <cellStyle name="Normal 5 84 2" xfId="10538"/>
    <cellStyle name="Normal 5 84 2 2" xfId="10539"/>
    <cellStyle name="Normal 5 84 2 3" xfId="10540"/>
    <cellStyle name="Normal 5 84 2 3 2" xfId="20441"/>
    <cellStyle name="Normal 5 84 2 3 2 2" xfId="31463"/>
    <cellStyle name="Normal 5 84 2 3 3" xfId="31464"/>
    <cellStyle name="Normal 5 84 2 4" xfId="20442"/>
    <cellStyle name="Normal 5 84 2 4 2" xfId="31465"/>
    <cellStyle name="Normal 5 84 2 5" xfId="31466"/>
    <cellStyle name="Normal 5 84 3" xfId="10541"/>
    <cellStyle name="Normal 5 84 4" xfId="10542"/>
    <cellStyle name="Normal 5 84 4 2" xfId="20443"/>
    <cellStyle name="Normal 5 84 4 2 2" xfId="31467"/>
    <cellStyle name="Normal 5 84 4 3" xfId="31468"/>
    <cellStyle name="Normal 5 84 5" xfId="20444"/>
    <cellStyle name="Normal 5 84 5 2" xfId="31469"/>
    <cellStyle name="Normal 5 84 6" xfId="31470"/>
    <cellStyle name="Normal 5 85" xfId="10543"/>
    <cellStyle name="Normal 5 85 2" xfId="10544"/>
    <cellStyle name="Normal 5 85 2 2" xfId="10545"/>
    <cellStyle name="Normal 5 85 2 3" xfId="10546"/>
    <cellStyle name="Normal 5 85 2 3 2" xfId="20445"/>
    <cellStyle name="Normal 5 85 2 3 2 2" xfId="31471"/>
    <cellStyle name="Normal 5 85 2 3 3" xfId="31472"/>
    <cellStyle name="Normal 5 85 2 4" xfId="20446"/>
    <cellStyle name="Normal 5 85 2 4 2" xfId="31473"/>
    <cellStyle name="Normal 5 85 2 5" xfId="31474"/>
    <cellStyle name="Normal 5 85 3" xfId="10547"/>
    <cellStyle name="Normal 5 85 4" xfId="10548"/>
    <cellStyle name="Normal 5 85 4 2" xfId="20447"/>
    <cellStyle name="Normal 5 85 4 2 2" xfId="31475"/>
    <cellStyle name="Normal 5 85 4 3" xfId="31476"/>
    <cellStyle name="Normal 5 85 5" xfId="20448"/>
    <cellStyle name="Normal 5 85 5 2" xfId="31477"/>
    <cellStyle name="Normal 5 85 6" xfId="31478"/>
    <cellStyle name="Normal 5 86" xfId="10549"/>
    <cellStyle name="Normal 5 86 2" xfId="10550"/>
    <cellStyle name="Normal 5 86 2 2" xfId="10551"/>
    <cellStyle name="Normal 5 86 2 3" xfId="10552"/>
    <cellStyle name="Normal 5 86 2 3 2" xfId="20449"/>
    <cellStyle name="Normal 5 86 2 3 2 2" xfId="31479"/>
    <cellStyle name="Normal 5 86 2 3 3" xfId="31480"/>
    <cellStyle name="Normal 5 86 2 4" xfId="20450"/>
    <cellStyle name="Normal 5 86 2 4 2" xfId="31481"/>
    <cellStyle name="Normal 5 86 2 5" xfId="31482"/>
    <cellStyle name="Normal 5 86 3" xfId="10553"/>
    <cellStyle name="Normal 5 86 4" xfId="10554"/>
    <cellStyle name="Normal 5 86 4 2" xfId="20451"/>
    <cellStyle name="Normal 5 86 4 2 2" xfId="31483"/>
    <cellStyle name="Normal 5 86 4 3" xfId="31484"/>
    <cellStyle name="Normal 5 86 5" xfId="20452"/>
    <cellStyle name="Normal 5 86 5 2" xfId="31485"/>
    <cellStyle name="Normal 5 86 6" xfId="31486"/>
    <cellStyle name="Normal 5 87" xfId="10555"/>
    <cellStyle name="Normal 5 87 2" xfId="10556"/>
    <cellStyle name="Normal 5 87 2 2" xfId="10557"/>
    <cellStyle name="Normal 5 87 2 3" xfId="10558"/>
    <cellStyle name="Normal 5 87 2 3 2" xfId="20453"/>
    <cellStyle name="Normal 5 87 2 3 2 2" xfId="31487"/>
    <cellStyle name="Normal 5 87 2 3 3" xfId="31488"/>
    <cellStyle name="Normal 5 87 2 4" xfId="20454"/>
    <cellStyle name="Normal 5 87 2 4 2" xfId="31489"/>
    <cellStyle name="Normal 5 87 2 5" xfId="31490"/>
    <cellStyle name="Normal 5 87 3" xfId="10559"/>
    <cellStyle name="Normal 5 87 4" xfId="10560"/>
    <cellStyle name="Normal 5 87 4 2" xfId="20455"/>
    <cellStyle name="Normal 5 87 4 2 2" xfId="31491"/>
    <cellStyle name="Normal 5 87 4 3" xfId="31492"/>
    <cellStyle name="Normal 5 87 5" xfId="20456"/>
    <cellStyle name="Normal 5 87 5 2" xfId="31493"/>
    <cellStyle name="Normal 5 87 6" xfId="31494"/>
    <cellStyle name="Normal 5 88" xfId="10561"/>
    <cellStyle name="Normal 5 88 2" xfId="10562"/>
    <cellStyle name="Normal 5 88 2 2" xfId="10563"/>
    <cellStyle name="Normal 5 88 2 3" xfId="10564"/>
    <cellStyle name="Normal 5 88 2 3 2" xfId="20457"/>
    <cellStyle name="Normal 5 88 2 3 2 2" xfId="31495"/>
    <cellStyle name="Normal 5 88 2 3 3" xfId="31496"/>
    <cellStyle name="Normal 5 88 2 4" xfId="20458"/>
    <cellStyle name="Normal 5 88 2 4 2" xfId="31497"/>
    <cellStyle name="Normal 5 88 2 5" xfId="31498"/>
    <cellStyle name="Normal 5 88 3" xfId="10565"/>
    <cellStyle name="Normal 5 88 4" xfId="10566"/>
    <cellStyle name="Normal 5 88 4 2" xfId="20459"/>
    <cellStyle name="Normal 5 88 4 2 2" xfId="31499"/>
    <cellStyle name="Normal 5 88 4 3" xfId="31500"/>
    <cellStyle name="Normal 5 88 5" xfId="20460"/>
    <cellStyle name="Normal 5 88 5 2" xfId="31501"/>
    <cellStyle name="Normal 5 88 6" xfId="31502"/>
    <cellStyle name="Normal 5 89" xfId="10567"/>
    <cellStyle name="Normal 5 89 2" xfId="10568"/>
    <cellStyle name="Normal 5 89 2 2" xfId="10569"/>
    <cellStyle name="Normal 5 89 2 3" xfId="10570"/>
    <cellStyle name="Normal 5 89 2 3 2" xfId="20461"/>
    <cellStyle name="Normal 5 89 2 3 2 2" xfId="31503"/>
    <cellStyle name="Normal 5 89 2 3 3" xfId="31504"/>
    <cellStyle name="Normal 5 89 2 4" xfId="20462"/>
    <cellStyle name="Normal 5 89 2 4 2" xfId="31505"/>
    <cellStyle name="Normal 5 89 2 5" xfId="31506"/>
    <cellStyle name="Normal 5 89 3" xfId="10571"/>
    <cellStyle name="Normal 5 89 4" xfId="10572"/>
    <cellStyle name="Normal 5 89 4 2" xfId="20463"/>
    <cellStyle name="Normal 5 89 4 2 2" xfId="31507"/>
    <cellStyle name="Normal 5 89 4 3" xfId="31508"/>
    <cellStyle name="Normal 5 89 5" xfId="20464"/>
    <cellStyle name="Normal 5 89 5 2" xfId="31509"/>
    <cellStyle name="Normal 5 89 6" xfId="31510"/>
    <cellStyle name="Normal 5 9" xfId="10573"/>
    <cellStyle name="Normal 5 9 2" xfId="10574"/>
    <cellStyle name="Normal 5 9 2 2" xfId="10575"/>
    <cellStyle name="Normal 5 9 2 3" xfId="10576"/>
    <cellStyle name="Normal 5 9 2 3 2" xfId="20465"/>
    <cellStyle name="Normal 5 9 2 3 2 2" xfId="31511"/>
    <cellStyle name="Normal 5 9 2 3 3" xfId="31512"/>
    <cellStyle name="Normal 5 9 2 4" xfId="20466"/>
    <cellStyle name="Normal 5 9 2 4 2" xfId="31513"/>
    <cellStyle name="Normal 5 9 2 5" xfId="31514"/>
    <cellStyle name="Normal 5 9 3" xfId="10577"/>
    <cellStyle name="Normal 5 9 3 2" xfId="10578"/>
    <cellStyle name="Normal 5 9 3 3" xfId="10579"/>
    <cellStyle name="Normal 5 9 3 3 2" xfId="20467"/>
    <cellStyle name="Normal 5 9 3 3 2 2" xfId="31515"/>
    <cellStyle name="Normal 5 9 3 3 3" xfId="31516"/>
    <cellStyle name="Normal 5 9 3 4" xfId="20468"/>
    <cellStyle name="Normal 5 9 3 4 2" xfId="31517"/>
    <cellStyle name="Normal 5 9 3 5" xfId="31518"/>
    <cellStyle name="Normal 5 9 4" xfId="10580"/>
    <cellStyle name="Normal 5 9 5" xfId="10581"/>
    <cellStyle name="Normal 5 9 5 2" xfId="20469"/>
    <cellStyle name="Normal 5 9 5 2 2" xfId="31519"/>
    <cellStyle name="Normal 5 9 5 3" xfId="31520"/>
    <cellStyle name="Normal 5 9 6" xfId="20470"/>
    <cellStyle name="Normal 5 9 6 2" xfId="31521"/>
    <cellStyle name="Normal 5 9 7" xfId="31522"/>
    <cellStyle name="Normal 5 90" xfId="10582"/>
    <cellStyle name="Normal 5 90 2" xfId="10583"/>
    <cellStyle name="Normal 5 90 2 2" xfId="10584"/>
    <cellStyle name="Normal 5 90 2 3" xfId="10585"/>
    <cellStyle name="Normal 5 90 2 3 2" xfId="20471"/>
    <cellStyle name="Normal 5 90 2 3 2 2" xfId="31523"/>
    <cellStyle name="Normal 5 90 2 3 3" xfId="31524"/>
    <cellStyle name="Normal 5 90 2 4" xfId="20472"/>
    <cellStyle name="Normal 5 90 2 4 2" xfId="31525"/>
    <cellStyle name="Normal 5 90 2 5" xfId="31526"/>
    <cellStyle name="Normal 5 90 3" xfId="10586"/>
    <cellStyle name="Normal 5 90 4" xfId="10587"/>
    <cellStyle name="Normal 5 90 4 2" xfId="20473"/>
    <cellStyle name="Normal 5 90 4 2 2" xfId="31527"/>
    <cellStyle name="Normal 5 90 4 3" xfId="31528"/>
    <cellStyle name="Normal 5 90 5" xfId="20474"/>
    <cellStyle name="Normal 5 90 5 2" xfId="31529"/>
    <cellStyle name="Normal 5 90 6" xfId="31530"/>
    <cellStyle name="Normal 5 91" xfId="10588"/>
    <cellStyle name="Normal 5 91 2" xfId="10589"/>
    <cellStyle name="Normal 5 91 2 2" xfId="10590"/>
    <cellStyle name="Normal 5 91 2 3" xfId="10591"/>
    <cellStyle name="Normal 5 91 2 3 2" xfId="20475"/>
    <cellStyle name="Normal 5 91 2 3 2 2" xfId="31531"/>
    <cellStyle name="Normal 5 91 2 3 3" xfId="31532"/>
    <cellStyle name="Normal 5 91 2 4" xfId="20476"/>
    <cellStyle name="Normal 5 91 2 4 2" xfId="31533"/>
    <cellStyle name="Normal 5 91 2 5" xfId="31534"/>
    <cellStyle name="Normal 5 91 3" xfId="10592"/>
    <cellStyle name="Normal 5 91 4" xfId="10593"/>
    <cellStyle name="Normal 5 91 4 2" xfId="20477"/>
    <cellStyle name="Normal 5 91 4 2 2" xfId="31535"/>
    <cellStyle name="Normal 5 91 4 3" xfId="31536"/>
    <cellStyle name="Normal 5 91 5" xfId="20478"/>
    <cellStyle name="Normal 5 91 5 2" xfId="31537"/>
    <cellStyle name="Normal 5 91 6" xfId="31538"/>
    <cellStyle name="Normal 5 92" xfId="10594"/>
    <cellStyle name="Normal 5 92 2" xfId="10595"/>
    <cellStyle name="Normal 5 92 2 2" xfId="10596"/>
    <cellStyle name="Normal 5 92 2 3" xfId="10597"/>
    <cellStyle name="Normal 5 92 2 3 2" xfId="20479"/>
    <cellStyle name="Normal 5 92 2 3 2 2" xfId="31539"/>
    <cellStyle name="Normal 5 92 2 3 3" xfId="31540"/>
    <cellStyle name="Normal 5 92 2 4" xfId="20480"/>
    <cellStyle name="Normal 5 92 2 4 2" xfId="31541"/>
    <cellStyle name="Normal 5 92 2 5" xfId="31542"/>
    <cellStyle name="Normal 5 92 3" xfId="10598"/>
    <cellStyle name="Normal 5 92 4" xfId="10599"/>
    <cellStyle name="Normal 5 92 4 2" xfId="20481"/>
    <cellStyle name="Normal 5 92 4 2 2" xfId="31543"/>
    <cellStyle name="Normal 5 92 4 3" xfId="31544"/>
    <cellStyle name="Normal 5 92 5" xfId="20482"/>
    <cellStyle name="Normal 5 92 5 2" xfId="31545"/>
    <cellStyle name="Normal 5 92 6" xfId="31546"/>
    <cellStyle name="Normal 5 93" xfId="10600"/>
    <cellStyle name="Normal 5 93 2" xfId="10601"/>
    <cellStyle name="Normal 5 93 2 2" xfId="10602"/>
    <cellStyle name="Normal 5 93 2 3" xfId="10603"/>
    <cellStyle name="Normal 5 93 2 3 2" xfId="20483"/>
    <cellStyle name="Normal 5 93 2 3 2 2" xfId="31547"/>
    <cellStyle name="Normal 5 93 2 3 3" xfId="31548"/>
    <cellStyle name="Normal 5 93 2 4" xfId="20484"/>
    <cellStyle name="Normal 5 93 2 4 2" xfId="31549"/>
    <cellStyle name="Normal 5 93 2 5" xfId="31550"/>
    <cellStyle name="Normal 5 93 3" xfId="10604"/>
    <cellStyle name="Normal 5 93 4" xfId="10605"/>
    <cellStyle name="Normal 5 93 4 2" xfId="20485"/>
    <cellStyle name="Normal 5 93 4 2 2" xfId="31551"/>
    <cellStyle name="Normal 5 93 4 3" xfId="31552"/>
    <cellStyle name="Normal 5 93 5" xfId="20486"/>
    <cellStyle name="Normal 5 93 5 2" xfId="31553"/>
    <cellStyle name="Normal 5 93 6" xfId="31554"/>
    <cellStyle name="Normal 5 94" xfId="10606"/>
    <cellStyle name="Normal 5 94 2" xfId="10607"/>
    <cellStyle name="Normal 5 95" xfId="10608"/>
    <cellStyle name="Normal 5 95 2" xfId="10609"/>
    <cellStyle name="Normal 5 95 2 2" xfId="10610"/>
    <cellStyle name="Normal 5 95 2 3" xfId="10611"/>
    <cellStyle name="Normal 5 95 2 3 2" xfId="20487"/>
    <cellStyle name="Normal 5 95 2 3 2 2" xfId="31555"/>
    <cellStyle name="Normal 5 95 2 3 3" xfId="31556"/>
    <cellStyle name="Normal 5 95 2 4" xfId="20488"/>
    <cellStyle name="Normal 5 95 2 4 2" xfId="31557"/>
    <cellStyle name="Normal 5 95 2 5" xfId="31558"/>
    <cellStyle name="Normal 5 95 3" xfId="10612"/>
    <cellStyle name="Normal 5 95 4" xfId="10613"/>
    <cellStyle name="Normal 5 95 4 2" xfId="20489"/>
    <cellStyle name="Normal 5 95 4 2 2" xfId="31559"/>
    <cellStyle name="Normal 5 95 4 3" xfId="31560"/>
    <cellStyle name="Normal 5 95 5" xfId="20490"/>
    <cellStyle name="Normal 5 95 5 2" xfId="31561"/>
    <cellStyle name="Normal 5 95 6" xfId="31562"/>
    <cellStyle name="Normal 5 96" xfId="10614"/>
    <cellStyle name="Normal 5 96 2" xfId="10615"/>
    <cellStyle name="Normal 5 96 2 2" xfId="10616"/>
    <cellStyle name="Normal 5 96 2 3" xfId="10617"/>
    <cellStyle name="Normal 5 96 2 3 2" xfId="20491"/>
    <cellStyle name="Normal 5 96 2 3 2 2" xfId="31563"/>
    <cellStyle name="Normal 5 96 2 3 3" xfId="31564"/>
    <cellStyle name="Normal 5 96 2 4" xfId="20492"/>
    <cellStyle name="Normal 5 96 2 4 2" xfId="31565"/>
    <cellStyle name="Normal 5 96 2 5" xfId="31566"/>
    <cellStyle name="Normal 5 96 3" xfId="10618"/>
    <cellStyle name="Normal 5 96 4" xfId="10619"/>
    <cellStyle name="Normal 5 96 4 2" xfId="20493"/>
    <cellStyle name="Normal 5 96 4 2 2" xfId="31567"/>
    <cellStyle name="Normal 5 96 4 3" xfId="31568"/>
    <cellStyle name="Normal 5 96 5" xfId="20494"/>
    <cellStyle name="Normal 5 96 5 2" xfId="31569"/>
    <cellStyle name="Normal 5 96 6" xfId="31570"/>
    <cellStyle name="Normal 5 97" xfId="10620"/>
    <cellStyle name="Normal 5 97 2" xfId="10621"/>
    <cellStyle name="Normal 5 97 2 2" xfId="10622"/>
    <cellStyle name="Normal 5 97 2 3" xfId="10623"/>
    <cellStyle name="Normal 5 97 2 3 2" xfId="20495"/>
    <cellStyle name="Normal 5 97 2 3 2 2" xfId="31571"/>
    <cellStyle name="Normal 5 97 2 3 3" xfId="31572"/>
    <cellStyle name="Normal 5 97 2 4" xfId="20496"/>
    <cellStyle name="Normal 5 97 2 4 2" xfId="31573"/>
    <cellStyle name="Normal 5 97 2 5" xfId="31574"/>
    <cellStyle name="Normal 5 97 3" xfId="10624"/>
    <cellStyle name="Normal 5 97 4" xfId="10625"/>
    <cellStyle name="Normal 5 97 4 2" xfId="20497"/>
    <cellStyle name="Normal 5 97 4 2 2" xfId="31575"/>
    <cellStyle name="Normal 5 97 4 3" xfId="31576"/>
    <cellStyle name="Normal 5 97 5" xfId="20498"/>
    <cellStyle name="Normal 5 97 5 2" xfId="31577"/>
    <cellStyle name="Normal 5 97 6" xfId="31578"/>
    <cellStyle name="Normal 5 98" xfId="10626"/>
    <cellStyle name="Normal 5 98 2" xfId="10627"/>
    <cellStyle name="Normal 5 98 2 2" xfId="10628"/>
    <cellStyle name="Normal 5 98 2 3" xfId="10629"/>
    <cellStyle name="Normal 5 98 2 3 2" xfId="20499"/>
    <cellStyle name="Normal 5 98 2 3 2 2" xfId="31579"/>
    <cellStyle name="Normal 5 98 2 3 3" xfId="31580"/>
    <cellStyle name="Normal 5 98 2 4" xfId="20500"/>
    <cellStyle name="Normal 5 98 2 4 2" xfId="31581"/>
    <cellStyle name="Normal 5 98 2 5" xfId="31582"/>
    <cellStyle name="Normal 5 98 3" xfId="10630"/>
    <cellStyle name="Normal 5 98 4" xfId="10631"/>
    <cellStyle name="Normal 5 98 4 2" xfId="20501"/>
    <cellStyle name="Normal 5 98 4 2 2" xfId="31583"/>
    <cellStyle name="Normal 5 98 4 3" xfId="31584"/>
    <cellStyle name="Normal 5 98 5" xfId="20502"/>
    <cellStyle name="Normal 5 98 5 2" xfId="31585"/>
    <cellStyle name="Normal 5 98 6" xfId="31586"/>
    <cellStyle name="Normal 5 99" xfId="10632"/>
    <cellStyle name="Normal 5 99 2" xfId="20503"/>
    <cellStyle name="Normal 50" xfId="10633"/>
    <cellStyle name="Normal 50 2" xfId="10634"/>
    <cellStyle name="Normal 50 2 2" xfId="10635"/>
    <cellStyle name="Normal 50 2 2 2" xfId="20504"/>
    <cellStyle name="Normal 50 2 2 2 2" xfId="31587"/>
    <cellStyle name="Normal 50 2 2 3" xfId="31588"/>
    <cellStyle name="Normal 50 2 3" xfId="20505"/>
    <cellStyle name="Normal 50 2 3 2" xfId="31589"/>
    <cellStyle name="Normal 50 2 4" xfId="31590"/>
    <cellStyle name="Normal 50 3" xfId="10636"/>
    <cellStyle name="Normal 50 3 2" xfId="10637"/>
    <cellStyle name="Normal 50 3 2 2" xfId="20506"/>
    <cellStyle name="Normal 50 3 2 2 2" xfId="31591"/>
    <cellStyle name="Normal 50 3 2 3" xfId="31592"/>
    <cellStyle name="Normal 50 3 3" xfId="20507"/>
    <cellStyle name="Normal 50 3 3 2" xfId="31593"/>
    <cellStyle name="Normal 50 3 4" xfId="31594"/>
    <cellStyle name="Normal 50 4" xfId="10638"/>
    <cellStyle name="Normal 50 4 2" xfId="10639"/>
    <cellStyle name="Normal 50 4 2 2" xfId="20508"/>
    <cellStyle name="Normal 50 4 2 2 2" xfId="31595"/>
    <cellStyle name="Normal 50 4 2 3" xfId="31596"/>
    <cellStyle name="Normal 50 4 3" xfId="20509"/>
    <cellStyle name="Normal 50 4 3 2" xfId="31597"/>
    <cellStyle name="Normal 50 4 4" xfId="31598"/>
    <cellStyle name="Normal 50 5" xfId="10640"/>
    <cellStyle name="Normal 50 5 2" xfId="10641"/>
    <cellStyle name="Normal 50 5 2 2" xfId="20510"/>
    <cellStyle name="Normal 50 5 2 2 2" xfId="31599"/>
    <cellStyle name="Normal 50 5 2 3" xfId="31600"/>
    <cellStyle name="Normal 50 5 3" xfId="20511"/>
    <cellStyle name="Normal 50 5 3 2" xfId="31601"/>
    <cellStyle name="Normal 50 5 4" xfId="31602"/>
    <cellStyle name="Normal 50 6" xfId="10642"/>
    <cellStyle name="Normal 50 6 2" xfId="10643"/>
    <cellStyle name="Normal 50 6 2 2" xfId="20512"/>
    <cellStyle name="Normal 50 6 2 2 2" xfId="31603"/>
    <cellStyle name="Normal 50 6 2 3" xfId="31604"/>
    <cellStyle name="Normal 50 6 3" xfId="20513"/>
    <cellStyle name="Normal 50 6 3 2" xfId="31605"/>
    <cellStyle name="Normal 50 6 4" xfId="31606"/>
    <cellStyle name="Normal 50 7" xfId="10644"/>
    <cellStyle name="Normal 50 7 2" xfId="10645"/>
    <cellStyle name="Normal 50 7 2 2" xfId="20514"/>
    <cellStyle name="Normal 50 7 2 2 2" xfId="31607"/>
    <cellStyle name="Normal 50 7 2 3" xfId="31608"/>
    <cellStyle name="Normal 50 7 3" xfId="20515"/>
    <cellStyle name="Normal 50 7 3 2" xfId="31609"/>
    <cellStyle name="Normal 50 7 4" xfId="31610"/>
    <cellStyle name="Normal 51" xfId="10646"/>
    <cellStyle name="Normal 51 2" xfId="10647"/>
    <cellStyle name="Normal 51 2 2" xfId="10648"/>
    <cellStyle name="Normal 51 2 2 2" xfId="20516"/>
    <cellStyle name="Normal 51 2 2 2 2" xfId="31611"/>
    <cellStyle name="Normal 51 2 2 3" xfId="31612"/>
    <cellStyle name="Normal 51 2 3" xfId="20517"/>
    <cellStyle name="Normal 51 2 3 2" xfId="31613"/>
    <cellStyle name="Normal 51 2 4" xfId="31614"/>
    <cellStyle name="Normal 51 3" xfId="10649"/>
    <cellStyle name="Normal 51 3 2" xfId="10650"/>
    <cellStyle name="Normal 51 3 2 2" xfId="20518"/>
    <cellStyle name="Normal 51 3 2 2 2" xfId="31615"/>
    <cellStyle name="Normal 51 3 2 3" xfId="31616"/>
    <cellStyle name="Normal 51 3 3" xfId="20519"/>
    <cellStyle name="Normal 51 3 3 2" xfId="31617"/>
    <cellStyle name="Normal 51 3 4" xfId="31618"/>
    <cellStyle name="Normal 51 4" xfId="10651"/>
    <cellStyle name="Normal 51 4 2" xfId="10652"/>
    <cellStyle name="Normal 51 4 2 2" xfId="20520"/>
    <cellStyle name="Normal 51 4 2 2 2" xfId="31619"/>
    <cellStyle name="Normal 51 4 2 3" xfId="31620"/>
    <cellStyle name="Normal 51 4 3" xfId="20521"/>
    <cellStyle name="Normal 51 4 3 2" xfId="31621"/>
    <cellStyle name="Normal 51 4 4" xfId="31622"/>
    <cellStyle name="Normal 51 5" xfId="10653"/>
    <cellStyle name="Normal 51 5 2" xfId="10654"/>
    <cellStyle name="Normal 51 5 2 2" xfId="20522"/>
    <cellStyle name="Normal 51 5 2 2 2" xfId="31623"/>
    <cellStyle name="Normal 51 5 2 3" xfId="31624"/>
    <cellStyle name="Normal 51 5 3" xfId="20523"/>
    <cellStyle name="Normal 51 5 3 2" xfId="31625"/>
    <cellStyle name="Normal 51 5 4" xfId="31626"/>
    <cellStyle name="Normal 51 6" xfId="10655"/>
    <cellStyle name="Normal 51 6 2" xfId="10656"/>
    <cellStyle name="Normal 51 6 2 2" xfId="20524"/>
    <cellStyle name="Normal 51 6 2 2 2" xfId="31627"/>
    <cellStyle name="Normal 51 6 2 3" xfId="31628"/>
    <cellStyle name="Normal 51 6 3" xfId="20525"/>
    <cellStyle name="Normal 51 6 3 2" xfId="31629"/>
    <cellStyle name="Normal 51 6 4" xfId="31630"/>
    <cellStyle name="Normal 51 7" xfId="10657"/>
    <cellStyle name="Normal 51 7 2" xfId="10658"/>
    <cellStyle name="Normal 51 7 2 2" xfId="20526"/>
    <cellStyle name="Normal 51 7 2 2 2" xfId="31631"/>
    <cellStyle name="Normal 51 7 2 3" xfId="31632"/>
    <cellStyle name="Normal 51 7 3" xfId="20527"/>
    <cellStyle name="Normal 51 7 3 2" xfId="31633"/>
    <cellStyle name="Normal 51 7 4" xfId="31634"/>
    <cellStyle name="Normal 52" xfId="10659"/>
    <cellStyle name="Normal 52 2" xfId="10660"/>
    <cellStyle name="Normal 52 2 2" xfId="10661"/>
    <cellStyle name="Normal 52 2 2 2" xfId="20528"/>
    <cellStyle name="Normal 52 2 2 2 2" xfId="31635"/>
    <cellStyle name="Normal 52 2 2 3" xfId="31636"/>
    <cellStyle name="Normal 52 2 3" xfId="20529"/>
    <cellStyle name="Normal 52 2 3 2" xfId="31637"/>
    <cellStyle name="Normal 52 2 4" xfId="31638"/>
    <cellStyle name="Normal 52 3" xfId="10662"/>
    <cellStyle name="Normal 52 3 2" xfId="10663"/>
    <cellStyle name="Normal 52 3 2 2" xfId="20530"/>
    <cellStyle name="Normal 52 3 2 2 2" xfId="31639"/>
    <cellStyle name="Normal 52 3 2 3" xfId="31640"/>
    <cellStyle name="Normal 52 3 3" xfId="20531"/>
    <cellStyle name="Normal 52 3 3 2" xfId="31641"/>
    <cellStyle name="Normal 52 3 4" xfId="31642"/>
    <cellStyle name="Normal 52 4" xfId="10664"/>
    <cellStyle name="Normal 52 4 2" xfId="10665"/>
    <cellStyle name="Normal 52 4 2 2" xfId="20532"/>
    <cellStyle name="Normal 52 4 2 2 2" xfId="31643"/>
    <cellStyle name="Normal 52 4 2 3" xfId="31644"/>
    <cellStyle name="Normal 52 4 3" xfId="20533"/>
    <cellStyle name="Normal 52 4 3 2" xfId="31645"/>
    <cellStyle name="Normal 52 4 4" xfId="31646"/>
    <cellStyle name="Normal 52 5" xfId="10666"/>
    <cellStyle name="Normal 52 5 2" xfId="10667"/>
    <cellStyle name="Normal 52 5 2 2" xfId="20534"/>
    <cellStyle name="Normal 52 5 2 2 2" xfId="31647"/>
    <cellStyle name="Normal 52 5 2 3" xfId="31648"/>
    <cellStyle name="Normal 52 5 3" xfId="20535"/>
    <cellStyle name="Normal 52 5 3 2" xfId="31649"/>
    <cellStyle name="Normal 52 5 4" xfId="31650"/>
    <cellStyle name="Normal 52 6" xfId="10668"/>
    <cellStyle name="Normal 52 6 2" xfId="10669"/>
    <cellStyle name="Normal 52 6 2 2" xfId="20536"/>
    <cellStyle name="Normal 52 6 2 2 2" xfId="31651"/>
    <cellStyle name="Normal 52 6 2 3" xfId="31652"/>
    <cellStyle name="Normal 52 6 3" xfId="20537"/>
    <cellStyle name="Normal 52 6 3 2" xfId="31653"/>
    <cellStyle name="Normal 52 6 4" xfId="31654"/>
    <cellStyle name="Normal 52 7" xfId="10670"/>
    <cellStyle name="Normal 52 7 2" xfId="10671"/>
    <cellStyle name="Normal 52 7 2 2" xfId="20538"/>
    <cellStyle name="Normal 52 7 2 2 2" xfId="31655"/>
    <cellStyle name="Normal 52 7 2 3" xfId="31656"/>
    <cellStyle name="Normal 52 7 3" xfId="20539"/>
    <cellStyle name="Normal 52 7 3 2" xfId="31657"/>
    <cellStyle name="Normal 52 7 4" xfId="31658"/>
    <cellStyle name="Normal 53" xfId="10672"/>
    <cellStyle name="Normal 53 2" xfId="10673"/>
    <cellStyle name="Normal 53 2 2" xfId="10674"/>
    <cellStyle name="Normal 53 2 2 2" xfId="20540"/>
    <cellStyle name="Normal 53 2 2 2 2" xfId="31659"/>
    <cellStyle name="Normal 53 2 2 3" xfId="31660"/>
    <cellStyle name="Normal 53 2 3" xfId="20541"/>
    <cellStyle name="Normal 53 2 3 2" xfId="31661"/>
    <cellStyle name="Normal 53 2 4" xfId="31662"/>
    <cellStyle name="Normal 53 3" xfId="10675"/>
    <cellStyle name="Normal 53 3 2" xfId="10676"/>
    <cellStyle name="Normal 53 3 2 2" xfId="20542"/>
    <cellStyle name="Normal 53 3 2 2 2" xfId="31663"/>
    <cellStyle name="Normal 53 3 2 3" xfId="31664"/>
    <cellStyle name="Normal 53 3 3" xfId="20543"/>
    <cellStyle name="Normal 53 3 3 2" xfId="31665"/>
    <cellStyle name="Normal 53 3 4" xfId="31666"/>
    <cellStyle name="Normal 53 4" xfId="10677"/>
    <cellStyle name="Normal 53 4 2" xfId="10678"/>
    <cellStyle name="Normal 53 4 2 2" xfId="20544"/>
    <cellStyle name="Normal 53 4 2 2 2" xfId="31667"/>
    <cellStyle name="Normal 53 4 2 3" xfId="31668"/>
    <cellStyle name="Normal 53 4 3" xfId="20545"/>
    <cellStyle name="Normal 53 4 3 2" xfId="31669"/>
    <cellStyle name="Normal 53 4 4" xfId="31670"/>
    <cellStyle name="Normal 53 5" xfId="10679"/>
    <cellStyle name="Normal 53 5 2" xfId="10680"/>
    <cellStyle name="Normal 53 5 2 2" xfId="20546"/>
    <cellStyle name="Normal 53 5 2 2 2" xfId="31671"/>
    <cellStyle name="Normal 53 5 2 3" xfId="31672"/>
    <cellStyle name="Normal 53 5 3" xfId="20547"/>
    <cellStyle name="Normal 53 5 3 2" xfId="31673"/>
    <cellStyle name="Normal 53 5 4" xfId="31674"/>
    <cellStyle name="Normal 53 6" xfId="10681"/>
    <cellStyle name="Normal 53 6 2" xfId="10682"/>
    <cellStyle name="Normal 53 6 2 2" xfId="20548"/>
    <cellStyle name="Normal 53 6 2 2 2" xfId="31675"/>
    <cellStyle name="Normal 53 6 2 3" xfId="31676"/>
    <cellStyle name="Normal 53 6 3" xfId="20549"/>
    <cellStyle name="Normal 53 6 3 2" xfId="31677"/>
    <cellStyle name="Normal 53 6 4" xfId="31678"/>
    <cellStyle name="Normal 53 7" xfId="10683"/>
    <cellStyle name="Normal 53 7 2" xfId="10684"/>
    <cellStyle name="Normal 53 7 2 2" xfId="20550"/>
    <cellStyle name="Normal 53 7 2 2 2" xfId="31679"/>
    <cellStyle name="Normal 53 7 2 3" xfId="31680"/>
    <cellStyle name="Normal 53 7 3" xfId="20551"/>
    <cellStyle name="Normal 53 7 3 2" xfId="31681"/>
    <cellStyle name="Normal 53 7 4" xfId="31682"/>
    <cellStyle name="Normal 54" xfId="10685"/>
    <cellStyle name="Normal 54 2" xfId="10686"/>
    <cellStyle name="Normal 54 2 2" xfId="10687"/>
    <cellStyle name="Normal 54 2 2 2" xfId="20552"/>
    <cellStyle name="Normal 54 2 2 2 2" xfId="31683"/>
    <cellStyle name="Normal 54 2 2 3" xfId="31684"/>
    <cellStyle name="Normal 54 2 3" xfId="20553"/>
    <cellStyle name="Normal 54 2 3 2" xfId="31685"/>
    <cellStyle name="Normal 54 2 4" xfId="31686"/>
    <cellStyle name="Normal 54 3" xfId="10688"/>
    <cellStyle name="Normal 54 3 2" xfId="10689"/>
    <cellStyle name="Normal 54 3 2 2" xfId="20554"/>
    <cellStyle name="Normal 54 3 2 2 2" xfId="31687"/>
    <cellStyle name="Normal 54 3 2 3" xfId="31688"/>
    <cellStyle name="Normal 54 3 3" xfId="20555"/>
    <cellStyle name="Normal 54 3 3 2" xfId="31689"/>
    <cellStyle name="Normal 54 3 4" xfId="31690"/>
    <cellStyle name="Normal 54 4" xfId="10690"/>
    <cellStyle name="Normal 54 4 2" xfId="10691"/>
    <cellStyle name="Normal 54 4 2 2" xfId="20556"/>
    <cellStyle name="Normal 54 4 2 2 2" xfId="31691"/>
    <cellStyle name="Normal 54 4 2 3" xfId="31692"/>
    <cellStyle name="Normal 54 4 3" xfId="20557"/>
    <cellStyle name="Normal 54 4 3 2" xfId="31693"/>
    <cellStyle name="Normal 54 4 4" xfId="31694"/>
    <cellStyle name="Normal 54 5" xfId="10692"/>
    <cellStyle name="Normal 54 5 2" xfId="10693"/>
    <cellStyle name="Normal 54 5 2 2" xfId="20558"/>
    <cellStyle name="Normal 54 5 2 2 2" xfId="31695"/>
    <cellStyle name="Normal 54 5 2 3" xfId="31696"/>
    <cellStyle name="Normal 54 5 3" xfId="20559"/>
    <cellStyle name="Normal 54 5 3 2" xfId="31697"/>
    <cellStyle name="Normal 54 5 4" xfId="31698"/>
    <cellStyle name="Normal 54 6" xfId="10694"/>
    <cellStyle name="Normal 54 6 2" xfId="10695"/>
    <cellStyle name="Normal 54 6 2 2" xfId="20560"/>
    <cellStyle name="Normal 54 6 2 2 2" xfId="31699"/>
    <cellStyle name="Normal 54 6 2 3" xfId="31700"/>
    <cellStyle name="Normal 54 6 3" xfId="20561"/>
    <cellStyle name="Normal 54 6 3 2" xfId="31701"/>
    <cellStyle name="Normal 54 6 4" xfId="31702"/>
    <cellStyle name="Normal 54 7" xfId="10696"/>
    <cellStyle name="Normal 54 7 2" xfId="10697"/>
    <cellStyle name="Normal 54 7 2 2" xfId="20562"/>
    <cellStyle name="Normal 54 7 2 2 2" xfId="31703"/>
    <cellStyle name="Normal 54 7 2 3" xfId="31704"/>
    <cellStyle name="Normal 54 7 3" xfId="20563"/>
    <cellStyle name="Normal 54 7 3 2" xfId="31705"/>
    <cellStyle name="Normal 54 7 4" xfId="31706"/>
    <cellStyle name="Normal 55" xfId="10698"/>
    <cellStyle name="Normal 55 2" xfId="10699"/>
    <cellStyle name="Normal 55 2 2" xfId="10700"/>
    <cellStyle name="Normal 55 2 2 2" xfId="20564"/>
    <cellStyle name="Normal 55 2 2 2 2" xfId="31707"/>
    <cellStyle name="Normal 55 2 2 3" xfId="31708"/>
    <cellStyle name="Normal 55 2 3" xfId="20565"/>
    <cellStyle name="Normal 55 2 3 2" xfId="31709"/>
    <cellStyle name="Normal 55 2 4" xfId="31710"/>
    <cellStyle name="Normal 55 3" xfId="10701"/>
    <cellStyle name="Normal 55 3 2" xfId="10702"/>
    <cellStyle name="Normal 55 3 2 2" xfId="20566"/>
    <cellStyle name="Normal 55 3 2 2 2" xfId="31711"/>
    <cellStyle name="Normal 55 3 2 3" xfId="31712"/>
    <cellStyle name="Normal 55 3 3" xfId="20567"/>
    <cellStyle name="Normal 55 3 3 2" xfId="31713"/>
    <cellStyle name="Normal 55 3 4" xfId="31714"/>
    <cellStyle name="Normal 55 4" xfId="10703"/>
    <cellStyle name="Normal 55 4 2" xfId="10704"/>
    <cellStyle name="Normal 55 4 2 2" xfId="20568"/>
    <cellStyle name="Normal 55 4 2 2 2" xfId="31715"/>
    <cellStyle name="Normal 55 4 2 3" xfId="31716"/>
    <cellStyle name="Normal 55 4 3" xfId="20569"/>
    <cellStyle name="Normal 55 4 3 2" xfId="31717"/>
    <cellStyle name="Normal 55 4 4" xfId="31718"/>
    <cellStyle name="Normal 55 5" xfId="10705"/>
    <cellStyle name="Normal 55 5 2" xfId="10706"/>
    <cellStyle name="Normal 55 5 2 2" xfId="20570"/>
    <cellStyle name="Normal 55 5 2 2 2" xfId="31719"/>
    <cellStyle name="Normal 55 5 2 3" xfId="31720"/>
    <cellStyle name="Normal 55 5 3" xfId="20571"/>
    <cellStyle name="Normal 55 5 3 2" xfId="31721"/>
    <cellStyle name="Normal 55 5 4" xfId="31722"/>
    <cellStyle name="Normal 55 6" xfId="10707"/>
    <cellStyle name="Normal 55 6 2" xfId="10708"/>
    <cellStyle name="Normal 55 6 2 2" xfId="20572"/>
    <cellStyle name="Normal 55 6 2 2 2" xfId="31723"/>
    <cellStyle name="Normal 55 6 2 3" xfId="31724"/>
    <cellStyle name="Normal 55 6 3" xfId="20573"/>
    <cellStyle name="Normal 55 6 3 2" xfId="31725"/>
    <cellStyle name="Normal 55 6 4" xfId="31726"/>
    <cellStyle name="Normal 55 7" xfId="10709"/>
    <cellStyle name="Normal 55 7 2" xfId="10710"/>
    <cellStyle name="Normal 55 7 2 2" xfId="20574"/>
    <cellStyle name="Normal 55 7 2 2 2" xfId="31727"/>
    <cellStyle name="Normal 55 7 2 3" xfId="31728"/>
    <cellStyle name="Normal 55 7 3" xfId="20575"/>
    <cellStyle name="Normal 55 7 3 2" xfId="31729"/>
    <cellStyle name="Normal 55 7 4" xfId="31730"/>
    <cellStyle name="Normal 56" xfId="10711"/>
    <cellStyle name="Normal 56 2" xfId="10712"/>
    <cellStyle name="Normal 56 2 2" xfId="10713"/>
    <cellStyle name="Normal 56 2 2 2" xfId="20576"/>
    <cellStyle name="Normal 56 2 2 2 2" xfId="31731"/>
    <cellStyle name="Normal 56 2 2 3" xfId="31732"/>
    <cellStyle name="Normal 56 2 3" xfId="20577"/>
    <cellStyle name="Normal 56 2 3 2" xfId="31733"/>
    <cellStyle name="Normal 56 2 4" xfId="31734"/>
    <cellStyle name="Normal 56 3" xfId="10714"/>
    <cellStyle name="Normal 56 3 2" xfId="10715"/>
    <cellStyle name="Normal 56 3 2 2" xfId="20578"/>
    <cellStyle name="Normal 56 3 2 2 2" xfId="31735"/>
    <cellStyle name="Normal 56 3 2 3" xfId="31736"/>
    <cellStyle name="Normal 56 3 3" xfId="20579"/>
    <cellStyle name="Normal 56 3 3 2" xfId="31737"/>
    <cellStyle name="Normal 56 3 4" xfId="31738"/>
    <cellStyle name="Normal 56 4" xfId="10716"/>
    <cellStyle name="Normal 56 4 2" xfId="10717"/>
    <cellStyle name="Normal 56 4 2 2" xfId="20580"/>
    <cellStyle name="Normal 56 4 2 2 2" xfId="31739"/>
    <cellStyle name="Normal 56 4 2 3" xfId="31740"/>
    <cellStyle name="Normal 56 4 3" xfId="20581"/>
    <cellStyle name="Normal 56 4 3 2" xfId="31741"/>
    <cellStyle name="Normal 56 4 4" xfId="31742"/>
    <cellStyle name="Normal 56 5" xfId="10718"/>
    <cellStyle name="Normal 56 5 2" xfId="10719"/>
    <cellStyle name="Normal 56 5 2 2" xfId="20582"/>
    <cellStyle name="Normal 56 5 2 2 2" xfId="31743"/>
    <cellStyle name="Normal 56 5 2 3" xfId="31744"/>
    <cellStyle name="Normal 56 5 3" xfId="20583"/>
    <cellStyle name="Normal 56 5 3 2" xfId="31745"/>
    <cellStyle name="Normal 56 5 4" xfId="31746"/>
    <cellStyle name="Normal 56 6" xfId="10720"/>
    <cellStyle name="Normal 56 6 2" xfId="10721"/>
    <cellStyle name="Normal 56 6 2 2" xfId="20584"/>
    <cellStyle name="Normal 56 6 2 2 2" xfId="31747"/>
    <cellStyle name="Normal 56 6 2 3" xfId="31748"/>
    <cellStyle name="Normal 56 6 3" xfId="20585"/>
    <cellStyle name="Normal 56 6 3 2" xfId="31749"/>
    <cellStyle name="Normal 56 6 4" xfId="31750"/>
    <cellStyle name="Normal 56 7" xfId="10722"/>
    <cellStyle name="Normal 56 7 2" xfId="10723"/>
    <cellStyle name="Normal 56 7 2 2" xfId="20586"/>
    <cellStyle name="Normal 56 7 2 2 2" xfId="31751"/>
    <cellStyle name="Normal 56 7 2 3" xfId="31752"/>
    <cellStyle name="Normal 56 7 3" xfId="20587"/>
    <cellStyle name="Normal 56 7 3 2" xfId="31753"/>
    <cellStyle name="Normal 56 7 4" xfId="31754"/>
    <cellStyle name="Normal 57" xfId="10724"/>
    <cellStyle name="Normal 57 2" xfId="10725"/>
    <cellStyle name="Normal 57 2 2" xfId="10726"/>
    <cellStyle name="Normal 57 2 2 2" xfId="20588"/>
    <cellStyle name="Normal 57 2 2 2 2" xfId="31755"/>
    <cellStyle name="Normal 57 2 2 3" xfId="31756"/>
    <cellStyle name="Normal 57 2 3" xfId="20589"/>
    <cellStyle name="Normal 57 2 3 2" xfId="31757"/>
    <cellStyle name="Normal 57 2 4" xfId="31758"/>
    <cellStyle name="Normal 57 3" xfId="10727"/>
    <cellStyle name="Normal 57 3 2" xfId="10728"/>
    <cellStyle name="Normal 57 3 2 2" xfId="20590"/>
    <cellStyle name="Normal 57 3 2 2 2" xfId="31759"/>
    <cellStyle name="Normal 57 3 2 3" xfId="31760"/>
    <cellStyle name="Normal 57 3 3" xfId="20591"/>
    <cellStyle name="Normal 57 3 3 2" xfId="31761"/>
    <cellStyle name="Normal 57 3 4" xfId="31762"/>
    <cellStyle name="Normal 57 4" xfId="10729"/>
    <cellStyle name="Normal 57 4 2" xfId="10730"/>
    <cellStyle name="Normal 57 4 2 2" xfId="20592"/>
    <cellStyle name="Normal 57 4 2 2 2" xfId="31763"/>
    <cellStyle name="Normal 57 4 2 3" xfId="31764"/>
    <cellStyle name="Normal 57 4 3" xfId="20593"/>
    <cellStyle name="Normal 57 4 3 2" xfId="31765"/>
    <cellStyle name="Normal 57 4 4" xfId="31766"/>
    <cellStyle name="Normal 57 5" xfId="10731"/>
    <cellStyle name="Normal 57 5 2" xfId="10732"/>
    <cellStyle name="Normal 57 5 2 2" xfId="20594"/>
    <cellStyle name="Normal 57 5 2 2 2" xfId="31767"/>
    <cellStyle name="Normal 57 5 2 3" xfId="31768"/>
    <cellStyle name="Normal 57 5 3" xfId="20595"/>
    <cellStyle name="Normal 57 5 3 2" xfId="31769"/>
    <cellStyle name="Normal 57 5 4" xfId="31770"/>
    <cellStyle name="Normal 57 6" xfId="10733"/>
    <cellStyle name="Normal 57 6 2" xfId="10734"/>
    <cellStyle name="Normal 57 6 2 2" xfId="20596"/>
    <cellStyle name="Normal 57 6 2 2 2" xfId="31771"/>
    <cellStyle name="Normal 57 6 2 3" xfId="31772"/>
    <cellStyle name="Normal 57 6 3" xfId="20597"/>
    <cellStyle name="Normal 57 6 3 2" xfId="31773"/>
    <cellStyle name="Normal 57 6 4" xfId="31774"/>
    <cellStyle name="Normal 57 7" xfId="10735"/>
    <cellStyle name="Normal 57 7 2" xfId="10736"/>
    <cellStyle name="Normal 57 7 2 2" xfId="20598"/>
    <cellStyle name="Normal 57 7 2 2 2" xfId="31775"/>
    <cellStyle name="Normal 57 7 2 3" xfId="31776"/>
    <cellStyle name="Normal 57 7 3" xfId="20599"/>
    <cellStyle name="Normal 57 7 3 2" xfId="31777"/>
    <cellStyle name="Normal 57 7 4" xfId="31778"/>
    <cellStyle name="Normal 58" xfId="10737"/>
    <cellStyle name="Normal 58 2" xfId="10738"/>
    <cellStyle name="Normal 58 2 2" xfId="10739"/>
    <cellStyle name="Normal 58 2 2 2" xfId="20600"/>
    <cellStyle name="Normal 58 2 2 2 2" xfId="31779"/>
    <cellStyle name="Normal 58 2 2 3" xfId="31780"/>
    <cellStyle name="Normal 58 2 3" xfId="20601"/>
    <cellStyle name="Normal 58 2 3 2" xfId="31781"/>
    <cellStyle name="Normal 58 2 4" xfId="31782"/>
    <cellStyle name="Normal 58 3" xfId="10740"/>
    <cellStyle name="Normal 58 3 2" xfId="10741"/>
    <cellStyle name="Normal 58 3 2 2" xfId="20602"/>
    <cellStyle name="Normal 58 3 2 2 2" xfId="31783"/>
    <cellStyle name="Normal 58 3 2 3" xfId="31784"/>
    <cellStyle name="Normal 58 3 3" xfId="20603"/>
    <cellStyle name="Normal 58 3 3 2" xfId="31785"/>
    <cellStyle name="Normal 58 3 4" xfId="31786"/>
    <cellStyle name="Normal 58 4" xfId="10742"/>
    <cellStyle name="Normal 58 4 2" xfId="10743"/>
    <cellStyle name="Normal 58 4 2 2" xfId="20604"/>
    <cellStyle name="Normal 58 4 2 2 2" xfId="31787"/>
    <cellStyle name="Normal 58 4 2 3" xfId="31788"/>
    <cellStyle name="Normal 58 4 3" xfId="20605"/>
    <cellStyle name="Normal 58 4 3 2" xfId="31789"/>
    <cellStyle name="Normal 58 4 4" xfId="31790"/>
    <cellStyle name="Normal 58 5" xfId="10744"/>
    <cellStyle name="Normal 58 5 2" xfId="10745"/>
    <cellStyle name="Normal 58 5 2 2" xfId="20606"/>
    <cellStyle name="Normal 58 5 2 2 2" xfId="31791"/>
    <cellStyle name="Normal 58 5 2 3" xfId="31792"/>
    <cellStyle name="Normal 58 5 3" xfId="20607"/>
    <cellStyle name="Normal 58 5 3 2" xfId="31793"/>
    <cellStyle name="Normal 58 5 4" xfId="31794"/>
    <cellStyle name="Normal 58 6" xfId="10746"/>
    <cellStyle name="Normal 58 6 2" xfId="10747"/>
    <cellStyle name="Normal 58 6 2 2" xfId="20608"/>
    <cellStyle name="Normal 58 6 2 2 2" xfId="31795"/>
    <cellStyle name="Normal 58 6 2 3" xfId="31796"/>
    <cellStyle name="Normal 58 6 3" xfId="20609"/>
    <cellStyle name="Normal 58 6 3 2" xfId="31797"/>
    <cellStyle name="Normal 58 6 4" xfId="31798"/>
    <cellStyle name="Normal 58 7" xfId="10748"/>
    <cellStyle name="Normal 58 7 2" xfId="10749"/>
    <cellStyle name="Normal 58 7 2 2" xfId="20610"/>
    <cellStyle name="Normal 58 7 2 2 2" xfId="31799"/>
    <cellStyle name="Normal 58 7 2 3" xfId="31800"/>
    <cellStyle name="Normal 58 7 3" xfId="20611"/>
    <cellStyle name="Normal 58 7 3 2" xfId="31801"/>
    <cellStyle name="Normal 58 7 4" xfId="31802"/>
    <cellStyle name="Normal 59" xfId="10750"/>
    <cellStyle name="Normal 59 2" xfId="10751"/>
    <cellStyle name="Normal 59 2 2" xfId="10752"/>
    <cellStyle name="Normal 59 2 2 2" xfId="20612"/>
    <cellStyle name="Normal 59 2 2 2 2" xfId="31803"/>
    <cellStyle name="Normal 59 2 2 3" xfId="31804"/>
    <cellStyle name="Normal 59 2 3" xfId="20613"/>
    <cellStyle name="Normal 59 2 3 2" xfId="31805"/>
    <cellStyle name="Normal 59 2 4" xfId="31806"/>
    <cellStyle name="Normal 59 3" xfId="10753"/>
    <cellStyle name="Normal 59 3 2" xfId="10754"/>
    <cellStyle name="Normal 59 3 2 2" xfId="20614"/>
    <cellStyle name="Normal 59 3 2 2 2" xfId="31807"/>
    <cellStyle name="Normal 59 3 2 3" xfId="31808"/>
    <cellStyle name="Normal 59 3 3" xfId="20615"/>
    <cellStyle name="Normal 59 3 3 2" xfId="31809"/>
    <cellStyle name="Normal 59 3 4" xfId="31810"/>
    <cellStyle name="Normal 59 4" xfId="10755"/>
    <cellStyle name="Normal 59 4 2" xfId="10756"/>
    <cellStyle name="Normal 59 4 2 2" xfId="20616"/>
    <cellStyle name="Normal 59 4 2 2 2" xfId="31811"/>
    <cellStyle name="Normal 59 4 2 3" xfId="31812"/>
    <cellStyle name="Normal 59 4 3" xfId="20617"/>
    <cellStyle name="Normal 59 4 3 2" xfId="31813"/>
    <cellStyle name="Normal 59 4 4" xfId="31814"/>
    <cellStyle name="Normal 59 5" xfId="10757"/>
    <cellStyle name="Normal 59 5 2" xfId="10758"/>
    <cellStyle name="Normal 59 5 2 2" xfId="20618"/>
    <cellStyle name="Normal 59 5 2 2 2" xfId="31815"/>
    <cellStyle name="Normal 59 5 2 3" xfId="31816"/>
    <cellStyle name="Normal 59 5 3" xfId="20619"/>
    <cellStyle name="Normal 59 5 3 2" xfId="31817"/>
    <cellStyle name="Normal 59 5 4" xfId="31818"/>
    <cellStyle name="Normal 59 6" xfId="10759"/>
    <cellStyle name="Normal 59 6 2" xfId="10760"/>
    <cellStyle name="Normal 59 6 2 2" xfId="20620"/>
    <cellStyle name="Normal 59 6 2 2 2" xfId="31819"/>
    <cellStyle name="Normal 59 6 2 3" xfId="31820"/>
    <cellStyle name="Normal 59 6 3" xfId="20621"/>
    <cellStyle name="Normal 59 6 3 2" xfId="31821"/>
    <cellStyle name="Normal 59 6 4" xfId="31822"/>
    <cellStyle name="Normal 59 7" xfId="10761"/>
    <cellStyle name="Normal 59 7 2" xfId="10762"/>
    <cellStyle name="Normal 59 7 2 2" xfId="20622"/>
    <cellStyle name="Normal 59 7 2 2 2" xfId="31823"/>
    <cellStyle name="Normal 59 7 2 3" xfId="31824"/>
    <cellStyle name="Normal 59 7 3" xfId="20623"/>
    <cellStyle name="Normal 59 7 3 2" xfId="31825"/>
    <cellStyle name="Normal 59 7 4" xfId="31826"/>
    <cellStyle name="Normal 6" xfId="60"/>
    <cellStyle name="Normal 6 10" xfId="10763"/>
    <cellStyle name="Normal 6 10 2" xfId="10764"/>
    <cellStyle name="Normal 6 11" xfId="10765"/>
    <cellStyle name="Normal 6 11 2" xfId="10766"/>
    <cellStyle name="Normal 6 12" xfId="10767"/>
    <cellStyle name="Normal 6 12 2" xfId="10768"/>
    <cellStyle name="Normal 6 12 2 2" xfId="31827"/>
    <cellStyle name="Normal 6 12 3" xfId="10769"/>
    <cellStyle name="Normal 6 12 3 2" xfId="20624"/>
    <cellStyle name="Normal 6 12 3 2 2" xfId="31828"/>
    <cellStyle name="Normal 6 12 3 3" xfId="31829"/>
    <cellStyle name="Normal 6 12 4" xfId="20625"/>
    <cellStyle name="Normal 6 12 4 2" xfId="31830"/>
    <cellStyle name="Normal 6 12 5" xfId="31831"/>
    <cellStyle name="Normal 6 13" xfId="10770"/>
    <cellStyle name="Normal 6 13 2" xfId="10771"/>
    <cellStyle name="Normal 6 13 3" xfId="10772"/>
    <cellStyle name="Normal 6 13 3 2" xfId="20626"/>
    <cellStyle name="Normal 6 13 3 2 2" xfId="31832"/>
    <cellStyle name="Normal 6 13 3 3" xfId="31833"/>
    <cellStyle name="Normal 6 13 4" xfId="20627"/>
    <cellStyle name="Normal 6 13 4 2" xfId="31834"/>
    <cellStyle name="Normal 6 13 5" xfId="31835"/>
    <cellStyle name="Normal 6 14" xfId="20628"/>
    <cellStyle name="Normal 6 14 2" xfId="31836"/>
    <cellStyle name="Normal 6 2" xfId="10773"/>
    <cellStyle name="Normal 6 2 10" xfId="10774"/>
    <cellStyle name="Normal 6 2 10 2" xfId="10775"/>
    <cellStyle name="Normal 6 2 10 3" xfId="10776"/>
    <cellStyle name="Normal 6 2 10 3 2" xfId="20629"/>
    <cellStyle name="Normal 6 2 10 3 2 2" xfId="31837"/>
    <cellStyle name="Normal 6 2 10 3 3" xfId="31838"/>
    <cellStyle name="Normal 6 2 10 4" xfId="20630"/>
    <cellStyle name="Normal 6 2 10 4 2" xfId="31839"/>
    <cellStyle name="Normal 6 2 10 5" xfId="31840"/>
    <cellStyle name="Normal 6 2 11" xfId="10777"/>
    <cellStyle name="Normal 6 2 11 2" xfId="20631"/>
    <cellStyle name="Normal 6 2 11 2 2" xfId="31841"/>
    <cellStyle name="Normal 6 2 11 3" xfId="31842"/>
    <cellStyle name="Normal 6 2 12" xfId="20632"/>
    <cellStyle name="Normal 6 2 12 2" xfId="31843"/>
    <cellStyle name="Normal 6 2 13" xfId="31844"/>
    <cellStyle name="Normal 6 2 2" xfId="10778"/>
    <cellStyle name="Normal 6 2 2 10" xfId="10779"/>
    <cellStyle name="Normal 6 2 2 2" xfId="10780"/>
    <cellStyle name="Normal 6 2 2 2 2" xfId="10781"/>
    <cellStyle name="Normal 6 2 2 2 2 2" xfId="10782"/>
    <cellStyle name="Normal 6 2 2 2 2 2 2" xfId="10783"/>
    <cellStyle name="Normal 6 2 2 2 2 2 3" xfId="10784"/>
    <cellStyle name="Normal 6 2 2 2 2 2 3 2" xfId="20633"/>
    <cellStyle name="Normal 6 2 2 2 2 2 3 2 2" xfId="31845"/>
    <cellStyle name="Normal 6 2 2 2 2 2 3 3" xfId="31846"/>
    <cellStyle name="Normal 6 2 2 2 2 2 4" xfId="20634"/>
    <cellStyle name="Normal 6 2 2 2 2 2 4 2" xfId="31847"/>
    <cellStyle name="Normal 6 2 2 2 2 2 5" xfId="31848"/>
    <cellStyle name="Normal 6 2 2 2 2 3" xfId="10785"/>
    <cellStyle name="Normal 6 2 2 2 2 4" xfId="10786"/>
    <cellStyle name="Normal 6 2 2 2 2 4 2" xfId="20635"/>
    <cellStyle name="Normal 6 2 2 2 2 4 2 2" xfId="31849"/>
    <cellStyle name="Normal 6 2 2 2 2 4 3" xfId="31850"/>
    <cellStyle name="Normal 6 2 2 2 2 5" xfId="20636"/>
    <cellStyle name="Normal 6 2 2 2 2 5 2" xfId="31851"/>
    <cellStyle name="Normal 6 2 2 2 2 6" xfId="31852"/>
    <cellStyle name="Normal 6 2 2 2 3" xfId="10787"/>
    <cellStyle name="Normal 6 2 2 2 3 2" xfId="10788"/>
    <cellStyle name="Normal 6 2 2 2 3 3" xfId="10789"/>
    <cellStyle name="Normal 6 2 2 2 3 3 2" xfId="20637"/>
    <cellStyle name="Normal 6 2 2 2 3 3 2 2" xfId="31853"/>
    <cellStyle name="Normal 6 2 2 2 3 3 3" xfId="31854"/>
    <cellStyle name="Normal 6 2 2 2 3 4" xfId="20638"/>
    <cellStyle name="Normal 6 2 2 2 3 4 2" xfId="31855"/>
    <cellStyle name="Normal 6 2 2 2 3 5" xfId="31856"/>
    <cellStyle name="Normal 6 2 2 2 4" xfId="10790"/>
    <cellStyle name="Normal 6 2 2 2 5" xfId="10791"/>
    <cellStyle name="Normal 6 2 2 2 5 2" xfId="20639"/>
    <cellStyle name="Normal 6 2 2 2 5 2 2" xfId="31857"/>
    <cellStyle name="Normal 6 2 2 2 5 3" xfId="31858"/>
    <cellStyle name="Normal 6 2 2 2 6" xfId="20640"/>
    <cellStyle name="Normal 6 2 2 2 6 2" xfId="31859"/>
    <cellStyle name="Normal 6 2 2 2 7" xfId="31860"/>
    <cellStyle name="Normal 6 2 2 3" xfId="10792"/>
    <cellStyle name="Normal 6 2 2 3 2" xfId="10793"/>
    <cellStyle name="Normal 6 2 2 3 2 2" xfId="10794"/>
    <cellStyle name="Normal 6 2 2 3 2 3" xfId="10795"/>
    <cellStyle name="Normal 6 2 2 3 2 3 2" xfId="20641"/>
    <cellStyle name="Normal 6 2 2 3 2 3 2 2" xfId="31861"/>
    <cellStyle name="Normal 6 2 2 3 2 3 3" xfId="31862"/>
    <cellStyle name="Normal 6 2 2 3 2 4" xfId="20642"/>
    <cellStyle name="Normal 6 2 2 3 2 4 2" xfId="31863"/>
    <cellStyle name="Normal 6 2 2 3 2 5" xfId="31864"/>
    <cellStyle name="Normal 6 2 2 3 3" xfId="10796"/>
    <cellStyle name="Normal 6 2 2 3 4" xfId="10797"/>
    <cellStyle name="Normal 6 2 2 3 4 2" xfId="20643"/>
    <cellStyle name="Normal 6 2 2 3 4 2 2" xfId="31865"/>
    <cellStyle name="Normal 6 2 2 3 4 3" xfId="31866"/>
    <cellStyle name="Normal 6 2 2 3 5" xfId="20644"/>
    <cellStyle name="Normal 6 2 2 3 5 2" xfId="31867"/>
    <cellStyle name="Normal 6 2 2 3 6" xfId="31868"/>
    <cellStyle name="Normal 6 2 2 4" xfId="10798"/>
    <cellStyle name="Normal 6 2 2 4 2" xfId="10799"/>
    <cellStyle name="Normal 6 2 2 4 2 2" xfId="10800"/>
    <cellStyle name="Normal 6 2 2 4 2 3" xfId="10801"/>
    <cellStyle name="Normal 6 2 2 4 2 3 2" xfId="20645"/>
    <cellStyle name="Normal 6 2 2 4 2 3 2 2" xfId="31869"/>
    <cellStyle name="Normal 6 2 2 4 2 3 3" xfId="31870"/>
    <cellStyle name="Normal 6 2 2 4 2 4" xfId="20646"/>
    <cellStyle name="Normal 6 2 2 4 2 4 2" xfId="31871"/>
    <cellStyle name="Normal 6 2 2 4 2 5" xfId="31872"/>
    <cellStyle name="Normal 6 2 2 4 3" xfId="10802"/>
    <cellStyle name="Normal 6 2 2 4 4" xfId="10803"/>
    <cellStyle name="Normal 6 2 2 4 4 2" xfId="20647"/>
    <cellStyle name="Normal 6 2 2 4 4 2 2" xfId="31873"/>
    <cellStyle name="Normal 6 2 2 4 4 3" xfId="31874"/>
    <cellStyle name="Normal 6 2 2 4 5" xfId="20648"/>
    <cellStyle name="Normal 6 2 2 4 5 2" xfId="31875"/>
    <cellStyle name="Normal 6 2 2 4 6" xfId="31876"/>
    <cellStyle name="Normal 6 2 2 5" xfId="10804"/>
    <cellStyle name="Normal 6 2 2 5 2" xfId="10805"/>
    <cellStyle name="Normal 6 2 2 5 2 2" xfId="10806"/>
    <cellStyle name="Normal 6 2 2 5 2 3" xfId="10807"/>
    <cellStyle name="Normal 6 2 2 5 2 3 2" xfId="20649"/>
    <cellStyle name="Normal 6 2 2 5 2 3 2 2" xfId="31877"/>
    <cellStyle name="Normal 6 2 2 5 2 3 3" xfId="31878"/>
    <cellStyle name="Normal 6 2 2 5 2 4" xfId="20650"/>
    <cellStyle name="Normal 6 2 2 5 2 4 2" xfId="31879"/>
    <cellStyle name="Normal 6 2 2 5 2 5" xfId="31880"/>
    <cellStyle name="Normal 6 2 2 5 3" xfId="10808"/>
    <cellStyle name="Normal 6 2 2 5 4" xfId="10809"/>
    <cellStyle name="Normal 6 2 2 5 4 2" xfId="20651"/>
    <cellStyle name="Normal 6 2 2 5 4 2 2" xfId="31881"/>
    <cellStyle name="Normal 6 2 2 5 4 3" xfId="31882"/>
    <cellStyle name="Normal 6 2 2 5 5" xfId="20652"/>
    <cellStyle name="Normal 6 2 2 5 5 2" xfId="31883"/>
    <cellStyle name="Normal 6 2 2 5 6" xfId="31884"/>
    <cellStyle name="Normal 6 2 2 6" xfId="10810"/>
    <cellStyle name="Normal 6 2 2 6 2" xfId="10811"/>
    <cellStyle name="Normal 6 2 2 6 2 2" xfId="10812"/>
    <cellStyle name="Normal 6 2 2 6 2 3" xfId="10813"/>
    <cellStyle name="Normal 6 2 2 6 2 3 2" xfId="20653"/>
    <cellStyle name="Normal 6 2 2 6 2 3 2 2" xfId="31885"/>
    <cellStyle name="Normal 6 2 2 6 2 3 3" xfId="31886"/>
    <cellStyle name="Normal 6 2 2 6 2 4" xfId="20654"/>
    <cellStyle name="Normal 6 2 2 6 2 4 2" xfId="31887"/>
    <cellStyle name="Normal 6 2 2 6 2 5" xfId="31888"/>
    <cellStyle name="Normal 6 2 2 6 3" xfId="10814"/>
    <cellStyle name="Normal 6 2 2 6 4" xfId="10815"/>
    <cellStyle name="Normal 6 2 2 6 4 2" xfId="20655"/>
    <cellStyle name="Normal 6 2 2 6 4 2 2" xfId="31889"/>
    <cellStyle name="Normal 6 2 2 6 4 3" xfId="31890"/>
    <cellStyle name="Normal 6 2 2 6 5" xfId="20656"/>
    <cellStyle name="Normal 6 2 2 6 5 2" xfId="31891"/>
    <cellStyle name="Normal 6 2 2 6 6" xfId="31892"/>
    <cellStyle name="Normal 6 2 2 7" xfId="10816"/>
    <cellStyle name="Normal 6 2 2 7 2" xfId="10817"/>
    <cellStyle name="Normal 6 2 2 7 2 2" xfId="10818"/>
    <cellStyle name="Normal 6 2 2 7 2 3" xfId="10819"/>
    <cellStyle name="Normal 6 2 2 7 2 3 2" xfId="20657"/>
    <cellStyle name="Normal 6 2 2 7 2 3 2 2" xfId="31893"/>
    <cellStyle name="Normal 6 2 2 7 2 3 3" xfId="31894"/>
    <cellStyle name="Normal 6 2 2 7 2 4" xfId="20658"/>
    <cellStyle name="Normal 6 2 2 7 2 4 2" xfId="31895"/>
    <cellStyle name="Normal 6 2 2 7 2 5" xfId="31896"/>
    <cellStyle name="Normal 6 2 2 7 3" xfId="10820"/>
    <cellStyle name="Normal 6 2 2 7 4" xfId="10821"/>
    <cellStyle name="Normal 6 2 2 7 4 2" xfId="20659"/>
    <cellStyle name="Normal 6 2 2 7 4 2 2" xfId="31897"/>
    <cellStyle name="Normal 6 2 2 7 4 3" xfId="31898"/>
    <cellStyle name="Normal 6 2 2 7 5" xfId="20660"/>
    <cellStyle name="Normal 6 2 2 7 5 2" xfId="31899"/>
    <cellStyle name="Normal 6 2 2 7 6" xfId="31900"/>
    <cellStyle name="Normal 6 2 2 8" xfId="10822"/>
    <cellStyle name="Normal 6 2 2 8 2" xfId="10823"/>
    <cellStyle name="Normal 6 2 2 8 2 2" xfId="10824"/>
    <cellStyle name="Normal 6 2 2 8 2 3" xfId="10825"/>
    <cellStyle name="Normal 6 2 2 8 2 3 2" xfId="20661"/>
    <cellStyle name="Normal 6 2 2 8 2 3 2 2" xfId="31901"/>
    <cellStyle name="Normal 6 2 2 8 2 3 3" xfId="31902"/>
    <cellStyle name="Normal 6 2 2 8 2 4" xfId="20662"/>
    <cellStyle name="Normal 6 2 2 8 2 4 2" xfId="31903"/>
    <cellStyle name="Normal 6 2 2 8 2 5" xfId="31904"/>
    <cellStyle name="Normal 6 2 2 8 3" xfId="10826"/>
    <cellStyle name="Normal 6 2 2 8 4" xfId="10827"/>
    <cellStyle name="Normal 6 2 2 8 4 2" xfId="20663"/>
    <cellStyle name="Normal 6 2 2 8 4 2 2" xfId="31905"/>
    <cellStyle name="Normal 6 2 2 8 4 3" xfId="31906"/>
    <cellStyle name="Normal 6 2 2 8 5" xfId="20664"/>
    <cellStyle name="Normal 6 2 2 8 5 2" xfId="31907"/>
    <cellStyle name="Normal 6 2 2 8 6" xfId="31908"/>
    <cellStyle name="Normal 6 2 2 9" xfId="10828"/>
    <cellStyle name="Normal 6 2 2 9 2" xfId="10829"/>
    <cellStyle name="Normal 6 2 2 9 2 2" xfId="10830"/>
    <cellStyle name="Normal 6 2 2 9 2 3" xfId="10831"/>
    <cellStyle name="Normal 6 2 2 9 2 3 2" xfId="20665"/>
    <cellStyle name="Normal 6 2 2 9 2 3 2 2" xfId="31909"/>
    <cellStyle name="Normal 6 2 2 9 2 3 3" xfId="31910"/>
    <cellStyle name="Normal 6 2 2 9 2 4" xfId="20666"/>
    <cellStyle name="Normal 6 2 2 9 2 4 2" xfId="31911"/>
    <cellStyle name="Normal 6 2 2 9 2 5" xfId="31912"/>
    <cellStyle name="Normal 6 2 2 9 3" xfId="10832"/>
    <cellStyle name="Normal 6 2 2 9 4" xfId="10833"/>
    <cellStyle name="Normal 6 2 2 9 4 2" xfId="20667"/>
    <cellStyle name="Normal 6 2 2 9 4 2 2" xfId="31913"/>
    <cellStyle name="Normal 6 2 2 9 4 3" xfId="31914"/>
    <cellStyle name="Normal 6 2 2 9 5" xfId="20668"/>
    <cellStyle name="Normal 6 2 2 9 5 2" xfId="31915"/>
    <cellStyle name="Normal 6 2 2 9 6" xfId="31916"/>
    <cellStyle name="Normal 6 2 3" xfId="10834"/>
    <cellStyle name="Normal 6 2 3 2" xfId="10835"/>
    <cellStyle name="Normal 6 2 4" xfId="10836"/>
    <cellStyle name="Normal 6 2 4 2" xfId="10837"/>
    <cellStyle name="Normal 6 2 4 3" xfId="10838"/>
    <cellStyle name="Normal 6 2 4 3 2" xfId="20669"/>
    <cellStyle name="Normal 6 2 4 3 2 2" xfId="31917"/>
    <cellStyle name="Normal 6 2 4 3 3" xfId="31918"/>
    <cellStyle name="Normal 6 2 4 4" xfId="20670"/>
    <cellStyle name="Normal 6 2 4 4 2" xfId="31919"/>
    <cellStyle name="Normal 6 2 4 5" xfId="31920"/>
    <cellStyle name="Normal 6 2 5" xfId="10839"/>
    <cellStyle name="Normal 6 2 6" xfId="10840"/>
    <cellStyle name="Normal 6 2 7" xfId="10841"/>
    <cellStyle name="Normal 6 2 8" xfId="10842"/>
    <cellStyle name="Normal 6 2 9" xfId="10843"/>
    <cellStyle name="Normal 6 3" xfId="10844"/>
    <cellStyle name="Normal 6 3 2" xfId="10845"/>
    <cellStyle name="Normal 6 3 2 2" xfId="10846"/>
    <cellStyle name="Normal 6 3 2 2 2" xfId="10847"/>
    <cellStyle name="Normal 6 3 2 2 3" xfId="31921"/>
    <cellStyle name="Normal 6 3 2 3" xfId="10848"/>
    <cellStyle name="Normal 6 3 2 4" xfId="10849"/>
    <cellStyle name="Normal 6 3 2 4 2" xfId="20671"/>
    <cellStyle name="Normal 6 3 2 4 2 2" xfId="31922"/>
    <cellStyle name="Normal 6 3 2 4 3" xfId="31923"/>
    <cellStyle name="Normal 6 3 2 5" xfId="20672"/>
    <cellStyle name="Normal 6 3 2 5 2" xfId="31924"/>
    <cellStyle name="Normal 6 3 2 6" xfId="31925"/>
    <cellStyle name="Normal 6 3 3" xfId="10850"/>
    <cellStyle name="Normal 6 3 3 2" xfId="10851"/>
    <cellStyle name="Normal 6 3 4" xfId="10852"/>
    <cellStyle name="Normal 6 3 5" xfId="20673"/>
    <cellStyle name="Normal 6 3 5 2" xfId="31926"/>
    <cellStyle name="Normal 6 4" xfId="10853"/>
    <cellStyle name="Normal 6 4 2" xfId="10854"/>
    <cellStyle name="Normal 6 4 3" xfId="20674"/>
    <cellStyle name="Normal 6 4 3 2" xfId="31927"/>
    <cellStyle name="Normal 6 5" xfId="10855"/>
    <cellStyle name="Normal 6 5 2" xfId="10856"/>
    <cellStyle name="Normal 6 5 3" xfId="20675"/>
    <cellStyle name="Normal 6 5 3 2" xfId="31928"/>
    <cellStyle name="Normal 6 6" xfId="10857"/>
    <cellStyle name="Normal 6 6 2" xfId="10858"/>
    <cellStyle name="Normal 6 7" xfId="10859"/>
    <cellStyle name="Normal 6 7 2" xfId="10860"/>
    <cellStyle name="Normal 6 8" xfId="10861"/>
    <cellStyle name="Normal 6 8 2" xfId="10862"/>
    <cellStyle name="Normal 6 9" xfId="10863"/>
    <cellStyle name="Normal 6 9 2" xfId="10864"/>
    <cellStyle name="Normal 60" xfId="10865"/>
    <cellStyle name="Normal 60 2" xfId="10866"/>
    <cellStyle name="Normal 60 2 2" xfId="10867"/>
    <cellStyle name="Normal 60 2 2 2" xfId="20676"/>
    <cellStyle name="Normal 60 2 2 2 2" xfId="31929"/>
    <cellStyle name="Normal 60 2 2 3" xfId="31930"/>
    <cellStyle name="Normal 60 2 3" xfId="20677"/>
    <cellStyle name="Normal 60 2 3 2" xfId="31931"/>
    <cellStyle name="Normal 60 2 4" xfId="31932"/>
    <cellStyle name="Normal 60 3" xfId="10868"/>
    <cellStyle name="Normal 60 3 2" xfId="10869"/>
    <cellStyle name="Normal 60 3 2 2" xfId="20678"/>
    <cellStyle name="Normal 60 3 2 2 2" xfId="31933"/>
    <cellStyle name="Normal 60 3 2 3" xfId="31934"/>
    <cellStyle name="Normal 60 3 3" xfId="20679"/>
    <cellStyle name="Normal 60 3 3 2" xfId="31935"/>
    <cellStyle name="Normal 60 3 4" xfId="31936"/>
    <cellStyle name="Normal 60 4" xfId="10870"/>
    <cellStyle name="Normal 60 4 2" xfId="10871"/>
    <cellStyle name="Normal 60 4 2 2" xfId="20680"/>
    <cellStyle name="Normal 60 4 2 2 2" xfId="31937"/>
    <cellStyle name="Normal 60 4 2 3" xfId="31938"/>
    <cellStyle name="Normal 60 4 3" xfId="20681"/>
    <cellStyle name="Normal 60 4 3 2" xfId="31939"/>
    <cellStyle name="Normal 60 4 4" xfId="31940"/>
    <cellStyle name="Normal 60 5" xfId="10872"/>
    <cellStyle name="Normal 60 5 2" xfId="10873"/>
    <cellStyle name="Normal 60 5 2 2" xfId="20682"/>
    <cellStyle name="Normal 60 5 2 2 2" xfId="31941"/>
    <cellStyle name="Normal 60 5 2 3" xfId="31942"/>
    <cellStyle name="Normal 60 5 3" xfId="20683"/>
    <cellStyle name="Normal 60 5 3 2" xfId="31943"/>
    <cellStyle name="Normal 60 5 4" xfId="31944"/>
    <cellStyle name="Normal 60 6" xfId="10874"/>
    <cellStyle name="Normal 60 6 2" xfId="10875"/>
    <cellStyle name="Normal 60 6 2 2" xfId="20684"/>
    <cellStyle name="Normal 60 6 2 2 2" xfId="31945"/>
    <cellStyle name="Normal 60 6 2 3" xfId="31946"/>
    <cellStyle name="Normal 60 6 3" xfId="20685"/>
    <cellStyle name="Normal 60 6 3 2" xfId="31947"/>
    <cellStyle name="Normal 60 6 4" xfId="31948"/>
    <cellStyle name="Normal 60 7" xfId="10876"/>
    <cellStyle name="Normal 60 7 2" xfId="10877"/>
    <cellStyle name="Normal 60 7 2 2" xfId="20686"/>
    <cellStyle name="Normal 60 7 2 2 2" xfId="31949"/>
    <cellStyle name="Normal 60 7 2 3" xfId="31950"/>
    <cellStyle name="Normal 60 7 3" xfId="20687"/>
    <cellStyle name="Normal 60 7 3 2" xfId="31951"/>
    <cellStyle name="Normal 60 7 4" xfId="31952"/>
    <cellStyle name="Normal 61" xfId="10878"/>
    <cellStyle name="Normal 61 2" xfId="10879"/>
    <cellStyle name="Normal 61 2 2" xfId="10880"/>
    <cellStyle name="Normal 61 2 2 2" xfId="20688"/>
    <cellStyle name="Normal 61 2 2 2 2" xfId="31953"/>
    <cellStyle name="Normal 61 2 2 3" xfId="31954"/>
    <cellStyle name="Normal 61 2 3" xfId="20689"/>
    <cellStyle name="Normal 61 2 3 2" xfId="31955"/>
    <cellStyle name="Normal 61 2 4" xfId="31956"/>
    <cellStyle name="Normal 61 3" xfId="10881"/>
    <cellStyle name="Normal 61 3 2" xfId="10882"/>
    <cellStyle name="Normal 61 3 2 2" xfId="20690"/>
    <cellStyle name="Normal 61 3 2 2 2" xfId="31957"/>
    <cellStyle name="Normal 61 3 2 3" xfId="31958"/>
    <cellStyle name="Normal 61 3 3" xfId="20691"/>
    <cellStyle name="Normal 61 3 3 2" xfId="31959"/>
    <cellStyle name="Normal 61 3 4" xfId="31960"/>
    <cellStyle name="Normal 61 4" xfId="10883"/>
    <cellStyle name="Normal 61 4 2" xfId="10884"/>
    <cellStyle name="Normal 61 4 2 2" xfId="20692"/>
    <cellStyle name="Normal 61 4 2 2 2" xfId="31961"/>
    <cellStyle name="Normal 61 4 2 3" xfId="31962"/>
    <cellStyle name="Normal 61 4 3" xfId="20693"/>
    <cellStyle name="Normal 61 4 3 2" xfId="31963"/>
    <cellStyle name="Normal 61 4 4" xfId="31964"/>
    <cellStyle name="Normal 61 5" xfId="10885"/>
    <cellStyle name="Normal 61 5 2" xfId="10886"/>
    <cellStyle name="Normal 61 5 2 2" xfId="20694"/>
    <cellStyle name="Normal 61 5 2 2 2" xfId="31965"/>
    <cellStyle name="Normal 61 5 2 3" xfId="31966"/>
    <cellStyle name="Normal 61 5 3" xfId="20695"/>
    <cellStyle name="Normal 61 5 3 2" xfId="31967"/>
    <cellStyle name="Normal 61 5 4" xfId="31968"/>
    <cellStyle name="Normal 61 6" xfId="10887"/>
    <cellStyle name="Normal 61 6 2" xfId="10888"/>
    <cellStyle name="Normal 61 6 2 2" xfId="20696"/>
    <cellStyle name="Normal 61 6 2 2 2" xfId="31969"/>
    <cellStyle name="Normal 61 6 2 3" xfId="31970"/>
    <cellStyle name="Normal 61 6 3" xfId="20697"/>
    <cellStyle name="Normal 61 6 3 2" xfId="31971"/>
    <cellStyle name="Normal 61 6 4" xfId="31972"/>
    <cellStyle name="Normal 61 7" xfId="10889"/>
    <cellStyle name="Normal 61 7 2" xfId="10890"/>
    <cellStyle name="Normal 61 7 2 2" xfId="20698"/>
    <cellStyle name="Normal 61 7 2 2 2" xfId="31973"/>
    <cellStyle name="Normal 61 7 2 3" xfId="31974"/>
    <cellStyle name="Normal 61 7 3" xfId="20699"/>
    <cellStyle name="Normal 61 7 3 2" xfId="31975"/>
    <cellStyle name="Normal 61 7 4" xfId="31976"/>
    <cellStyle name="Normal 62" xfId="10891"/>
    <cellStyle name="Normal 62 2" xfId="10892"/>
    <cellStyle name="Normal 62 2 2" xfId="10893"/>
    <cellStyle name="Normal 62 2 2 2" xfId="20700"/>
    <cellStyle name="Normal 62 2 2 2 2" xfId="31977"/>
    <cellStyle name="Normal 62 2 2 3" xfId="31978"/>
    <cellStyle name="Normal 62 2 3" xfId="20701"/>
    <cellStyle name="Normal 62 2 3 2" xfId="31979"/>
    <cellStyle name="Normal 62 2 4" xfId="31980"/>
    <cellStyle name="Normal 62 3" xfId="10894"/>
    <cellStyle name="Normal 62 3 2" xfId="10895"/>
    <cellStyle name="Normal 62 3 2 2" xfId="20702"/>
    <cellStyle name="Normal 62 3 2 2 2" xfId="31981"/>
    <cellStyle name="Normal 62 3 2 3" xfId="31982"/>
    <cellStyle name="Normal 62 3 3" xfId="20703"/>
    <cellStyle name="Normal 62 3 3 2" xfId="31983"/>
    <cellStyle name="Normal 62 3 4" xfId="31984"/>
    <cellStyle name="Normal 62 4" xfId="10896"/>
    <cellStyle name="Normal 62 4 2" xfId="10897"/>
    <cellStyle name="Normal 62 4 2 2" xfId="20704"/>
    <cellStyle name="Normal 62 4 2 2 2" xfId="31985"/>
    <cellStyle name="Normal 62 4 2 3" xfId="31986"/>
    <cellStyle name="Normal 62 4 3" xfId="20705"/>
    <cellStyle name="Normal 62 4 3 2" xfId="31987"/>
    <cellStyle name="Normal 62 4 4" xfId="31988"/>
    <cellStyle name="Normal 62 5" xfId="10898"/>
    <cellStyle name="Normal 62 5 2" xfId="10899"/>
    <cellStyle name="Normal 62 5 2 2" xfId="20706"/>
    <cellStyle name="Normal 62 5 2 2 2" xfId="31989"/>
    <cellStyle name="Normal 62 5 2 3" xfId="31990"/>
    <cellStyle name="Normal 62 5 3" xfId="20707"/>
    <cellStyle name="Normal 62 5 3 2" xfId="31991"/>
    <cellStyle name="Normal 62 5 4" xfId="31992"/>
    <cellStyle name="Normal 62 6" xfId="10900"/>
    <cellStyle name="Normal 62 6 2" xfId="10901"/>
    <cellStyle name="Normal 62 6 2 2" xfId="20708"/>
    <cellStyle name="Normal 62 6 2 2 2" xfId="31993"/>
    <cellStyle name="Normal 62 6 2 3" xfId="31994"/>
    <cellStyle name="Normal 62 6 3" xfId="20709"/>
    <cellStyle name="Normal 62 6 3 2" xfId="31995"/>
    <cellStyle name="Normal 62 6 4" xfId="31996"/>
    <cellStyle name="Normal 62 7" xfId="10902"/>
    <cellStyle name="Normal 62 7 2" xfId="10903"/>
    <cellStyle name="Normal 62 7 2 2" xfId="20710"/>
    <cellStyle name="Normal 62 7 2 2 2" xfId="31997"/>
    <cellStyle name="Normal 62 7 2 3" xfId="31998"/>
    <cellStyle name="Normal 62 7 3" xfId="20711"/>
    <cellStyle name="Normal 62 7 3 2" xfId="31999"/>
    <cellStyle name="Normal 62 7 4" xfId="32000"/>
    <cellStyle name="Normal 63" xfId="10904"/>
    <cellStyle name="Normal 63 2" xfId="10905"/>
    <cellStyle name="Normal 64" xfId="10906"/>
    <cellStyle name="Normal 64 2" xfId="10907"/>
    <cellStyle name="Normal 65" xfId="10908"/>
    <cellStyle name="Normal 65 2" xfId="10909"/>
    <cellStyle name="Normal 65 2 2" xfId="10910"/>
    <cellStyle name="Normal 65 2 2 2" xfId="20712"/>
    <cellStyle name="Normal 65 2 2 2 2" xfId="32001"/>
    <cellStyle name="Normal 65 2 2 3" xfId="32002"/>
    <cellStyle name="Normal 65 2 3" xfId="20713"/>
    <cellStyle name="Normal 65 2 3 2" xfId="32003"/>
    <cellStyle name="Normal 65 2 4" xfId="32004"/>
    <cellStyle name="Normal 65 3" xfId="10911"/>
    <cellStyle name="Normal 65 3 2" xfId="10912"/>
    <cellStyle name="Normal 65 3 2 2" xfId="20714"/>
    <cellStyle name="Normal 65 3 2 2 2" xfId="32005"/>
    <cellStyle name="Normal 65 3 2 3" xfId="32006"/>
    <cellStyle name="Normal 65 3 3" xfId="20715"/>
    <cellStyle name="Normal 65 3 3 2" xfId="32007"/>
    <cellStyle name="Normal 65 3 4" xfId="32008"/>
    <cellStyle name="Normal 65 4" xfId="10913"/>
    <cellStyle name="Normal 65 4 2" xfId="10914"/>
    <cellStyle name="Normal 65 4 2 2" xfId="20716"/>
    <cellStyle name="Normal 65 4 2 2 2" xfId="32009"/>
    <cellStyle name="Normal 65 4 2 3" xfId="32010"/>
    <cellStyle name="Normal 65 4 3" xfId="20717"/>
    <cellStyle name="Normal 65 4 3 2" xfId="32011"/>
    <cellStyle name="Normal 65 4 4" xfId="32012"/>
    <cellStyle name="Normal 66" xfId="10915"/>
    <cellStyle name="Normal 66 2" xfId="10916"/>
    <cellStyle name="Normal 66 2 2" xfId="10917"/>
    <cellStyle name="Normal 66 2 3" xfId="10918"/>
    <cellStyle name="Normal 66 2 3 2" xfId="20718"/>
    <cellStyle name="Normal 66 2 3 2 2" xfId="32013"/>
    <cellStyle name="Normal 66 2 3 3" xfId="32014"/>
    <cellStyle name="Normal 66 2 4" xfId="20719"/>
    <cellStyle name="Normal 66 2 4 2" xfId="32015"/>
    <cellStyle name="Normal 66 2 5" xfId="32016"/>
    <cellStyle name="Normal 66 3" xfId="10919"/>
    <cellStyle name="Normal 66 3 2" xfId="10920"/>
    <cellStyle name="Normal 66 3 2 2" xfId="20720"/>
    <cellStyle name="Normal 66 3 2 2 2" xfId="32017"/>
    <cellStyle name="Normal 66 3 2 3" xfId="32018"/>
    <cellStyle name="Normal 66 3 3" xfId="20721"/>
    <cellStyle name="Normal 66 3 3 2" xfId="32019"/>
    <cellStyle name="Normal 66 3 4" xfId="32020"/>
    <cellStyle name="Normal 66 4" xfId="10921"/>
    <cellStyle name="Normal 66 4 2" xfId="10922"/>
    <cellStyle name="Normal 66 4 2 2" xfId="20722"/>
    <cellStyle name="Normal 66 4 2 2 2" xfId="32021"/>
    <cellStyle name="Normal 66 4 2 3" xfId="32022"/>
    <cellStyle name="Normal 66 4 3" xfId="20723"/>
    <cellStyle name="Normal 66 4 3 2" xfId="32023"/>
    <cellStyle name="Normal 66 4 4" xfId="32024"/>
    <cellStyle name="Normal 67" xfId="10923"/>
    <cellStyle name="Normal 67 2" xfId="10924"/>
    <cellStyle name="Normal 67 2 2" xfId="10925"/>
    <cellStyle name="Normal 67 2 3" xfId="10926"/>
    <cellStyle name="Normal 67 2 3 2" xfId="20724"/>
    <cellStyle name="Normal 67 2 3 2 2" xfId="32025"/>
    <cellStyle name="Normal 67 2 3 3" xfId="32026"/>
    <cellStyle name="Normal 67 2 4" xfId="20725"/>
    <cellStyle name="Normal 67 2 4 2" xfId="32027"/>
    <cellStyle name="Normal 67 2 5" xfId="32028"/>
    <cellStyle name="Normal 67 3" xfId="10927"/>
    <cellStyle name="Normal 67 3 2" xfId="10928"/>
    <cellStyle name="Normal 67 3 2 2" xfId="20726"/>
    <cellStyle name="Normal 67 3 2 2 2" xfId="32029"/>
    <cellStyle name="Normal 67 3 2 3" xfId="32030"/>
    <cellStyle name="Normal 67 3 3" xfId="20727"/>
    <cellStyle name="Normal 67 3 3 2" xfId="32031"/>
    <cellStyle name="Normal 67 3 4" xfId="32032"/>
    <cellStyle name="Normal 67 4" xfId="10929"/>
    <cellStyle name="Normal 67 4 2" xfId="10930"/>
    <cellStyle name="Normal 67 4 2 2" xfId="20728"/>
    <cellStyle name="Normal 67 4 2 2 2" xfId="32033"/>
    <cellStyle name="Normal 67 4 2 3" xfId="32034"/>
    <cellStyle name="Normal 67 4 3" xfId="20729"/>
    <cellStyle name="Normal 67 4 3 2" xfId="32035"/>
    <cellStyle name="Normal 67 4 4" xfId="32036"/>
    <cellStyle name="Normal 68" xfId="10931"/>
    <cellStyle name="Normal 68 2" xfId="10932"/>
    <cellStyle name="Normal 68 2 2" xfId="10933"/>
    <cellStyle name="Normal 68 2 2 2" xfId="20730"/>
    <cellStyle name="Normal 68 2 2 2 2" xfId="32037"/>
    <cellStyle name="Normal 68 2 2 3" xfId="32038"/>
    <cellStyle name="Normal 68 2 3" xfId="20731"/>
    <cellStyle name="Normal 68 2 3 2" xfId="32039"/>
    <cellStyle name="Normal 68 2 4" xfId="32040"/>
    <cellStyle name="Normal 68 3" xfId="10934"/>
    <cellStyle name="Normal 68 3 2" xfId="10935"/>
    <cellStyle name="Normal 68 3 2 2" xfId="20732"/>
    <cellStyle name="Normal 68 3 2 2 2" xfId="32041"/>
    <cellStyle name="Normal 68 3 2 3" xfId="32042"/>
    <cellStyle name="Normal 68 3 3" xfId="20733"/>
    <cellStyle name="Normal 68 3 3 2" xfId="32043"/>
    <cellStyle name="Normal 68 3 4" xfId="32044"/>
    <cellStyle name="Normal 68 4" xfId="10936"/>
    <cellStyle name="Normal 68 4 2" xfId="10937"/>
    <cellStyle name="Normal 68 4 2 2" xfId="20734"/>
    <cellStyle name="Normal 68 4 2 2 2" xfId="32045"/>
    <cellStyle name="Normal 68 4 2 3" xfId="32046"/>
    <cellStyle name="Normal 68 4 3" xfId="20735"/>
    <cellStyle name="Normal 68 4 3 2" xfId="32047"/>
    <cellStyle name="Normal 68 4 4" xfId="32048"/>
    <cellStyle name="Normal 69" xfId="10938"/>
    <cellStyle name="Normal 69 2" xfId="10939"/>
    <cellStyle name="Normal 7" xfId="61"/>
    <cellStyle name="Normal 7 10" xfId="10940"/>
    <cellStyle name="Normal 7 10 2" xfId="20736"/>
    <cellStyle name="Normal 7 11" xfId="10941"/>
    <cellStyle name="Normal 7 11 2" xfId="20737"/>
    <cellStyle name="Normal 7 12" xfId="10942"/>
    <cellStyle name="Normal 7 12 2" xfId="20738"/>
    <cellStyle name="Normal 7 13" xfId="10943"/>
    <cellStyle name="Normal 7 13 2" xfId="20739"/>
    <cellStyle name="Normal 7 14" xfId="10944"/>
    <cellStyle name="Normal 7 14 2" xfId="20740"/>
    <cellStyle name="Normal 7 15" xfId="10945"/>
    <cellStyle name="Normal 7 15 2" xfId="20741"/>
    <cellStyle name="Normal 7 16" xfId="10946"/>
    <cellStyle name="Normal 7 16 2" xfId="20742"/>
    <cellStyle name="Normal 7 17" xfId="10947"/>
    <cellStyle name="Normal 7 17 2" xfId="20743"/>
    <cellStyle name="Normal 7 18" xfId="10948"/>
    <cellStyle name="Normal 7 18 2" xfId="20744"/>
    <cellStyle name="Normal 7 19" xfId="10949"/>
    <cellStyle name="Normal 7 19 2" xfId="20745"/>
    <cellStyle name="Normal 7 2" xfId="10950"/>
    <cellStyle name="Normal 7 2 2" xfId="10951"/>
    <cellStyle name="Normal 7 2 2 2" xfId="10952"/>
    <cellStyle name="Normal 7 2 2 2 2" xfId="10953"/>
    <cellStyle name="Normal 7 2 2 2 2 2" xfId="10954"/>
    <cellStyle name="Normal 7 2 2 2 3" xfId="10955"/>
    <cellStyle name="Normal 7 2 2 3" xfId="10956"/>
    <cellStyle name="Normal 7 2 2 3 2" xfId="10957"/>
    <cellStyle name="Normal 7 2 2 4" xfId="10958"/>
    <cellStyle name="Normal 7 2 2 4 2" xfId="10959"/>
    <cellStyle name="Normal 7 2 2 5" xfId="10960"/>
    <cellStyle name="Normal 7 2 2 5 2" xfId="10961"/>
    <cellStyle name="Normal 7 2 2 6" xfId="10962"/>
    <cellStyle name="Normal 7 2 3" xfId="10963"/>
    <cellStyle name="Normal 7 2 3 2" xfId="10964"/>
    <cellStyle name="Normal 7 2 4" xfId="10965"/>
    <cellStyle name="Normal 7 2 4 2" xfId="10966"/>
    <cellStyle name="Normal 7 2 5" xfId="10967"/>
    <cellStyle name="Normal 7 2 5 2" xfId="10968"/>
    <cellStyle name="Normal 7 2 6" xfId="10969"/>
    <cellStyle name="Normal 7 2 6 2" xfId="10970"/>
    <cellStyle name="Normal 7 2 7" xfId="10971"/>
    <cellStyle name="Normal 7 2 7 2" xfId="10972"/>
    <cellStyle name="Normal 7 2 8" xfId="10973"/>
    <cellStyle name="Normal 7 2 9" xfId="10974"/>
    <cellStyle name="Normal 7 20" xfId="10975"/>
    <cellStyle name="Normal 7 20 2" xfId="20746"/>
    <cellStyle name="Normal 7 21" xfId="10976"/>
    <cellStyle name="Normal 7 21 2" xfId="20747"/>
    <cellStyle name="Normal 7 22" xfId="10977"/>
    <cellStyle name="Normal 7 22 2" xfId="20748"/>
    <cellStyle name="Normal 7 23" xfId="10978"/>
    <cellStyle name="Normal 7 23 2" xfId="20749"/>
    <cellStyle name="Normal 7 24" xfId="10979"/>
    <cellStyle name="Normal 7 24 2" xfId="20750"/>
    <cellStyle name="Normal 7 25" xfId="10980"/>
    <cellStyle name="Normal 7 25 2" xfId="20751"/>
    <cellStyle name="Normal 7 26" xfId="10981"/>
    <cellStyle name="Normal 7 26 2" xfId="20752"/>
    <cellStyle name="Normal 7 27" xfId="10982"/>
    <cellStyle name="Normal 7 27 2" xfId="20753"/>
    <cellStyle name="Normal 7 28" xfId="10983"/>
    <cellStyle name="Normal 7 28 2" xfId="20754"/>
    <cellStyle name="Normal 7 29" xfId="10984"/>
    <cellStyle name="Normal 7 29 2" xfId="20755"/>
    <cellStyle name="Normal 7 3" xfId="10985"/>
    <cellStyle name="Normal 7 3 2" xfId="10986"/>
    <cellStyle name="Normal 7 3 2 2" xfId="10987"/>
    <cellStyle name="Normal 7 3 3" xfId="10988"/>
    <cellStyle name="Normal 7 3 4" xfId="10989"/>
    <cellStyle name="Normal 7 30" xfId="10990"/>
    <cellStyle name="Normal 7 30 2" xfId="20756"/>
    <cellStyle name="Normal 7 31" xfId="10991"/>
    <cellStyle name="Normal 7 31 2" xfId="20757"/>
    <cellStyle name="Normal 7 32" xfId="10992"/>
    <cellStyle name="Normal 7 32 2" xfId="20758"/>
    <cellStyle name="Normal 7 33" xfId="10993"/>
    <cellStyle name="Normal 7 33 2" xfId="20759"/>
    <cellStyle name="Normal 7 34" xfId="10994"/>
    <cellStyle name="Normal 7 34 2" xfId="20760"/>
    <cellStyle name="Normal 7 35" xfId="10995"/>
    <cellStyle name="Normal 7 35 2" xfId="20761"/>
    <cellStyle name="Normal 7 36" xfId="10996"/>
    <cellStyle name="Normal 7 36 2" xfId="20762"/>
    <cellStyle name="Normal 7 37" xfId="10997"/>
    <cellStyle name="Normal 7 37 2" xfId="20763"/>
    <cellStyle name="Normal 7 38" xfId="10998"/>
    <cellStyle name="Normal 7 38 2" xfId="20764"/>
    <cellStyle name="Normal 7 39" xfId="10999"/>
    <cellStyle name="Normal 7 39 2" xfId="11000"/>
    <cellStyle name="Normal 7 4" xfId="11001"/>
    <cellStyle name="Normal 7 4 2" xfId="11002"/>
    <cellStyle name="Normal 7 4 2 2" xfId="11003"/>
    <cellStyle name="Normal 7 4 3" xfId="11004"/>
    <cellStyle name="Normal 7 4 4" xfId="20765"/>
    <cellStyle name="Normal 7 4 5" xfId="20766"/>
    <cellStyle name="Normal 7 40" xfId="11005"/>
    <cellStyle name="Normal 7 40 2" xfId="11006"/>
    <cellStyle name="Normal 7 41" xfId="11007"/>
    <cellStyle name="Normal 7 41 2" xfId="20767"/>
    <cellStyle name="Normal 7 42" xfId="11008"/>
    <cellStyle name="Normal 7 42 2" xfId="20768"/>
    <cellStyle name="Normal 7 43" xfId="11009"/>
    <cellStyle name="Normal 7 43 2" xfId="20769"/>
    <cellStyle name="Normal 7 44" xfId="11010"/>
    <cellStyle name="Normal 7 44 2" xfId="20770"/>
    <cellStyle name="Normal 7 45" xfId="11011"/>
    <cellStyle name="Normal 7 45 2" xfId="20771"/>
    <cellStyle name="Normal 7 46" xfId="11012"/>
    <cellStyle name="Normal 7 46 2" xfId="20772"/>
    <cellStyle name="Normal 7 47" xfId="11013"/>
    <cellStyle name="Normal 7 47 2" xfId="20773"/>
    <cellStyle name="Normal 7 48" xfId="11014"/>
    <cellStyle name="Normal 7 48 2" xfId="20774"/>
    <cellStyle name="Normal 7 49" xfId="11015"/>
    <cellStyle name="Normal 7 49 2" xfId="20775"/>
    <cellStyle name="Normal 7 5" xfId="11016"/>
    <cellStyle name="Normal 7 5 2" xfId="11017"/>
    <cellStyle name="Normal 7 5 2 2" xfId="11018"/>
    <cellStyle name="Normal 7 5 3" xfId="11019"/>
    <cellStyle name="Normal 7 5 4" xfId="20776"/>
    <cellStyle name="Normal 7 5 5" xfId="20777"/>
    <cellStyle name="Normal 7 50" xfId="11020"/>
    <cellStyle name="Normal 7 50 2" xfId="20778"/>
    <cellStyle name="Normal 7 51" xfId="11021"/>
    <cellStyle name="Normal 7 51 2" xfId="20779"/>
    <cellStyle name="Normal 7 52" xfId="11022"/>
    <cellStyle name="Normal 7 52 2" xfId="20780"/>
    <cellStyle name="Normal 7 53" xfId="11023"/>
    <cellStyle name="Normal 7 53 2" xfId="20781"/>
    <cellStyle name="Normal 7 54" xfId="11024"/>
    <cellStyle name="Normal 7 54 2" xfId="20782"/>
    <cellStyle name="Normal 7 55" xfId="11025"/>
    <cellStyle name="Normal 7 55 2" xfId="20783"/>
    <cellStyle name="Normal 7 56" xfId="11026"/>
    <cellStyle name="Normal 7 56 2" xfId="20784"/>
    <cellStyle name="Normal 7 57" xfId="11027"/>
    <cellStyle name="Normal 7 57 2" xfId="20785"/>
    <cellStyle name="Normal 7 58" xfId="11028"/>
    <cellStyle name="Normal 7 58 2" xfId="20786"/>
    <cellStyle name="Normal 7 59" xfId="11029"/>
    <cellStyle name="Normal 7 59 2" xfId="20787"/>
    <cellStyle name="Normal 7 6" xfId="11030"/>
    <cellStyle name="Normal 7 6 2" xfId="11031"/>
    <cellStyle name="Normal 7 6 2 2" xfId="11032"/>
    <cellStyle name="Normal 7 6 3" xfId="11033"/>
    <cellStyle name="Normal 7 6 4" xfId="20788"/>
    <cellStyle name="Normal 7 6 5" xfId="20789"/>
    <cellStyle name="Normal 7 60" xfId="11034"/>
    <cellStyle name="Normal 7 60 2" xfId="20790"/>
    <cellStyle name="Normal 7 61" xfId="11035"/>
    <cellStyle name="Normal 7 61 2" xfId="20791"/>
    <cellStyle name="Normal 7 62" xfId="11036"/>
    <cellStyle name="Normal 7 62 2" xfId="20792"/>
    <cellStyle name="Normal 7 63" xfId="11037"/>
    <cellStyle name="Normal 7 63 2" xfId="20793"/>
    <cellStyle name="Normal 7 64" xfId="11038"/>
    <cellStyle name="Normal 7 64 2" xfId="20794"/>
    <cellStyle name="Normal 7 65" xfId="11039"/>
    <cellStyle name="Normal 7 65 2" xfId="20795"/>
    <cellStyle name="Normal 7 66" xfId="11040"/>
    <cellStyle name="Normal 7 66 2" xfId="20796"/>
    <cellStyle name="Normal 7 67" xfId="11041"/>
    <cellStyle name="Normal 7 67 2" xfId="20797"/>
    <cellStyle name="Normal 7 68" xfId="11042"/>
    <cellStyle name="Normal 7 68 2" xfId="20798"/>
    <cellStyle name="Normal 7 69" xfId="11043"/>
    <cellStyle name="Normal 7 69 2" xfId="20799"/>
    <cellStyle name="Normal 7 7" xfId="11044"/>
    <cellStyle name="Normal 7 7 2" xfId="11045"/>
    <cellStyle name="Normal 7 7 2 2" xfId="11046"/>
    <cellStyle name="Normal 7 7 3" xfId="11047"/>
    <cellStyle name="Normal 7 7 4" xfId="20800"/>
    <cellStyle name="Normal 7 7 5" xfId="20801"/>
    <cellStyle name="Normal 7 70" xfId="11048"/>
    <cellStyle name="Normal 7 70 2" xfId="20802"/>
    <cellStyle name="Normal 7 71" xfId="11049"/>
    <cellStyle name="Normal 7 71 2" xfId="20803"/>
    <cellStyle name="Normal 7 72" xfId="11050"/>
    <cellStyle name="Normal 7 72 2" xfId="20804"/>
    <cellStyle name="Normal 7 73" xfId="11051"/>
    <cellStyle name="Normal 7 73 2" xfId="20805"/>
    <cellStyle name="Normal 7 74" xfId="11052"/>
    <cellStyle name="Normal 7 74 2" xfId="20806"/>
    <cellStyle name="Normal 7 75" xfId="11053"/>
    <cellStyle name="Normal 7 75 2" xfId="20807"/>
    <cellStyle name="Normal 7 76" xfId="11054"/>
    <cellStyle name="Normal 7 76 2" xfId="20808"/>
    <cellStyle name="Normal 7 77" xfId="11055"/>
    <cellStyle name="Normal 7 77 2" xfId="20809"/>
    <cellStyle name="Normal 7 78" xfId="11056"/>
    <cellStyle name="Normal 7 78 2" xfId="20810"/>
    <cellStyle name="Normal 7 79" xfId="11057"/>
    <cellStyle name="Normal 7 79 2" xfId="20811"/>
    <cellStyle name="Normal 7 8" xfId="11058"/>
    <cellStyle name="Normal 7 8 2" xfId="11059"/>
    <cellStyle name="Normal 7 8 2 2" xfId="11060"/>
    <cellStyle name="Normal 7 8 3" xfId="11061"/>
    <cellStyle name="Normal 7 8 4" xfId="20812"/>
    <cellStyle name="Normal 7 8 5" xfId="20813"/>
    <cellStyle name="Normal 7 80" xfId="11062"/>
    <cellStyle name="Normal 7 80 2" xfId="20814"/>
    <cellStyle name="Normal 7 81" xfId="11063"/>
    <cellStyle name="Normal 7 81 2" xfId="20815"/>
    <cellStyle name="Normal 7 82" xfId="11064"/>
    <cellStyle name="Normal 7 82 2" xfId="20816"/>
    <cellStyle name="Normal 7 83" xfId="11065"/>
    <cellStyle name="Normal 7 83 2" xfId="20817"/>
    <cellStyle name="Normal 7 84" xfId="11066"/>
    <cellStyle name="Normal 7 84 2" xfId="20818"/>
    <cellStyle name="Normal 7 85" xfId="11067"/>
    <cellStyle name="Normal 7 85 2" xfId="20819"/>
    <cellStyle name="Normal 7 86" xfId="11068"/>
    <cellStyle name="Normal 7 86 2" xfId="20820"/>
    <cellStyle name="Normal 7 87" xfId="11069"/>
    <cellStyle name="Normal 7 87 2" xfId="20821"/>
    <cellStyle name="Normal 7 88" xfId="11070"/>
    <cellStyle name="Normal 7 88 2" xfId="20822"/>
    <cellStyle name="Normal 7 89" xfId="11071"/>
    <cellStyle name="Normal 7 89 2" xfId="20823"/>
    <cellStyle name="Normal 7 9" xfId="11072"/>
    <cellStyle name="Normal 7 9 2" xfId="11073"/>
    <cellStyle name="Normal 7 9 2 2" xfId="11074"/>
    <cellStyle name="Normal 7 9 3" xfId="11075"/>
    <cellStyle name="Normal 7 9 3 2" xfId="11076"/>
    <cellStyle name="Normal 7 9 4" xfId="11077"/>
    <cellStyle name="Normal 7 9 5" xfId="20824"/>
    <cellStyle name="Normal 7 90" xfId="11078"/>
    <cellStyle name="Normal 7 90 2" xfId="20825"/>
    <cellStyle name="Normal 7 91" xfId="11079"/>
    <cellStyle name="Normal 7 91 2" xfId="20826"/>
    <cellStyle name="Normal 7 92" xfId="11080"/>
    <cellStyle name="Normal 7 92 2" xfId="11081"/>
    <cellStyle name="Normal 7 93" xfId="11082"/>
    <cellStyle name="Normal 7 93 2" xfId="20827"/>
    <cellStyle name="Normal 7 94" xfId="20828"/>
    <cellStyle name="Normal 7 95" xfId="33653"/>
    <cellStyle name="Normal 70" xfId="11083"/>
    <cellStyle name="Normal 70 2" xfId="11084"/>
    <cellStyle name="Normal 71" xfId="11085"/>
    <cellStyle name="Normal 71 2" xfId="11086"/>
    <cellStyle name="Normal 71 2 2" xfId="11087"/>
    <cellStyle name="Normal 71 2 2 2" xfId="20829"/>
    <cellStyle name="Normal 71 2 2 2 2" xfId="32049"/>
    <cellStyle name="Normal 71 2 2 3" xfId="32050"/>
    <cellStyle name="Normal 71 2 3" xfId="20830"/>
    <cellStyle name="Normal 71 2 3 2" xfId="32051"/>
    <cellStyle name="Normal 71 2 4" xfId="32052"/>
    <cellStyle name="Normal 71 3" xfId="11088"/>
    <cellStyle name="Normal 71 3 2" xfId="11089"/>
    <cellStyle name="Normal 71 3 2 2" xfId="20831"/>
    <cellStyle name="Normal 71 3 2 2 2" xfId="32053"/>
    <cellStyle name="Normal 71 3 2 3" xfId="32054"/>
    <cellStyle name="Normal 71 3 3" xfId="20832"/>
    <cellStyle name="Normal 71 3 3 2" xfId="32055"/>
    <cellStyle name="Normal 71 3 4" xfId="32056"/>
    <cellStyle name="Normal 71 4" xfId="11090"/>
    <cellStyle name="Normal 71 4 2" xfId="11091"/>
    <cellStyle name="Normal 71 4 2 2" xfId="20833"/>
    <cellStyle name="Normal 71 4 2 2 2" xfId="32057"/>
    <cellStyle name="Normal 71 4 2 3" xfId="32058"/>
    <cellStyle name="Normal 71 4 3" xfId="20834"/>
    <cellStyle name="Normal 71 4 3 2" xfId="32059"/>
    <cellStyle name="Normal 71 4 4" xfId="32060"/>
    <cellStyle name="Normal 72" xfId="11092"/>
    <cellStyle name="Normal 72 2" xfId="11093"/>
    <cellStyle name="Normal 72 2 2" xfId="11094"/>
    <cellStyle name="Normal 72 2 2 2" xfId="20835"/>
    <cellStyle name="Normal 72 2 2 2 2" xfId="32061"/>
    <cellStyle name="Normal 72 2 2 3" xfId="32062"/>
    <cellStyle name="Normal 72 2 3" xfId="20836"/>
    <cellStyle name="Normal 72 2 3 2" xfId="32063"/>
    <cellStyle name="Normal 72 2 4" xfId="32064"/>
    <cellStyle name="Normal 72 3" xfId="11095"/>
    <cellStyle name="Normal 72 3 2" xfId="11096"/>
    <cellStyle name="Normal 72 3 2 2" xfId="20837"/>
    <cellStyle name="Normal 72 3 2 2 2" xfId="32065"/>
    <cellStyle name="Normal 72 3 2 3" xfId="32066"/>
    <cellStyle name="Normal 72 3 3" xfId="20838"/>
    <cellStyle name="Normal 72 3 3 2" xfId="32067"/>
    <cellStyle name="Normal 72 3 4" xfId="32068"/>
    <cellStyle name="Normal 72 4" xfId="11097"/>
    <cellStyle name="Normal 72 4 2" xfId="11098"/>
    <cellStyle name="Normal 72 4 2 2" xfId="20839"/>
    <cellStyle name="Normal 72 4 2 2 2" xfId="32069"/>
    <cellStyle name="Normal 72 4 2 3" xfId="32070"/>
    <cellStyle name="Normal 72 4 3" xfId="20840"/>
    <cellStyle name="Normal 72 4 3 2" xfId="32071"/>
    <cellStyle name="Normal 72 4 4" xfId="32072"/>
    <cellStyle name="Normal 73" xfId="11099"/>
    <cellStyle name="Normal 73 2" xfId="11100"/>
    <cellStyle name="Normal 73 2 2" xfId="11101"/>
    <cellStyle name="Normal 73 2 2 2" xfId="20841"/>
    <cellStyle name="Normal 73 2 2 2 2" xfId="32073"/>
    <cellStyle name="Normal 73 2 2 3" xfId="32074"/>
    <cellStyle name="Normal 73 2 3" xfId="20842"/>
    <cellStyle name="Normal 73 2 3 2" xfId="32075"/>
    <cellStyle name="Normal 73 2 4" xfId="32076"/>
    <cellStyle name="Normal 73 3" xfId="11102"/>
    <cellStyle name="Normal 73 3 2" xfId="11103"/>
    <cellStyle name="Normal 73 3 2 2" xfId="20843"/>
    <cellStyle name="Normal 73 3 2 2 2" xfId="32077"/>
    <cellStyle name="Normal 73 3 2 3" xfId="32078"/>
    <cellStyle name="Normal 73 3 3" xfId="20844"/>
    <cellStyle name="Normal 73 3 3 2" xfId="32079"/>
    <cellStyle name="Normal 73 3 4" xfId="32080"/>
    <cellStyle name="Normal 73 4" xfId="11104"/>
    <cellStyle name="Normal 73 4 2" xfId="11105"/>
    <cellStyle name="Normal 73 4 2 2" xfId="20845"/>
    <cellStyle name="Normal 73 4 2 2 2" xfId="32081"/>
    <cellStyle name="Normal 73 4 2 3" xfId="32082"/>
    <cellStyle name="Normal 73 4 3" xfId="20846"/>
    <cellStyle name="Normal 73 4 3 2" xfId="32083"/>
    <cellStyle name="Normal 73 4 4" xfId="32084"/>
    <cellStyle name="Normal 74" xfId="11106"/>
    <cellStyle name="Normal 74 2" xfId="11107"/>
    <cellStyle name="Normal 74 3" xfId="11108"/>
    <cellStyle name="Normal 74 4" xfId="11109"/>
    <cellStyle name="Normal 75" xfId="11110"/>
    <cellStyle name="Normal 75 2" xfId="11111"/>
    <cellStyle name="Normal 75 3" xfId="11112"/>
    <cellStyle name="Normal 75 4" xfId="11113"/>
    <cellStyle name="Normal 76" xfId="11114"/>
    <cellStyle name="Normal 76 2" xfId="11115"/>
    <cellStyle name="Normal 76 2 2" xfId="11116"/>
    <cellStyle name="Normal 76 2 2 2" xfId="20847"/>
    <cellStyle name="Normal 76 2 2 2 2" xfId="32085"/>
    <cellStyle name="Normal 76 2 2 3" xfId="32086"/>
    <cellStyle name="Normal 76 2 3" xfId="20848"/>
    <cellStyle name="Normal 76 2 3 2" xfId="32087"/>
    <cellStyle name="Normal 76 2 4" xfId="32088"/>
    <cellStyle name="Normal 76 3" xfId="11117"/>
    <cellStyle name="Normal 76 3 2" xfId="11118"/>
    <cellStyle name="Normal 76 3 2 2" xfId="20849"/>
    <cellStyle name="Normal 76 3 2 2 2" xfId="32089"/>
    <cellStyle name="Normal 76 3 2 3" xfId="32090"/>
    <cellStyle name="Normal 76 3 3" xfId="20850"/>
    <cellStyle name="Normal 76 3 3 2" xfId="32091"/>
    <cellStyle name="Normal 76 3 4" xfId="32092"/>
    <cellStyle name="Normal 77" xfId="11119"/>
    <cellStyle name="Normal 77 2" xfId="11120"/>
    <cellStyle name="Normal 78" xfId="11121"/>
    <cellStyle name="Normal 78 2" xfId="11122"/>
    <cellStyle name="Normal 79" xfId="11123"/>
    <cellStyle name="Normal 79 2" xfId="11124"/>
    <cellStyle name="Normal 8" xfId="62"/>
    <cellStyle name="Normal 8 10" xfId="11125"/>
    <cellStyle name="Normal 8 10 2" xfId="20851"/>
    <cellStyle name="Normal 8 11" xfId="11126"/>
    <cellStyle name="Normal 8 11 2" xfId="20852"/>
    <cellStyle name="Normal 8 12" xfId="11127"/>
    <cellStyle name="Normal 8 12 2" xfId="20853"/>
    <cellStyle name="Normal 8 13" xfId="11128"/>
    <cellStyle name="Normal 8 13 2" xfId="20854"/>
    <cellStyle name="Normal 8 14" xfId="11129"/>
    <cellStyle name="Normal 8 14 2" xfId="20855"/>
    <cellStyle name="Normal 8 15" xfId="11130"/>
    <cellStyle name="Normal 8 15 2" xfId="20856"/>
    <cellStyle name="Normal 8 16" xfId="11131"/>
    <cellStyle name="Normal 8 16 2" xfId="20857"/>
    <cellStyle name="Normal 8 17" xfId="11132"/>
    <cellStyle name="Normal 8 17 2" xfId="20858"/>
    <cellStyle name="Normal 8 18" xfId="11133"/>
    <cellStyle name="Normal 8 18 2" xfId="20859"/>
    <cellStyle name="Normal 8 19" xfId="11134"/>
    <cellStyle name="Normal 8 19 2" xfId="20860"/>
    <cellStyle name="Normal 8 2" xfId="11135"/>
    <cellStyle name="Normal 8 2 2" xfId="11136"/>
    <cellStyle name="Normal 8 2 2 2" xfId="11137"/>
    <cellStyle name="Normal 8 2 2 2 2" xfId="11138"/>
    <cellStyle name="Normal 8 2 2 2 2 2" xfId="11139"/>
    <cellStyle name="Normal 8 2 2 2 3" xfId="11140"/>
    <cellStyle name="Normal 8 2 2 2 4" xfId="20861"/>
    <cellStyle name="Normal 8 2 2 2 5" xfId="20862"/>
    <cellStyle name="Normal 8 2 2 3" xfId="11141"/>
    <cellStyle name="Normal 8 2 2 3 2" xfId="11142"/>
    <cellStyle name="Normal 8 2 2 3 2 2" xfId="11143"/>
    <cellStyle name="Normal 8 2 2 3 3" xfId="11144"/>
    <cellStyle name="Normal 8 2 2 3 4" xfId="20863"/>
    <cellStyle name="Normal 8 2 2 3 5" xfId="20864"/>
    <cellStyle name="Normal 8 2 2 4" xfId="11145"/>
    <cellStyle name="Normal 8 2 2 4 2" xfId="11146"/>
    <cellStyle name="Normal 8 2 2 4 2 2" xfId="11147"/>
    <cellStyle name="Normal 8 2 2 4 3" xfId="11148"/>
    <cellStyle name="Normal 8 2 2 4 4" xfId="20865"/>
    <cellStyle name="Normal 8 2 2 4 5" xfId="20866"/>
    <cellStyle name="Normal 8 2 2 5" xfId="11149"/>
    <cellStyle name="Normal 8 2 2 5 2" xfId="11150"/>
    <cellStyle name="Normal 8 2 2 5 2 2" xfId="11151"/>
    <cellStyle name="Normal 8 2 2 5 3" xfId="11152"/>
    <cellStyle name="Normal 8 2 2 5 4" xfId="20867"/>
    <cellStyle name="Normal 8 2 2 5 5" xfId="20868"/>
    <cellStyle name="Normal 8 2 2 6" xfId="11153"/>
    <cellStyle name="Normal 8 2 2 6 2" xfId="11154"/>
    <cellStyle name="Normal 8 2 2 6 3" xfId="11155"/>
    <cellStyle name="Normal 8 2 2 6 3 2" xfId="20869"/>
    <cellStyle name="Normal 8 2 2 6 3 2 2" xfId="32093"/>
    <cellStyle name="Normal 8 2 2 6 3 3" xfId="32094"/>
    <cellStyle name="Normal 8 2 2 6 4" xfId="20870"/>
    <cellStyle name="Normal 8 2 2 6 4 2" xfId="32095"/>
    <cellStyle name="Normal 8 2 2 6 5" xfId="32096"/>
    <cellStyle name="Normal 8 2 2 7" xfId="11156"/>
    <cellStyle name="Normal 8 2 2 7 2" xfId="20871"/>
    <cellStyle name="Normal 8 2 2 7 2 2" xfId="32097"/>
    <cellStyle name="Normal 8 2 2 7 3" xfId="32098"/>
    <cellStyle name="Normal 8 2 2 8" xfId="20872"/>
    <cellStyle name="Normal 8 2 2 8 2" xfId="32099"/>
    <cellStyle name="Normal 8 2 2 9" xfId="32100"/>
    <cellStyle name="Normal 8 2 3" xfId="11157"/>
    <cellStyle name="Normal 8 2 3 2" xfId="11158"/>
    <cellStyle name="Normal 8 2 3 2 2" xfId="11159"/>
    <cellStyle name="Normal 8 2 3 2 3" xfId="11160"/>
    <cellStyle name="Normal 8 2 3 2 3 2" xfId="20873"/>
    <cellStyle name="Normal 8 2 3 2 3 2 2" xfId="32101"/>
    <cellStyle name="Normal 8 2 3 2 3 3" xfId="32102"/>
    <cellStyle name="Normal 8 2 3 2 4" xfId="20874"/>
    <cellStyle name="Normal 8 2 3 2 4 2" xfId="32103"/>
    <cellStyle name="Normal 8 2 3 2 5" xfId="32104"/>
    <cellStyle name="Normal 8 2 3 3" xfId="11161"/>
    <cellStyle name="Normal 8 2 3 4" xfId="11162"/>
    <cellStyle name="Normal 8 2 3 4 2" xfId="20875"/>
    <cellStyle name="Normal 8 2 3 4 2 2" xfId="32105"/>
    <cellStyle name="Normal 8 2 3 4 3" xfId="32106"/>
    <cellStyle name="Normal 8 2 3 5" xfId="20876"/>
    <cellStyle name="Normal 8 2 3 5 2" xfId="32107"/>
    <cellStyle name="Normal 8 2 3 6" xfId="32108"/>
    <cellStyle name="Normal 8 2 4" xfId="11163"/>
    <cellStyle name="Normal 8 2 4 2" xfId="11164"/>
    <cellStyle name="Normal 8 2 4 2 2" xfId="11165"/>
    <cellStyle name="Normal 8 2 4 2 3" xfId="11166"/>
    <cellStyle name="Normal 8 2 4 2 3 2" xfId="20877"/>
    <cellStyle name="Normal 8 2 4 2 3 2 2" xfId="32109"/>
    <cellStyle name="Normal 8 2 4 2 3 3" xfId="32110"/>
    <cellStyle name="Normal 8 2 4 2 4" xfId="20878"/>
    <cellStyle name="Normal 8 2 4 2 4 2" xfId="32111"/>
    <cellStyle name="Normal 8 2 4 2 5" xfId="32112"/>
    <cellStyle name="Normal 8 2 4 3" xfId="11167"/>
    <cellStyle name="Normal 8 2 4 4" xfId="11168"/>
    <cellStyle name="Normal 8 2 4 4 2" xfId="20879"/>
    <cellStyle name="Normal 8 2 4 4 2 2" xfId="32113"/>
    <cellStyle name="Normal 8 2 4 4 3" xfId="32114"/>
    <cellStyle name="Normal 8 2 4 5" xfId="20880"/>
    <cellStyle name="Normal 8 2 4 5 2" xfId="32115"/>
    <cellStyle name="Normal 8 2 4 6" xfId="32116"/>
    <cellStyle name="Normal 8 2 5" xfId="11169"/>
    <cellStyle name="Normal 8 2 5 2" xfId="11170"/>
    <cellStyle name="Normal 8 2 5 2 2" xfId="11171"/>
    <cellStyle name="Normal 8 2 5 2 3" xfId="11172"/>
    <cellStyle name="Normal 8 2 5 2 3 2" xfId="20881"/>
    <cellStyle name="Normal 8 2 5 2 3 2 2" xfId="32117"/>
    <cellStyle name="Normal 8 2 5 2 3 3" xfId="32118"/>
    <cellStyle name="Normal 8 2 5 2 4" xfId="20882"/>
    <cellStyle name="Normal 8 2 5 2 4 2" xfId="32119"/>
    <cellStyle name="Normal 8 2 5 2 5" xfId="32120"/>
    <cellStyle name="Normal 8 2 5 3" xfId="11173"/>
    <cellStyle name="Normal 8 2 5 4" xfId="11174"/>
    <cellStyle name="Normal 8 2 5 4 2" xfId="20883"/>
    <cellStyle name="Normal 8 2 5 4 2 2" xfId="32121"/>
    <cellStyle name="Normal 8 2 5 4 3" xfId="32122"/>
    <cellStyle name="Normal 8 2 5 5" xfId="20884"/>
    <cellStyle name="Normal 8 2 5 5 2" xfId="32123"/>
    <cellStyle name="Normal 8 2 5 6" xfId="32124"/>
    <cellStyle name="Normal 8 2 6" xfId="11175"/>
    <cellStyle name="Normal 8 2 6 2" xfId="11176"/>
    <cellStyle name="Normal 8 2 7" xfId="11177"/>
    <cellStyle name="Normal 8 2 8" xfId="20885"/>
    <cellStyle name="Normal 8 2 9" xfId="20886"/>
    <cellStyle name="Normal 8 20" xfId="11178"/>
    <cellStyle name="Normal 8 20 2" xfId="20887"/>
    <cellStyle name="Normal 8 21" xfId="11179"/>
    <cellStyle name="Normal 8 21 2" xfId="20888"/>
    <cellStyle name="Normal 8 22" xfId="11180"/>
    <cellStyle name="Normal 8 22 2" xfId="20889"/>
    <cellStyle name="Normal 8 23" xfId="11181"/>
    <cellStyle name="Normal 8 23 2" xfId="20890"/>
    <cellStyle name="Normal 8 24" xfId="11182"/>
    <cellStyle name="Normal 8 24 2" xfId="20891"/>
    <cellStyle name="Normal 8 25" xfId="11183"/>
    <cellStyle name="Normal 8 25 2" xfId="20892"/>
    <cellStyle name="Normal 8 26" xfId="11184"/>
    <cellStyle name="Normal 8 26 2" xfId="20893"/>
    <cellStyle name="Normal 8 27" xfId="11185"/>
    <cellStyle name="Normal 8 27 2" xfId="20894"/>
    <cellStyle name="Normal 8 28" xfId="11186"/>
    <cellStyle name="Normal 8 28 2" xfId="20895"/>
    <cellStyle name="Normal 8 29" xfId="11187"/>
    <cellStyle name="Normal 8 29 2" xfId="20896"/>
    <cellStyle name="Normal 8 3" xfId="11188"/>
    <cellStyle name="Normal 8 3 2" xfId="11189"/>
    <cellStyle name="Normal 8 3 2 2" xfId="11190"/>
    <cellStyle name="Normal 8 3 3" xfId="11191"/>
    <cellStyle name="Normal 8 3 4" xfId="20897"/>
    <cellStyle name="Normal 8 3 5" xfId="20898"/>
    <cellStyle name="Normal 8 30" xfId="11192"/>
    <cellStyle name="Normal 8 30 2" xfId="20899"/>
    <cellStyle name="Normal 8 31" xfId="11193"/>
    <cellStyle name="Normal 8 31 2" xfId="20900"/>
    <cellStyle name="Normal 8 32" xfId="11194"/>
    <cellStyle name="Normal 8 32 2" xfId="20901"/>
    <cellStyle name="Normal 8 33" xfId="11195"/>
    <cellStyle name="Normal 8 33 2" xfId="20902"/>
    <cellStyle name="Normal 8 34" xfId="11196"/>
    <cellStyle name="Normal 8 34 2" xfId="20903"/>
    <cellStyle name="Normal 8 35" xfId="11197"/>
    <cellStyle name="Normal 8 35 2" xfId="20904"/>
    <cellStyle name="Normal 8 36" xfId="11198"/>
    <cellStyle name="Normal 8 36 2" xfId="20905"/>
    <cellStyle name="Normal 8 37" xfId="11199"/>
    <cellStyle name="Normal 8 37 2" xfId="20906"/>
    <cellStyle name="Normal 8 38" xfId="11200"/>
    <cellStyle name="Normal 8 38 2" xfId="20907"/>
    <cellStyle name="Normal 8 39" xfId="11201"/>
    <cellStyle name="Normal 8 39 2" xfId="11202"/>
    <cellStyle name="Normal 8 39 2 2" xfId="11203"/>
    <cellStyle name="Normal 8 39 2 3" xfId="11204"/>
    <cellStyle name="Normal 8 39 2 3 2" xfId="20908"/>
    <cellStyle name="Normal 8 39 2 3 2 2" xfId="32125"/>
    <cellStyle name="Normal 8 39 2 3 3" xfId="32126"/>
    <cellStyle name="Normal 8 39 2 4" xfId="20909"/>
    <cellStyle name="Normal 8 39 2 4 2" xfId="32127"/>
    <cellStyle name="Normal 8 39 2 5" xfId="32128"/>
    <cellStyle name="Normal 8 39 3" xfId="11205"/>
    <cellStyle name="Normal 8 39 4" xfId="11206"/>
    <cellStyle name="Normal 8 39 4 2" xfId="20910"/>
    <cellStyle name="Normal 8 39 4 2 2" xfId="32129"/>
    <cellStyle name="Normal 8 39 4 3" xfId="32130"/>
    <cellStyle name="Normal 8 39 5" xfId="20911"/>
    <cellStyle name="Normal 8 39 5 2" xfId="32131"/>
    <cellStyle name="Normal 8 39 6" xfId="32132"/>
    <cellStyle name="Normal 8 4" xfId="11207"/>
    <cellStyle name="Normal 8 4 2" xfId="11208"/>
    <cellStyle name="Normal 8 4 2 2" xfId="11209"/>
    <cellStyle name="Normal 8 4 3" xfId="11210"/>
    <cellStyle name="Normal 8 4 4" xfId="20912"/>
    <cellStyle name="Normal 8 4 5" xfId="20913"/>
    <cellStyle name="Normal 8 40" xfId="11211"/>
    <cellStyle name="Normal 8 40 2" xfId="11212"/>
    <cellStyle name="Normal 8 40 2 2" xfId="11213"/>
    <cellStyle name="Normal 8 40 2 3" xfId="11214"/>
    <cellStyle name="Normal 8 40 2 3 2" xfId="20914"/>
    <cellStyle name="Normal 8 40 2 3 2 2" xfId="32133"/>
    <cellStyle name="Normal 8 40 2 3 3" xfId="32134"/>
    <cellStyle name="Normal 8 40 2 4" xfId="20915"/>
    <cellStyle name="Normal 8 40 2 4 2" xfId="32135"/>
    <cellStyle name="Normal 8 40 2 5" xfId="32136"/>
    <cellStyle name="Normal 8 40 3" xfId="11215"/>
    <cellStyle name="Normal 8 40 4" xfId="11216"/>
    <cellStyle name="Normal 8 40 4 2" xfId="20916"/>
    <cellStyle name="Normal 8 40 4 2 2" xfId="32137"/>
    <cellStyle name="Normal 8 40 4 3" xfId="32138"/>
    <cellStyle name="Normal 8 40 5" xfId="20917"/>
    <cellStyle name="Normal 8 40 5 2" xfId="32139"/>
    <cellStyle name="Normal 8 40 6" xfId="32140"/>
    <cellStyle name="Normal 8 41" xfId="11217"/>
    <cellStyle name="Normal 8 41 2" xfId="20918"/>
    <cellStyle name="Normal 8 42" xfId="11218"/>
    <cellStyle name="Normal 8 42 2" xfId="20919"/>
    <cellStyle name="Normal 8 43" xfId="11219"/>
    <cellStyle name="Normal 8 43 2" xfId="20920"/>
    <cellStyle name="Normal 8 44" xfId="11220"/>
    <cellStyle name="Normal 8 44 2" xfId="20921"/>
    <cellStyle name="Normal 8 45" xfId="11221"/>
    <cellStyle name="Normal 8 45 2" xfId="20922"/>
    <cellStyle name="Normal 8 46" xfId="11222"/>
    <cellStyle name="Normal 8 46 2" xfId="20923"/>
    <cellStyle name="Normal 8 47" xfId="11223"/>
    <cellStyle name="Normal 8 47 2" xfId="20924"/>
    <cellStyle name="Normal 8 48" xfId="11224"/>
    <cellStyle name="Normal 8 48 2" xfId="20925"/>
    <cellStyle name="Normal 8 49" xfId="11225"/>
    <cellStyle name="Normal 8 49 2" xfId="20926"/>
    <cellStyle name="Normal 8 5" xfId="11226"/>
    <cellStyle name="Normal 8 5 2" xfId="11227"/>
    <cellStyle name="Normal 8 5 2 2" xfId="11228"/>
    <cellStyle name="Normal 8 5 3" xfId="11229"/>
    <cellStyle name="Normal 8 5 4" xfId="20927"/>
    <cellStyle name="Normal 8 5 5" xfId="20928"/>
    <cellStyle name="Normal 8 50" xfId="11230"/>
    <cellStyle name="Normal 8 50 2" xfId="20929"/>
    <cellStyle name="Normal 8 51" xfId="11231"/>
    <cellStyle name="Normal 8 51 2" xfId="20930"/>
    <cellStyle name="Normal 8 52" xfId="11232"/>
    <cellStyle name="Normal 8 52 2" xfId="20931"/>
    <cellStyle name="Normal 8 53" xfId="11233"/>
    <cellStyle name="Normal 8 53 2" xfId="20932"/>
    <cellStyle name="Normal 8 54" xfId="11234"/>
    <cellStyle name="Normal 8 54 2" xfId="20933"/>
    <cellStyle name="Normal 8 55" xfId="11235"/>
    <cellStyle name="Normal 8 55 2" xfId="20934"/>
    <cellStyle name="Normal 8 56" xfId="11236"/>
    <cellStyle name="Normal 8 56 2" xfId="20935"/>
    <cellStyle name="Normal 8 57" xfId="11237"/>
    <cellStyle name="Normal 8 57 2" xfId="20936"/>
    <cellStyle name="Normal 8 58" xfId="11238"/>
    <cellStyle name="Normal 8 58 2" xfId="20937"/>
    <cellStyle name="Normal 8 59" xfId="11239"/>
    <cellStyle name="Normal 8 59 2" xfId="20938"/>
    <cellStyle name="Normal 8 6" xfId="11240"/>
    <cellStyle name="Normal 8 6 2" xfId="11241"/>
    <cellStyle name="Normal 8 6 2 2" xfId="11242"/>
    <cellStyle name="Normal 8 6 3" xfId="11243"/>
    <cellStyle name="Normal 8 6 4" xfId="20939"/>
    <cellStyle name="Normal 8 6 5" xfId="20940"/>
    <cellStyle name="Normal 8 60" xfId="11244"/>
    <cellStyle name="Normal 8 60 2" xfId="20941"/>
    <cellStyle name="Normal 8 61" xfId="11245"/>
    <cellStyle name="Normal 8 61 2" xfId="20942"/>
    <cellStyle name="Normal 8 62" xfId="11246"/>
    <cellStyle name="Normal 8 62 2" xfId="20943"/>
    <cellStyle name="Normal 8 63" xfId="11247"/>
    <cellStyle name="Normal 8 63 2" xfId="20944"/>
    <cellStyle name="Normal 8 64" xfId="11248"/>
    <cellStyle name="Normal 8 64 2" xfId="20945"/>
    <cellStyle name="Normal 8 65" xfId="11249"/>
    <cellStyle name="Normal 8 65 2" xfId="20946"/>
    <cellStyle name="Normal 8 66" xfId="11250"/>
    <cellStyle name="Normal 8 66 2" xfId="20947"/>
    <cellStyle name="Normal 8 67" xfId="11251"/>
    <cellStyle name="Normal 8 67 2" xfId="20948"/>
    <cellStyle name="Normal 8 68" xfId="11252"/>
    <cellStyle name="Normal 8 68 2" xfId="20949"/>
    <cellStyle name="Normal 8 69" xfId="11253"/>
    <cellStyle name="Normal 8 69 2" xfId="20950"/>
    <cellStyle name="Normal 8 7" xfId="11254"/>
    <cellStyle name="Normal 8 7 2" xfId="11255"/>
    <cellStyle name="Normal 8 7 3" xfId="20951"/>
    <cellStyle name="Normal 8 70" xfId="11256"/>
    <cellStyle name="Normal 8 70 2" xfId="20952"/>
    <cellStyle name="Normal 8 71" xfId="11257"/>
    <cellStyle name="Normal 8 71 2" xfId="20953"/>
    <cellStyle name="Normal 8 72" xfId="11258"/>
    <cellStyle name="Normal 8 72 2" xfId="20954"/>
    <cellStyle name="Normal 8 73" xfId="11259"/>
    <cellStyle name="Normal 8 73 2" xfId="20955"/>
    <cellStyle name="Normal 8 74" xfId="11260"/>
    <cellStyle name="Normal 8 74 2" xfId="20956"/>
    <cellStyle name="Normal 8 75" xfId="11261"/>
    <cellStyle name="Normal 8 75 2" xfId="20957"/>
    <cellStyle name="Normal 8 76" xfId="11262"/>
    <cellStyle name="Normal 8 76 2" xfId="20958"/>
    <cellStyle name="Normal 8 77" xfId="11263"/>
    <cellStyle name="Normal 8 77 2" xfId="20959"/>
    <cellStyle name="Normal 8 78" xfId="11264"/>
    <cellStyle name="Normal 8 78 2" xfId="20960"/>
    <cellStyle name="Normal 8 79" xfId="11265"/>
    <cellStyle name="Normal 8 79 2" xfId="20961"/>
    <cellStyle name="Normal 8 8" xfId="11266"/>
    <cellStyle name="Normal 8 8 2" xfId="20962"/>
    <cellStyle name="Normal 8 80" xfId="11267"/>
    <cellStyle name="Normal 8 80 2" xfId="20963"/>
    <cellStyle name="Normal 8 81" xfId="11268"/>
    <cellStyle name="Normal 8 81 2" xfId="20964"/>
    <cellStyle name="Normal 8 82" xfId="11269"/>
    <cellStyle name="Normal 8 82 2" xfId="20965"/>
    <cellStyle name="Normal 8 83" xfId="11270"/>
    <cellStyle name="Normal 8 83 2" xfId="20966"/>
    <cellStyle name="Normal 8 84" xfId="11271"/>
    <cellStyle name="Normal 8 84 2" xfId="20967"/>
    <cellStyle name="Normal 8 85" xfId="11272"/>
    <cellStyle name="Normal 8 85 2" xfId="20968"/>
    <cellStyle name="Normal 8 86" xfId="11273"/>
    <cellStyle name="Normal 8 86 2" xfId="20969"/>
    <cellStyle name="Normal 8 87" xfId="11274"/>
    <cellStyle name="Normal 8 87 2" xfId="20970"/>
    <cellStyle name="Normal 8 88" xfId="11275"/>
    <cellStyle name="Normal 8 88 2" xfId="20971"/>
    <cellStyle name="Normal 8 89" xfId="11276"/>
    <cellStyle name="Normal 8 89 2" xfId="20972"/>
    <cellStyle name="Normal 8 9" xfId="11277"/>
    <cellStyle name="Normal 8 9 2" xfId="20973"/>
    <cellStyle name="Normal 8 90" xfId="11278"/>
    <cellStyle name="Normal 8 90 2" xfId="20974"/>
    <cellStyle name="Normal 8 91" xfId="11279"/>
    <cellStyle name="Normal 8 91 2" xfId="20975"/>
    <cellStyle name="Normal 8 92" xfId="11280"/>
    <cellStyle name="Normal 8 92 2" xfId="11281"/>
    <cellStyle name="Normal 8 92 2 2" xfId="32141"/>
    <cellStyle name="Normal 8 92 3" xfId="11282"/>
    <cellStyle name="Normal 8 92 3 2" xfId="20976"/>
    <cellStyle name="Normal 8 92 3 2 2" xfId="32142"/>
    <cellStyle name="Normal 8 92 3 3" xfId="32143"/>
    <cellStyle name="Normal 8 92 4" xfId="20977"/>
    <cellStyle name="Normal 8 92 4 2" xfId="32144"/>
    <cellStyle name="Normal 8 92 5" xfId="32145"/>
    <cellStyle name="Normal 8 93" xfId="11283"/>
    <cellStyle name="Normal 8 93 2" xfId="20978"/>
    <cellStyle name="Normal 8 94" xfId="20979"/>
    <cellStyle name="Normal 8 95" xfId="20980"/>
    <cellStyle name="Normal 8 96" xfId="33654"/>
    <cellStyle name="Normal 80" xfId="11284"/>
    <cellStyle name="Normal 80 2" xfId="11285"/>
    <cellStyle name="Normal 81" xfId="11286"/>
    <cellStyle name="Normal 81 2" xfId="11287"/>
    <cellStyle name="Normal 81 2 2" xfId="11288"/>
    <cellStyle name="Normal 81 3" xfId="11289"/>
    <cellStyle name="Normal 82" xfId="11290"/>
    <cellStyle name="Normal 82 2" xfId="11291"/>
    <cellStyle name="Normal 83" xfId="11292"/>
    <cellStyle name="Normal 83 2" xfId="11293"/>
    <cellStyle name="Normal 84" xfId="11294"/>
    <cellStyle name="Normal 84 2" xfId="11295"/>
    <cellStyle name="Normal 85" xfId="11296"/>
    <cellStyle name="Normal 85 2" xfId="11297"/>
    <cellStyle name="Normal 86" xfId="11298"/>
    <cellStyle name="Normal 86 2" xfId="11299"/>
    <cellStyle name="Normal 87" xfId="11300"/>
    <cellStyle name="Normal 87 2" xfId="11301"/>
    <cellStyle name="Normal 87 2 2" xfId="11302"/>
    <cellStyle name="Normal 87 3" xfId="11303"/>
    <cellStyle name="Normal 88" xfId="11304"/>
    <cellStyle name="Normal 88 2" xfId="11305"/>
    <cellStyle name="Normal 89" xfId="11306"/>
    <cellStyle name="Normal 89 2" xfId="11307"/>
    <cellStyle name="Normal 89 2 2" xfId="11308"/>
    <cellStyle name="Normal 9" xfId="63"/>
    <cellStyle name="Normal 9 10" xfId="11309"/>
    <cellStyle name="Normal 9 10 2" xfId="20981"/>
    <cellStyle name="Normal 9 11" xfId="11310"/>
    <cellStyle name="Normal 9 11 2" xfId="20982"/>
    <cellStyle name="Normal 9 12" xfId="11311"/>
    <cellStyle name="Normal 9 12 2" xfId="20983"/>
    <cellStyle name="Normal 9 13" xfId="11312"/>
    <cellStyle name="Normal 9 13 2" xfId="20984"/>
    <cellStyle name="Normal 9 14" xfId="11313"/>
    <cellStyle name="Normal 9 14 2" xfId="20985"/>
    <cellStyle name="Normal 9 15" xfId="11314"/>
    <cellStyle name="Normal 9 15 2" xfId="20986"/>
    <cellStyle name="Normal 9 16" xfId="11315"/>
    <cellStyle name="Normal 9 16 2" xfId="20987"/>
    <cellStyle name="Normal 9 17" xfId="11316"/>
    <cellStyle name="Normal 9 17 2" xfId="20988"/>
    <cellStyle name="Normal 9 18" xfId="11317"/>
    <cellStyle name="Normal 9 18 2" xfId="20989"/>
    <cellStyle name="Normal 9 19" xfId="11318"/>
    <cellStyle name="Normal 9 19 2" xfId="20990"/>
    <cellStyle name="Normal 9 2" xfId="11319"/>
    <cellStyle name="Normal 9 2 2" xfId="11320"/>
    <cellStyle name="Normal 9 2 3" xfId="20991"/>
    <cellStyle name="Normal 9 20" xfId="11321"/>
    <cellStyle name="Normal 9 20 2" xfId="20992"/>
    <cellStyle name="Normal 9 21" xfId="11322"/>
    <cellStyle name="Normal 9 21 2" xfId="20993"/>
    <cellStyle name="Normal 9 22" xfId="11323"/>
    <cellStyle name="Normal 9 22 2" xfId="20994"/>
    <cellStyle name="Normal 9 23" xfId="11324"/>
    <cellStyle name="Normal 9 23 2" xfId="20995"/>
    <cellStyle name="Normal 9 24" xfId="11325"/>
    <cellStyle name="Normal 9 24 2" xfId="20996"/>
    <cellStyle name="Normal 9 25" xfId="11326"/>
    <cellStyle name="Normal 9 25 2" xfId="20997"/>
    <cellStyle name="Normal 9 26" xfId="11327"/>
    <cellStyle name="Normal 9 26 2" xfId="20998"/>
    <cellStyle name="Normal 9 27" xfId="11328"/>
    <cellStyle name="Normal 9 27 2" xfId="20999"/>
    <cellStyle name="Normal 9 28" xfId="11329"/>
    <cellStyle name="Normal 9 28 2" xfId="21000"/>
    <cellStyle name="Normal 9 29" xfId="11330"/>
    <cellStyle name="Normal 9 29 2" xfId="21001"/>
    <cellStyle name="Normal 9 3" xfId="11331"/>
    <cellStyle name="Normal 9 3 2" xfId="21002"/>
    <cellStyle name="Normal 9 3 3" xfId="21003"/>
    <cellStyle name="Normal 9 30" xfId="11332"/>
    <cellStyle name="Normal 9 30 2" xfId="21004"/>
    <cellStyle name="Normal 9 31" xfId="11333"/>
    <cellStyle name="Normal 9 31 2" xfId="21005"/>
    <cellStyle name="Normal 9 32" xfId="11334"/>
    <cellStyle name="Normal 9 32 2" xfId="21006"/>
    <cellStyle name="Normal 9 33" xfId="11335"/>
    <cellStyle name="Normal 9 33 2" xfId="21007"/>
    <cellStyle name="Normal 9 34" xfId="11336"/>
    <cellStyle name="Normal 9 34 2" xfId="21008"/>
    <cellStyle name="Normal 9 35" xfId="11337"/>
    <cellStyle name="Normal 9 35 2" xfId="21009"/>
    <cellStyle name="Normal 9 36" xfId="11338"/>
    <cellStyle name="Normal 9 36 2" xfId="21010"/>
    <cellStyle name="Normal 9 37" xfId="11339"/>
    <cellStyle name="Normal 9 37 2" xfId="21011"/>
    <cellStyle name="Normal 9 38" xfId="11340"/>
    <cellStyle name="Normal 9 38 2" xfId="21012"/>
    <cellStyle name="Normal 9 39" xfId="11341"/>
    <cellStyle name="Normal 9 39 2" xfId="11342"/>
    <cellStyle name="Normal 9 4" xfId="11343"/>
    <cellStyle name="Normal 9 4 2" xfId="21013"/>
    <cellStyle name="Normal 9 40" xfId="11344"/>
    <cellStyle name="Normal 9 40 2" xfId="21014"/>
    <cellStyle name="Normal 9 41" xfId="11345"/>
    <cellStyle name="Normal 9 41 2" xfId="21015"/>
    <cellStyle name="Normal 9 42" xfId="11346"/>
    <cellStyle name="Normal 9 42 2" xfId="21016"/>
    <cellStyle name="Normal 9 43" xfId="11347"/>
    <cellStyle name="Normal 9 43 2" xfId="21017"/>
    <cellStyle name="Normal 9 44" xfId="11348"/>
    <cellStyle name="Normal 9 44 2" xfId="21018"/>
    <cellStyle name="Normal 9 45" xfId="11349"/>
    <cellStyle name="Normal 9 45 2" xfId="21019"/>
    <cellStyle name="Normal 9 46" xfId="11350"/>
    <cellStyle name="Normal 9 46 2" xfId="21020"/>
    <cellStyle name="Normal 9 47" xfId="11351"/>
    <cellStyle name="Normal 9 47 2" xfId="21021"/>
    <cellStyle name="Normal 9 48" xfId="11352"/>
    <cellStyle name="Normal 9 48 2" xfId="21022"/>
    <cellStyle name="Normal 9 49" xfId="11353"/>
    <cellStyle name="Normal 9 49 2" xfId="21023"/>
    <cellStyle name="Normal 9 5" xfId="11354"/>
    <cellStyle name="Normal 9 5 2" xfId="21024"/>
    <cellStyle name="Normal 9 50" xfId="11355"/>
    <cellStyle name="Normal 9 50 2" xfId="21025"/>
    <cellStyle name="Normal 9 51" xfId="11356"/>
    <cellStyle name="Normal 9 51 2" xfId="21026"/>
    <cellStyle name="Normal 9 52" xfId="11357"/>
    <cellStyle name="Normal 9 52 2" xfId="21027"/>
    <cellStyle name="Normal 9 53" xfId="11358"/>
    <cellStyle name="Normal 9 53 2" xfId="21028"/>
    <cellStyle name="Normal 9 54" xfId="11359"/>
    <cellStyle name="Normal 9 54 2" xfId="21029"/>
    <cellStyle name="Normal 9 55" xfId="11360"/>
    <cellStyle name="Normal 9 55 2" xfId="21030"/>
    <cellStyle name="Normal 9 56" xfId="11361"/>
    <cellStyle name="Normal 9 56 2" xfId="21031"/>
    <cellStyle name="Normal 9 57" xfId="11362"/>
    <cellStyle name="Normal 9 57 2" xfId="21032"/>
    <cellStyle name="Normal 9 58" xfId="11363"/>
    <cellStyle name="Normal 9 58 2" xfId="21033"/>
    <cellStyle name="Normal 9 59" xfId="11364"/>
    <cellStyle name="Normal 9 59 2" xfId="21034"/>
    <cellStyle name="Normal 9 6" xfId="11365"/>
    <cellStyle name="Normal 9 6 2" xfId="21035"/>
    <cellStyle name="Normal 9 60" xfId="11366"/>
    <cellStyle name="Normal 9 60 2" xfId="21036"/>
    <cellStyle name="Normal 9 61" xfId="11367"/>
    <cellStyle name="Normal 9 61 2" xfId="21037"/>
    <cellStyle name="Normal 9 62" xfId="11368"/>
    <cellStyle name="Normal 9 62 2" xfId="21038"/>
    <cellStyle name="Normal 9 63" xfId="11369"/>
    <cellStyle name="Normal 9 63 2" xfId="21039"/>
    <cellStyle name="Normal 9 64" xfId="11370"/>
    <cellStyle name="Normal 9 64 2" xfId="21040"/>
    <cellStyle name="Normal 9 65" xfId="11371"/>
    <cellStyle name="Normal 9 65 2" xfId="21041"/>
    <cellStyle name="Normal 9 66" xfId="11372"/>
    <cellStyle name="Normal 9 66 2" xfId="21042"/>
    <cellStyle name="Normal 9 67" xfId="11373"/>
    <cellStyle name="Normal 9 67 2" xfId="21043"/>
    <cellStyle name="Normal 9 68" xfId="11374"/>
    <cellStyle name="Normal 9 68 2" xfId="21044"/>
    <cellStyle name="Normal 9 69" xfId="11375"/>
    <cellStyle name="Normal 9 69 2" xfId="21045"/>
    <cellStyle name="Normal 9 7" xfId="11376"/>
    <cellStyle name="Normal 9 7 2" xfId="21046"/>
    <cellStyle name="Normal 9 70" xfId="11377"/>
    <cellStyle name="Normal 9 70 2" xfId="21047"/>
    <cellStyle name="Normal 9 71" xfId="11378"/>
    <cellStyle name="Normal 9 71 2" xfId="21048"/>
    <cellStyle name="Normal 9 72" xfId="11379"/>
    <cellStyle name="Normal 9 72 2" xfId="21049"/>
    <cellStyle name="Normal 9 73" xfId="11380"/>
    <cellStyle name="Normal 9 73 2" xfId="21050"/>
    <cellStyle name="Normal 9 74" xfId="11381"/>
    <cellStyle name="Normal 9 74 2" xfId="21051"/>
    <cellStyle name="Normal 9 75" xfId="11382"/>
    <cellStyle name="Normal 9 75 2" xfId="21052"/>
    <cellStyle name="Normal 9 76" xfId="11383"/>
    <cellStyle name="Normal 9 76 2" xfId="21053"/>
    <cellStyle name="Normal 9 77" xfId="11384"/>
    <cellStyle name="Normal 9 77 2" xfId="21054"/>
    <cellStyle name="Normal 9 78" xfId="11385"/>
    <cellStyle name="Normal 9 78 2" xfId="21055"/>
    <cellStyle name="Normal 9 79" xfId="11386"/>
    <cellStyle name="Normal 9 79 2" xfId="21056"/>
    <cellStyle name="Normal 9 8" xfId="11387"/>
    <cellStyle name="Normal 9 8 2" xfId="21057"/>
    <cellStyle name="Normal 9 80" xfId="11388"/>
    <cellStyle name="Normal 9 80 2" xfId="21058"/>
    <cellStyle name="Normal 9 81" xfId="11389"/>
    <cellStyle name="Normal 9 81 2" xfId="21059"/>
    <cellStyle name="Normal 9 82" xfId="11390"/>
    <cellStyle name="Normal 9 82 2" xfId="21060"/>
    <cellStyle name="Normal 9 83" xfId="11391"/>
    <cellStyle name="Normal 9 83 2" xfId="21061"/>
    <cellStyle name="Normal 9 84" xfId="11392"/>
    <cellStyle name="Normal 9 84 2" xfId="21062"/>
    <cellStyle name="Normal 9 85" xfId="11393"/>
    <cellStyle name="Normal 9 85 2" xfId="21063"/>
    <cellStyle name="Normal 9 86" xfId="11394"/>
    <cellStyle name="Normal 9 86 2" xfId="21064"/>
    <cellStyle name="Normal 9 87" xfId="11395"/>
    <cellStyle name="Normal 9 87 2" xfId="21065"/>
    <cellStyle name="Normal 9 88" xfId="11396"/>
    <cellStyle name="Normal 9 88 2" xfId="21066"/>
    <cellStyle name="Normal 9 89" xfId="11397"/>
    <cellStyle name="Normal 9 89 2" xfId="21067"/>
    <cellStyle name="Normal 9 9" xfId="11398"/>
    <cellStyle name="Normal 9 9 2" xfId="21068"/>
    <cellStyle name="Normal 9 90" xfId="11399"/>
    <cellStyle name="Normal 9 90 2" xfId="21069"/>
    <cellStyle name="Normal 9 91" xfId="11400"/>
    <cellStyle name="Normal 9 91 2" xfId="21070"/>
    <cellStyle name="Normal 9 92" xfId="21071"/>
    <cellStyle name="Normal 9 93" xfId="33655"/>
    <cellStyle name="Normal 90" xfId="11401"/>
    <cellStyle name="Normal 90 2" xfId="11402"/>
    <cellStyle name="Normal 90 2 2" xfId="11403"/>
    <cellStyle name="Normal 90 3" xfId="11404"/>
    <cellStyle name="Normal 91" xfId="11405"/>
    <cellStyle name="Normal 91 2" xfId="11406"/>
    <cellStyle name="Normal 91 2 2" xfId="11407"/>
    <cellStyle name="Normal 91 3" xfId="11408"/>
    <cellStyle name="Normal 92" xfId="11409"/>
    <cellStyle name="Normal 92 2" xfId="11410"/>
    <cellStyle name="Normal 93" xfId="11411"/>
    <cellStyle name="Normal 93 2" xfId="11412"/>
    <cellStyle name="Normal 94" xfId="11413"/>
    <cellStyle name="Normal 94 2" xfId="11414"/>
    <cellStyle name="Normal 95" xfId="11415"/>
    <cellStyle name="Normal 95 2" xfId="11416"/>
    <cellStyle name="Normal 95 2 2" xfId="11417"/>
    <cellStyle name="Normal 95 3" xfId="11418"/>
    <cellStyle name="Normal 96" xfId="11419"/>
    <cellStyle name="Normal 96 2" xfId="11420"/>
    <cellStyle name="Normal 97" xfId="11421"/>
    <cellStyle name="Normal 97 2" xfId="11422"/>
    <cellStyle name="Normal 98" xfId="11423"/>
    <cellStyle name="Normal 98 2" xfId="11424"/>
    <cellStyle name="Normal 99" xfId="11425"/>
    <cellStyle name="Normal 99 2" xfId="11426"/>
    <cellStyle name="Normal FICA" xfId="11427"/>
    <cellStyle name="Normal FICA 2" xfId="11428"/>
    <cellStyle name="Normal FUI" xfId="11429"/>
    <cellStyle name="Normal FUI 2" xfId="11430"/>
    <cellStyle name="Normal Other Benefits" xfId="11431"/>
    <cellStyle name="Normal Other Benefits 2" xfId="11432"/>
    <cellStyle name="Normal_CP-1985" xfId="33733"/>
    <cellStyle name="Normal_WCLTD" xfId="33732"/>
    <cellStyle name="Note 2" xfId="11433"/>
    <cellStyle name="Note 2 2" xfId="11434"/>
    <cellStyle name="Note 2 2 2" xfId="11435"/>
    <cellStyle name="Note 2 2 2 2" xfId="11436"/>
    <cellStyle name="Note 2 2 2 3" xfId="11437"/>
    <cellStyle name="Note 2 2 2 3 2" xfId="21072"/>
    <cellStyle name="Note 2 2 2 3 2 2" xfId="32146"/>
    <cellStyle name="Note 2 2 2 3 3" xfId="32147"/>
    <cellStyle name="Note 2 2 2 4" xfId="21073"/>
    <cellStyle name="Note 2 2 2 4 2" xfId="32148"/>
    <cellStyle name="Note 2 2 2 5" xfId="32149"/>
    <cellStyle name="Note 2 2 3" xfId="11438"/>
    <cellStyle name="Note 2 2 4" xfId="11439"/>
    <cellStyle name="Note 2 2 4 2" xfId="21074"/>
    <cellStyle name="Note 2 2 4 2 2" xfId="32150"/>
    <cellStyle name="Note 2 2 4 3" xfId="32151"/>
    <cellStyle name="Note 2 2 5" xfId="21075"/>
    <cellStyle name="Note 2 2 5 2" xfId="32152"/>
    <cellStyle name="Note 2 2 6" xfId="32153"/>
    <cellStyle name="Note 2 3" xfId="11440"/>
    <cellStyle name="Note 2 3 2" xfId="11441"/>
    <cellStyle name="Note 2 3 2 2" xfId="11442"/>
    <cellStyle name="Note 2 3 2 3" xfId="11443"/>
    <cellStyle name="Note 2 3 2 3 2" xfId="21076"/>
    <cellStyle name="Note 2 3 2 3 2 2" xfId="32154"/>
    <cellStyle name="Note 2 3 2 3 3" xfId="32155"/>
    <cellStyle name="Note 2 3 2 4" xfId="21077"/>
    <cellStyle name="Note 2 3 2 4 2" xfId="32156"/>
    <cellStyle name="Note 2 3 2 5" xfId="32157"/>
    <cellStyle name="Note 2 3 3" xfId="11444"/>
    <cellStyle name="Note 2 3 4" xfId="11445"/>
    <cellStyle name="Note 2 3 4 2" xfId="21078"/>
    <cellStyle name="Note 2 3 4 2 2" xfId="32158"/>
    <cellStyle name="Note 2 3 4 3" xfId="32159"/>
    <cellStyle name="Note 2 3 5" xfId="21079"/>
    <cellStyle name="Note 2 3 5 2" xfId="32160"/>
    <cellStyle name="Note 2 3 6" xfId="32161"/>
    <cellStyle name="Note 2 4" xfId="11446"/>
    <cellStyle name="Note 2 4 2" xfId="11447"/>
    <cellStyle name="Note 2 4 2 2" xfId="11448"/>
    <cellStyle name="Note 2 4 2 3" xfId="11449"/>
    <cellStyle name="Note 2 4 2 3 2" xfId="21080"/>
    <cellStyle name="Note 2 4 2 3 2 2" xfId="32162"/>
    <cellStyle name="Note 2 4 2 3 3" xfId="32163"/>
    <cellStyle name="Note 2 4 2 4" xfId="21081"/>
    <cellStyle name="Note 2 4 2 4 2" xfId="32164"/>
    <cellStyle name="Note 2 4 2 5" xfId="32165"/>
    <cellStyle name="Note 2 4 3" xfId="11450"/>
    <cellStyle name="Note 2 4 4" xfId="11451"/>
    <cellStyle name="Note 2 4 4 2" xfId="21082"/>
    <cellStyle name="Note 2 4 4 2 2" xfId="32166"/>
    <cellStyle name="Note 2 4 4 3" xfId="32167"/>
    <cellStyle name="Note 2 4 5" xfId="21083"/>
    <cellStyle name="Note 2 4 5 2" xfId="32168"/>
    <cellStyle name="Note 2 4 6" xfId="32169"/>
    <cellStyle name="Note 2 5" xfId="11452"/>
    <cellStyle name="Note 2 5 2" xfId="11453"/>
    <cellStyle name="Note 2 5 3" xfId="11454"/>
    <cellStyle name="Note 2 5 3 2" xfId="21084"/>
    <cellStyle name="Note 2 5 3 2 2" xfId="32170"/>
    <cellStyle name="Note 2 5 3 3" xfId="32171"/>
    <cellStyle name="Note 2 5 4" xfId="21085"/>
    <cellStyle name="Note 2 5 4 2" xfId="32172"/>
    <cellStyle name="Note 2 5 5" xfId="32173"/>
    <cellStyle name="Note 2 6" xfId="11455"/>
    <cellStyle name="Note 2 7" xfId="11456"/>
    <cellStyle name="Note 2 7 2" xfId="21086"/>
    <cellStyle name="Note 2 7 2 2" xfId="32174"/>
    <cellStyle name="Note 2 7 3" xfId="32175"/>
    <cellStyle name="Note 2 8" xfId="21087"/>
    <cellStyle name="Note 2 8 2" xfId="32176"/>
    <cellStyle name="Note 2 9" xfId="32177"/>
    <cellStyle name="Note 3" xfId="11457"/>
    <cellStyle name="Note 3 2" xfId="11458"/>
    <cellStyle name="Note 3 2 2" xfId="11459"/>
    <cellStyle name="Note 3 2 3" xfId="32178"/>
    <cellStyle name="Note 3 3" xfId="11460"/>
    <cellStyle name="Note 3 4" xfId="11461"/>
    <cellStyle name="Note 3 5" xfId="11462"/>
    <cellStyle name="Note 3 5 2" xfId="21088"/>
    <cellStyle name="Note 3 5 2 2" xfId="32179"/>
    <cellStyle name="Note 3 5 3" xfId="32180"/>
    <cellStyle name="Note 3 6" xfId="21089"/>
    <cellStyle name="Note 3 6 2" xfId="32181"/>
    <cellStyle name="Note 3 7" xfId="32182"/>
    <cellStyle name="Note 4" xfId="11463"/>
    <cellStyle name="Note 4 2" xfId="11464"/>
    <cellStyle name="Note 4 2 2" xfId="11465"/>
    <cellStyle name="Note 4 2 3" xfId="32183"/>
    <cellStyle name="Note 4 3" xfId="11466"/>
    <cellStyle name="Note 4 4" xfId="11467"/>
    <cellStyle name="Note 4 4 2" xfId="21090"/>
    <cellStyle name="Note 4 4 2 2" xfId="32184"/>
    <cellStyle name="Note 4 4 3" xfId="32185"/>
    <cellStyle name="Note 4 5" xfId="21091"/>
    <cellStyle name="Note 4 5 2" xfId="32186"/>
    <cellStyle name="Note 4 6" xfId="32187"/>
    <cellStyle name="Output 2" xfId="11468"/>
    <cellStyle name="Output 2 2" xfId="11469"/>
    <cellStyle name="Output 3" xfId="11470"/>
    <cellStyle name="Output 3 2" xfId="11471"/>
    <cellStyle name="Output 4" xfId="11472"/>
    <cellStyle name="Output 4 2" xfId="11473"/>
    <cellStyle name="Output 5" xfId="11474"/>
    <cellStyle name="Output 5 2" xfId="11475"/>
    <cellStyle name="Output 6" xfId="11476"/>
    <cellStyle name="Output Amounts" xfId="11477"/>
    <cellStyle name="Output Amounts 2" xfId="11478"/>
    <cellStyle name="Output Column Headings" xfId="11479"/>
    <cellStyle name="Output Column Headings 2" xfId="11480"/>
    <cellStyle name="Output Line Items" xfId="11481"/>
    <cellStyle name="Output Line Items 2" xfId="11482"/>
    <cellStyle name="Output Report Heading" xfId="11483"/>
    <cellStyle name="Output Report Heading 2" xfId="11484"/>
    <cellStyle name="Output Report Title" xfId="11485"/>
    <cellStyle name="Output Report Title 2" xfId="11486"/>
    <cellStyle name="Percent" xfId="33722" builtinId="5"/>
    <cellStyle name="Percent 10" xfId="117"/>
    <cellStyle name="Percent 10 2" xfId="11487"/>
    <cellStyle name="Percent 10 2 2" xfId="11488"/>
    <cellStyle name="Percent 10 3" xfId="11489"/>
    <cellStyle name="Percent 11" xfId="11490"/>
    <cellStyle name="Percent 11 2" xfId="11491"/>
    <cellStyle name="Percent 11 2 2" xfId="11492"/>
    <cellStyle name="Percent 11 3" xfId="11493"/>
    <cellStyle name="Percent 12" xfId="11494"/>
    <cellStyle name="Percent 12 2" xfId="11495"/>
    <cellStyle name="Percent 12 2 2" xfId="11496"/>
    <cellStyle name="Percent 12 3" xfId="11497"/>
    <cellStyle name="Percent 13" xfId="11498"/>
    <cellStyle name="Percent 13 2" xfId="11499"/>
    <cellStyle name="Percent 13 2 2" xfId="11500"/>
    <cellStyle name="Percent 13 3" xfId="11501"/>
    <cellStyle name="Percent 14" xfId="11502"/>
    <cellStyle name="Percent 14 2" xfId="11503"/>
    <cellStyle name="Percent 14 2 2" xfId="11504"/>
    <cellStyle name="Percent 14 3" xfId="11505"/>
    <cellStyle name="Percent 15" xfId="11506"/>
    <cellStyle name="Percent 15 2" xfId="11507"/>
    <cellStyle name="Percent 15 2 2" xfId="11508"/>
    <cellStyle name="Percent 15 3" xfId="11509"/>
    <cellStyle name="Percent 16" xfId="11510"/>
    <cellStyle name="Percent 16 2" xfId="11511"/>
    <cellStyle name="Percent 16 2 2" xfId="11512"/>
    <cellStyle name="Percent 16 3" xfId="11513"/>
    <cellStyle name="Percent 17" xfId="11514"/>
    <cellStyle name="Percent 17 2" xfId="11515"/>
    <cellStyle name="Percent 17 2 2" xfId="11516"/>
    <cellStyle name="Percent 17 3" xfId="11517"/>
    <cellStyle name="Percent 18" xfId="11518"/>
    <cellStyle name="Percent 18 2" xfId="11519"/>
    <cellStyle name="Percent 18 2 2" xfId="11520"/>
    <cellStyle name="Percent 18 3" xfId="11521"/>
    <cellStyle name="Percent 19" xfId="11522"/>
    <cellStyle name="Percent 19 2" xfId="11523"/>
    <cellStyle name="Percent 19 2 2" xfId="11524"/>
    <cellStyle name="Percent 19 3" xfId="11525"/>
    <cellStyle name="Percent 19 4" xfId="21092"/>
    <cellStyle name="Percent 19 4 2" xfId="21093"/>
    <cellStyle name="Percent 19 4 2 2" xfId="32188"/>
    <cellStyle name="Percent 19 4 3" xfId="32189"/>
    <cellStyle name="Percent 2" xfId="64"/>
    <cellStyle name="Percent 2 10" xfId="11526"/>
    <cellStyle name="Percent 2 10 2" xfId="11527"/>
    <cellStyle name="Percent 2 10 2 2" xfId="11528"/>
    <cellStyle name="Percent 2 10 3" xfId="11529"/>
    <cellStyle name="Percent 2 10 3 2" xfId="11530"/>
    <cellStyle name="Percent 2 10 3 3" xfId="33610"/>
    <cellStyle name="Percent 2 10 3 4" xfId="33626"/>
    <cellStyle name="Percent 2 10 3 4 2" xfId="33690"/>
    <cellStyle name="Percent 2 10 3 4 3" xfId="33705"/>
    <cellStyle name="Percent 2 10 3 4 3 2" xfId="33724"/>
    <cellStyle name="Percent 2 10 3 4 3 2 2" xfId="33728"/>
    <cellStyle name="Percent 2 10 4" xfId="11531"/>
    <cellStyle name="Percent 2 100" xfId="11532"/>
    <cellStyle name="Percent 2 100 2" xfId="11533"/>
    <cellStyle name="Percent 2 101" xfId="11534"/>
    <cellStyle name="Percent 2 101 2" xfId="11535"/>
    <cellStyle name="Percent 2 102" xfId="11536"/>
    <cellStyle name="Percent 2 102 2" xfId="11537"/>
    <cellStyle name="Percent 2 103" xfId="11538"/>
    <cellStyle name="Percent 2 103 2" xfId="11539"/>
    <cellStyle name="Percent 2 104" xfId="11540"/>
    <cellStyle name="Percent 2 104 2" xfId="11541"/>
    <cellStyle name="Percent 2 105" xfId="11542"/>
    <cellStyle name="Percent 2 105 2" xfId="11543"/>
    <cellStyle name="Percent 2 105 3" xfId="33620"/>
    <cellStyle name="Percent 2 105 3 2" xfId="33676"/>
    <cellStyle name="Percent 2 105 3 2 2" xfId="33715"/>
    <cellStyle name="Percent 2 105 3 3" xfId="33694"/>
    <cellStyle name="Percent 2 105 3 4" xfId="33695"/>
    <cellStyle name="Percent 2 105 4" xfId="33684"/>
    <cellStyle name="Percent 2 105 4 2" xfId="33710"/>
    <cellStyle name="Percent 2 106" xfId="11544"/>
    <cellStyle name="Percent 2 106 2" xfId="11545"/>
    <cellStyle name="Percent 2 107" xfId="11546"/>
    <cellStyle name="Percent 2 107 2" xfId="11547"/>
    <cellStyle name="Percent 2 108" xfId="11548"/>
    <cellStyle name="Percent 2 108 2" xfId="11549"/>
    <cellStyle name="Percent 2 109" xfId="11550"/>
    <cellStyle name="Percent 2 109 2" xfId="11551"/>
    <cellStyle name="Percent 2 11" xfId="11552"/>
    <cellStyle name="Percent 2 11 2" xfId="11553"/>
    <cellStyle name="Percent 2 11 2 2" xfId="11554"/>
    <cellStyle name="Percent 2 11 3" xfId="11555"/>
    <cellStyle name="Percent 2 11 3 2" xfId="11556"/>
    <cellStyle name="Percent 2 11 4" xfId="11557"/>
    <cellStyle name="Percent 2 110" xfId="11558"/>
    <cellStyle name="Percent 2 110 2" xfId="11559"/>
    <cellStyle name="Percent 2 111" xfId="11560"/>
    <cellStyle name="Percent 2 111 2" xfId="11561"/>
    <cellStyle name="Percent 2 112" xfId="11562"/>
    <cellStyle name="Percent 2 112 2" xfId="11563"/>
    <cellStyle name="Percent 2 113" xfId="11564"/>
    <cellStyle name="Percent 2 113 2" xfId="11565"/>
    <cellStyle name="Percent 2 114" xfId="11566"/>
    <cellStyle name="Percent 2 114 2" xfId="11567"/>
    <cellStyle name="Percent 2 115" xfId="11568"/>
    <cellStyle name="Percent 2 115 2" xfId="11569"/>
    <cellStyle name="Percent 2 116" xfId="11570"/>
    <cellStyle name="Percent 2 116 2" xfId="11571"/>
    <cellStyle name="Percent 2 117" xfId="11572"/>
    <cellStyle name="Percent 2 117 2" xfId="11573"/>
    <cellStyle name="Percent 2 118" xfId="11574"/>
    <cellStyle name="Percent 2 118 2" xfId="11575"/>
    <cellStyle name="Percent 2 119" xfId="11576"/>
    <cellStyle name="Percent 2 119 2" xfId="11577"/>
    <cellStyle name="Percent 2 12" xfId="11578"/>
    <cellStyle name="Percent 2 12 2" xfId="11579"/>
    <cellStyle name="Percent 2 12 2 2" xfId="11580"/>
    <cellStyle name="Percent 2 12 3" xfId="11581"/>
    <cellStyle name="Percent 2 12 3 2" xfId="11582"/>
    <cellStyle name="Percent 2 12 4" xfId="11583"/>
    <cellStyle name="Percent 2 120" xfId="11584"/>
    <cellStyle name="Percent 2 120 2" xfId="11585"/>
    <cellStyle name="Percent 2 121" xfId="11586"/>
    <cellStyle name="Percent 2 121 2" xfId="11587"/>
    <cellStyle name="Percent 2 122" xfId="11588"/>
    <cellStyle name="Percent 2 122 2" xfId="11589"/>
    <cellStyle name="Percent 2 123" xfId="11590"/>
    <cellStyle name="Percent 2 123 2" xfId="11591"/>
    <cellStyle name="Percent 2 124" xfId="11592"/>
    <cellStyle name="Percent 2 124 2" xfId="11593"/>
    <cellStyle name="Percent 2 125" xfId="11594"/>
    <cellStyle name="Percent 2 125 2" xfId="11595"/>
    <cellStyle name="Percent 2 126" xfId="11596"/>
    <cellStyle name="Percent 2 126 2" xfId="11597"/>
    <cellStyle name="Percent 2 127" xfId="11598"/>
    <cellStyle name="Percent 2 127 2" xfId="11599"/>
    <cellStyle name="Percent 2 128" xfId="11600"/>
    <cellStyle name="Percent 2 128 2" xfId="11601"/>
    <cellStyle name="Percent 2 129" xfId="11602"/>
    <cellStyle name="Percent 2 129 2" xfId="11603"/>
    <cellStyle name="Percent 2 13" xfId="11604"/>
    <cellStyle name="Percent 2 13 2" xfId="11605"/>
    <cellStyle name="Percent 2 13 2 2" xfId="11606"/>
    <cellStyle name="Percent 2 13 3" xfId="11607"/>
    <cellStyle name="Percent 2 13 3 2" xfId="11608"/>
    <cellStyle name="Percent 2 13 4" xfId="11609"/>
    <cellStyle name="Percent 2 130" xfId="11610"/>
    <cellStyle name="Percent 2 130 2" xfId="11611"/>
    <cellStyle name="Percent 2 131" xfId="11612"/>
    <cellStyle name="Percent 2 131 2" xfId="11613"/>
    <cellStyle name="Percent 2 132" xfId="11614"/>
    <cellStyle name="Percent 2 132 2" xfId="11615"/>
    <cellStyle name="Percent 2 133" xfId="11616"/>
    <cellStyle name="Percent 2 133 2" xfId="11617"/>
    <cellStyle name="Percent 2 134" xfId="11618"/>
    <cellStyle name="Percent 2 134 2" xfId="11619"/>
    <cellStyle name="Percent 2 135" xfId="11620"/>
    <cellStyle name="Percent 2 135 2" xfId="11621"/>
    <cellStyle name="Percent 2 136" xfId="11622"/>
    <cellStyle name="Percent 2 136 2" xfId="11623"/>
    <cellStyle name="Percent 2 137" xfId="11624"/>
    <cellStyle name="Percent 2 137 2" xfId="11625"/>
    <cellStyle name="Percent 2 138" xfId="11626"/>
    <cellStyle name="Percent 2 138 2" xfId="11627"/>
    <cellStyle name="Percent 2 139" xfId="11628"/>
    <cellStyle name="Percent 2 139 2" xfId="11629"/>
    <cellStyle name="Percent 2 14" xfId="11630"/>
    <cellStyle name="Percent 2 14 2" xfId="11631"/>
    <cellStyle name="Percent 2 14 2 2" xfId="11632"/>
    <cellStyle name="Percent 2 14 3" xfId="11633"/>
    <cellStyle name="Percent 2 14 3 2" xfId="11634"/>
    <cellStyle name="Percent 2 14 4" xfId="11635"/>
    <cellStyle name="Percent 2 140" xfId="11636"/>
    <cellStyle name="Percent 2 140 2" xfId="11637"/>
    <cellStyle name="Percent 2 141" xfId="11638"/>
    <cellStyle name="Percent 2 141 2" xfId="11639"/>
    <cellStyle name="Percent 2 142" xfId="11640"/>
    <cellStyle name="Percent 2 142 2" xfId="11641"/>
    <cellStyle name="Percent 2 143" xfId="11642"/>
    <cellStyle name="Percent 2 143 2" xfId="11643"/>
    <cellStyle name="Percent 2 144" xfId="11644"/>
    <cellStyle name="Percent 2 144 2" xfId="11645"/>
    <cellStyle name="Percent 2 145" xfId="11646"/>
    <cellStyle name="Percent 2 145 2" xfId="11647"/>
    <cellStyle name="Percent 2 146" xfId="11648"/>
    <cellStyle name="Percent 2 146 2" xfId="11649"/>
    <cellStyle name="Percent 2 147" xfId="11650"/>
    <cellStyle name="Percent 2 147 2" xfId="11651"/>
    <cellStyle name="Percent 2 148" xfId="11652"/>
    <cellStyle name="Percent 2 148 2" xfId="11653"/>
    <cellStyle name="Percent 2 149" xfId="11654"/>
    <cellStyle name="Percent 2 149 2" xfId="11655"/>
    <cellStyle name="Percent 2 15" xfId="11656"/>
    <cellStyle name="Percent 2 15 2" xfId="11657"/>
    <cellStyle name="Percent 2 15 2 2" xfId="11658"/>
    <cellStyle name="Percent 2 15 3" xfId="11659"/>
    <cellStyle name="Percent 2 15 3 2" xfId="11660"/>
    <cellStyle name="Percent 2 15 4" xfId="11661"/>
    <cellStyle name="Percent 2 150" xfId="11662"/>
    <cellStyle name="Percent 2 150 2" xfId="11663"/>
    <cellStyle name="Percent 2 151" xfId="11664"/>
    <cellStyle name="Percent 2 151 2" xfId="11665"/>
    <cellStyle name="Percent 2 151 2 2" xfId="32190"/>
    <cellStyle name="Percent 2 151 3" xfId="11666"/>
    <cellStyle name="Percent 2 151 3 2" xfId="21094"/>
    <cellStyle name="Percent 2 151 3 2 2" xfId="21095"/>
    <cellStyle name="Percent 2 151 3 2 2 2" xfId="32191"/>
    <cellStyle name="Percent 2 151 3 2 3" xfId="32192"/>
    <cellStyle name="Percent 2 151 3 3" xfId="21096"/>
    <cellStyle name="Percent 2 151 3 3 2" xfId="21097"/>
    <cellStyle name="Percent 2 151 3 3 2 2" xfId="32193"/>
    <cellStyle name="Percent 2 151 3 3 3" xfId="32194"/>
    <cellStyle name="Percent 2 151 3 4" xfId="21098"/>
    <cellStyle name="Percent 2 151 3 4 2" xfId="32195"/>
    <cellStyle name="Percent 2 151 3 5" xfId="32196"/>
    <cellStyle name="Percent 2 151 4" xfId="21099"/>
    <cellStyle name="Percent 2 151 4 2" xfId="32197"/>
    <cellStyle name="Percent 2 151 5" xfId="32198"/>
    <cellStyle name="Percent 2 152" xfId="11667"/>
    <cellStyle name="Percent 2 152 2" xfId="11668"/>
    <cellStyle name="Percent 2 153" xfId="11669"/>
    <cellStyle name="Percent 2 154" xfId="11670"/>
    <cellStyle name="Percent 2 154 2" xfId="21100"/>
    <cellStyle name="Percent 2 154 2 2" xfId="32199"/>
    <cellStyle name="Percent 2 154 3" xfId="32200"/>
    <cellStyle name="Percent 2 155" xfId="11671"/>
    <cellStyle name="Percent 2 155 2" xfId="11672"/>
    <cellStyle name="Percent 2 155 2 2" xfId="21101"/>
    <cellStyle name="Percent 2 155 2 2 2" xfId="32201"/>
    <cellStyle name="Percent 2 155 2 3" xfId="32202"/>
    <cellStyle name="Percent 2 155 3" xfId="21102"/>
    <cellStyle name="Percent 2 155 3 2" xfId="21103"/>
    <cellStyle name="Percent 2 155 3 2 2" xfId="32203"/>
    <cellStyle name="Percent 2 155 3 3" xfId="32204"/>
    <cellStyle name="Percent 2 155 4" xfId="21104"/>
    <cellStyle name="Percent 2 155 4 2" xfId="21105"/>
    <cellStyle name="Percent 2 155 4 2 2" xfId="32205"/>
    <cellStyle name="Percent 2 155 4 3" xfId="32206"/>
    <cellStyle name="Percent 2 155 5" xfId="21106"/>
    <cellStyle name="Percent 2 155 5 2" xfId="32207"/>
    <cellStyle name="Percent 2 155 6" xfId="32208"/>
    <cellStyle name="Percent 2 156" xfId="21107"/>
    <cellStyle name="Percent 2 156 2" xfId="21108"/>
    <cellStyle name="Percent 2 156 2 2" xfId="32209"/>
    <cellStyle name="Percent 2 156 3" xfId="32210"/>
    <cellStyle name="Percent 2 16" xfId="120"/>
    <cellStyle name="Percent 2 16 2" xfId="11673"/>
    <cellStyle name="Percent 2 16 2 2" xfId="11674"/>
    <cellStyle name="Percent 2 16 3" xfId="11675"/>
    <cellStyle name="Percent 2 16 3 2" xfId="11676"/>
    <cellStyle name="Percent 2 16 4" xfId="11677"/>
    <cellStyle name="Percent 2 17" xfId="11678"/>
    <cellStyle name="Percent 2 17 2" xfId="11679"/>
    <cellStyle name="Percent 2 17 2 2" xfId="11680"/>
    <cellStyle name="Percent 2 17 3" xfId="11681"/>
    <cellStyle name="Percent 2 17 3 2" xfId="11682"/>
    <cellStyle name="Percent 2 17 4" xfId="11683"/>
    <cellStyle name="Percent 2 18" xfId="11684"/>
    <cellStyle name="Percent 2 18 2" xfId="11685"/>
    <cellStyle name="Percent 2 18 2 2" xfId="11686"/>
    <cellStyle name="Percent 2 18 3" xfId="11687"/>
    <cellStyle name="Percent 2 18 3 2" xfId="11688"/>
    <cellStyle name="Percent 2 18 4" xfId="11689"/>
    <cellStyle name="Percent 2 19" xfId="11690"/>
    <cellStyle name="Percent 2 19 2" xfId="11691"/>
    <cellStyle name="Percent 2 19 2 2" xfId="11692"/>
    <cellStyle name="Percent 2 19 3" xfId="11693"/>
    <cellStyle name="Percent 2 19 3 2" xfId="11694"/>
    <cellStyle name="Percent 2 19 4" xfId="11695"/>
    <cellStyle name="Percent 2 2" xfId="11696"/>
    <cellStyle name="Percent 2 2 10" xfId="11697"/>
    <cellStyle name="Percent 2 2 10 2" xfId="11698"/>
    <cellStyle name="Percent 2 2 11" xfId="11699"/>
    <cellStyle name="Percent 2 2 11 2" xfId="11700"/>
    <cellStyle name="Percent 2 2 12" xfId="11701"/>
    <cellStyle name="Percent 2 2 12 2" xfId="11702"/>
    <cellStyle name="Percent 2 2 12 2 2" xfId="11703"/>
    <cellStyle name="Percent 2 2 12 2 2 2" xfId="32211"/>
    <cellStyle name="Percent 2 2 12 2 3" xfId="11704"/>
    <cellStyle name="Percent 2 2 12 2 3 2" xfId="21109"/>
    <cellStyle name="Percent 2 2 12 2 3 2 2" xfId="32212"/>
    <cellStyle name="Percent 2 2 12 2 3 3" xfId="32213"/>
    <cellStyle name="Percent 2 2 12 2 4" xfId="21110"/>
    <cellStyle name="Percent 2 2 12 2 4 2" xfId="32214"/>
    <cellStyle name="Percent 2 2 12 2 5" xfId="32215"/>
    <cellStyle name="Percent 2 2 12 3" xfId="11705"/>
    <cellStyle name="Percent 2 2 12 3 2" xfId="11706"/>
    <cellStyle name="Percent 2 2 12 3 3" xfId="32216"/>
    <cellStyle name="Percent 2 2 12 4" xfId="11707"/>
    <cellStyle name="Percent 2 2 12 5" xfId="11708"/>
    <cellStyle name="Percent 2 2 12 5 2" xfId="21111"/>
    <cellStyle name="Percent 2 2 12 5 2 2" xfId="32217"/>
    <cellStyle name="Percent 2 2 12 5 3" xfId="32218"/>
    <cellStyle name="Percent 2 2 12 6" xfId="21112"/>
    <cellStyle name="Percent 2 2 12 6 2" xfId="32219"/>
    <cellStyle name="Percent 2 2 12 7" xfId="32220"/>
    <cellStyle name="Percent 2 2 13" xfId="11709"/>
    <cellStyle name="Percent 2 2 13 2" xfId="11710"/>
    <cellStyle name="Percent 2 2 13 2 2" xfId="11711"/>
    <cellStyle name="Percent 2 2 13 2 2 2" xfId="32221"/>
    <cellStyle name="Percent 2 2 13 2 3" xfId="11712"/>
    <cellStyle name="Percent 2 2 13 2 3 2" xfId="21113"/>
    <cellStyle name="Percent 2 2 13 2 3 2 2" xfId="32222"/>
    <cellStyle name="Percent 2 2 13 2 3 3" xfId="32223"/>
    <cellStyle name="Percent 2 2 13 2 4" xfId="21114"/>
    <cellStyle name="Percent 2 2 13 2 4 2" xfId="32224"/>
    <cellStyle name="Percent 2 2 13 2 5" xfId="32225"/>
    <cellStyle name="Percent 2 2 13 3" xfId="11713"/>
    <cellStyle name="Percent 2 2 13 3 2" xfId="11714"/>
    <cellStyle name="Percent 2 2 13 3 3" xfId="32226"/>
    <cellStyle name="Percent 2 2 13 4" xfId="11715"/>
    <cellStyle name="Percent 2 2 13 5" xfId="11716"/>
    <cellStyle name="Percent 2 2 13 5 2" xfId="21115"/>
    <cellStyle name="Percent 2 2 13 5 2 2" xfId="32227"/>
    <cellStyle name="Percent 2 2 13 5 3" xfId="32228"/>
    <cellStyle name="Percent 2 2 13 6" xfId="21116"/>
    <cellStyle name="Percent 2 2 13 6 2" xfId="32229"/>
    <cellStyle name="Percent 2 2 13 7" xfId="32230"/>
    <cellStyle name="Percent 2 2 14" xfId="11717"/>
    <cellStyle name="Percent 2 2 14 2" xfId="11718"/>
    <cellStyle name="Percent 2 2 14 2 2" xfId="11719"/>
    <cellStyle name="Percent 2 2 14 2 2 2" xfId="32231"/>
    <cellStyle name="Percent 2 2 14 2 3" xfId="11720"/>
    <cellStyle name="Percent 2 2 14 2 3 2" xfId="21117"/>
    <cellStyle name="Percent 2 2 14 2 3 2 2" xfId="32232"/>
    <cellStyle name="Percent 2 2 14 2 3 3" xfId="32233"/>
    <cellStyle name="Percent 2 2 14 2 4" xfId="21118"/>
    <cellStyle name="Percent 2 2 14 2 4 2" xfId="32234"/>
    <cellStyle name="Percent 2 2 14 2 5" xfId="32235"/>
    <cellStyle name="Percent 2 2 14 3" xfId="11721"/>
    <cellStyle name="Percent 2 2 14 3 2" xfId="11722"/>
    <cellStyle name="Percent 2 2 14 3 3" xfId="32236"/>
    <cellStyle name="Percent 2 2 14 4" xfId="11723"/>
    <cellStyle name="Percent 2 2 14 5" xfId="11724"/>
    <cellStyle name="Percent 2 2 14 5 2" xfId="21119"/>
    <cellStyle name="Percent 2 2 14 5 2 2" xfId="32237"/>
    <cellStyle name="Percent 2 2 14 5 3" xfId="32238"/>
    <cellStyle name="Percent 2 2 14 6" xfId="21120"/>
    <cellStyle name="Percent 2 2 14 6 2" xfId="32239"/>
    <cellStyle name="Percent 2 2 14 7" xfId="32240"/>
    <cellStyle name="Percent 2 2 15" xfId="11725"/>
    <cellStyle name="Percent 2 2 15 2" xfId="11726"/>
    <cellStyle name="Percent 2 2 15 2 2" xfId="11727"/>
    <cellStyle name="Percent 2 2 15 2 2 2" xfId="32241"/>
    <cellStyle name="Percent 2 2 15 2 3" xfId="11728"/>
    <cellStyle name="Percent 2 2 15 2 3 2" xfId="21121"/>
    <cellStyle name="Percent 2 2 15 2 3 2 2" xfId="32242"/>
    <cellStyle name="Percent 2 2 15 2 3 3" xfId="32243"/>
    <cellStyle name="Percent 2 2 15 2 4" xfId="21122"/>
    <cellStyle name="Percent 2 2 15 2 4 2" xfId="32244"/>
    <cellStyle name="Percent 2 2 15 2 5" xfId="32245"/>
    <cellStyle name="Percent 2 2 15 3" xfId="11729"/>
    <cellStyle name="Percent 2 2 15 3 2" xfId="11730"/>
    <cellStyle name="Percent 2 2 15 3 3" xfId="32246"/>
    <cellStyle name="Percent 2 2 15 4" xfId="11731"/>
    <cellStyle name="Percent 2 2 15 5" xfId="11732"/>
    <cellStyle name="Percent 2 2 15 5 2" xfId="21123"/>
    <cellStyle name="Percent 2 2 15 5 2 2" xfId="32247"/>
    <cellStyle name="Percent 2 2 15 5 3" xfId="32248"/>
    <cellStyle name="Percent 2 2 15 6" xfId="21124"/>
    <cellStyle name="Percent 2 2 15 6 2" xfId="32249"/>
    <cellStyle name="Percent 2 2 15 7" xfId="32250"/>
    <cellStyle name="Percent 2 2 16" xfId="11733"/>
    <cellStyle name="Percent 2 2 16 2" xfId="11734"/>
    <cellStyle name="Percent 2 2 16 2 2" xfId="11735"/>
    <cellStyle name="Percent 2 2 16 2 2 2" xfId="32251"/>
    <cellStyle name="Percent 2 2 16 2 3" xfId="11736"/>
    <cellStyle name="Percent 2 2 16 2 3 2" xfId="21125"/>
    <cellStyle name="Percent 2 2 16 2 3 2 2" xfId="32252"/>
    <cellStyle name="Percent 2 2 16 2 3 3" xfId="32253"/>
    <cellStyle name="Percent 2 2 16 2 4" xfId="21126"/>
    <cellStyle name="Percent 2 2 16 2 4 2" xfId="32254"/>
    <cellStyle name="Percent 2 2 16 2 5" xfId="32255"/>
    <cellStyle name="Percent 2 2 16 3" xfId="11737"/>
    <cellStyle name="Percent 2 2 16 3 2" xfId="11738"/>
    <cellStyle name="Percent 2 2 16 3 3" xfId="32256"/>
    <cellStyle name="Percent 2 2 16 4" xfId="11739"/>
    <cellStyle name="Percent 2 2 16 5" xfId="11740"/>
    <cellStyle name="Percent 2 2 16 5 2" xfId="21127"/>
    <cellStyle name="Percent 2 2 16 5 2 2" xfId="32257"/>
    <cellStyle name="Percent 2 2 16 5 3" xfId="32258"/>
    <cellStyle name="Percent 2 2 16 6" xfId="21128"/>
    <cellStyle name="Percent 2 2 16 6 2" xfId="32259"/>
    <cellStyle name="Percent 2 2 16 7" xfId="32260"/>
    <cellStyle name="Percent 2 2 17" xfId="11741"/>
    <cellStyle name="Percent 2 2 17 2" xfId="11742"/>
    <cellStyle name="Percent 2 2 17 2 2" xfId="11743"/>
    <cellStyle name="Percent 2 2 17 2 2 2" xfId="32261"/>
    <cellStyle name="Percent 2 2 17 2 3" xfId="11744"/>
    <cellStyle name="Percent 2 2 17 2 3 2" xfId="21129"/>
    <cellStyle name="Percent 2 2 17 2 3 2 2" xfId="32262"/>
    <cellStyle name="Percent 2 2 17 2 3 3" xfId="32263"/>
    <cellStyle name="Percent 2 2 17 2 4" xfId="21130"/>
    <cellStyle name="Percent 2 2 17 2 4 2" xfId="32264"/>
    <cellStyle name="Percent 2 2 17 2 5" xfId="32265"/>
    <cellStyle name="Percent 2 2 17 3" xfId="11745"/>
    <cellStyle name="Percent 2 2 17 3 2" xfId="11746"/>
    <cellStyle name="Percent 2 2 17 3 3" xfId="32266"/>
    <cellStyle name="Percent 2 2 17 4" xfId="11747"/>
    <cellStyle name="Percent 2 2 17 5" xfId="11748"/>
    <cellStyle name="Percent 2 2 17 5 2" xfId="21131"/>
    <cellStyle name="Percent 2 2 17 5 2 2" xfId="32267"/>
    <cellStyle name="Percent 2 2 17 5 3" xfId="32268"/>
    <cellStyle name="Percent 2 2 17 6" xfId="21132"/>
    <cellStyle name="Percent 2 2 17 6 2" xfId="32269"/>
    <cellStyle name="Percent 2 2 17 7" xfId="32270"/>
    <cellStyle name="Percent 2 2 18" xfId="11749"/>
    <cellStyle name="Percent 2 2 18 2" xfId="11750"/>
    <cellStyle name="Percent 2 2 18 2 2" xfId="11751"/>
    <cellStyle name="Percent 2 2 18 2 2 2" xfId="32271"/>
    <cellStyle name="Percent 2 2 18 2 3" xfId="11752"/>
    <cellStyle name="Percent 2 2 18 2 3 2" xfId="21133"/>
    <cellStyle name="Percent 2 2 18 2 3 2 2" xfId="32272"/>
    <cellStyle name="Percent 2 2 18 2 3 3" xfId="32273"/>
    <cellStyle name="Percent 2 2 18 2 4" xfId="21134"/>
    <cellStyle name="Percent 2 2 18 2 4 2" xfId="32274"/>
    <cellStyle name="Percent 2 2 18 2 5" xfId="32275"/>
    <cellStyle name="Percent 2 2 18 3" xfId="11753"/>
    <cellStyle name="Percent 2 2 18 3 2" xfId="32276"/>
    <cellStyle name="Percent 2 2 18 4" xfId="11754"/>
    <cellStyle name="Percent 2 2 18 4 2" xfId="21135"/>
    <cellStyle name="Percent 2 2 18 4 2 2" xfId="32277"/>
    <cellStyle name="Percent 2 2 18 4 3" xfId="32278"/>
    <cellStyle name="Percent 2 2 18 5" xfId="21136"/>
    <cellStyle name="Percent 2 2 18 5 2" xfId="32279"/>
    <cellStyle name="Percent 2 2 18 6" xfId="32280"/>
    <cellStyle name="Percent 2 2 19" xfId="11755"/>
    <cellStyle name="Percent 2 2 19 2" xfId="11756"/>
    <cellStyle name="Percent 2 2 19 2 2" xfId="11757"/>
    <cellStyle name="Percent 2 2 19 2 2 2" xfId="32281"/>
    <cellStyle name="Percent 2 2 19 2 3" xfId="11758"/>
    <cellStyle name="Percent 2 2 19 2 3 2" xfId="21137"/>
    <cellStyle name="Percent 2 2 19 2 3 2 2" xfId="32282"/>
    <cellStyle name="Percent 2 2 19 2 3 3" xfId="32283"/>
    <cellStyle name="Percent 2 2 19 2 4" xfId="21138"/>
    <cellStyle name="Percent 2 2 19 2 4 2" xfId="32284"/>
    <cellStyle name="Percent 2 2 19 2 5" xfId="32285"/>
    <cellStyle name="Percent 2 2 19 3" xfId="11759"/>
    <cellStyle name="Percent 2 2 19 3 2" xfId="32286"/>
    <cellStyle name="Percent 2 2 19 4" xfId="11760"/>
    <cellStyle name="Percent 2 2 19 4 2" xfId="21139"/>
    <cellStyle name="Percent 2 2 19 4 2 2" xfId="32287"/>
    <cellStyle name="Percent 2 2 19 4 3" xfId="32288"/>
    <cellStyle name="Percent 2 2 19 5" xfId="21140"/>
    <cellStyle name="Percent 2 2 19 5 2" xfId="32289"/>
    <cellStyle name="Percent 2 2 19 6" xfId="32290"/>
    <cellStyle name="Percent 2 2 2" xfId="11761"/>
    <cellStyle name="Percent 2 2 2 10" xfId="11762"/>
    <cellStyle name="Percent 2 2 2 10 2" xfId="11763"/>
    <cellStyle name="Percent 2 2 2 10 2 2" xfId="11764"/>
    <cellStyle name="Percent 2 2 2 10 2 3" xfId="11765"/>
    <cellStyle name="Percent 2 2 2 10 2 3 2" xfId="21141"/>
    <cellStyle name="Percent 2 2 2 10 2 3 2 2" xfId="32291"/>
    <cellStyle name="Percent 2 2 2 10 2 3 3" xfId="32292"/>
    <cellStyle name="Percent 2 2 2 10 2 4" xfId="21142"/>
    <cellStyle name="Percent 2 2 2 10 2 4 2" xfId="32293"/>
    <cellStyle name="Percent 2 2 2 10 2 5" xfId="32294"/>
    <cellStyle name="Percent 2 2 2 10 3" xfId="11766"/>
    <cellStyle name="Percent 2 2 2 10 4" xfId="11767"/>
    <cellStyle name="Percent 2 2 2 10 4 2" xfId="21143"/>
    <cellStyle name="Percent 2 2 2 10 4 2 2" xfId="32295"/>
    <cellStyle name="Percent 2 2 2 10 4 3" xfId="32296"/>
    <cellStyle name="Percent 2 2 2 10 5" xfId="21144"/>
    <cellStyle name="Percent 2 2 2 10 5 2" xfId="32297"/>
    <cellStyle name="Percent 2 2 2 10 6" xfId="32298"/>
    <cellStyle name="Percent 2 2 2 11" xfId="11768"/>
    <cellStyle name="Percent 2 2 2 11 2" xfId="11769"/>
    <cellStyle name="Percent 2 2 2 12" xfId="11770"/>
    <cellStyle name="Percent 2 2 2 12 2" xfId="11771"/>
    <cellStyle name="Percent 2 2 2 13" xfId="11772"/>
    <cellStyle name="Percent 2 2 2 13 2" xfId="11773"/>
    <cellStyle name="Percent 2 2 2 14" xfId="11774"/>
    <cellStyle name="Percent 2 2 2 14 2" xfId="11775"/>
    <cellStyle name="Percent 2 2 2 15" xfId="11776"/>
    <cellStyle name="Percent 2 2 2 15 2" xfId="11777"/>
    <cellStyle name="Percent 2 2 2 16" xfId="11778"/>
    <cellStyle name="Percent 2 2 2 16 2" xfId="11779"/>
    <cellStyle name="Percent 2 2 2 17" xfId="11780"/>
    <cellStyle name="Percent 2 2 2 17 2" xfId="11781"/>
    <cellStyle name="Percent 2 2 2 18" xfId="11782"/>
    <cellStyle name="Percent 2 2 2 18 2" xfId="11783"/>
    <cellStyle name="Percent 2 2 2 19" xfId="11784"/>
    <cellStyle name="Percent 2 2 2 19 2" xfId="11785"/>
    <cellStyle name="Percent 2 2 2 2" xfId="11786"/>
    <cellStyle name="Percent 2 2 2 2 10" xfId="11787"/>
    <cellStyle name="Percent 2 2 2 2 10 2" xfId="11788"/>
    <cellStyle name="Percent 2 2 2 2 11" xfId="11789"/>
    <cellStyle name="Percent 2 2 2 2 11 2" xfId="11790"/>
    <cellStyle name="Percent 2 2 2 2 11 2 2" xfId="11791"/>
    <cellStyle name="Percent 2 2 2 2 11 2 3" xfId="11792"/>
    <cellStyle name="Percent 2 2 2 2 11 2 3 2" xfId="21145"/>
    <cellStyle name="Percent 2 2 2 2 11 2 3 2 2" xfId="32299"/>
    <cellStyle name="Percent 2 2 2 2 11 2 3 3" xfId="32300"/>
    <cellStyle name="Percent 2 2 2 2 11 2 4" xfId="21146"/>
    <cellStyle name="Percent 2 2 2 2 11 2 4 2" xfId="32301"/>
    <cellStyle name="Percent 2 2 2 2 11 2 5" xfId="32302"/>
    <cellStyle name="Percent 2 2 2 2 11 3" xfId="11793"/>
    <cellStyle name="Percent 2 2 2 2 11 4" xfId="11794"/>
    <cellStyle name="Percent 2 2 2 2 11 4 2" xfId="21147"/>
    <cellStyle name="Percent 2 2 2 2 11 4 2 2" xfId="32303"/>
    <cellStyle name="Percent 2 2 2 2 11 4 3" xfId="32304"/>
    <cellStyle name="Percent 2 2 2 2 11 5" xfId="21148"/>
    <cellStyle name="Percent 2 2 2 2 11 5 2" xfId="32305"/>
    <cellStyle name="Percent 2 2 2 2 11 6" xfId="32306"/>
    <cellStyle name="Percent 2 2 2 2 12" xfId="11795"/>
    <cellStyle name="Percent 2 2 2 2 12 2" xfId="11796"/>
    <cellStyle name="Percent 2 2 2 2 12 2 2" xfId="11797"/>
    <cellStyle name="Percent 2 2 2 2 12 2 3" xfId="11798"/>
    <cellStyle name="Percent 2 2 2 2 12 2 3 2" xfId="21149"/>
    <cellStyle name="Percent 2 2 2 2 12 2 3 2 2" xfId="32307"/>
    <cellStyle name="Percent 2 2 2 2 12 2 3 3" xfId="32308"/>
    <cellStyle name="Percent 2 2 2 2 12 2 4" xfId="21150"/>
    <cellStyle name="Percent 2 2 2 2 12 2 4 2" xfId="32309"/>
    <cellStyle name="Percent 2 2 2 2 12 2 5" xfId="32310"/>
    <cellStyle name="Percent 2 2 2 2 12 3" xfId="11799"/>
    <cellStyle name="Percent 2 2 2 2 12 4" xfId="11800"/>
    <cellStyle name="Percent 2 2 2 2 12 4 2" xfId="21151"/>
    <cellStyle name="Percent 2 2 2 2 12 4 2 2" xfId="32311"/>
    <cellStyle name="Percent 2 2 2 2 12 4 3" xfId="32312"/>
    <cellStyle name="Percent 2 2 2 2 12 5" xfId="21152"/>
    <cellStyle name="Percent 2 2 2 2 12 5 2" xfId="32313"/>
    <cellStyle name="Percent 2 2 2 2 12 6" xfId="32314"/>
    <cellStyle name="Percent 2 2 2 2 13" xfId="11801"/>
    <cellStyle name="Percent 2 2 2 2 13 2" xfId="11802"/>
    <cellStyle name="Percent 2 2 2 2 13 2 2" xfId="11803"/>
    <cellStyle name="Percent 2 2 2 2 13 2 3" xfId="11804"/>
    <cellStyle name="Percent 2 2 2 2 13 2 3 2" xfId="21153"/>
    <cellStyle name="Percent 2 2 2 2 13 2 3 2 2" xfId="32315"/>
    <cellStyle name="Percent 2 2 2 2 13 2 3 3" xfId="32316"/>
    <cellStyle name="Percent 2 2 2 2 13 2 4" xfId="21154"/>
    <cellStyle name="Percent 2 2 2 2 13 2 4 2" xfId="32317"/>
    <cellStyle name="Percent 2 2 2 2 13 2 5" xfId="32318"/>
    <cellStyle name="Percent 2 2 2 2 13 3" xfId="11805"/>
    <cellStyle name="Percent 2 2 2 2 13 4" xfId="11806"/>
    <cellStyle name="Percent 2 2 2 2 13 4 2" xfId="21155"/>
    <cellStyle name="Percent 2 2 2 2 13 4 2 2" xfId="32319"/>
    <cellStyle name="Percent 2 2 2 2 13 4 3" xfId="32320"/>
    <cellStyle name="Percent 2 2 2 2 13 5" xfId="21156"/>
    <cellStyle name="Percent 2 2 2 2 13 5 2" xfId="32321"/>
    <cellStyle name="Percent 2 2 2 2 13 6" xfId="32322"/>
    <cellStyle name="Percent 2 2 2 2 14" xfId="11807"/>
    <cellStyle name="Percent 2 2 2 2 14 2" xfId="11808"/>
    <cellStyle name="Percent 2 2 2 2 14 2 2" xfId="11809"/>
    <cellStyle name="Percent 2 2 2 2 14 2 3" xfId="11810"/>
    <cellStyle name="Percent 2 2 2 2 14 2 3 2" xfId="21157"/>
    <cellStyle name="Percent 2 2 2 2 14 2 3 2 2" xfId="32323"/>
    <cellStyle name="Percent 2 2 2 2 14 2 3 3" xfId="32324"/>
    <cellStyle name="Percent 2 2 2 2 14 2 4" xfId="21158"/>
    <cellStyle name="Percent 2 2 2 2 14 2 4 2" xfId="32325"/>
    <cellStyle name="Percent 2 2 2 2 14 2 5" xfId="32326"/>
    <cellStyle name="Percent 2 2 2 2 14 3" xfId="11811"/>
    <cellStyle name="Percent 2 2 2 2 14 4" xfId="11812"/>
    <cellStyle name="Percent 2 2 2 2 14 4 2" xfId="21159"/>
    <cellStyle name="Percent 2 2 2 2 14 4 2 2" xfId="32327"/>
    <cellStyle name="Percent 2 2 2 2 14 4 3" xfId="32328"/>
    <cellStyle name="Percent 2 2 2 2 14 5" xfId="21160"/>
    <cellStyle name="Percent 2 2 2 2 14 5 2" xfId="32329"/>
    <cellStyle name="Percent 2 2 2 2 14 6" xfId="32330"/>
    <cellStyle name="Percent 2 2 2 2 15" xfId="11813"/>
    <cellStyle name="Percent 2 2 2 2 15 2" xfId="11814"/>
    <cellStyle name="Percent 2 2 2 2 15 2 2" xfId="11815"/>
    <cellStyle name="Percent 2 2 2 2 15 2 3" xfId="11816"/>
    <cellStyle name="Percent 2 2 2 2 15 2 3 2" xfId="21161"/>
    <cellStyle name="Percent 2 2 2 2 15 2 3 2 2" xfId="32331"/>
    <cellStyle name="Percent 2 2 2 2 15 2 3 3" xfId="32332"/>
    <cellStyle name="Percent 2 2 2 2 15 2 4" xfId="21162"/>
    <cellStyle name="Percent 2 2 2 2 15 2 4 2" xfId="32333"/>
    <cellStyle name="Percent 2 2 2 2 15 2 5" xfId="32334"/>
    <cellStyle name="Percent 2 2 2 2 15 3" xfId="11817"/>
    <cellStyle name="Percent 2 2 2 2 15 4" xfId="11818"/>
    <cellStyle name="Percent 2 2 2 2 15 4 2" xfId="21163"/>
    <cellStyle name="Percent 2 2 2 2 15 4 2 2" xfId="32335"/>
    <cellStyle name="Percent 2 2 2 2 15 4 3" xfId="32336"/>
    <cellStyle name="Percent 2 2 2 2 15 5" xfId="21164"/>
    <cellStyle name="Percent 2 2 2 2 15 5 2" xfId="32337"/>
    <cellStyle name="Percent 2 2 2 2 15 6" xfId="32338"/>
    <cellStyle name="Percent 2 2 2 2 16" xfId="11819"/>
    <cellStyle name="Percent 2 2 2 2 16 2" xfId="11820"/>
    <cellStyle name="Percent 2 2 2 2 16 2 2" xfId="11821"/>
    <cellStyle name="Percent 2 2 2 2 16 2 3" xfId="11822"/>
    <cellStyle name="Percent 2 2 2 2 16 2 3 2" xfId="21165"/>
    <cellStyle name="Percent 2 2 2 2 16 2 3 2 2" xfId="32339"/>
    <cellStyle name="Percent 2 2 2 2 16 2 3 3" xfId="32340"/>
    <cellStyle name="Percent 2 2 2 2 16 2 4" xfId="21166"/>
    <cellStyle name="Percent 2 2 2 2 16 2 4 2" xfId="32341"/>
    <cellStyle name="Percent 2 2 2 2 16 2 5" xfId="32342"/>
    <cellStyle name="Percent 2 2 2 2 16 3" xfId="11823"/>
    <cellStyle name="Percent 2 2 2 2 16 4" xfId="11824"/>
    <cellStyle name="Percent 2 2 2 2 16 4 2" xfId="21167"/>
    <cellStyle name="Percent 2 2 2 2 16 4 2 2" xfId="32343"/>
    <cellStyle name="Percent 2 2 2 2 16 4 3" xfId="32344"/>
    <cellStyle name="Percent 2 2 2 2 16 5" xfId="21168"/>
    <cellStyle name="Percent 2 2 2 2 16 5 2" xfId="32345"/>
    <cellStyle name="Percent 2 2 2 2 16 6" xfId="32346"/>
    <cellStyle name="Percent 2 2 2 2 17" xfId="11825"/>
    <cellStyle name="Percent 2 2 2 2 17 2" xfId="11826"/>
    <cellStyle name="Percent 2 2 2 2 17 2 2" xfId="11827"/>
    <cellStyle name="Percent 2 2 2 2 17 2 3" xfId="11828"/>
    <cellStyle name="Percent 2 2 2 2 17 2 3 2" xfId="21169"/>
    <cellStyle name="Percent 2 2 2 2 17 2 3 2 2" xfId="32347"/>
    <cellStyle name="Percent 2 2 2 2 17 2 3 3" xfId="32348"/>
    <cellStyle name="Percent 2 2 2 2 17 2 4" xfId="21170"/>
    <cellStyle name="Percent 2 2 2 2 17 2 4 2" xfId="32349"/>
    <cellStyle name="Percent 2 2 2 2 17 2 5" xfId="32350"/>
    <cellStyle name="Percent 2 2 2 2 17 3" xfId="11829"/>
    <cellStyle name="Percent 2 2 2 2 17 4" xfId="11830"/>
    <cellStyle name="Percent 2 2 2 2 17 4 2" xfId="21171"/>
    <cellStyle name="Percent 2 2 2 2 17 4 2 2" xfId="32351"/>
    <cellStyle name="Percent 2 2 2 2 17 4 3" xfId="32352"/>
    <cellStyle name="Percent 2 2 2 2 17 5" xfId="21172"/>
    <cellStyle name="Percent 2 2 2 2 17 5 2" xfId="32353"/>
    <cellStyle name="Percent 2 2 2 2 17 6" xfId="32354"/>
    <cellStyle name="Percent 2 2 2 2 18" xfId="11831"/>
    <cellStyle name="Percent 2 2 2 2 18 2" xfId="11832"/>
    <cellStyle name="Percent 2 2 2 2 18 2 2" xfId="11833"/>
    <cellStyle name="Percent 2 2 2 2 18 2 3" xfId="11834"/>
    <cellStyle name="Percent 2 2 2 2 18 2 3 2" xfId="21173"/>
    <cellStyle name="Percent 2 2 2 2 18 2 3 2 2" xfId="32355"/>
    <cellStyle name="Percent 2 2 2 2 18 2 3 3" xfId="32356"/>
    <cellStyle name="Percent 2 2 2 2 18 2 4" xfId="21174"/>
    <cellStyle name="Percent 2 2 2 2 18 2 4 2" xfId="32357"/>
    <cellStyle name="Percent 2 2 2 2 18 2 5" xfId="32358"/>
    <cellStyle name="Percent 2 2 2 2 18 3" xfId="11835"/>
    <cellStyle name="Percent 2 2 2 2 18 4" xfId="11836"/>
    <cellStyle name="Percent 2 2 2 2 18 4 2" xfId="21175"/>
    <cellStyle name="Percent 2 2 2 2 18 4 2 2" xfId="32359"/>
    <cellStyle name="Percent 2 2 2 2 18 4 3" xfId="32360"/>
    <cellStyle name="Percent 2 2 2 2 18 5" xfId="21176"/>
    <cellStyle name="Percent 2 2 2 2 18 5 2" xfId="32361"/>
    <cellStyle name="Percent 2 2 2 2 18 6" xfId="32362"/>
    <cellStyle name="Percent 2 2 2 2 19" xfId="11837"/>
    <cellStyle name="Percent 2 2 2 2 19 2" xfId="11838"/>
    <cellStyle name="Percent 2 2 2 2 19 2 2" xfId="11839"/>
    <cellStyle name="Percent 2 2 2 2 19 2 3" xfId="11840"/>
    <cellStyle name="Percent 2 2 2 2 19 2 3 2" xfId="21177"/>
    <cellStyle name="Percent 2 2 2 2 19 2 3 2 2" xfId="32363"/>
    <cellStyle name="Percent 2 2 2 2 19 2 3 3" xfId="32364"/>
    <cellStyle name="Percent 2 2 2 2 19 2 4" xfId="21178"/>
    <cellStyle name="Percent 2 2 2 2 19 2 4 2" xfId="32365"/>
    <cellStyle name="Percent 2 2 2 2 19 2 5" xfId="32366"/>
    <cellStyle name="Percent 2 2 2 2 19 3" xfId="11841"/>
    <cellStyle name="Percent 2 2 2 2 19 4" xfId="11842"/>
    <cellStyle name="Percent 2 2 2 2 19 4 2" xfId="21179"/>
    <cellStyle name="Percent 2 2 2 2 19 4 2 2" xfId="32367"/>
    <cellStyle name="Percent 2 2 2 2 19 4 3" xfId="32368"/>
    <cellStyle name="Percent 2 2 2 2 19 5" xfId="21180"/>
    <cellStyle name="Percent 2 2 2 2 19 5 2" xfId="32369"/>
    <cellStyle name="Percent 2 2 2 2 19 6" xfId="32370"/>
    <cellStyle name="Percent 2 2 2 2 2" xfId="11843"/>
    <cellStyle name="Percent 2 2 2 2 2 10" xfId="11844"/>
    <cellStyle name="Percent 2 2 2 2 2 10 2" xfId="11845"/>
    <cellStyle name="Percent 2 2 2 2 2 11" xfId="11846"/>
    <cellStyle name="Percent 2 2 2 2 2 11 2" xfId="11847"/>
    <cellStyle name="Percent 2 2 2 2 2 12" xfId="11848"/>
    <cellStyle name="Percent 2 2 2 2 2 12 2" xfId="11849"/>
    <cellStyle name="Percent 2 2 2 2 2 13" xfId="11850"/>
    <cellStyle name="Percent 2 2 2 2 2 13 2" xfId="11851"/>
    <cellStyle name="Percent 2 2 2 2 2 14" xfId="11852"/>
    <cellStyle name="Percent 2 2 2 2 2 14 2" xfId="11853"/>
    <cellStyle name="Percent 2 2 2 2 2 15" xfId="11854"/>
    <cellStyle name="Percent 2 2 2 2 2 15 2" xfId="11855"/>
    <cellStyle name="Percent 2 2 2 2 2 16" xfId="11856"/>
    <cellStyle name="Percent 2 2 2 2 2 16 2" xfId="11857"/>
    <cellStyle name="Percent 2 2 2 2 2 17" xfId="11858"/>
    <cellStyle name="Percent 2 2 2 2 2 17 2" xfId="11859"/>
    <cellStyle name="Percent 2 2 2 2 2 18" xfId="11860"/>
    <cellStyle name="Percent 2 2 2 2 2 18 2" xfId="11861"/>
    <cellStyle name="Percent 2 2 2 2 2 19" xfId="11862"/>
    <cellStyle name="Percent 2 2 2 2 2 19 2" xfId="11863"/>
    <cellStyle name="Percent 2 2 2 2 2 19 3" xfId="11864"/>
    <cellStyle name="Percent 2 2 2 2 2 19 3 2" xfId="21181"/>
    <cellStyle name="Percent 2 2 2 2 2 19 3 2 2" xfId="32371"/>
    <cellStyle name="Percent 2 2 2 2 2 19 3 3" xfId="32372"/>
    <cellStyle name="Percent 2 2 2 2 2 19 4" xfId="21182"/>
    <cellStyle name="Percent 2 2 2 2 2 19 4 2" xfId="32373"/>
    <cellStyle name="Percent 2 2 2 2 2 19 5" xfId="32374"/>
    <cellStyle name="Percent 2 2 2 2 2 2" xfId="11865"/>
    <cellStyle name="Percent 2 2 2 2 2 2 2" xfId="11866"/>
    <cellStyle name="Percent 2 2 2 2 2 20" xfId="11867"/>
    <cellStyle name="Percent 2 2 2 2 2 21" xfId="11868"/>
    <cellStyle name="Percent 2 2 2 2 2 21 2" xfId="21183"/>
    <cellStyle name="Percent 2 2 2 2 2 21 2 2" xfId="32375"/>
    <cellStyle name="Percent 2 2 2 2 2 21 3" xfId="32376"/>
    <cellStyle name="Percent 2 2 2 2 2 22" xfId="21184"/>
    <cellStyle name="Percent 2 2 2 2 2 22 2" xfId="32377"/>
    <cellStyle name="Percent 2 2 2 2 2 23" xfId="32378"/>
    <cellStyle name="Percent 2 2 2 2 2 3" xfId="11869"/>
    <cellStyle name="Percent 2 2 2 2 2 3 2" xfId="11870"/>
    <cellStyle name="Percent 2 2 2 2 2 4" xfId="11871"/>
    <cellStyle name="Percent 2 2 2 2 2 4 2" xfId="11872"/>
    <cellStyle name="Percent 2 2 2 2 2 5" xfId="11873"/>
    <cellStyle name="Percent 2 2 2 2 2 5 2" xfId="11874"/>
    <cellStyle name="Percent 2 2 2 2 2 6" xfId="11875"/>
    <cellStyle name="Percent 2 2 2 2 2 6 2" xfId="11876"/>
    <cellStyle name="Percent 2 2 2 2 2 7" xfId="11877"/>
    <cellStyle name="Percent 2 2 2 2 2 7 2" xfId="11878"/>
    <cellStyle name="Percent 2 2 2 2 2 8" xfId="11879"/>
    <cellStyle name="Percent 2 2 2 2 2 8 2" xfId="11880"/>
    <cellStyle name="Percent 2 2 2 2 2 9" xfId="11881"/>
    <cellStyle name="Percent 2 2 2 2 2 9 2" xfId="11882"/>
    <cellStyle name="Percent 2 2 2 2 20" xfId="11883"/>
    <cellStyle name="Percent 2 2 2 2 20 2" xfId="11884"/>
    <cellStyle name="Percent 2 2 2 2 20 2 2" xfId="11885"/>
    <cellStyle name="Percent 2 2 2 2 20 2 3" xfId="11886"/>
    <cellStyle name="Percent 2 2 2 2 20 2 3 2" xfId="21185"/>
    <cellStyle name="Percent 2 2 2 2 20 2 3 2 2" xfId="32379"/>
    <cellStyle name="Percent 2 2 2 2 20 2 3 3" xfId="32380"/>
    <cellStyle name="Percent 2 2 2 2 20 2 4" xfId="21186"/>
    <cellStyle name="Percent 2 2 2 2 20 2 4 2" xfId="32381"/>
    <cellStyle name="Percent 2 2 2 2 20 2 5" xfId="32382"/>
    <cellStyle name="Percent 2 2 2 2 20 3" xfId="11887"/>
    <cellStyle name="Percent 2 2 2 2 20 4" xfId="11888"/>
    <cellStyle name="Percent 2 2 2 2 20 4 2" xfId="21187"/>
    <cellStyle name="Percent 2 2 2 2 20 4 2 2" xfId="32383"/>
    <cellStyle name="Percent 2 2 2 2 20 4 3" xfId="32384"/>
    <cellStyle name="Percent 2 2 2 2 20 5" xfId="21188"/>
    <cellStyle name="Percent 2 2 2 2 20 5 2" xfId="32385"/>
    <cellStyle name="Percent 2 2 2 2 20 6" xfId="32386"/>
    <cellStyle name="Percent 2 2 2 2 21" xfId="11889"/>
    <cellStyle name="Percent 2 2 2 2 21 2" xfId="11890"/>
    <cellStyle name="Percent 2 2 2 2 21 2 2" xfId="11891"/>
    <cellStyle name="Percent 2 2 2 2 21 2 3" xfId="11892"/>
    <cellStyle name="Percent 2 2 2 2 21 2 3 2" xfId="21189"/>
    <cellStyle name="Percent 2 2 2 2 21 2 3 2 2" xfId="32387"/>
    <cellStyle name="Percent 2 2 2 2 21 2 3 3" xfId="32388"/>
    <cellStyle name="Percent 2 2 2 2 21 2 4" xfId="21190"/>
    <cellStyle name="Percent 2 2 2 2 21 2 4 2" xfId="32389"/>
    <cellStyle name="Percent 2 2 2 2 21 2 5" xfId="32390"/>
    <cellStyle name="Percent 2 2 2 2 21 3" xfId="11893"/>
    <cellStyle name="Percent 2 2 2 2 21 4" xfId="11894"/>
    <cellStyle name="Percent 2 2 2 2 21 4 2" xfId="21191"/>
    <cellStyle name="Percent 2 2 2 2 21 4 2 2" xfId="32391"/>
    <cellStyle name="Percent 2 2 2 2 21 4 3" xfId="32392"/>
    <cellStyle name="Percent 2 2 2 2 21 5" xfId="21192"/>
    <cellStyle name="Percent 2 2 2 2 21 5 2" xfId="32393"/>
    <cellStyle name="Percent 2 2 2 2 21 6" xfId="32394"/>
    <cellStyle name="Percent 2 2 2 2 22" xfId="11895"/>
    <cellStyle name="Percent 2 2 2 2 22 2" xfId="11896"/>
    <cellStyle name="Percent 2 2 2 2 22 2 2" xfId="11897"/>
    <cellStyle name="Percent 2 2 2 2 22 2 3" xfId="11898"/>
    <cellStyle name="Percent 2 2 2 2 22 2 3 2" xfId="21193"/>
    <cellStyle name="Percent 2 2 2 2 22 2 3 2 2" xfId="32395"/>
    <cellStyle name="Percent 2 2 2 2 22 2 3 3" xfId="32396"/>
    <cellStyle name="Percent 2 2 2 2 22 2 4" xfId="21194"/>
    <cellStyle name="Percent 2 2 2 2 22 2 4 2" xfId="32397"/>
    <cellStyle name="Percent 2 2 2 2 22 2 5" xfId="32398"/>
    <cellStyle name="Percent 2 2 2 2 22 3" xfId="11899"/>
    <cellStyle name="Percent 2 2 2 2 22 4" xfId="11900"/>
    <cellStyle name="Percent 2 2 2 2 22 4 2" xfId="21195"/>
    <cellStyle name="Percent 2 2 2 2 22 4 2 2" xfId="32399"/>
    <cellStyle name="Percent 2 2 2 2 22 4 3" xfId="32400"/>
    <cellStyle name="Percent 2 2 2 2 22 5" xfId="21196"/>
    <cellStyle name="Percent 2 2 2 2 22 5 2" xfId="32401"/>
    <cellStyle name="Percent 2 2 2 2 22 6" xfId="32402"/>
    <cellStyle name="Percent 2 2 2 2 23" xfId="11901"/>
    <cellStyle name="Percent 2 2 2 2 23 2" xfId="11902"/>
    <cellStyle name="Percent 2 2 2 2 23 2 2" xfId="11903"/>
    <cellStyle name="Percent 2 2 2 2 23 2 3" xfId="11904"/>
    <cellStyle name="Percent 2 2 2 2 23 2 3 2" xfId="21197"/>
    <cellStyle name="Percent 2 2 2 2 23 2 3 2 2" xfId="32403"/>
    <cellStyle name="Percent 2 2 2 2 23 2 3 3" xfId="32404"/>
    <cellStyle name="Percent 2 2 2 2 23 2 4" xfId="21198"/>
    <cellStyle name="Percent 2 2 2 2 23 2 4 2" xfId="32405"/>
    <cellStyle name="Percent 2 2 2 2 23 2 5" xfId="32406"/>
    <cellStyle name="Percent 2 2 2 2 23 3" xfId="11905"/>
    <cellStyle name="Percent 2 2 2 2 23 4" xfId="11906"/>
    <cellStyle name="Percent 2 2 2 2 23 4 2" xfId="21199"/>
    <cellStyle name="Percent 2 2 2 2 23 4 2 2" xfId="32407"/>
    <cellStyle name="Percent 2 2 2 2 23 4 3" xfId="32408"/>
    <cellStyle name="Percent 2 2 2 2 23 5" xfId="21200"/>
    <cellStyle name="Percent 2 2 2 2 23 5 2" xfId="32409"/>
    <cellStyle name="Percent 2 2 2 2 23 6" xfId="32410"/>
    <cellStyle name="Percent 2 2 2 2 24" xfId="11907"/>
    <cellStyle name="Percent 2 2 2 2 24 2" xfId="11908"/>
    <cellStyle name="Percent 2 2 2 2 24 2 2" xfId="11909"/>
    <cellStyle name="Percent 2 2 2 2 24 2 3" xfId="11910"/>
    <cellStyle name="Percent 2 2 2 2 24 2 3 2" xfId="21201"/>
    <cellStyle name="Percent 2 2 2 2 24 2 3 2 2" xfId="32411"/>
    <cellStyle name="Percent 2 2 2 2 24 2 3 3" xfId="32412"/>
    <cellStyle name="Percent 2 2 2 2 24 2 4" xfId="21202"/>
    <cellStyle name="Percent 2 2 2 2 24 2 4 2" xfId="32413"/>
    <cellStyle name="Percent 2 2 2 2 24 2 5" xfId="32414"/>
    <cellStyle name="Percent 2 2 2 2 24 3" xfId="11911"/>
    <cellStyle name="Percent 2 2 2 2 24 4" xfId="11912"/>
    <cellStyle name="Percent 2 2 2 2 24 4 2" xfId="21203"/>
    <cellStyle name="Percent 2 2 2 2 24 4 2 2" xfId="32415"/>
    <cellStyle name="Percent 2 2 2 2 24 4 3" xfId="32416"/>
    <cellStyle name="Percent 2 2 2 2 24 5" xfId="21204"/>
    <cellStyle name="Percent 2 2 2 2 24 5 2" xfId="32417"/>
    <cellStyle name="Percent 2 2 2 2 24 6" xfId="32418"/>
    <cellStyle name="Percent 2 2 2 2 25" xfId="11913"/>
    <cellStyle name="Percent 2 2 2 2 25 2" xfId="11914"/>
    <cellStyle name="Percent 2 2 2 2 25 2 2" xfId="11915"/>
    <cellStyle name="Percent 2 2 2 2 25 2 3" xfId="11916"/>
    <cellStyle name="Percent 2 2 2 2 25 2 3 2" xfId="21205"/>
    <cellStyle name="Percent 2 2 2 2 25 2 3 2 2" xfId="32419"/>
    <cellStyle name="Percent 2 2 2 2 25 2 3 3" xfId="32420"/>
    <cellStyle name="Percent 2 2 2 2 25 2 4" xfId="21206"/>
    <cellStyle name="Percent 2 2 2 2 25 2 4 2" xfId="32421"/>
    <cellStyle name="Percent 2 2 2 2 25 2 5" xfId="32422"/>
    <cellStyle name="Percent 2 2 2 2 25 3" xfId="11917"/>
    <cellStyle name="Percent 2 2 2 2 25 4" xfId="11918"/>
    <cellStyle name="Percent 2 2 2 2 25 4 2" xfId="21207"/>
    <cellStyle name="Percent 2 2 2 2 25 4 2 2" xfId="32423"/>
    <cellStyle name="Percent 2 2 2 2 25 4 3" xfId="32424"/>
    <cellStyle name="Percent 2 2 2 2 25 5" xfId="21208"/>
    <cellStyle name="Percent 2 2 2 2 25 5 2" xfId="32425"/>
    <cellStyle name="Percent 2 2 2 2 25 6" xfId="32426"/>
    <cellStyle name="Percent 2 2 2 2 26" xfId="11919"/>
    <cellStyle name="Percent 2 2 2 2 26 2" xfId="11920"/>
    <cellStyle name="Percent 2 2 2 2 26 2 2" xfId="11921"/>
    <cellStyle name="Percent 2 2 2 2 26 2 3" xfId="11922"/>
    <cellStyle name="Percent 2 2 2 2 26 2 3 2" xfId="21209"/>
    <cellStyle name="Percent 2 2 2 2 26 2 3 2 2" xfId="32427"/>
    <cellStyle name="Percent 2 2 2 2 26 2 3 3" xfId="32428"/>
    <cellStyle name="Percent 2 2 2 2 26 2 4" xfId="21210"/>
    <cellStyle name="Percent 2 2 2 2 26 2 4 2" xfId="32429"/>
    <cellStyle name="Percent 2 2 2 2 26 2 5" xfId="32430"/>
    <cellStyle name="Percent 2 2 2 2 26 3" xfId="11923"/>
    <cellStyle name="Percent 2 2 2 2 26 4" xfId="11924"/>
    <cellStyle name="Percent 2 2 2 2 26 4 2" xfId="21211"/>
    <cellStyle name="Percent 2 2 2 2 26 4 2 2" xfId="32431"/>
    <cellStyle name="Percent 2 2 2 2 26 4 3" xfId="32432"/>
    <cellStyle name="Percent 2 2 2 2 26 5" xfId="21212"/>
    <cellStyle name="Percent 2 2 2 2 26 5 2" xfId="32433"/>
    <cellStyle name="Percent 2 2 2 2 26 6" xfId="32434"/>
    <cellStyle name="Percent 2 2 2 2 27" xfId="11925"/>
    <cellStyle name="Percent 2 2 2 2 3" xfId="11926"/>
    <cellStyle name="Percent 2 2 2 2 3 2" xfId="11927"/>
    <cellStyle name="Percent 2 2 2 2 4" xfId="11928"/>
    <cellStyle name="Percent 2 2 2 2 4 2" xfId="11929"/>
    <cellStyle name="Percent 2 2 2 2 5" xfId="11930"/>
    <cellStyle name="Percent 2 2 2 2 5 2" xfId="11931"/>
    <cellStyle name="Percent 2 2 2 2 6" xfId="11932"/>
    <cellStyle name="Percent 2 2 2 2 6 2" xfId="11933"/>
    <cellStyle name="Percent 2 2 2 2 7" xfId="11934"/>
    <cellStyle name="Percent 2 2 2 2 7 2" xfId="11935"/>
    <cellStyle name="Percent 2 2 2 2 8" xfId="11936"/>
    <cellStyle name="Percent 2 2 2 2 8 2" xfId="11937"/>
    <cellStyle name="Percent 2 2 2 2 9" xfId="11938"/>
    <cellStyle name="Percent 2 2 2 2 9 2" xfId="11939"/>
    <cellStyle name="Percent 2 2 2 20" xfId="11940"/>
    <cellStyle name="Percent 2 2 2 20 2" xfId="11941"/>
    <cellStyle name="Percent 2 2 2 21" xfId="11942"/>
    <cellStyle name="Percent 2 2 2 21 2" xfId="11943"/>
    <cellStyle name="Percent 2 2 2 22" xfId="11944"/>
    <cellStyle name="Percent 2 2 2 22 2" xfId="11945"/>
    <cellStyle name="Percent 2 2 2 23" xfId="11946"/>
    <cellStyle name="Percent 2 2 2 23 2" xfId="11947"/>
    <cellStyle name="Percent 2 2 2 24" xfId="11948"/>
    <cellStyle name="Percent 2 2 2 24 2" xfId="11949"/>
    <cellStyle name="Percent 2 2 2 25" xfId="11950"/>
    <cellStyle name="Percent 2 2 2 25 2" xfId="11951"/>
    <cellStyle name="Percent 2 2 2 26" xfId="11952"/>
    <cellStyle name="Percent 2 2 2 26 2" xfId="11953"/>
    <cellStyle name="Percent 2 2 2 27" xfId="11954"/>
    <cellStyle name="Percent 2 2 2 27 2" xfId="11955"/>
    <cellStyle name="Percent 2 2 2 27 3" xfId="32435"/>
    <cellStyle name="Percent 2 2 2 28" xfId="11956"/>
    <cellStyle name="Percent 2 2 2 28 2" xfId="11957"/>
    <cellStyle name="Percent 2 2 2 28 2 2" xfId="33688"/>
    <cellStyle name="Percent 2 2 2 28 2 2 2 2" xfId="33704"/>
    <cellStyle name="Percent 2 2 2 28 2 2 2 2 2" xfId="33730"/>
    <cellStyle name="Percent 2 2 2 28 3" xfId="33627"/>
    <cellStyle name="Percent 2 2 2 28 3 2" xfId="33680"/>
    <cellStyle name="Percent 2 2 2 28 3 4" xfId="33702"/>
    <cellStyle name="Percent 2 2 2 29" xfId="11958"/>
    <cellStyle name="Percent 2 2 2 29 2" xfId="21213"/>
    <cellStyle name="Percent 2 2 2 29 2 2" xfId="32436"/>
    <cellStyle name="Percent 2 2 2 29 3" xfId="32437"/>
    <cellStyle name="Percent 2 2 2 3" xfId="11959"/>
    <cellStyle name="Percent 2 2 2 3 2" xfId="11960"/>
    <cellStyle name="Percent 2 2 2 3 2 2" xfId="11961"/>
    <cellStyle name="Percent 2 2 2 3 2 3" xfId="11962"/>
    <cellStyle name="Percent 2 2 2 3 2 3 2" xfId="21214"/>
    <cellStyle name="Percent 2 2 2 3 2 3 2 2" xfId="32438"/>
    <cellStyle name="Percent 2 2 2 3 2 3 3" xfId="32439"/>
    <cellStyle name="Percent 2 2 2 3 2 4" xfId="21215"/>
    <cellStyle name="Percent 2 2 2 3 2 4 2" xfId="32440"/>
    <cellStyle name="Percent 2 2 2 3 2 5" xfId="32441"/>
    <cellStyle name="Percent 2 2 2 3 3" xfId="11963"/>
    <cellStyle name="Percent 2 2 2 3 4" xfId="11964"/>
    <cellStyle name="Percent 2 2 2 3 4 2" xfId="21216"/>
    <cellStyle name="Percent 2 2 2 3 4 2 2" xfId="32442"/>
    <cellStyle name="Percent 2 2 2 3 4 3" xfId="32443"/>
    <cellStyle name="Percent 2 2 2 3 5" xfId="21217"/>
    <cellStyle name="Percent 2 2 2 3 5 2" xfId="32444"/>
    <cellStyle name="Percent 2 2 2 3 6" xfId="32445"/>
    <cellStyle name="Percent 2 2 2 30" xfId="32446"/>
    <cellStyle name="Percent 2 2 2 4" xfId="11965"/>
    <cellStyle name="Percent 2 2 2 4 2" xfId="11966"/>
    <cellStyle name="Percent 2 2 2 4 2 2" xfId="11967"/>
    <cellStyle name="Percent 2 2 2 4 2 3" xfId="11968"/>
    <cellStyle name="Percent 2 2 2 4 2 3 2" xfId="21218"/>
    <cellStyle name="Percent 2 2 2 4 2 3 2 2" xfId="32447"/>
    <cellStyle name="Percent 2 2 2 4 2 3 3" xfId="32448"/>
    <cellStyle name="Percent 2 2 2 4 2 4" xfId="21219"/>
    <cellStyle name="Percent 2 2 2 4 2 4 2" xfId="32449"/>
    <cellStyle name="Percent 2 2 2 4 2 5" xfId="32450"/>
    <cellStyle name="Percent 2 2 2 4 3" xfId="11969"/>
    <cellStyle name="Percent 2 2 2 4 4" xfId="11970"/>
    <cellStyle name="Percent 2 2 2 4 4 2" xfId="21220"/>
    <cellStyle name="Percent 2 2 2 4 4 2 2" xfId="32451"/>
    <cellStyle name="Percent 2 2 2 4 4 3" xfId="32452"/>
    <cellStyle name="Percent 2 2 2 4 5" xfId="21221"/>
    <cellStyle name="Percent 2 2 2 4 5 2" xfId="32453"/>
    <cellStyle name="Percent 2 2 2 4 6" xfId="32454"/>
    <cellStyle name="Percent 2 2 2 5" xfId="11971"/>
    <cellStyle name="Percent 2 2 2 5 2" xfId="11972"/>
    <cellStyle name="Percent 2 2 2 5 2 2" xfId="11973"/>
    <cellStyle name="Percent 2 2 2 5 2 3" xfId="11974"/>
    <cellStyle name="Percent 2 2 2 5 2 3 2" xfId="21222"/>
    <cellStyle name="Percent 2 2 2 5 2 3 2 2" xfId="32455"/>
    <cellStyle name="Percent 2 2 2 5 2 3 3" xfId="32456"/>
    <cellStyle name="Percent 2 2 2 5 2 4" xfId="21223"/>
    <cellStyle name="Percent 2 2 2 5 2 4 2" xfId="32457"/>
    <cellStyle name="Percent 2 2 2 5 2 5" xfId="32458"/>
    <cellStyle name="Percent 2 2 2 5 3" xfId="11975"/>
    <cellStyle name="Percent 2 2 2 5 4" xfId="11976"/>
    <cellStyle name="Percent 2 2 2 5 4 2" xfId="21224"/>
    <cellStyle name="Percent 2 2 2 5 4 2 2" xfId="32459"/>
    <cellStyle name="Percent 2 2 2 5 4 3" xfId="32460"/>
    <cellStyle name="Percent 2 2 2 5 5" xfId="21225"/>
    <cellStyle name="Percent 2 2 2 5 5 2" xfId="32461"/>
    <cellStyle name="Percent 2 2 2 5 6" xfId="32462"/>
    <cellStyle name="Percent 2 2 2 6" xfId="11977"/>
    <cellStyle name="Percent 2 2 2 6 2" xfId="11978"/>
    <cellStyle name="Percent 2 2 2 6 2 2" xfId="11979"/>
    <cellStyle name="Percent 2 2 2 6 2 3" xfId="11980"/>
    <cellStyle name="Percent 2 2 2 6 2 3 2" xfId="21226"/>
    <cellStyle name="Percent 2 2 2 6 2 3 2 2" xfId="32463"/>
    <cellStyle name="Percent 2 2 2 6 2 3 3" xfId="32464"/>
    <cellStyle name="Percent 2 2 2 6 2 4" xfId="21227"/>
    <cellStyle name="Percent 2 2 2 6 2 4 2" xfId="32465"/>
    <cellStyle name="Percent 2 2 2 6 2 5" xfId="32466"/>
    <cellStyle name="Percent 2 2 2 6 3" xfId="11981"/>
    <cellStyle name="Percent 2 2 2 6 4" xfId="11982"/>
    <cellStyle name="Percent 2 2 2 6 4 2" xfId="21228"/>
    <cellStyle name="Percent 2 2 2 6 4 2 2" xfId="32467"/>
    <cellStyle name="Percent 2 2 2 6 4 3" xfId="32468"/>
    <cellStyle name="Percent 2 2 2 6 5" xfId="21229"/>
    <cellStyle name="Percent 2 2 2 6 5 2" xfId="32469"/>
    <cellStyle name="Percent 2 2 2 6 6" xfId="32470"/>
    <cellStyle name="Percent 2 2 2 7" xfId="11983"/>
    <cellStyle name="Percent 2 2 2 7 2" xfId="11984"/>
    <cellStyle name="Percent 2 2 2 7 2 2" xfId="11985"/>
    <cellStyle name="Percent 2 2 2 7 2 3" xfId="11986"/>
    <cellStyle name="Percent 2 2 2 7 2 3 2" xfId="21230"/>
    <cellStyle name="Percent 2 2 2 7 2 3 2 2" xfId="32471"/>
    <cellStyle name="Percent 2 2 2 7 2 3 3" xfId="32472"/>
    <cellStyle name="Percent 2 2 2 7 2 4" xfId="21231"/>
    <cellStyle name="Percent 2 2 2 7 2 4 2" xfId="32473"/>
    <cellStyle name="Percent 2 2 2 7 2 5" xfId="32474"/>
    <cellStyle name="Percent 2 2 2 7 3" xfId="11987"/>
    <cellStyle name="Percent 2 2 2 7 4" xfId="11988"/>
    <cellStyle name="Percent 2 2 2 7 4 2" xfId="21232"/>
    <cellStyle name="Percent 2 2 2 7 4 2 2" xfId="32475"/>
    <cellStyle name="Percent 2 2 2 7 4 3" xfId="32476"/>
    <cellStyle name="Percent 2 2 2 7 5" xfId="21233"/>
    <cellStyle name="Percent 2 2 2 7 5 2" xfId="32477"/>
    <cellStyle name="Percent 2 2 2 7 6" xfId="32478"/>
    <cellStyle name="Percent 2 2 2 8" xfId="11989"/>
    <cellStyle name="Percent 2 2 2 8 2" xfId="11990"/>
    <cellStyle name="Percent 2 2 2 8 2 2" xfId="11991"/>
    <cellStyle name="Percent 2 2 2 8 2 3" xfId="11992"/>
    <cellStyle name="Percent 2 2 2 8 2 3 2" xfId="21234"/>
    <cellStyle name="Percent 2 2 2 8 2 3 2 2" xfId="32479"/>
    <cellStyle name="Percent 2 2 2 8 2 3 3" xfId="32480"/>
    <cellStyle name="Percent 2 2 2 8 2 4" xfId="21235"/>
    <cellStyle name="Percent 2 2 2 8 2 4 2" xfId="32481"/>
    <cellStyle name="Percent 2 2 2 8 2 5" xfId="32482"/>
    <cellStyle name="Percent 2 2 2 8 3" xfId="11993"/>
    <cellStyle name="Percent 2 2 2 8 4" xfId="11994"/>
    <cellStyle name="Percent 2 2 2 8 4 2" xfId="21236"/>
    <cellStyle name="Percent 2 2 2 8 4 2 2" xfId="32483"/>
    <cellStyle name="Percent 2 2 2 8 4 3" xfId="32484"/>
    <cellStyle name="Percent 2 2 2 8 5" xfId="21237"/>
    <cellStyle name="Percent 2 2 2 8 5 2" xfId="32485"/>
    <cellStyle name="Percent 2 2 2 8 6" xfId="32486"/>
    <cellStyle name="Percent 2 2 2 9" xfId="11995"/>
    <cellStyle name="Percent 2 2 2 9 2" xfId="11996"/>
    <cellStyle name="Percent 2 2 2 9 2 2" xfId="11997"/>
    <cellStyle name="Percent 2 2 2 9 2 3" xfId="11998"/>
    <cellStyle name="Percent 2 2 2 9 2 3 2" xfId="21238"/>
    <cellStyle name="Percent 2 2 2 9 2 3 2 2" xfId="32487"/>
    <cellStyle name="Percent 2 2 2 9 2 3 3" xfId="32488"/>
    <cellStyle name="Percent 2 2 2 9 2 4" xfId="21239"/>
    <cellStyle name="Percent 2 2 2 9 2 4 2" xfId="32489"/>
    <cellStyle name="Percent 2 2 2 9 2 5" xfId="32490"/>
    <cellStyle name="Percent 2 2 2 9 3" xfId="11999"/>
    <cellStyle name="Percent 2 2 2 9 4" xfId="12000"/>
    <cellStyle name="Percent 2 2 2 9 4 2" xfId="21240"/>
    <cellStyle name="Percent 2 2 2 9 4 2 2" xfId="32491"/>
    <cellStyle name="Percent 2 2 2 9 4 3" xfId="32492"/>
    <cellStyle name="Percent 2 2 2 9 5" xfId="21241"/>
    <cellStyle name="Percent 2 2 2 9 5 2" xfId="32493"/>
    <cellStyle name="Percent 2 2 2 9 6" xfId="32494"/>
    <cellStyle name="Percent 2 2 20" xfId="12001"/>
    <cellStyle name="Percent 2 2 20 2" xfId="12002"/>
    <cellStyle name="Percent 2 2 20 2 2" xfId="12003"/>
    <cellStyle name="Percent 2 2 20 2 2 2" xfId="32495"/>
    <cellStyle name="Percent 2 2 20 2 3" xfId="12004"/>
    <cellStyle name="Percent 2 2 20 2 3 2" xfId="21242"/>
    <cellStyle name="Percent 2 2 20 2 3 2 2" xfId="32496"/>
    <cellStyle name="Percent 2 2 20 2 3 3" xfId="32497"/>
    <cellStyle name="Percent 2 2 20 2 4" xfId="21243"/>
    <cellStyle name="Percent 2 2 20 2 4 2" xfId="32498"/>
    <cellStyle name="Percent 2 2 20 2 5" xfId="32499"/>
    <cellStyle name="Percent 2 2 20 3" xfId="12005"/>
    <cellStyle name="Percent 2 2 20 3 2" xfId="32500"/>
    <cellStyle name="Percent 2 2 20 4" xfId="12006"/>
    <cellStyle name="Percent 2 2 20 4 2" xfId="21244"/>
    <cellStyle name="Percent 2 2 20 4 2 2" xfId="32501"/>
    <cellStyle name="Percent 2 2 20 4 3" xfId="32502"/>
    <cellStyle name="Percent 2 2 20 5" xfId="21245"/>
    <cellStyle name="Percent 2 2 20 5 2" xfId="32503"/>
    <cellStyle name="Percent 2 2 20 6" xfId="32504"/>
    <cellStyle name="Percent 2 2 21" xfId="12007"/>
    <cellStyle name="Percent 2 2 21 2" xfId="12008"/>
    <cellStyle name="Percent 2 2 21 2 2" xfId="12009"/>
    <cellStyle name="Percent 2 2 21 2 3" xfId="12010"/>
    <cellStyle name="Percent 2 2 21 2 3 2" xfId="21246"/>
    <cellStyle name="Percent 2 2 21 2 3 2 2" xfId="32505"/>
    <cellStyle name="Percent 2 2 21 2 3 3" xfId="32506"/>
    <cellStyle name="Percent 2 2 21 2 4" xfId="21247"/>
    <cellStyle name="Percent 2 2 21 2 4 2" xfId="32507"/>
    <cellStyle name="Percent 2 2 21 2 5" xfId="32508"/>
    <cellStyle name="Percent 2 2 21 3" xfId="12011"/>
    <cellStyle name="Percent 2 2 21 4" xfId="12012"/>
    <cellStyle name="Percent 2 2 21 4 2" xfId="21248"/>
    <cellStyle name="Percent 2 2 21 4 2 2" xfId="32509"/>
    <cellStyle name="Percent 2 2 21 4 3" xfId="32510"/>
    <cellStyle name="Percent 2 2 21 5" xfId="21249"/>
    <cellStyle name="Percent 2 2 21 5 2" xfId="32511"/>
    <cellStyle name="Percent 2 2 21 6" xfId="32512"/>
    <cellStyle name="Percent 2 2 22" xfId="12013"/>
    <cellStyle name="Percent 2 2 22 2" xfId="12014"/>
    <cellStyle name="Percent 2 2 22 2 2" xfId="12015"/>
    <cellStyle name="Percent 2 2 22 2 3" xfId="12016"/>
    <cellStyle name="Percent 2 2 22 2 3 2" xfId="21250"/>
    <cellStyle name="Percent 2 2 22 2 3 2 2" xfId="32513"/>
    <cellStyle name="Percent 2 2 22 2 3 3" xfId="32514"/>
    <cellStyle name="Percent 2 2 22 2 4" xfId="21251"/>
    <cellStyle name="Percent 2 2 22 2 4 2" xfId="32515"/>
    <cellStyle name="Percent 2 2 22 2 5" xfId="32516"/>
    <cellStyle name="Percent 2 2 22 3" xfId="12017"/>
    <cellStyle name="Percent 2 2 22 4" xfId="12018"/>
    <cellStyle name="Percent 2 2 22 4 2" xfId="21252"/>
    <cellStyle name="Percent 2 2 22 4 2 2" xfId="32517"/>
    <cellStyle name="Percent 2 2 22 4 3" xfId="32518"/>
    <cellStyle name="Percent 2 2 22 5" xfId="21253"/>
    <cellStyle name="Percent 2 2 22 5 2" xfId="32519"/>
    <cellStyle name="Percent 2 2 22 6" xfId="32520"/>
    <cellStyle name="Percent 2 2 23" xfId="12019"/>
    <cellStyle name="Percent 2 2 23 2" xfId="12020"/>
    <cellStyle name="Percent 2 2 23 2 2" xfId="12021"/>
    <cellStyle name="Percent 2 2 23 2 3" xfId="12022"/>
    <cellStyle name="Percent 2 2 23 2 3 2" xfId="21254"/>
    <cellStyle name="Percent 2 2 23 2 3 2 2" xfId="32521"/>
    <cellStyle name="Percent 2 2 23 2 3 3" xfId="32522"/>
    <cellStyle name="Percent 2 2 23 2 4" xfId="21255"/>
    <cellStyle name="Percent 2 2 23 2 4 2" xfId="32523"/>
    <cellStyle name="Percent 2 2 23 2 5" xfId="32524"/>
    <cellStyle name="Percent 2 2 23 3" xfId="12023"/>
    <cellStyle name="Percent 2 2 23 4" xfId="12024"/>
    <cellStyle name="Percent 2 2 23 4 2" xfId="21256"/>
    <cellStyle name="Percent 2 2 23 4 2 2" xfId="32525"/>
    <cellStyle name="Percent 2 2 23 4 3" xfId="32526"/>
    <cellStyle name="Percent 2 2 23 5" xfId="21257"/>
    <cellStyle name="Percent 2 2 23 5 2" xfId="32527"/>
    <cellStyle name="Percent 2 2 23 6" xfId="32528"/>
    <cellStyle name="Percent 2 2 24" xfId="12025"/>
    <cellStyle name="Percent 2 2 24 2" xfId="12026"/>
    <cellStyle name="Percent 2 2 24 2 2" xfId="12027"/>
    <cellStyle name="Percent 2 2 24 2 3" xfId="12028"/>
    <cellStyle name="Percent 2 2 24 2 3 2" xfId="21258"/>
    <cellStyle name="Percent 2 2 24 2 3 2 2" xfId="32529"/>
    <cellStyle name="Percent 2 2 24 2 3 3" xfId="32530"/>
    <cellStyle name="Percent 2 2 24 2 4" xfId="21259"/>
    <cellStyle name="Percent 2 2 24 2 4 2" xfId="32531"/>
    <cellStyle name="Percent 2 2 24 2 5" xfId="32532"/>
    <cellStyle name="Percent 2 2 24 3" xfId="12029"/>
    <cellStyle name="Percent 2 2 24 4" xfId="12030"/>
    <cellStyle name="Percent 2 2 24 4 2" xfId="21260"/>
    <cellStyle name="Percent 2 2 24 4 2 2" xfId="32533"/>
    <cellStyle name="Percent 2 2 24 4 3" xfId="32534"/>
    <cellStyle name="Percent 2 2 24 5" xfId="21261"/>
    <cellStyle name="Percent 2 2 24 5 2" xfId="32535"/>
    <cellStyle name="Percent 2 2 24 6" xfId="32536"/>
    <cellStyle name="Percent 2 2 25" xfId="12031"/>
    <cellStyle name="Percent 2 2 25 2" xfId="12032"/>
    <cellStyle name="Percent 2 2 25 2 2" xfId="12033"/>
    <cellStyle name="Percent 2 2 25 2 3" xfId="12034"/>
    <cellStyle name="Percent 2 2 25 2 3 2" xfId="21262"/>
    <cellStyle name="Percent 2 2 25 2 3 2 2" xfId="32537"/>
    <cellStyle name="Percent 2 2 25 2 3 3" xfId="32538"/>
    <cellStyle name="Percent 2 2 25 2 4" xfId="21263"/>
    <cellStyle name="Percent 2 2 25 2 4 2" xfId="32539"/>
    <cellStyle name="Percent 2 2 25 2 5" xfId="32540"/>
    <cellStyle name="Percent 2 2 25 3" xfId="12035"/>
    <cellStyle name="Percent 2 2 25 4" xfId="12036"/>
    <cellStyle name="Percent 2 2 25 4 2" xfId="21264"/>
    <cellStyle name="Percent 2 2 25 4 2 2" xfId="32541"/>
    <cellStyle name="Percent 2 2 25 4 3" xfId="32542"/>
    <cellStyle name="Percent 2 2 25 5" xfId="21265"/>
    <cellStyle name="Percent 2 2 25 5 2" xfId="32543"/>
    <cellStyle name="Percent 2 2 25 6" xfId="32544"/>
    <cellStyle name="Percent 2 2 26" xfId="12037"/>
    <cellStyle name="Percent 2 2 26 2" xfId="12038"/>
    <cellStyle name="Percent 2 2 26 2 2" xfId="12039"/>
    <cellStyle name="Percent 2 2 26 2 3" xfId="12040"/>
    <cellStyle name="Percent 2 2 26 2 3 2" xfId="21266"/>
    <cellStyle name="Percent 2 2 26 2 3 2 2" xfId="32545"/>
    <cellStyle name="Percent 2 2 26 2 3 3" xfId="32546"/>
    <cellStyle name="Percent 2 2 26 2 4" xfId="21267"/>
    <cellStyle name="Percent 2 2 26 2 4 2" xfId="32547"/>
    <cellStyle name="Percent 2 2 26 2 5" xfId="32548"/>
    <cellStyle name="Percent 2 2 26 3" xfId="12041"/>
    <cellStyle name="Percent 2 2 26 4" xfId="12042"/>
    <cellStyle name="Percent 2 2 26 4 2" xfId="21268"/>
    <cellStyle name="Percent 2 2 26 4 2 2" xfId="32549"/>
    <cellStyle name="Percent 2 2 26 4 3" xfId="32550"/>
    <cellStyle name="Percent 2 2 26 5" xfId="21269"/>
    <cellStyle name="Percent 2 2 26 5 2" xfId="32551"/>
    <cellStyle name="Percent 2 2 26 6" xfId="32552"/>
    <cellStyle name="Percent 2 2 27" xfId="12043"/>
    <cellStyle name="Percent 2 2 27 2" xfId="12044"/>
    <cellStyle name="Percent 2 2 27 2 2" xfId="12045"/>
    <cellStyle name="Percent 2 2 27 2 3" xfId="12046"/>
    <cellStyle name="Percent 2 2 27 2 3 2" xfId="21270"/>
    <cellStyle name="Percent 2 2 27 2 3 2 2" xfId="32553"/>
    <cellStyle name="Percent 2 2 27 2 3 3" xfId="32554"/>
    <cellStyle name="Percent 2 2 27 2 4" xfId="21271"/>
    <cellStyle name="Percent 2 2 27 2 4 2" xfId="32555"/>
    <cellStyle name="Percent 2 2 27 2 5" xfId="32556"/>
    <cellStyle name="Percent 2 2 27 3" xfId="12047"/>
    <cellStyle name="Percent 2 2 27 4" xfId="12048"/>
    <cellStyle name="Percent 2 2 27 4 2" xfId="21272"/>
    <cellStyle name="Percent 2 2 27 4 2 2" xfId="32557"/>
    <cellStyle name="Percent 2 2 27 4 3" xfId="32558"/>
    <cellStyle name="Percent 2 2 27 5" xfId="21273"/>
    <cellStyle name="Percent 2 2 27 5 2" xfId="32559"/>
    <cellStyle name="Percent 2 2 27 6" xfId="32560"/>
    <cellStyle name="Percent 2 2 28" xfId="12049"/>
    <cellStyle name="Percent 2 2 28 2" xfId="12050"/>
    <cellStyle name="Percent 2 2 29" xfId="12051"/>
    <cellStyle name="Percent 2 2 29 2" xfId="12052"/>
    <cellStyle name="Percent 2 2 3" xfId="12053"/>
    <cellStyle name="Percent 2 2 3 2" xfId="12054"/>
    <cellStyle name="Percent 2 2 3 2 2" xfId="12055"/>
    <cellStyle name="Percent 2 2 3 3" xfId="12056"/>
    <cellStyle name="Percent 2 2 3 3 2" xfId="12057"/>
    <cellStyle name="Percent 2 2 3 4" xfId="12058"/>
    <cellStyle name="Percent 2 2 30" xfId="12059"/>
    <cellStyle name="Percent 2 2 30 2" xfId="32561"/>
    <cellStyle name="Percent 2 2 31" xfId="12060"/>
    <cellStyle name="Percent 2 2 4" xfId="12061"/>
    <cellStyle name="Percent 2 2 4 2" xfId="12062"/>
    <cellStyle name="Percent 2 2 4 2 2" xfId="12063"/>
    <cellStyle name="Percent 2 2 4 3" xfId="12064"/>
    <cellStyle name="Percent 2 2 4 3 2" xfId="12065"/>
    <cellStyle name="Percent 2 2 4 4" xfId="12066"/>
    <cellStyle name="Percent 2 2 5" xfId="12067"/>
    <cellStyle name="Percent 2 2 5 2" xfId="12068"/>
    <cellStyle name="Percent 2 2 5 2 2" xfId="12069"/>
    <cellStyle name="Percent 2 2 5 3" xfId="12070"/>
    <cellStyle name="Percent 2 2 5 3 2" xfId="12071"/>
    <cellStyle name="Percent 2 2 5 4" xfId="12072"/>
    <cellStyle name="Percent 2 2 6" xfId="12073"/>
    <cellStyle name="Percent 2 2 6 2" xfId="12074"/>
    <cellStyle name="Percent 2 2 6 2 2" xfId="12075"/>
    <cellStyle name="Percent 2 2 6 3" xfId="12076"/>
    <cellStyle name="Percent 2 2 6 3 2" xfId="12077"/>
    <cellStyle name="Percent 2 2 6 4" xfId="12078"/>
    <cellStyle name="Percent 2 2 7" xfId="12079"/>
    <cellStyle name="Percent 2 2 7 2" xfId="12080"/>
    <cellStyle name="Percent 2 2 7 2 2" xfId="12081"/>
    <cellStyle name="Percent 2 2 7 3" xfId="12082"/>
    <cellStyle name="Percent 2 2 7 3 2" xfId="12083"/>
    <cellStyle name="Percent 2 2 7 4" xfId="12084"/>
    <cellStyle name="Percent 2 2 8" xfId="12085"/>
    <cellStyle name="Percent 2 2 8 2" xfId="12086"/>
    <cellStyle name="Percent 2 2 8 2 2" xfId="12087"/>
    <cellStyle name="Percent 2 2 8 3" xfId="12088"/>
    <cellStyle name="Percent 2 2 8 3 2" xfId="12089"/>
    <cellStyle name="Percent 2 2 8 4" xfId="12090"/>
    <cellStyle name="Percent 2 2 9" xfId="12091"/>
    <cellStyle name="Percent 2 2 9 2" xfId="12092"/>
    <cellStyle name="Percent 2 2 9 2 2" xfId="12093"/>
    <cellStyle name="Percent 2 2 9 3" xfId="12094"/>
    <cellStyle name="Percent 2 20" xfId="12095"/>
    <cellStyle name="Percent 2 20 2" xfId="12096"/>
    <cellStyle name="Percent 2 20 2 2" xfId="12097"/>
    <cellStyle name="Percent 2 20 3" xfId="12098"/>
    <cellStyle name="Percent 2 20 3 2" xfId="12099"/>
    <cellStyle name="Percent 2 20 4" xfId="12100"/>
    <cellStyle name="Percent 2 21" xfId="12101"/>
    <cellStyle name="Percent 2 21 2" xfId="12102"/>
    <cellStyle name="Percent 2 21 2 2" xfId="12103"/>
    <cellStyle name="Percent 2 21 3" xfId="12104"/>
    <cellStyle name="Percent 2 21 3 2" xfId="12105"/>
    <cellStyle name="Percent 2 21 4" xfId="12106"/>
    <cellStyle name="Percent 2 22" xfId="12107"/>
    <cellStyle name="Percent 2 22 2" xfId="12108"/>
    <cellStyle name="Percent 2 22 2 2" xfId="12109"/>
    <cellStyle name="Percent 2 22 3" xfId="12110"/>
    <cellStyle name="Percent 2 22 3 2" xfId="12111"/>
    <cellStyle name="Percent 2 22 4" xfId="12112"/>
    <cellStyle name="Percent 2 23" xfId="12113"/>
    <cellStyle name="Percent 2 23 2" xfId="12114"/>
    <cellStyle name="Percent 2 23 2 2" xfId="12115"/>
    <cellStyle name="Percent 2 23 3" xfId="12116"/>
    <cellStyle name="Percent 2 23 3 2" xfId="12117"/>
    <cellStyle name="Percent 2 23 4" xfId="12118"/>
    <cellStyle name="Percent 2 24" xfId="12119"/>
    <cellStyle name="Percent 2 24 2" xfId="12120"/>
    <cellStyle name="Percent 2 24 2 2" xfId="12121"/>
    <cellStyle name="Percent 2 24 3" xfId="12122"/>
    <cellStyle name="Percent 2 24 3 2" xfId="12123"/>
    <cellStyle name="Percent 2 24 4" xfId="12124"/>
    <cellStyle name="Percent 2 25" xfId="12125"/>
    <cellStyle name="Percent 2 25 2" xfId="12126"/>
    <cellStyle name="Percent 2 25 2 2" xfId="12127"/>
    <cellStyle name="Percent 2 25 3" xfId="12128"/>
    <cellStyle name="Percent 2 25 3 2" xfId="12129"/>
    <cellStyle name="Percent 2 25 4" xfId="12130"/>
    <cellStyle name="Percent 2 26" xfId="12131"/>
    <cellStyle name="Percent 2 26 2" xfId="12132"/>
    <cellStyle name="Percent 2 26 2 2" xfId="12133"/>
    <cellStyle name="Percent 2 26 3" xfId="12134"/>
    <cellStyle name="Percent 2 26 3 2" xfId="12135"/>
    <cellStyle name="Percent 2 26 4" xfId="12136"/>
    <cellStyle name="Percent 2 27" xfId="12137"/>
    <cellStyle name="Percent 2 27 2" xfId="12138"/>
    <cellStyle name="Percent 2 27 2 2" xfId="12139"/>
    <cellStyle name="Percent 2 27 3" xfId="12140"/>
    <cellStyle name="Percent 2 27 3 2" xfId="12141"/>
    <cellStyle name="Percent 2 27 4" xfId="12142"/>
    <cellStyle name="Percent 2 27 4 2" xfId="12143"/>
    <cellStyle name="Percent 2 27 5" xfId="12144"/>
    <cellStyle name="Percent 2 28" xfId="12145"/>
    <cellStyle name="Percent 2 28 2" xfId="12146"/>
    <cellStyle name="Percent 2 28 2 2" xfId="12147"/>
    <cellStyle name="Percent 2 28 3" xfId="12148"/>
    <cellStyle name="Percent 2 29" xfId="12149"/>
    <cellStyle name="Percent 2 29 2" xfId="12150"/>
    <cellStyle name="Percent 2 29 3" xfId="21274"/>
    <cellStyle name="Percent 2 29 4" xfId="21275"/>
    <cellStyle name="Percent 2 29 4 2" xfId="21276"/>
    <cellStyle name="Percent 2 29 4 2 2" xfId="32562"/>
    <cellStyle name="Percent 2 29 4 3" xfId="32563"/>
    <cellStyle name="Percent 2 3" xfId="12151"/>
    <cellStyle name="Percent 2 3 10" xfId="12152"/>
    <cellStyle name="Percent 2 3 10 2" xfId="12153"/>
    <cellStyle name="Percent 2 3 11" xfId="12154"/>
    <cellStyle name="Percent 2 3 11 2" xfId="12155"/>
    <cellStyle name="Percent 2 3 12" xfId="12156"/>
    <cellStyle name="Percent 2 3 12 2" xfId="12157"/>
    <cellStyle name="Percent 2 3 13" xfId="12158"/>
    <cellStyle name="Percent 2 3 13 2" xfId="12159"/>
    <cellStyle name="Percent 2 3 14" xfId="12160"/>
    <cellStyle name="Percent 2 3 14 2" xfId="12161"/>
    <cellStyle name="Percent 2 3 15" xfId="12162"/>
    <cellStyle name="Percent 2 3 15 2" xfId="12163"/>
    <cellStyle name="Percent 2 3 16" xfId="12164"/>
    <cellStyle name="Percent 2 3 16 2" xfId="12165"/>
    <cellStyle name="Percent 2 3 17" xfId="12166"/>
    <cellStyle name="Percent 2 3 17 2" xfId="12167"/>
    <cellStyle name="Percent 2 3 18" xfId="12168"/>
    <cellStyle name="Percent 2 3 18 2" xfId="12169"/>
    <cellStyle name="Percent 2 3 19" xfId="12170"/>
    <cellStyle name="Percent 2 3 19 2" xfId="12171"/>
    <cellStyle name="Percent 2 3 2" xfId="12172"/>
    <cellStyle name="Percent 2 3 2 2" xfId="12173"/>
    <cellStyle name="Percent 2 3 2 2 2" xfId="12174"/>
    <cellStyle name="Percent 2 3 2 2 2 2" xfId="12175"/>
    <cellStyle name="Percent 2 3 2 2 2 2 2" xfId="12176"/>
    <cellStyle name="Percent 2 3 2 2 2 3" xfId="12177"/>
    <cellStyle name="Percent 2 3 2 2 2 4" xfId="21277"/>
    <cellStyle name="Percent 2 3 2 2 2 5" xfId="21278"/>
    <cellStyle name="Percent 2 3 2 2 3" xfId="12178"/>
    <cellStyle name="Percent 2 3 2 2 3 2" xfId="12179"/>
    <cellStyle name="Percent 2 3 2 2 3 2 2" xfId="12180"/>
    <cellStyle name="Percent 2 3 2 2 3 3" xfId="12181"/>
    <cellStyle name="Percent 2 3 2 2 3 4" xfId="21279"/>
    <cellStyle name="Percent 2 3 2 2 3 5" xfId="21280"/>
    <cellStyle name="Percent 2 3 2 2 4" xfId="12182"/>
    <cellStyle name="Percent 2 3 2 2 4 2" xfId="12183"/>
    <cellStyle name="Percent 2 3 2 2 4 2 2" xfId="12184"/>
    <cellStyle name="Percent 2 3 2 2 4 3" xfId="12185"/>
    <cellStyle name="Percent 2 3 2 2 4 4" xfId="21281"/>
    <cellStyle name="Percent 2 3 2 2 4 5" xfId="21282"/>
    <cellStyle name="Percent 2 3 2 2 5" xfId="12186"/>
    <cellStyle name="Percent 2 3 2 2 5 2" xfId="12187"/>
    <cellStyle name="Percent 2 3 2 2 5 2 2" xfId="12188"/>
    <cellStyle name="Percent 2 3 2 2 5 3" xfId="12189"/>
    <cellStyle name="Percent 2 3 2 2 5 4" xfId="21283"/>
    <cellStyle name="Percent 2 3 2 2 5 5" xfId="21284"/>
    <cellStyle name="Percent 2 3 2 2 6" xfId="12190"/>
    <cellStyle name="Percent 2 3 2 3" xfId="12191"/>
    <cellStyle name="Percent 2 3 2 3 2" xfId="12192"/>
    <cellStyle name="Percent 2 3 2 4" xfId="12193"/>
    <cellStyle name="Percent 2 3 2 4 2" xfId="12194"/>
    <cellStyle name="Percent 2 3 2 4 2 2" xfId="12195"/>
    <cellStyle name="Percent 2 3 2 4 3" xfId="12196"/>
    <cellStyle name="Percent 2 3 2 5" xfId="12197"/>
    <cellStyle name="Percent 2 3 2 5 2" xfId="12198"/>
    <cellStyle name="Percent 2 3 2 6" xfId="12199"/>
    <cellStyle name="Percent 2 3 2 6 2" xfId="12200"/>
    <cellStyle name="Percent 2 3 2 6 3" xfId="12201"/>
    <cellStyle name="Percent 2 3 2 7" xfId="12202"/>
    <cellStyle name="Percent 2 3 2 7 2" xfId="12203"/>
    <cellStyle name="Percent 2 3 2 8" xfId="12204"/>
    <cellStyle name="Percent 2 3 20" xfId="12205"/>
    <cellStyle name="Percent 2 3 3" xfId="12206"/>
    <cellStyle name="Percent 2 3 3 2" xfId="12207"/>
    <cellStyle name="Percent 2 3 3 2 2" xfId="12208"/>
    <cellStyle name="Percent 2 3 3 2 3" xfId="21285"/>
    <cellStyle name="Percent 2 3 3 3" xfId="12209"/>
    <cellStyle name="Percent 2 3 3 3 2" xfId="12210"/>
    <cellStyle name="Percent 2 3 3 4" xfId="12211"/>
    <cellStyle name="Percent 2 3 4" xfId="12212"/>
    <cellStyle name="Percent 2 3 4 2" xfId="12213"/>
    <cellStyle name="Percent 2 3 4 2 2" xfId="12214"/>
    <cellStyle name="Percent 2 3 4 2 3" xfId="21286"/>
    <cellStyle name="Percent 2 3 4 3" xfId="12215"/>
    <cellStyle name="Percent 2 3 4 3 2" xfId="12216"/>
    <cellStyle name="Percent 2 3 4 4" xfId="12217"/>
    <cellStyle name="Percent 2 3 5" xfId="12218"/>
    <cellStyle name="Percent 2 3 5 2" xfId="12219"/>
    <cellStyle name="Percent 2 3 5 2 2" xfId="12220"/>
    <cellStyle name="Percent 2 3 5 2 3" xfId="21287"/>
    <cellStyle name="Percent 2 3 5 3" xfId="12221"/>
    <cellStyle name="Percent 2 3 5 3 2" xfId="12222"/>
    <cellStyle name="Percent 2 3 5 4" xfId="12223"/>
    <cellStyle name="Percent 2 3 6" xfId="12224"/>
    <cellStyle name="Percent 2 3 6 2" xfId="12225"/>
    <cellStyle name="Percent 2 3 6 2 2" xfId="12226"/>
    <cellStyle name="Percent 2 3 6 2 3" xfId="21288"/>
    <cellStyle name="Percent 2 3 6 3" xfId="12227"/>
    <cellStyle name="Percent 2 3 6 3 2" xfId="12228"/>
    <cellStyle name="Percent 2 3 6 4" xfId="12229"/>
    <cellStyle name="Percent 2 3 7" xfId="12230"/>
    <cellStyle name="Percent 2 3 7 2" xfId="12231"/>
    <cellStyle name="Percent 2 3 8" xfId="12232"/>
    <cellStyle name="Percent 2 3 8 2" xfId="12233"/>
    <cellStyle name="Percent 2 3 9" xfId="12234"/>
    <cellStyle name="Percent 2 3 9 2" xfId="12235"/>
    <cellStyle name="Percent 2 30" xfId="12236"/>
    <cellStyle name="Percent 2 30 2" xfId="12237"/>
    <cellStyle name="Percent 2 30 3" xfId="21289"/>
    <cellStyle name="Percent 2 31" xfId="12238"/>
    <cellStyle name="Percent 2 31 2" xfId="12239"/>
    <cellStyle name="Percent 2 31 3" xfId="21290"/>
    <cellStyle name="Percent 2 32" xfId="12240"/>
    <cellStyle name="Percent 2 32 2" xfId="12241"/>
    <cellStyle name="Percent 2 32 3" xfId="21291"/>
    <cellStyle name="Percent 2 33" xfId="12242"/>
    <cellStyle name="Percent 2 33 2" xfId="12243"/>
    <cellStyle name="Percent 2 33 3" xfId="21292"/>
    <cellStyle name="Percent 2 34" xfId="12244"/>
    <cellStyle name="Percent 2 34 2" xfId="12245"/>
    <cellStyle name="Percent 2 34 3" xfId="21293"/>
    <cellStyle name="Percent 2 35" xfId="12246"/>
    <cellStyle name="Percent 2 35 2" xfId="12247"/>
    <cellStyle name="Percent 2 35 3" xfId="21294"/>
    <cellStyle name="Percent 2 36" xfId="12248"/>
    <cellStyle name="Percent 2 36 2" xfId="12249"/>
    <cellStyle name="Percent 2 36 3" xfId="21295"/>
    <cellStyle name="Percent 2 37" xfId="12250"/>
    <cellStyle name="Percent 2 37 2" xfId="12251"/>
    <cellStyle name="Percent 2 37 3" xfId="21296"/>
    <cellStyle name="Percent 2 38" xfId="12252"/>
    <cellStyle name="Percent 2 38 2" xfId="12253"/>
    <cellStyle name="Percent 2 38 3" xfId="21297"/>
    <cellStyle name="Percent 2 39" xfId="12254"/>
    <cellStyle name="Percent 2 39 2" xfId="12255"/>
    <cellStyle name="Percent 2 39 3" xfId="21298"/>
    <cellStyle name="Percent 2 4" xfId="12256"/>
    <cellStyle name="Percent 2 4 2" xfId="12257"/>
    <cellStyle name="Percent 2 4 2 2" xfId="12258"/>
    <cellStyle name="Percent 2 4 2 2 2" xfId="12259"/>
    <cellStyle name="Percent 2 4 2 2 2 2" xfId="12260"/>
    <cellStyle name="Percent 2 4 2 2 3" xfId="12261"/>
    <cellStyle name="Percent 2 4 2 3" xfId="12262"/>
    <cellStyle name="Percent 2 4 2 3 2" xfId="12263"/>
    <cellStyle name="Percent 2 4 2 4" xfId="12264"/>
    <cellStyle name="Percent 2 4 2 4 2" xfId="12265"/>
    <cellStyle name="Percent 2 4 2 5" xfId="12266"/>
    <cellStyle name="Percent 2 4 2 5 2" xfId="12267"/>
    <cellStyle name="Percent 2 4 2 6" xfId="12268"/>
    <cellStyle name="Percent 2 4 2 6 2" xfId="12269"/>
    <cellStyle name="Percent 2 4 2 7" xfId="12270"/>
    <cellStyle name="Percent 2 4 3" xfId="12271"/>
    <cellStyle name="Percent 2 4 3 2" xfId="12272"/>
    <cellStyle name="Percent 2 4 4" xfId="12273"/>
    <cellStyle name="Percent 2 4 4 2" xfId="12274"/>
    <cellStyle name="Percent 2 4 5" xfId="12275"/>
    <cellStyle name="Percent 2 4 5 2" xfId="12276"/>
    <cellStyle name="Percent 2 4 6" xfId="12277"/>
    <cellStyle name="Percent 2 4 6 2" xfId="12278"/>
    <cellStyle name="Percent 2 4 6 3" xfId="32564"/>
    <cellStyle name="Percent 2 4 7" xfId="12279"/>
    <cellStyle name="Percent 2 4 8" xfId="12280"/>
    <cellStyle name="Percent 2 4 8 2" xfId="21299"/>
    <cellStyle name="Percent 2 4 8 2 2" xfId="32565"/>
    <cellStyle name="Percent 2 4 8 3" xfId="32566"/>
    <cellStyle name="Percent 2 4 9" xfId="32567"/>
    <cellStyle name="Percent 2 40" xfId="12281"/>
    <cellStyle name="Percent 2 40 2" xfId="12282"/>
    <cellStyle name="Percent 2 40 3" xfId="21300"/>
    <cellStyle name="Percent 2 41" xfId="12283"/>
    <cellStyle name="Percent 2 41 2" xfId="12284"/>
    <cellStyle name="Percent 2 41 3" xfId="21301"/>
    <cellStyle name="Percent 2 42" xfId="12285"/>
    <cellStyle name="Percent 2 42 2" xfId="12286"/>
    <cellStyle name="Percent 2 42 3" xfId="21302"/>
    <cellStyle name="Percent 2 43" xfId="12287"/>
    <cellStyle name="Percent 2 43 2" xfId="12288"/>
    <cellStyle name="Percent 2 43 3" xfId="21303"/>
    <cellStyle name="Percent 2 44" xfId="12289"/>
    <cellStyle name="Percent 2 44 2" xfId="12290"/>
    <cellStyle name="Percent 2 44 3" xfId="21304"/>
    <cellStyle name="Percent 2 45" xfId="12291"/>
    <cellStyle name="Percent 2 45 2" xfId="12292"/>
    <cellStyle name="Percent 2 45 3" xfId="21305"/>
    <cellStyle name="Percent 2 46" xfId="12293"/>
    <cellStyle name="Percent 2 46 2" xfId="12294"/>
    <cellStyle name="Percent 2 46 3" xfId="21306"/>
    <cellStyle name="Percent 2 47" xfId="12295"/>
    <cellStyle name="Percent 2 47 2" xfId="12296"/>
    <cellStyle name="Percent 2 47 3" xfId="21307"/>
    <cellStyle name="Percent 2 48" xfId="12297"/>
    <cellStyle name="Percent 2 48 2" xfId="12298"/>
    <cellStyle name="Percent 2 48 3" xfId="21308"/>
    <cellStyle name="Percent 2 49" xfId="12299"/>
    <cellStyle name="Percent 2 49 2" xfId="12300"/>
    <cellStyle name="Percent 2 49 3" xfId="21309"/>
    <cellStyle name="Percent 2 5" xfId="12301"/>
    <cellStyle name="Percent 2 5 2" xfId="12302"/>
    <cellStyle name="Percent 2 5 2 2" xfId="12303"/>
    <cellStyle name="Percent 2 5 2 2 2" xfId="12304"/>
    <cellStyle name="Percent 2 5 2 3" xfId="12305"/>
    <cellStyle name="Percent 2 5 3" xfId="12306"/>
    <cellStyle name="Percent 2 5 3 2" xfId="12307"/>
    <cellStyle name="Percent 2 5 4" xfId="12308"/>
    <cellStyle name="Percent 2 5 5" xfId="21310"/>
    <cellStyle name="Percent 2 50" xfId="12309"/>
    <cellStyle name="Percent 2 50 2" xfId="12310"/>
    <cellStyle name="Percent 2 50 3" xfId="21311"/>
    <cellStyle name="Percent 2 51" xfId="12311"/>
    <cellStyle name="Percent 2 51 2" xfId="12312"/>
    <cellStyle name="Percent 2 51 3" xfId="21312"/>
    <cellStyle name="Percent 2 52" xfId="12313"/>
    <cellStyle name="Percent 2 52 2" xfId="12314"/>
    <cellStyle name="Percent 2 52 3" xfId="21313"/>
    <cellStyle name="Percent 2 53" xfId="12315"/>
    <cellStyle name="Percent 2 53 2" xfId="12316"/>
    <cellStyle name="Percent 2 53 3" xfId="21314"/>
    <cellStyle name="Percent 2 54" xfId="12317"/>
    <cellStyle name="Percent 2 54 2" xfId="12318"/>
    <cellStyle name="Percent 2 54 3" xfId="21315"/>
    <cellStyle name="Percent 2 55" xfId="12319"/>
    <cellStyle name="Percent 2 55 2" xfId="12320"/>
    <cellStyle name="Percent 2 56" xfId="12321"/>
    <cellStyle name="Percent 2 56 2" xfId="12322"/>
    <cellStyle name="Percent 2 56 3" xfId="21316"/>
    <cellStyle name="Percent 2 57" xfId="12323"/>
    <cellStyle name="Percent 2 57 2" xfId="12324"/>
    <cellStyle name="Percent 2 57 3" xfId="21317"/>
    <cellStyle name="Percent 2 58" xfId="12325"/>
    <cellStyle name="Percent 2 58 2" xfId="12326"/>
    <cellStyle name="Percent 2 58 3" xfId="21318"/>
    <cellStyle name="Percent 2 59" xfId="12327"/>
    <cellStyle name="Percent 2 59 2" xfId="12328"/>
    <cellStyle name="Percent 2 59 3" xfId="21319"/>
    <cellStyle name="Percent 2 6" xfId="12329"/>
    <cellStyle name="Percent 2 6 2" xfId="12330"/>
    <cellStyle name="Percent 2 6 2 2" xfId="12331"/>
    <cellStyle name="Percent 2 6 2 2 2" xfId="12332"/>
    <cellStyle name="Percent 2 6 2 2 3" xfId="12333"/>
    <cellStyle name="Percent 2 6 2 2 3 2" xfId="21320"/>
    <cellStyle name="Percent 2 6 2 2 3 2 2" xfId="32568"/>
    <cellStyle name="Percent 2 6 2 2 3 3" xfId="32569"/>
    <cellStyle name="Percent 2 6 2 2 4" xfId="21321"/>
    <cellStyle name="Percent 2 6 2 2 4 2" xfId="32570"/>
    <cellStyle name="Percent 2 6 2 2 5" xfId="32571"/>
    <cellStyle name="Percent 2 6 2 3" xfId="12334"/>
    <cellStyle name="Percent 2 6 2 3 2" xfId="12335"/>
    <cellStyle name="Percent 2 6 2 4" xfId="12336"/>
    <cellStyle name="Percent 2 6 2 5" xfId="12337"/>
    <cellStyle name="Percent 2 6 2 5 2" xfId="21322"/>
    <cellStyle name="Percent 2 6 2 5 2 2" xfId="32572"/>
    <cellStyle name="Percent 2 6 2 5 3" xfId="32573"/>
    <cellStyle name="Percent 2 6 2 6" xfId="21323"/>
    <cellStyle name="Percent 2 6 2 6 2" xfId="32574"/>
    <cellStyle name="Percent 2 6 2 7" xfId="32575"/>
    <cellStyle name="Percent 2 6 3" xfId="12338"/>
    <cellStyle name="Percent 2 6 3 2" xfId="12339"/>
    <cellStyle name="Percent 2 6 3 3" xfId="32576"/>
    <cellStyle name="Percent 2 6 4" xfId="12340"/>
    <cellStyle name="Percent 2 6 5" xfId="12341"/>
    <cellStyle name="Percent 2 6 5 2" xfId="21324"/>
    <cellStyle name="Percent 2 6 5 2 2" xfId="32577"/>
    <cellStyle name="Percent 2 6 5 3" xfId="32578"/>
    <cellStyle name="Percent 2 6 6" xfId="21325"/>
    <cellStyle name="Percent 2 6 6 2" xfId="32579"/>
    <cellStyle name="Percent 2 6 7" xfId="32580"/>
    <cellStyle name="Percent 2 60" xfId="12342"/>
    <cellStyle name="Percent 2 60 2" xfId="12343"/>
    <cellStyle name="Percent 2 60 3" xfId="21326"/>
    <cellStyle name="Percent 2 61" xfId="12344"/>
    <cellStyle name="Percent 2 61 2" xfId="12345"/>
    <cellStyle name="Percent 2 61 3" xfId="21327"/>
    <cellStyle name="Percent 2 62" xfId="12346"/>
    <cellStyle name="Percent 2 62 2" xfId="12347"/>
    <cellStyle name="Percent 2 62 3" xfId="21328"/>
    <cellStyle name="Percent 2 63" xfId="12348"/>
    <cellStyle name="Percent 2 63 2" xfId="12349"/>
    <cellStyle name="Percent 2 63 2 2" xfId="12350"/>
    <cellStyle name="Percent 2 63 2 2 2" xfId="12351"/>
    <cellStyle name="Percent 2 63 2 2 2 2" xfId="32581"/>
    <cellStyle name="Percent 2 63 2 2 3" xfId="12352"/>
    <cellStyle name="Percent 2 63 2 2 3 2" xfId="21329"/>
    <cellStyle name="Percent 2 63 2 2 3 2 2" xfId="32582"/>
    <cellStyle name="Percent 2 63 2 2 3 3" xfId="32583"/>
    <cellStyle name="Percent 2 63 2 2 4" xfId="21330"/>
    <cellStyle name="Percent 2 63 2 2 4 2" xfId="32584"/>
    <cellStyle name="Percent 2 63 2 2 5" xfId="32585"/>
    <cellStyle name="Percent 2 63 2 3" xfId="12353"/>
    <cellStyle name="Percent 2 63 2 3 2" xfId="12354"/>
    <cellStyle name="Percent 2 63 2 3 3" xfId="12355"/>
    <cellStyle name="Percent 2 63 2 3 3 2" xfId="21331"/>
    <cellStyle name="Percent 2 63 2 3 3 2 2" xfId="32586"/>
    <cellStyle name="Percent 2 63 2 3 3 3" xfId="32587"/>
    <cellStyle name="Percent 2 63 2 3 4" xfId="21332"/>
    <cellStyle name="Percent 2 63 2 3 4 2" xfId="32588"/>
    <cellStyle name="Percent 2 63 2 3 5" xfId="32589"/>
    <cellStyle name="Percent 2 63 2 4" xfId="12356"/>
    <cellStyle name="Percent 2 63 2 5" xfId="12357"/>
    <cellStyle name="Percent 2 63 2 5 2" xfId="21333"/>
    <cellStyle name="Percent 2 63 2 5 2 2" xfId="32590"/>
    <cellStyle name="Percent 2 63 2 5 3" xfId="32591"/>
    <cellStyle name="Percent 2 63 2 6" xfId="21334"/>
    <cellStyle name="Percent 2 63 2 6 2" xfId="32592"/>
    <cellStyle name="Percent 2 63 2 7" xfId="32593"/>
    <cellStyle name="Percent 2 63 3" xfId="12358"/>
    <cellStyle name="Percent 2 63 3 2" xfId="12359"/>
    <cellStyle name="Percent 2 63 3 3" xfId="12360"/>
    <cellStyle name="Percent 2 63 3 3 2" xfId="21335"/>
    <cellStyle name="Percent 2 63 3 3 2 2" xfId="32594"/>
    <cellStyle name="Percent 2 63 3 3 3" xfId="32595"/>
    <cellStyle name="Percent 2 63 3 4" xfId="21336"/>
    <cellStyle name="Percent 2 63 3 4 2" xfId="32596"/>
    <cellStyle name="Percent 2 63 3 5" xfId="32597"/>
    <cellStyle name="Percent 2 63 4" xfId="12361"/>
    <cellStyle name="Percent 2 64" xfId="12362"/>
    <cellStyle name="Percent 2 64 2" xfId="12363"/>
    <cellStyle name="Percent 2 65" xfId="12364"/>
    <cellStyle name="Percent 2 65 2" xfId="12365"/>
    <cellStyle name="Percent 2 66" xfId="12366"/>
    <cellStyle name="Percent 2 66 2" xfId="12367"/>
    <cellStyle name="Percent 2 67" xfId="12368"/>
    <cellStyle name="Percent 2 67 2" xfId="12369"/>
    <cellStyle name="Percent 2 68" xfId="12370"/>
    <cellStyle name="Percent 2 68 2" xfId="12371"/>
    <cellStyle name="Percent 2 69" xfId="12372"/>
    <cellStyle name="Percent 2 69 2" xfId="12373"/>
    <cellStyle name="Percent 2 69 2 2" xfId="12374"/>
    <cellStyle name="Percent 2 69 3" xfId="12375"/>
    <cellStyle name="Percent 2 7" xfId="12376"/>
    <cellStyle name="Percent 2 7 2" xfId="12377"/>
    <cellStyle name="Percent 2 7 2 2" xfId="12378"/>
    <cellStyle name="Percent 2 7 3" xfId="12379"/>
    <cellStyle name="Percent 2 7 3 2" xfId="12380"/>
    <cellStyle name="Percent 2 7 4" xfId="12381"/>
    <cellStyle name="Percent 2 70" xfId="12382"/>
    <cellStyle name="Percent 2 70 2" xfId="12383"/>
    <cellStyle name="Percent 2 71" xfId="12384"/>
    <cellStyle name="Percent 2 71 2" xfId="12385"/>
    <cellStyle name="Percent 2 72" xfId="12386"/>
    <cellStyle name="Percent 2 72 2" xfId="12387"/>
    <cellStyle name="Percent 2 73" xfId="12388"/>
    <cellStyle name="Percent 2 73 2" xfId="12389"/>
    <cellStyle name="Percent 2 74" xfId="12390"/>
    <cellStyle name="Percent 2 74 2" xfId="12391"/>
    <cellStyle name="Percent 2 75" xfId="12392"/>
    <cellStyle name="Percent 2 75 2" xfId="12393"/>
    <cellStyle name="Percent 2 76" xfId="12394"/>
    <cellStyle name="Percent 2 76 2" xfId="12395"/>
    <cellStyle name="Percent 2 77" xfId="12396"/>
    <cellStyle name="Percent 2 77 2" xfId="12397"/>
    <cellStyle name="Percent 2 78" xfId="12398"/>
    <cellStyle name="Percent 2 78 2" xfId="12399"/>
    <cellStyle name="Percent 2 79" xfId="12400"/>
    <cellStyle name="Percent 2 79 2" xfId="12401"/>
    <cellStyle name="Percent 2 8" xfId="12402"/>
    <cellStyle name="Percent 2 8 2" xfId="12403"/>
    <cellStyle name="Percent 2 8 2 2" xfId="12404"/>
    <cellStyle name="Percent 2 8 3" xfId="12405"/>
    <cellStyle name="Percent 2 8 3 2" xfId="12406"/>
    <cellStyle name="Percent 2 8 4" xfId="12407"/>
    <cellStyle name="Percent 2 80" xfId="12408"/>
    <cellStyle name="Percent 2 80 2" xfId="12409"/>
    <cellStyle name="Percent 2 81" xfId="12410"/>
    <cellStyle name="Percent 2 81 2" xfId="12411"/>
    <cellStyle name="Percent 2 82" xfId="12412"/>
    <cellStyle name="Percent 2 82 2" xfId="12413"/>
    <cellStyle name="Percent 2 83" xfId="12414"/>
    <cellStyle name="Percent 2 83 2" xfId="12415"/>
    <cellStyle name="Percent 2 84" xfId="12416"/>
    <cellStyle name="Percent 2 84 2" xfId="12417"/>
    <cellStyle name="Percent 2 85" xfId="12418"/>
    <cellStyle name="Percent 2 85 2" xfId="12419"/>
    <cellStyle name="Percent 2 86" xfId="12420"/>
    <cellStyle name="Percent 2 86 2" xfId="12421"/>
    <cellStyle name="Percent 2 87" xfId="12422"/>
    <cellStyle name="Percent 2 87 2" xfId="12423"/>
    <cellStyle name="Percent 2 88" xfId="12424"/>
    <cellStyle name="Percent 2 88 2" xfId="12425"/>
    <cellStyle name="Percent 2 89" xfId="12426"/>
    <cellStyle name="Percent 2 89 2" xfId="12427"/>
    <cellStyle name="Percent 2 9" xfId="12428"/>
    <cellStyle name="Percent 2 9 2" xfId="12429"/>
    <cellStyle name="Percent 2 9 2 2" xfId="12430"/>
    <cellStyle name="Percent 2 9 3" xfId="12431"/>
    <cellStyle name="Percent 2 9 3 2" xfId="12432"/>
    <cellStyle name="Percent 2 9 4" xfId="12433"/>
    <cellStyle name="Percent 2 90" xfId="12434"/>
    <cellStyle name="Percent 2 90 2" xfId="12435"/>
    <cellStyle name="Percent 2 91" xfId="12436"/>
    <cellStyle name="Percent 2 91 2" xfId="12437"/>
    <cellStyle name="Percent 2 92" xfId="12438"/>
    <cellStyle name="Percent 2 92 2" xfId="12439"/>
    <cellStyle name="Percent 2 93" xfId="12440"/>
    <cellStyle name="Percent 2 93 2" xfId="12441"/>
    <cellStyle name="Percent 2 94" xfId="12442"/>
    <cellStyle name="Percent 2 94 2" xfId="12443"/>
    <cellStyle name="Percent 2 95" xfId="12444"/>
    <cellStyle name="Percent 2 95 2" xfId="12445"/>
    <cellStyle name="Percent 2 96" xfId="12446"/>
    <cellStyle name="Percent 2 96 2" xfId="12447"/>
    <cellStyle name="Percent 2 97" xfId="12448"/>
    <cellStyle name="Percent 2 97 2" xfId="12449"/>
    <cellStyle name="Percent 2 98" xfId="12450"/>
    <cellStyle name="Percent 2 98 2" xfId="12451"/>
    <cellStyle name="Percent 2 99" xfId="12452"/>
    <cellStyle name="Percent 2 99 2" xfId="12453"/>
    <cellStyle name="Percent 20" xfId="12454"/>
    <cellStyle name="Percent 20 2" xfId="12455"/>
    <cellStyle name="Percent 20 2 2" xfId="12456"/>
    <cellStyle name="Percent 20 3" xfId="12457"/>
    <cellStyle name="Percent 21" xfId="12458"/>
    <cellStyle name="Percent 21 2" xfId="12459"/>
    <cellStyle name="Percent 21 2 2" xfId="12460"/>
    <cellStyle name="Percent 21 3" xfId="12461"/>
    <cellStyle name="Percent 22" xfId="12462"/>
    <cellStyle name="Percent 22 2" xfId="12463"/>
    <cellStyle name="Percent 23" xfId="12464"/>
    <cellStyle name="Percent 23 2" xfId="12465"/>
    <cellStyle name="Percent 24" xfId="12466"/>
    <cellStyle name="Percent 24 2" xfId="12467"/>
    <cellStyle name="Percent 25" xfId="12468"/>
    <cellStyle name="Percent 25 2" xfId="12469"/>
    <cellStyle name="Percent 26" xfId="12470"/>
    <cellStyle name="Percent 26 2" xfId="12471"/>
    <cellStyle name="Percent 27" xfId="12472"/>
    <cellStyle name="Percent 27 2" xfId="12473"/>
    <cellStyle name="Percent 28" xfId="12474"/>
    <cellStyle name="Percent 28 2" xfId="12475"/>
    <cellStyle name="Percent 29" xfId="12476"/>
    <cellStyle name="Percent 29 2" xfId="12477"/>
    <cellStyle name="Percent 3" xfId="65"/>
    <cellStyle name="Percent 3 10" xfId="12478"/>
    <cellStyle name="Percent 3 10 2" xfId="12479"/>
    <cellStyle name="Percent 3 10 2 2" xfId="12480"/>
    <cellStyle name="Percent 3 10 3" xfId="12481"/>
    <cellStyle name="Percent 3 10 3 2" xfId="12482"/>
    <cellStyle name="Percent 3 10 4" xfId="12483"/>
    <cellStyle name="Percent 3 100" xfId="12484"/>
    <cellStyle name="Percent 3 100 2" xfId="12485"/>
    <cellStyle name="Percent 3 101" xfId="12486"/>
    <cellStyle name="Percent 3 101 2" xfId="12487"/>
    <cellStyle name="Percent 3 101 2 2" xfId="12488"/>
    <cellStyle name="Percent 3 101 2 3" xfId="12489"/>
    <cellStyle name="Percent 3 101 2 3 2" xfId="21337"/>
    <cellStyle name="Percent 3 101 2 3 2 2" xfId="32598"/>
    <cellStyle name="Percent 3 101 2 3 3" xfId="32599"/>
    <cellStyle name="Percent 3 101 2 4" xfId="21338"/>
    <cellStyle name="Percent 3 101 2 4 2" xfId="32600"/>
    <cellStyle name="Percent 3 101 2 5" xfId="32601"/>
    <cellStyle name="Percent 3 101 3" xfId="12490"/>
    <cellStyle name="Percent 3 101 4" xfId="12491"/>
    <cellStyle name="Percent 3 101 4 2" xfId="21339"/>
    <cellStyle name="Percent 3 101 4 2 2" xfId="32602"/>
    <cellStyle name="Percent 3 101 4 3" xfId="32603"/>
    <cellStyle name="Percent 3 101 5" xfId="21340"/>
    <cellStyle name="Percent 3 101 5 2" xfId="32604"/>
    <cellStyle name="Percent 3 101 6" xfId="32605"/>
    <cellStyle name="Percent 3 102" xfId="12492"/>
    <cellStyle name="Percent 3 102 2" xfId="12493"/>
    <cellStyle name="Percent 3 102 2 2" xfId="12494"/>
    <cellStyle name="Percent 3 102 2 3" xfId="12495"/>
    <cellStyle name="Percent 3 102 2 3 2" xfId="21341"/>
    <cellStyle name="Percent 3 102 2 3 2 2" xfId="32606"/>
    <cellStyle name="Percent 3 102 2 3 3" xfId="32607"/>
    <cellStyle name="Percent 3 102 2 4" xfId="21342"/>
    <cellStyle name="Percent 3 102 2 4 2" xfId="32608"/>
    <cellStyle name="Percent 3 102 2 5" xfId="32609"/>
    <cellStyle name="Percent 3 102 3" xfId="12496"/>
    <cellStyle name="Percent 3 102 4" xfId="12497"/>
    <cellStyle name="Percent 3 102 4 2" xfId="21343"/>
    <cellStyle name="Percent 3 102 4 2 2" xfId="32610"/>
    <cellStyle name="Percent 3 102 4 3" xfId="32611"/>
    <cellStyle name="Percent 3 102 5" xfId="21344"/>
    <cellStyle name="Percent 3 102 5 2" xfId="32612"/>
    <cellStyle name="Percent 3 102 6" xfId="32613"/>
    <cellStyle name="Percent 3 103" xfId="12498"/>
    <cellStyle name="Percent 3 103 2" xfId="12499"/>
    <cellStyle name="Percent 3 103 2 2" xfId="12500"/>
    <cellStyle name="Percent 3 103 2 3" xfId="12501"/>
    <cellStyle name="Percent 3 103 2 3 2" xfId="21345"/>
    <cellStyle name="Percent 3 103 2 3 2 2" xfId="32614"/>
    <cellStyle name="Percent 3 103 2 3 3" xfId="32615"/>
    <cellStyle name="Percent 3 103 2 4" xfId="21346"/>
    <cellStyle name="Percent 3 103 2 4 2" xfId="32616"/>
    <cellStyle name="Percent 3 103 2 5" xfId="32617"/>
    <cellStyle name="Percent 3 103 3" xfId="12502"/>
    <cellStyle name="Percent 3 103 4" xfId="12503"/>
    <cellStyle name="Percent 3 103 4 2" xfId="21347"/>
    <cellStyle name="Percent 3 103 4 2 2" xfId="32618"/>
    <cellStyle name="Percent 3 103 4 3" xfId="32619"/>
    <cellStyle name="Percent 3 103 5" xfId="21348"/>
    <cellStyle name="Percent 3 103 5 2" xfId="32620"/>
    <cellStyle name="Percent 3 103 6" xfId="32621"/>
    <cellStyle name="Percent 3 104" xfId="12504"/>
    <cellStyle name="Percent 3 104 2" xfId="12505"/>
    <cellStyle name="Percent 3 104 2 2" xfId="12506"/>
    <cellStyle name="Percent 3 104 2 3" xfId="12507"/>
    <cellStyle name="Percent 3 104 2 3 2" xfId="21349"/>
    <cellStyle name="Percent 3 104 2 3 2 2" xfId="32622"/>
    <cellStyle name="Percent 3 104 2 3 3" xfId="32623"/>
    <cellStyle name="Percent 3 104 2 4" xfId="21350"/>
    <cellStyle name="Percent 3 104 2 4 2" xfId="32624"/>
    <cellStyle name="Percent 3 104 2 5" xfId="32625"/>
    <cellStyle name="Percent 3 104 3" xfId="12508"/>
    <cellStyle name="Percent 3 104 4" xfId="12509"/>
    <cellStyle name="Percent 3 104 4 2" xfId="21351"/>
    <cellStyle name="Percent 3 104 4 2 2" xfId="32626"/>
    <cellStyle name="Percent 3 104 4 3" xfId="32627"/>
    <cellStyle name="Percent 3 104 5" xfId="21352"/>
    <cellStyle name="Percent 3 104 5 2" xfId="32628"/>
    <cellStyle name="Percent 3 104 6" xfId="32629"/>
    <cellStyle name="Percent 3 105" xfId="12510"/>
    <cellStyle name="Percent 3 105 2" xfId="12511"/>
    <cellStyle name="Percent 3 105 2 2" xfId="12512"/>
    <cellStyle name="Percent 3 105 2 3" xfId="12513"/>
    <cellStyle name="Percent 3 105 2 3 2" xfId="21353"/>
    <cellStyle name="Percent 3 105 2 3 2 2" xfId="32630"/>
    <cellStyle name="Percent 3 105 2 3 3" xfId="32631"/>
    <cellStyle name="Percent 3 105 2 4" xfId="21354"/>
    <cellStyle name="Percent 3 105 2 4 2" xfId="32632"/>
    <cellStyle name="Percent 3 105 2 5" xfId="32633"/>
    <cellStyle name="Percent 3 105 3" xfId="12514"/>
    <cellStyle name="Percent 3 105 4" xfId="12515"/>
    <cellStyle name="Percent 3 105 4 2" xfId="21355"/>
    <cellStyle name="Percent 3 105 4 2 2" xfId="32634"/>
    <cellStyle name="Percent 3 105 4 3" xfId="32635"/>
    <cellStyle name="Percent 3 105 5" xfId="21356"/>
    <cellStyle name="Percent 3 105 5 2" xfId="32636"/>
    <cellStyle name="Percent 3 105 6" xfId="32637"/>
    <cellStyle name="Percent 3 106" xfId="12516"/>
    <cellStyle name="Percent 3 106 2" xfId="12517"/>
    <cellStyle name="Percent 3 106 2 2" xfId="12518"/>
    <cellStyle name="Percent 3 106 2 3" xfId="12519"/>
    <cellStyle name="Percent 3 106 2 3 2" xfId="21357"/>
    <cellStyle name="Percent 3 106 2 3 2 2" xfId="32638"/>
    <cellStyle name="Percent 3 106 2 3 3" xfId="32639"/>
    <cellStyle name="Percent 3 106 2 4" xfId="21358"/>
    <cellStyle name="Percent 3 106 2 4 2" xfId="32640"/>
    <cellStyle name="Percent 3 106 2 5" xfId="32641"/>
    <cellStyle name="Percent 3 106 3" xfId="12520"/>
    <cellStyle name="Percent 3 106 4" xfId="12521"/>
    <cellStyle name="Percent 3 106 4 2" xfId="21359"/>
    <cellStyle name="Percent 3 106 4 2 2" xfId="32642"/>
    <cellStyle name="Percent 3 106 4 3" xfId="32643"/>
    <cellStyle name="Percent 3 106 5" xfId="21360"/>
    <cellStyle name="Percent 3 106 5 2" xfId="32644"/>
    <cellStyle name="Percent 3 106 6" xfId="32645"/>
    <cellStyle name="Percent 3 107" xfId="12522"/>
    <cellStyle name="Percent 3 107 2" xfId="12523"/>
    <cellStyle name="Percent 3 108" xfId="12524"/>
    <cellStyle name="Percent 3 108 2" xfId="12525"/>
    <cellStyle name="Percent 3 109" xfId="12526"/>
    <cellStyle name="Percent 3 109 2" xfId="12527"/>
    <cellStyle name="Percent 3 11" xfId="12528"/>
    <cellStyle name="Percent 3 11 2" xfId="12529"/>
    <cellStyle name="Percent 3 11 2 2" xfId="12530"/>
    <cellStyle name="Percent 3 11 3" xfId="12531"/>
    <cellStyle name="Percent 3 11 3 2" xfId="12532"/>
    <cellStyle name="Percent 3 11 4" xfId="12533"/>
    <cellStyle name="Percent 3 110" xfId="12534"/>
    <cellStyle name="Percent 3 110 2" xfId="12535"/>
    <cellStyle name="Percent 3 111" xfId="12536"/>
    <cellStyle name="Percent 3 111 2" xfId="12537"/>
    <cellStyle name="Percent 3 112" xfId="12538"/>
    <cellStyle name="Percent 3 112 2" xfId="12539"/>
    <cellStyle name="Percent 3 113" xfId="12540"/>
    <cellStyle name="Percent 3 113 2" xfId="12541"/>
    <cellStyle name="Percent 3 114" xfId="12542"/>
    <cellStyle name="Percent 3 114 2" xfId="12543"/>
    <cellStyle name="Percent 3 115" xfId="12544"/>
    <cellStyle name="Percent 3 115 2" xfId="12545"/>
    <cellStyle name="Percent 3 116" xfId="12546"/>
    <cellStyle name="Percent 3 116 2" xfId="12547"/>
    <cellStyle name="Percent 3 117" xfId="12548"/>
    <cellStyle name="Percent 3 117 2" xfId="12549"/>
    <cellStyle name="Percent 3 118" xfId="12550"/>
    <cellStyle name="Percent 3 118 2" xfId="12551"/>
    <cellStyle name="Percent 3 119" xfId="12552"/>
    <cellStyle name="Percent 3 119 2" xfId="12553"/>
    <cellStyle name="Percent 3 119 2 2" xfId="12554"/>
    <cellStyle name="Percent 3 119 2 3" xfId="12555"/>
    <cellStyle name="Percent 3 119 2 3 2" xfId="21361"/>
    <cellStyle name="Percent 3 119 2 3 2 2" xfId="32646"/>
    <cellStyle name="Percent 3 119 2 3 3" xfId="32647"/>
    <cellStyle name="Percent 3 119 2 4" xfId="21362"/>
    <cellStyle name="Percent 3 119 2 4 2" xfId="32648"/>
    <cellStyle name="Percent 3 119 2 5" xfId="32649"/>
    <cellStyle name="Percent 3 119 3" xfId="12556"/>
    <cellStyle name="Percent 3 119 4" xfId="12557"/>
    <cellStyle name="Percent 3 119 4 2" xfId="21363"/>
    <cellStyle name="Percent 3 119 4 2 2" xfId="32650"/>
    <cellStyle name="Percent 3 119 4 3" xfId="32651"/>
    <cellStyle name="Percent 3 119 5" xfId="21364"/>
    <cellStyle name="Percent 3 119 5 2" xfId="32652"/>
    <cellStyle name="Percent 3 119 6" xfId="32653"/>
    <cellStyle name="Percent 3 12" xfId="12558"/>
    <cellStyle name="Percent 3 12 2" xfId="12559"/>
    <cellStyle name="Percent 3 12 2 2" xfId="12560"/>
    <cellStyle name="Percent 3 12 3" xfId="12561"/>
    <cellStyle name="Percent 3 12 3 2" xfId="12562"/>
    <cellStyle name="Percent 3 12 4" xfId="12563"/>
    <cellStyle name="Percent 3 120" xfId="12564"/>
    <cellStyle name="Percent 3 120 2" xfId="12565"/>
    <cellStyle name="Percent 3 120 2 2" xfId="12566"/>
    <cellStyle name="Percent 3 120 2 3" xfId="12567"/>
    <cellStyle name="Percent 3 120 2 3 2" xfId="21365"/>
    <cellStyle name="Percent 3 120 2 3 2 2" xfId="32654"/>
    <cellStyle name="Percent 3 120 2 3 3" xfId="32655"/>
    <cellStyle name="Percent 3 120 2 4" xfId="21366"/>
    <cellStyle name="Percent 3 120 2 4 2" xfId="32656"/>
    <cellStyle name="Percent 3 120 2 5" xfId="32657"/>
    <cellStyle name="Percent 3 120 3" xfId="12568"/>
    <cellStyle name="Percent 3 120 4" xfId="12569"/>
    <cellStyle name="Percent 3 120 4 2" xfId="21367"/>
    <cellStyle name="Percent 3 120 4 2 2" xfId="32658"/>
    <cellStyle name="Percent 3 120 4 3" xfId="32659"/>
    <cellStyle name="Percent 3 120 5" xfId="21368"/>
    <cellStyle name="Percent 3 120 5 2" xfId="32660"/>
    <cellStyle name="Percent 3 120 6" xfId="32661"/>
    <cellStyle name="Percent 3 121" xfId="12570"/>
    <cellStyle name="Percent 3 121 2" xfId="12571"/>
    <cellStyle name="Percent 3 121 2 2" xfId="12572"/>
    <cellStyle name="Percent 3 121 2 3" xfId="12573"/>
    <cellStyle name="Percent 3 121 2 3 2" xfId="21369"/>
    <cellStyle name="Percent 3 121 2 3 2 2" xfId="32662"/>
    <cellStyle name="Percent 3 121 2 3 3" xfId="32663"/>
    <cellStyle name="Percent 3 121 2 4" xfId="21370"/>
    <cellStyle name="Percent 3 121 2 4 2" xfId="32664"/>
    <cellStyle name="Percent 3 121 2 5" xfId="32665"/>
    <cellStyle name="Percent 3 121 3" xfId="12574"/>
    <cellStyle name="Percent 3 121 4" xfId="12575"/>
    <cellStyle name="Percent 3 121 4 2" xfId="21371"/>
    <cellStyle name="Percent 3 121 4 2 2" xfId="32666"/>
    <cellStyle name="Percent 3 121 4 3" xfId="32667"/>
    <cellStyle name="Percent 3 121 5" xfId="21372"/>
    <cellStyle name="Percent 3 121 5 2" xfId="32668"/>
    <cellStyle name="Percent 3 121 6" xfId="32669"/>
    <cellStyle name="Percent 3 122" xfId="12576"/>
    <cellStyle name="Percent 3 122 2" xfId="12577"/>
    <cellStyle name="Percent 3 122 2 2" xfId="12578"/>
    <cellStyle name="Percent 3 122 2 3" xfId="12579"/>
    <cellStyle name="Percent 3 122 2 3 2" xfId="21373"/>
    <cellStyle name="Percent 3 122 2 3 2 2" xfId="32670"/>
    <cellStyle name="Percent 3 122 2 3 3" xfId="32671"/>
    <cellStyle name="Percent 3 122 2 4" xfId="21374"/>
    <cellStyle name="Percent 3 122 2 4 2" xfId="32672"/>
    <cellStyle name="Percent 3 122 2 5" xfId="32673"/>
    <cellStyle name="Percent 3 122 3" xfId="12580"/>
    <cellStyle name="Percent 3 122 4" xfId="12581"/>
    <cellStyle name="Percent 3 122 4 2" xfId="21375"/>
    <cellStyle name="Percent 3 122 4 2 2" xfId="32674"/>
    <cellStyle name="Percent 3 122 4 3" xfId="32675"/>
    <cellStyle name="Percent 3 122 5" xfId="21376"/>
    <cellStyle name="Percent 3 122 5 2" xfId="32676"/>
    <cellStyle name="Percent 3 122 6" xfId="32677"/>
    <cellStyle name="Percent 3 123" xfId="12582"/>
    <cellStyle name="Percent 3 123 2" xfId="12583"/>
    <cellStyle name="Percent 3 124" xfId="12584"/>
    <cellStyle name="Percent 3 124 2" xfId="12585"/>
    <cellStyle name="Percent 3 125" xfId="12586"/>
    <cellStyle name="Percent 3 125 2" xfId="12587"/>
    <cellStyle name="Percent 3 126" xfId="12588"/>
    <cellStyle name="Percent 3 126 2" xfId="12589"/>
    <cellStyle name="Percent 3 127" xfId="12590"/>
    <cellStyle name="Percent 3 127 2" xfId="12591"/>
    <cellStyle name="Percent 3 128" xfId="12592"/>
    <cellStyle name="Percent 3 128 2" xfId="12593"/>
    <cellStyle name="Percent 3 129" xfId="12594"/>
    <cellStyle name="Percent 3 129 2" xfId="12595"/>
    <cellStyle name="Percent 3 13" xfId="12596"/>
    <cellStyle name="Percent 3 13 2" xfId="12597"/>
    <cellStyle name="Percent 3 13 2 2" xfId="12598"/>
    <cellStyle name="Percent 3 13 2 2 2" xfId="32678"/>
    <cellStyle name="Percent 3 13 2 3" xfId="12599"/>
    <cellStyle name="Percent 3 13 2 3 2" xfId="21377"/>
    <cellStyle name="Percent 3 13 2 3 2 2" xfId="32679"/>
    <cellStyle name="Percent 3 13 2 3 3" xfId="32680"/>
    <cellStyle name="Percent 3 13 2 4" xfId="21378"/>
    <cellStyle name="Percent 3 13 2 4 2" xfId="32681"/>
    <cellStyle name="Percent 3 13 2 5" xfId="32682"/>
    <cellStyle name="Percent 3 13 3" xfId="12600"/>
    <cellStyle name="Percent 3 13 3 2" xfId="12601"/>
    <cellStyle name="Percent 3 13 3 3" xfId="32683"/>
    <cellStyle name="Percent 3 13 4" xfId="12602"/>
    <cellStyle name="Percent 3 13 5" xfId="12603"/>
    <cellStyle name="Percent 3 13 5 2" xfId="21379"/>
    <cellStyle name="Percent 3 13 5 2 2" xfId="32684"/>
    <cellStyle name="Percent 3 13 5 3" xfId="32685"/>
    <cellStyle name="Percent 3 13 6" xfId="21380"/>
    <cellStyle name="Percent 3 13 6 2" xfId="32686"/>
    <cellStyle name="Percent 3 13 7" xfId="32687"/>
    <cellStyle name="Percent 3 130" xfId="12604"/>
    <cellStyle name="Percent 3 130 2" xfId="12605"/>
    <cellStyle name="Percent 3 131" xfId="12606"/>
    <cellStyle name="Percent 3 131 2" xfId="12607"/>
    <cellStyle name="Percent 3 132" xfId="12608"/>
    <cellStyle name="Percent 3 132 2" xfId="12609"/>
    <cellStyle name="Percent 3 133" xfId="12610"/>
    <cellStyle name="Percent 3 133 2" xfId="12611"/>
    <cellStyle name="Percent 3 134" xfId="12612"/>
    <cellStyle name="Percent 3 134 2" xfId="12613"/>
    <cellStyle name="Percent 3 135" xfId="12614"/>
    <cellStyle name="Percent 3 135 2" xfId="12615"/>
    <cellStyle name="Percent 3 136" xfId="12616"/>
    <cellStyle name="Percent 3 136 2" xfId="12617"/>
    <cellStyle name="Percent 3 137" xfId="12618"/>
    <cellStyle name="Percent 3 137 2" xfId="12619"/>
    <cellStyle name="Percent 3 138" xfId="12620"/>
    <cellStyle name="Percent 3 138 2" xfId="12621"/>
    <cellStyle name="Percent 3 139" xfId="12622"/>
    <cellStyle name="Percent 3 139 2" xfId="12623"/>
    <cellStyle name="Percent 3 14" xfId="12624"/>
    <cellStyle name="Percent 3 14 2" xfId="12625"/>
    <cellStyle name="Percent 3 14 2 2" xfId="12626"/>
    <cellStyle name="Percent 3 14 3" xfId="12627"/>
    <cellStyle name="Percent 3 14 3 2" xfId="12628"/>
    <cellStyle name="Percent 3 14 4" xfId="12629"/>
    <cellStyle name="Percent 3 140" xfId="12630"/>
    <cellStyle name="Percent 3 140 2" xfId="12631"/>
    <cellStyle name="Percent 3 141" xfId="12632"/>
    <cellStyle name="Percent 3 141 2" xfId="12633"/>
    <cellStyle name="Percent 3 142" xfId="12634"/>
    <cellStyle name="Percent 3 142 2" xfId="12635"/>
    <cellStyle name="Percent 3 143" xfId="12636"/>
    <cellStyle name="Percent 3 143 2" xfId="12637"/>
    <cellStyle name="Percent 3 144" xfId="12638"/>
    <cellStyle name="Percent 3 144 2" xfId="12639"/>
    <cellStyle name="Percent 3 145" xfId="12640"/>
    <cellStyle name="Percent 3 145 2" xfId="12641"/>
    <cellStyle name="Percent 3 145 2 2" xfId="32688"/>
    <cellStyle name="Percent 3 145 3" xfId="12642"/>
    <cellStyle name="Percent 3 145 3 2" xfId="21381"/>
    <cellStyle name="Percent 3 145 3 2 2" xfId="32689"/>
    <cellStyle name="Percent 3 145 3 3" xfId="32690"/>
    <cellStyle name="Percent 3 145 4" xfId="21382"/>
    <cellStyle name="Percent 3 145 4 2" xfId="32691"/>
    <cellStyle name="Percent 3 145 5" xfId="32692"/>
    <cellStyle name="Percent 3 146" xfId="12643"/>
    <cellStyle name="Percent 3 146 2" xfId="12644"/>
    <cellStyle name="Percent 3 146 2 2" xfId="32693"/>
    <cellStyle name="Percent 3 146 3" xfId="12645"/>
    <cellStyle name="Percent 3 146 3 2" xfId="21383"/>
    <cellStyle name="Percent 3 146 3 2 2" xfId="32694"/>
    <cellStyle name="Percent 3 146 3 3" xfId="32695"/>
    <cellStyle name="Percent 3 146 4" xfId="21384"/>
    <cellStyle name="Percent 3 146 4 2" xfId="32696"/>
    <cellStyle name="Percent 3 146 5" xfId="32697"/>
    <cellStyle name="Percent 3 147" xfId="12646"/>
    <cellStyle name="Percent 3 147 2" xfId="12647"/>
    <cellStyle name="Percent 3 148" xfId="12648"/>
    <cellStyle name="Percent 3 148 2" xfId="12649"/>
    <cellStyle name="Percent 3 149" xfId="12650"/>
    <cellStyle name="Percent 3 149 2" xfId="12651"/>
    <cellStyle name="Percent 3 15" xfId="12652"/>
    <cellStyle name="Percent 3 15 2" xfId="12653"/>
    <cellStyle name="Percent 3 15 2 2" xfId="12654"/>
    <cellStyle name="Percent 3 15 2 2 2" xfId="32698"/>
    <cellStyle name="Percent 3 15 2 3" xfId="12655"/>
    <cellStyle name="Percent 3 15 2 3 2" xfId="21385"/>
    <cellStyle name="Percent 3 15 2 3 2 2" xfId="32699"/>
    <cellStyle name="Percent 3 15 2 3 3" xfId="32700"/>
    <cellStyle name="Percent 3 15 2 4" xfId="21386"/>
    <cellStyle name="Percent 3 15 2 4 2" xfId="32701"/>
    <cellStyle name="Percent 3 15 2 5" xfId="32702"/>
    <cellStyle name="Percent 3 15 3" xfId="12656"/>
    <cellStyle name="Percent 3 15 3 2" xfId="12657"/>
    <cellStyle name="Percent 3 15 3 3" xfId="32703"/>
    <cellStyle name="Percent 3 15 4" xfId="12658"/>
    <cellStyle name="Percent 3 15 5" xfId="12659"/>
    <cellStyle name="Percent 3 15 5 2" xfId="21387"/>
    <cellStyle name="Percent 3 15 5 2 2" xfId="32704"/>
    <cellStyle name="Percent 3 15 5 3" xfId="32705"/>
    <cellStyle name="Percent 3 15 6" xfId="21388"/>
    <cellStyle name="Percent 3 15 6 2" xfId="32706"/>
    <cellStyle name="Percent 3 15 7" xfId="32707"/>
    <cellStyle name="Percent 3 150" xfId="12660"/>
    <cellStyle name="Percent 3 150 2" xfId="12661"/>
    <cellStyle name="Percent 3 151" xfId="12662"/>
    <cellStyle name="Percent 3 151 2" xfId="12663"/>
    <cellStyle name="Percent 3 152" xfId="12664"/>
    <cellStyle name="Percent 3 152 2" xfId="12665"/>
    <cellStyle name="Percent 3 153" xfId="12666"/>
    <cellStyle name="Percent 3 153 2" xfId="12667"/>
    <cellStyle name="Percent 3 154" xfId="12668"/>
    <cellStyle name="Percent 3 154 2" xfId="12669"/>
    <cellStyle name="Percent 3 154 2 2" xfId="12670"/>
    <cellStyle name="Percent 3 154 2 2 2" xfId="21389"/>
    <cellStyle name="Percent 3 154 2 2 2 2" xfId="32708"/>
    <cellStyle name="Percent 3 154 2 2 3" xfId="32709"/>
    <cellStyle name="Percent 3 154 2 3" xfId="21390"/>
    <cellStyle name="Percent 3 154 2 3 2" xfId="32710"/>
    <cellStyle name="Percent 3 154 2 4" xfId="32711"/>
    <cellStyle name="Percent 3 154 3" xfId="12671"/>
    <cellStyle name="Percent 3 154 3 2" xfId="21391"/>
    <cellStyle name="Percent 3 154 3 2 2" xfId="32712"/>
    <cellStyle name="Percent 3 154 3 3" xfId="32713"/>
    <cellStyle name="Percent 3 154 4" xfId="21392"/>
    <cellStyle name="Percent 3 154 4 2" xfId="32714"/>
    <cellStyle name="Percent 3 154 5" xfId="32715"/>
    <cellStyle name="Percent 3 155" xfId="12672"/>
    <cellStyle name="Percent 3 155 2" xfId="12673"/>
    <cellStyle name="Percent 3 155 2 2" xfId="21393"/>
    <cellStyle name="Percent 3 155 2 2 2" xfId="32716"/>
    <cellStyle name="Percent 3 155 2 3" xfId="32717"/>
    <cellStyle name="Percent 3 155 3" xfId="21394"/>
    <cellStyle name="Percent 3 155 3 2" xfId="32718"/>
    <cellStyle name="Percent 3 155 4" xfId="32719"/>
    <cellStyle name="Percent 3 156" xfId="12674"/>
    <cellStyle name="Percent 3 156 2" xfId="21395"/>
    <cellStyle name="Percent 3 156 2 2" xfId="32720"/>
    <cellStyle name="Percent 3 156 3" xfId="32721"/>
    <cellStyle name="Percent 3 157" xfId="21396"/>
    <cellStyle name="Percent 3 157 2" xfId="32722"/>
    <cellStyle name="Percent 3 158" xfId="32723"/>
    <cellStyle name="Percent 3 159" xfId="33656"/>
    <cellStyle name="Percent 3 159 2 2" xfId="33699"/>
    <cellStyle name="Percent 3 16" xfId="12675"/>
    <cellStyle name="Percent 3 16 2" xfId="12676"/>
    <cellStyle name="Percent 3 16 2 2" xfId="12677"/>
    <cellStyle name="Percent 3 16 2 2 2" xfId="32724"/>
    <cellStyle name="Percent 3 16 2 3" xfId="12678"/>
    <cellStyle name="Percent 3 16 2 3 2" xfId="21397"/>
    <cellStyle name="Percent 3 16 2 3 2 2" xfId="32725"/>
    <cellStyle name="Percent 3 16 2 3 3" xfId="32726"/>
    <cellStyle name="Percent 3 16 2 4" xfId="21398"/>
    <cellStyle name="Percent 3 16 2 4 2" xfId="32727"/>
    <cellStyle name="Percent 3 16 2 5" xfId="32728"/>
    <cellStyle name="Percent 3 16 3" xfId="12679"/>
    <cellStyle name="Percent 3 16 3 2" xfId="12680"/>
    <cellStyle name="Percent 3 16 3 3" xfId="32729"/>
    <cellStyle name="Percent 3 16 4" xfId="12681"/>
    <cellStyle name="Percent 3 16 5" xfId="12682"/>
    <cellStyle name="Percent 3 16 5 2" xfId="21399"/>
    <cellStyle name="Percent 3 16 5 2 2" xfId="32730"/>
    <cellStyle name="Percent 3 16 5 3" xfId="32731"/>
    <cellStyle name="Percent 3 16 6" xfId="21400"/>
    <cellStyle name="Percent 3 16 6 2" xfId="32732"/>
    <cellStyle name="Percent 3 16 7" xfId="32733"/>
    <cellStyle name="Percent 3 17" xfId="12683"/>
    <cellStyle name="Percent 3 17 2" xfId="12684"/>
    <cellStyle name="Percent 3 17 2 2" xfId="12685"/>
    <cellStyle name="Percent 3 17 2 2 2" xfId="32734"/>
    <cellStyle name="Percent 3 17 2 3" xfId="12686"/>
    <cellStyle name="Percent 3 17 2 3 2" xfId="21401"/>
    <cellStyle name="Percent 3 17 2 3 2 2" xfId="32735"/>
    <cellStyle name="Percent 3 17 2 3 3" xfId="32736"/>
    <cellStyle name="Percent 3 17 2 4" xfId="21402"/>
    <cellStyle name="Percent 3 17 2 4 2" xfId="32737"/>
    <cellStyle name="Percent 3 17 2 5" xfId="32738"/>
    <cellStyle name="Percent 3 17 3" xfId="12687"/>
    <cellStyle name="Percent 3 17 3 2" xfId="12688"/>
    <cellStyle name="Percent 3 17 3 3" xfId="32739"/>
    <cellStyle name="Percent 3 17 4" xfId="12689"/>
    <cellStyle name="Percent 3 17 5" xfId="12690"/>
    <cellStyle name="Percent 3 17 5 2" xfId="21403"/>
    <cellStyle name="Percent 3 17 5 2 2" xfId="32740"/>
    <cellStyle name="Percent 3 17 5 3" xfId="32741"/>
    <cellStyle name="Percent 3 17 6" xfId="21404"/>
    <cellStyle name="Percent 3 17 6 2" xfId="32742"/>
    <cellStyle name="Percent 3 17 7" xfId="32743"/>
    <cellStyle name="Percent 3 18" xfId="12691"/>
    <cellStyle name="Percent 3 18 2" xfId="12692"/>
    <cellStyle name="Percent 3 18 2 2" xfId="12693"/>
    <cellStyle name="Percent 3 18 2 2 2" xfId="32744"/>
    <cellStyle name="Percent 3 18 2 3" xfId="12694"/>
    <cellStyle name="Percent 3 18 2 3 2" xfId="21405"/>
    <cellStyle name="Percent 3 18 2 3 2 2" xfId="32745"/>
    <cellStyle name="Percent 3 18 2 3 3" xfId="32746"/>
    <cellStyle name="Percent 3 18 2 4" xfId="21406"/>
    <cellStyle name="Percent 3 18 2 4 2" xfId="32747"/>
    <cellStyle name="Percent 3 18 2 5" xfId="32748"/>
    <cellStyle name="Percent 3 18 3" xfId="12695"/>
    <cellStyle name="Percent 3 18 3 2" xfId="12696"/>
    <cellStyle name="Percent 3 18 3 3" xfId="32749"/>
    <cellStyle name="Percent 3 18 4" xfId="12697"/>
    <cellStyle name="Percent 3 18 5" xfId="12698"/>
    <cellStyle name="Percent 3 18 5 2" xfId="21407"/>
    <cellStyle name="Percent 3 18 5 2 2" xfId="32750"/>
    <cellStyle name="Percent 3 18 5 3" xfId="32751"/>
    <cellStyle name="Percent 3 18 6" xfId="21408"/>
    <cellStyle name="Percent 3 18 6 2" xfId="32752"/>
    <cellStyle name="Percent 3 18 7" xfId="32753"/>
    <cellStyle name="Percent 3 19" xfId="12699"/>
    <cellStyle name="Percent 3 19 2" xfId="12700"/>
    <cellStyle name="Percent 3 19 2 2" xfId="12701"/>
    <cellStyle name="Percent 3 19 3" xfId="12702"/>
    <cellStyle name="Percent 3 19 3 2" xfId="12703"/>
    <cellStyle name="Percent 3 19 4" xfId="12704"/>
    <cellStyle name="Percent 3 19 4 2" xfId="12705"/>
    <cellStyle name="Percent 3 19 5" xfId="12706"/>
    <cellStyle name="Percent 3 2" xfId="12707"/>
    <cellStyle name="Percent 3 2 10" xfId="12708"/>
    <cellStyle name="Percent 3 2 10 2" xfId="12709"/>
    <cellStyle name="Percent 3 2 10 2 2" xfId="12710"/>
    <cellStyle name="Percent 3 2 10 3" xfId="12711"/>
    <cellStyle name="Percent 3 2 11" xfId="12712"/>
    <cellStyle name="Percent 3 2 11 2" xfId="12713"/>
    <cellStyle name="Percent 3 2 11 2 2" xfId="12714"/>
    <cellStyle name="Percent 3 2 11 3" xfId="12715"/>
    <cellStyle name="Percent 3 2 12" xfId="12716"/>
    <cellStyle name="Percent 3 2 12 2" xfId="12717"/>
    <cellStyle name="Percent 3 2 12 2 2" xfId="12718"/>
    <cellStyle name="Percent 3 2 12 3" xfId="12719"/>
    <cellStyle name="Percent 3 2 12 4" xfId="21409"/>
    <cellStyle name="Percent 3 2 12 5" xfId="21410"/>
    <cellStyle name="Percent 3 2 13" xfId="12720"/>
    <cellStyle name="Percent 3 2 13 2" xfId="12721"/>
    <cellStyle name="Percent 3 2 13 2 2" xfId="12722"/>
    <cellStyle name="Percent 3 2 13 3" xfId="12723"/>
    <cellStyle name="Percent 3 2 14" xfId="12724"/>
    <cellStyle name="Percent 3 2 14 2" xfId="12725"/>
    <cellStyle name="Percent 3 2 14 2 2" xfId="12726"/>
    <cellStyle name="Percent 3 2 14 3" xfId="12727"/>
    <cellStyle name="Percent 3 2 14 4" xfId="21411"/>
    <cellStyle name="Percent 3 2 14 5" xfId="21412"/>
    <cellStyle name="Percent 3 2 15" xfId="12728"/>
    <cellStyle name="Percent 3 2 15 2" xfId="12729"/>
    <cellStyle name="Percent 3 2 15 2 2" xfId="12730"/>
    <cellStyle name="Percent 3 2 15 3" xfId="12731"/>
    <cellStyle name="Percent 3 2 15 4" xfId="21413"/>
    <cellStyle name="Percent 3 2 15 5" xfId="21414"/>
    <cellStyle name="Percent 3 2 16" xfId="12732"/>
    <cellStyle name="Percent 3 2 16 2" xfId="12733"/>
    <cellStyle name="Percent 3 2 16 2 2" xfId="12734"/>
    <cellStyle name="Percent 3 2 16 3" xfId="12735"/>
    <cellStyle name="Percent 3 2 16 4" xfId="21415"/>
    <cellStyle name="Percent 3 2 16 5" xfId="21416"/>
    <cellStyle name="Percent 3 2 17" xfId="12736"/>
    <cellStyle name="Percent 3 2 17 2" xfId="12737"/>
    <cellStyle name="Percent 3 2 17 2 2" xfId="12738"/>
    <cellStyle name="Percent 3 2 17 3" xfId="12739"/>
    <cellStyle name="Percent 3 2 17 4" xfId="21417"/>
    <cellStyle name="Percent 3 2 17 5" xfId="21418"/>
    <cellStyle name="Percent 3 2 18" xfId="12740"/>
    <cellStyle name="Percent 3 2 18 2" xfId="12741"/>
    <cellStyle name="Percent 3 2 19" xfId="12742"/>
    <cellStyle name="Percent 3 2 19 2" xfId="12743"/>
    <cellStyle name="Percent 3 2 2" xfId="12744"/>
    <cellStyle name="Percent 3 2 2 10" xfId="12745"/>
    <cellStyle name="Percent 3 2 2 10 2" xfId="12746"/>
    <cellStyle name="Percent 3 2 2 10 2 2" xfId="12747"/>
    <cellStyle name="Percent 3 2 2 10 2 3" xfId="12748"/>
    <cellStyle name="Percent 3 2 2 10 2 3 2" xfId="21419"/>
    <cellStyle name="Percent 3 2 2 10 2 3 2 2" xfId="32754"/>
    <cellStyle name="Percent 3 2 2 10 2 3 3" xfId="32755"/>
    <cellStyle name="Percent 3 2 2 10 2 4" xfId="21420"/>
    <cellStyle name="Percent 3 2 2 10 2 4 2" xfId="32756"/>
    <cellStyle name="Percent 3 2 2 10 2 5" xfId="32757"/>
    <cellStyle name="Percent 3 2 2 10 3" xfId="12749"/>
    <cellStyle name="Percent 3 2 2 10 4" xfId="12750"/>
    <cellStyle name="Percent 3 2 2 10 4 2" xfId="21421"/>
    <cellStyle name="Percent 3 2 2 10 4 2 2" xfId="32758"/>
    <cellStyle name="Percent 3 2 2 10 4 3" xfId="32759"/>
    <cellStyle name="Percent 3 2 2 10 5" xfId="21422"/>
    <cellStyle name="Percent 3 2 2 10 5 2" xfId="32760"/>
    <cellStyle name="Percent 3 2 2 10 6" xfId="32761"/>
    <cellStyle name="Percent 3 2 2 11" xfId="12751"/>
    <cellStyle name="Percent 3 2 2 11 2" xfId="12752"/>
    <cellStyle name="Percent 3 2 2 11 2 2" xfId="12753"/>
    <cellStyle name="Percent 3 2 2 11 2 3" xfId="12754"/>
    <cellStyle name="Percent 3 2 2 11 2 3 2" xfId="21423"/>
    <cellStyle name="Percent 3 2 2 11 2 3 2 2" xfId="32762"/>
    <cellStyle name="Percent 3 2 2 11 2 3 3" xfId="32763"/>
    <cellStyle name="Percent 3 2 2 11 2 4" xfId="21424"/>
    <cellStyle name="Percent 3 2 2 11 2 4 2" xfId="32764"/>
    <cellStyle name="Percent 3 2 2 11 2 5" xfId="32765"/>
    <cellStyle name="Percent 3 2 2 11 3" xfId="12755"/>
    <cellStyle name="Percent 3 2 2 11 4" xfId="12756"/>
    <cellStyle name="Percent 3 2 2 11 4 2" xfId="21425"/>
    <cellStyle name="Percent 3 2 2 11 4 2 2" xfId="32766"/>
    <cellStyle name="Percent 3 2 2 11 4 3" xfId="32767"/>
    <cellStyle name="Percent 3 2 2 11 5" xfId="21426"/>
    <cellStyle name="Percent 3 2 2 11 5 2" xfId="32768"/>
    <cellStyle name="Percent 3 2 2 11 6" xfId="32769"/>
    <cellStyle name="Percent 3 2 2 12" xfId="12757"/>
    <cellStyle name="Percent 3 2 2 12 2" xfId="12758"/>
    <cellStyle name="Percent 3 2 2 12 2 2" xfId="12759"/>
    <cellStyle name="Percent 3 2 2 12 2 3" xfId="12760"/>
    <cellStyle name="Percent 3 2 2 12 2 3 2" xfId="21427"/>
    <cellStyle name="Percent 3 2 2 12 2 3 2 2" xfId="32770"/>
    <cellStyle name="Percent 3 2 2 12 2 3 3" xfId="32771"/>
    <cellStyle name="Percent 3 2 2 12 2 4" xfId="21428"/>
    <cellStyle name="Percent 3 2 2 12 2 4 2" xfId="32772"/>
    <cellStyle name="Percent 3 2 2 12 2 5" xfId="32773"/>
    <cellStyle name="Percent 3 2 2 12 3" xfId="12761"/>
    <cellStyle name="Percent 3 2 2 12 4" xfId="12762"/>
    <cellStyle name="Percent 3 2 2 12 4 2" xfId="21429"/>
    <cellStyle name="Percent 3 2 2 12 4 2 2" xfId="32774"/>
    <cellStyle name="Percent 3 2 2 12 4 3" xfId="32775"/>
    <cellStyle name="Percent 3 2 2 12 5" xfId="21430"/>
    <cellStyle name="Percent 3 2 2 12 5 2" xfId="32776"/>
    <cellStyle name="Percent 3 2 2 12 6" xfId="32777"/>
    <cellStyle name="Percent 3 2 2 13" xfId="12763"/>
    <cellStyle name="Percent 3 2 2 13 2" xfId="12764"/>
    <cellStyle name="Percent 3 2 2 13 2 2" xfId="12765"/>
    <cellStyle name="Percent 3 2 2 13 2 3" xfId="12766"/>
    <cellStyle name="Percent 3 2 2 13 2 3 2" xfId="21431"/>
    <cellStyle name="Percent 3 2 2 13 2 3 2 2" xfId="32778"/>
    <cellStyle name="Percent 3 2 2 13 2 3 3" xfId="32779"/>
    <cellStyle name="Percent 3 2 2 13 2 4" xfId="21432"/>
    <cellStyle name="Percent 3 2 2 13 2 4 2" xfId="32780"/>
    <cellStyle name="Percent 3 2 2 13 2 5" xfId="32781"/>
    <cellStyle name="Percent 3 2 2 13 3" xfId="12767"/>
    <cellStyle name="Percent 3 2 2 13 4" xfId="12768"/>
    <cellStyle name="Percent 3 2 2 13 4 2" xfId="21433"/>
    <cellStyle name="Percent 3 2 2 13 4 2 2" xfId="32782"/>
    <cellStyle name="Percent 3 2 2 13 4 3" xfId="32783"/>
    <cellStyle name="Percent 3 2 2 13 5" xfId="21434"/>
    <cellStyle name="Percent 3 2 2 13 5 2" xfId="32784"/>
    <cellStyle name="Percent 3 2 2 13 6" xfId="32785"/>
    <cellStyle name="Percent 3 2 2 14" xfId="12769"/>
    <cellStyle name="Percent 3 2 2 14 2" xfId="12770"/>
    <cellStyle name="Percent 3 2 2 14 2 2" xfId="12771"/>
    <cellStyle name="Percent 3 2 2 14 2 3" xfId="12772"/>
    <cellStyle name="Percent 3 2 2 14 2 3 2" xfId="21435"/>
    <cellStyle name="Percent 3 2 2 14 2 3 2 2" xfId="32786"/>
    <cellStyle name="Percent 3 2 2 14 2 3 3" xfId="32787"/>
    <cellStyle name="Percent 3 2 2 14 2 4" xfId="21436"/>
    <cellStyle name="Percent 3 2 2 14 2 4 2" xfId="32788"/>
    <cellStyle name="Percent 3 2 2 14 2 5" xfId="32789"/>
    <cellStyle name="Percent 3 2 2 14 3" xfId="12773"/>
    <cellStyle name="Percent 3 2 2 14 4" xfId="12774"/>
    <cellStyle name="Percent 3 2 2 14 4 2" xfId="21437"/>
    <cellStyle name="Percent 3 2 2 14 4 2 2" xfId="32790"/>
    <cellStyle name="Percent 3 2 2 14 4 3" xfId="32791"/>
    <cellStyle name="Percent 3 2 2 14 5" xfId="21438"/>
    <cellStyle name="Percent 3 2 2 14 5 2" xfId="32792"/>
    <cellStyle name="Percent 3 2 2 14 6" xfId="32793"/>
    <cellStyle name="Percent 3 2 2 15" xfId="12775"/>
    <cellStyle name="Percent 3 2 2 15 2" xfId="12776"/>
    <cellStyle name="Percent 3 2 2 15 2 2" xfId="12777"/>
    <cellStyle name="Percent 3 2 2 15 2 3" xfId="12778"/>
    <cellStyle name="Percent 3 2 2 15 2 3 2" xfId="21439"/>
    <cellStyle name="Percent 3 2 2 15 2 3 2 2" xfId="32794"/>
    <cellStyle name="Percent 3 2 2 15 2 3 3" xfId="32795"/>
    <cellStyle name="Percent 3 2 2 15 2 4" xfId="21440"/>
    <cellStyle name="Percent 3 2 2 15 2 4 2" xfId="32796"/>
    <cellStyle name="Percent 3 2 2 15 2 5" xfId="32797"/>
    <cellStyle name="Percent 3 2 2 15 3" xfId="12779"/>
    <cellStyle name="Percent 3 2 2 15 4" xfId="12780"/>
    <cellStyle name="Percent 3 2 2 15 4 2" xfId="21441"/>
    <cellStyle name="Percent 3 2 2 15 4 2 2" xfId="32798"/>
    <cellStyle name="Percent 3 2 2 15 4 3" xfId="32799"/>
    <cellStyle name="Percent 3 2 2 15 5" xfId="21442"/>
    <cellStyle name="Percent 3 2 2 15 5 2" xfId="32800"/>
    <cellStyle name="Percent 3 2 2 15 6" xfId="32801"/>
    <cellStyle name="Percent 3 2 2 16" xfId="12781"/>
    <cellStyle name="Percent 3 2 2 16 2" xfId="12782"/>
    <cellStyle name="Percent 3 2 2 16 2 2" xfId="32802"/>
    <cellStyle name="Percent 3 2 2 16 3" xfId="12783"/>
    <cellStyle name="Percent 3 2 2 16 3 2" xfId="21443"/>
    <cellStyle name="Percent 3 2 2 16 3 2 2" xfId="32803"/>
    <cellStyle name="Percent 3 2 2 16 3 3" xfId="32804"/>
    <cellStyle name="Percent 3 2 2 16 4" xfId="21444"/>
    <cellStyle name="Percent 3 2 2 16 4 2" xfId="32805"/>
    <cellStyle name="Percent 3 2 2 16 5" xfId="32806"/>
    <cellStyle name="Percent 3 2 2 17" xfId="12784"/>
    <cellStyle name="Percent 3 2 2 17 2" xfId="12785"/>
    <cellStyle name="Percent 3 2 2 17 2 2" xfId="32807"/>
    <cellStyle name="Percent 3 2 2 17 3" xfId="12786"/>
    <cellStyle name="Percent 3 2 2 17 3 2" xfId="21445"/>
    <cellStyle name="Percent 3 2 2 17 3 2 2" xfId="32808"/>
    <cellStyle name="Percent 3 2 2 17 3 3" xfId="32809"/>
    <cellStyle name="Percent 3 2 2 17 4" xfId="21446"/>
    <cellStyle name="Percent 3 2 2 17 4 2" xfId="32810"/>
    <cellStyle name="Percent 3 2 2 17 5" xfId="32811"/>
    <cellStyle name="Percent 3 2 2 18" xfId="12787"/>
    <cellStyle name="Percent 3 2 2 18 2" xfId="12788"/>
    <cellStyle name="Percent 3 2 2 19" xfId="12789"/>
    <cellStyle name="Percent 3 2 2 19 2" xfId="12790"/>
    <cellStyle name="Percent 3 2 2 19 3" xfId="32812"/>
    <cellStyle name="Percent 3 2 2 2" xfId="12791"/>
    <cellStyle name="Percent 3 2 2 2 10" xfId="12792"/>
    <cellStyle name="Percent 3 2 2 2 10 2" xfId="12793"/>
    <cellStyle name="Percent 3 2 2 2 10 2 2" xfId="12794"/>
    <cellStyle name="Percent 3 2 2 2 10 3" xfId="12795"/>
    <cellStyle name="Percent 3 2 2 2 10 4" xfId="21447"/>
    <cellStyle name="Percent 3 2 2 2 10 5" xfId="21448"/>
    <cellStyle name="Percent 3 2 2 2 11" xfId="12796"/>
    <cellStyle name="Percent 3 2 2 2 11 2" xfId="12797"/>
    <cellStyle name="Percent 3 2 2 2 11 2 2" xfId="12798"/>
    <cellStyle name="Percent 3 2 2 2 11 3" xfId="12799"/>
    <cellStyle name="Percent 3 2 2 2 11 4" xfId="21449"/>
    <cellStyle name="Percent 3 2 2 2 11 5" xfId="21450"/>
    <cellStyle name="Percent 3 2 2 2 12" xfId="12800"/>
    <cellStyle name="Percent 3 2 2 2 12 2" xfId="12801"/>
    <cellStyle name="Percent 3 2 2 2 12 2 2" xfId="12802"/>
    <cellStyle name="Percent 3 2 2 2 12 3" xfId="12803"/>
    <cellStyle name="Percent 3 2 2 2 12 4" xfId="21451"/>
    <cellStyle name="Percent 3 2 2 2 12 5" xfId="21452"/>
    <cellStyle name="Percent 3 2 2 2 13" xfId="12804"/>
    <cellStyle name="Percent 3 2 2 2 13 2" xfId="12805"/>
    <cellStyle name="Percent 3 2 2 2 13 2 2" xfId="12806"/>
    <cellStyle name="Percent 3 2 2 2 13 3" xfId="12807"/>
    <cellStyle name="Percent 3 2 2 2 13 4" xfId="21453"/>
    <cellStyle name="Percent 3 2 2 2 13 5" xfId="21454"/>
    <cellStyle name="Percent 3 2 2 2 14" xfId="12808"/>
    <cellStyle name="Percent 3 2 2 2 14 2" xfId="12809"/>
    <cellStyle name="Percent 3 2 2 2 14 2 2" xfId="12810"/>
    <cellStyle name="Percent 3 2 2 2 14 3" xfId="12811"/>
    <cellStyle name="Percent 3 2 2 2 14 4" xfId="21455"/>
    <cellStyle name="Percent 3 2 2 2 14 5" xfId="21456"/>
    <cellStyle name="Percent 3 2 2 2 15" xfId="12812"/>
    <cellStyle name="Percent 3 2 2 2 15 2" xfId="12813"/>
    <cellStyle name="Percent 3 2 2 2 15 2 2" xfId="12814"/>
    <cellStyle name="Percent 3 2 2 2 15 3" xfId="12815"/>
    <cellStyle name="Percent 3 2 2 2 15 4" xfId="21457"/>
    <cellStyle name="Percent 3 2 2 2 15 5" xfId="21458"/>
    <cellStyle name="Percent 3 2 2 2 16" xfId="12816"/>
    <cellStyle name="Percent 3 2 2 2 16 2" xfId="12817"/>
    <cellStyle name="Percent 3 2 2 2 16 2 2" xfId="12818"/>
    <cellStyle name="Percent 3 2 2 2 16 3" xfId="12819"/>
    <cellStyle name="Percent 3 2 2 2 16 4" xfId="12820"/>
    <cellStyle name="Percent 3 2 2 2 16 4 2" xfId="21459"/>
    <cellStyle name="Percent 3 2 2 2 16 4 2 2" xfId="32813"/>
    <cellStyle name="Percent 3 2 2 2 16 4 3" xfId="32814"/>
    <cellStyle name="Percent 3 2 2 2 16 5" xfId="21460"/>
    <cellStyle name="Percent 3 2 2 2 17" xfId="12821"/>
    <cellStyle name="Percent 3 2 2 2 17 2" xfId="12822"/>
    <cellStyle name="Percent 3 2 2 2 17 2 2" xfId="12823"/>
    <cellStyle name="Percent 3 2 2 2 17 3" xfId="12824"/>
    <cellStyle name="Percent 3 2 2 2 17 4" xfId="21461"/>
    <cellStyle name="Percent 3 2 2 2 18" xfId="12825"/>
    <cellStyle name="Percent 3 2 2 2 19" xfId="21462"/>
    <cellStyle name="Percent 3 2 2 2 19 2" xfId="32815"/>
    <cellStyle name="Percent 3 2 2 2 2" xfId="12826"/>
    <cellStyle name="Percent 3 2 2 2 2 2" xfId="12827"/>
    <cellStyle name="Percent 3 2 2 2 2 2 10" xfId="32816"/>
    <cellStyle name="Percent 3 2 2 2 2 2 2" xfId="12828"/>
    <cellStyle name="Percent 3 2 2 2 2 2 2 2" xfId="12829"/>
    <cellStyle name="Percent 3 2 2 2 2 2 2 2 2" xfId="12830"/>
    <cellStyle name="Percent 3 2 2 2 2 2 2 3" xfId="12831"/>
    <cellStyle name="Percent 3 2 2 2 2 2 2 4" xfId="21463"/>
    <cellStyle name="Percent 3 2 2 2 2 2 2 5" xfId="21464"/>
    <cellStyle name="Percent 3 2 2 2 2 2 3" xfId="12832"/>
    <cellStyle name="Percent 3 2 2 2 2 2 3 2" xfId="12833"/>
    <cellStyle name="Percent 3 2 2 2 2 2 3 2 2" xfId="12834"/>
    <cellStyle name="Percent 3 2 2 2 2 2 3 3" xfId="12835"/>
    <cellStyle name="Percent 3 2 2 2 2 2 3 4" xfId="21465"/>
    <cellStyle name="Percent 3 2 2 2 2 2 3 5" xfId="21466"/>
    <cellStyle name="Percent 3 2 2 2 2 2 4" xfId="12836"/>
    <cellStyle name="Percent 3 2 2 2 2 2 4 2" xfId="12837"/>
    <cellStyle name="Percent 3 2 2 2 2 2 4 2 2" xfId="12838"/>
    <cellStyle name="Percent 3 2 2 2 2 2 4 3" xfId="12839"/>
    <cellStyle name="Percent 3 2 2 2 2 2 4 4" xfId="21467"/>
    <cellStyle name="Percent 3 2 2 2 2 2 4 5" xfId="21468"/>
    <cellStyle name="Percent 3 2 2 2 2 2 5" xfId="12840"/>
    <cellStyle name="Percent 3 2 2 2 2 2 5 2" xfId="12841"/>
    <cellStyle name="Percent 3 2 2 2 2 2 5 2 2" xfId="12842"/>
    <cellStyle name="Percent 3 2 2 2 2 2 5 3" xfId="12843"/>
    <cellStyle name="Percent 3 2 2 2 2 2 5 4" xfId="21469"/>
    <cellStyle name="Percent 3 2 2 2 2 2 5 5" xfId="21470"/>
    <cellStyle name="Percent 3 2 2 2 2 2 6" xfId="12844"/>
    <cellStyle name="Percent 3 2 2 2 2 2 6 2" xfId="12845"/>
    <cellStyle name="Percent 3 2 2 2 2 2 6 3" xfId="12846"/>
    <cellStyle name="Percent 3 2 2 2 2 2 6 3 2" xfId="21471"/>
    <cellStyle name="Percent 3 2 2 2 2 2 6 3 2 2" xfId="32817"/>
    <cellStyle name="Percent 3 2 2 2 2 2 6 3 3" xfId="32818"/>
    <cellStyle name="Percent 3 2 2 2 2 2 6 4" xfId="21472"/>
    <cellStyle name="Percent 3 2 2 2 2 2 6 4 2" xfId="32819"/>
    <cellStyle name="Percent 3 2 2 2 2 2 6 5" xfId="32820"/>
    <cellStyle name="Percent 3 2 2 2 2 2 7" xfId="12847"/>
    <cellStyle name="Percent 3 2 2 2 2 2 8" xfId="12848"/>
    <cellStyle name="Percent 3 2 2 2 2 2 8 2" xfId="21473"/>
    <cellStyle name="Percent 3 2 2 2 2 2 8 2 2" xfId="32821"/>
    <cellStyle name="Percent 3 2 2 2 2 2 8 3" xfId="32822"/>
    <cellStyle name="Percent 3 2 2 2 2 2 9" xfId="21474"/>
    <cellStyle name="Percent 3 2 2 2 2 2 9 2" xfId="32823"/>
    <cellStyle name="Percent 3 2 2 2 2 3" xfId="12849"/>
    <cellStyle name="Percent 3 2 2 2 2 3 2" xfId="12850"/>
    <cellStyle name="Percent 3 2 2 2 2 3 2 2" xfId="12851"/>
    <cellStyle name="Percent 3 2 2 2 2 3 2 3" xfId="12852"/>
    <cellStyle name="Percent 3 2 2 2 2 3 2 3 2" xfId="21475"/>
    <cellStyle name="Percent 3 2 2 2 2 3 2 3 2 2" xfId="32824"/>
    <cellStyle name="Percent 3 2 2 2 2 3 2 3 3" xfId="32825"/>
    <cellStyle name="Percent 3 2 2 2 2 3 2 4" xfId="21476"/>
    <cellStyle name="Percent 3 2 2 2 2 3 2 4 2" xfId="32826"/>
    <cellStyle name="Percent 3 2 2 2 2 3 2 5" xfId="32827"/>
    <cellStyle name="Percent 3 2 2 2 2 3 3" xfId="12853"/>
    <cellStyle name="Percent 3 2 2 2 2 3 4" xfId="12854"/>
    <cellStyle name="Percent 3 2 2 2 2 3 4 2" xfId="21477"/>
    <cellStyle name="Percent 3 2 2 2 2 3 4 2 2" xfId="32828"/>
    <cellStyle name="Percent 3 2 2 2 2 3 4 3" xfId="32829"/>
    <cellStyle name="Percent 3 2 2 2 2 3 5" xfId="21478"/>
    <cellStyle name="Percent 3 2 2 2 2 3 5 2" xfId="32830"/>
    <cellStyle name="Percent 3 2 2 2 2 3 6" xfId="32831"/>
    <cellStyle name="Percent 3 2 2 2 2 4" xfId="12855"/>
    <cellStyle name="Percent 3 2 2 2 2 4 2" xfId="12856"/>
    <cellStyle name="Percent 3 2 2 2 2 4 2 2" xfId="12857"/>
    <cellStyle name="Percent 3 2 2 2 2 4 2 3" xfId="12858"/>
    <cellStyle name="Percent 3 2 2 2 2 4 2 3 2" xfId="21479"/>
    <cellStyle name="Percent 3 2 2 2 2 4 2 3 2 2" xfId="32832"/>
    <cellStyle name="Percent 3 2 2 2 2 4 2 3 3" xfId="32833"/>
    <cellStyle name="Percent 3 2 2 2 2 4 2 4" xfId="21480"/>
    <cellStyle name="Percent 3 2 2 2 2 4 2 4 2" xfId="32834"/>
    <cellStyle name="Percent 3 2 2 2 2 4 2 5" xfId="32835"/>
    <cellStyle name="Percent 3 2 2 2 2 4 3" xfId="12859"/>
    <cellStyle name="Percent 3 2 2 2 2 4 4" xfId="12860"/>
    <cellStyle name="Percent 3 2 2 2 2 4 4 2" xfId="21481"/>
    <cellStyle name="Percent 3 2 2 2 2 4 4 2 2" xfId="32836"/>
    <cellStyle name="Percent 3 2 2 2 2 4 4 3" xfId="32837"/>
    <cellStyle name="Percent 3 2 2 2 2 4 5" xfId="21482"/>
    <cellStyle name="Percent 3 2 2 2 2 4 5 2" xfId="32838"/>
    <cellStyle name="Percent 3 2 2 2 2 4 6" xfId="32839"/>
    <cellStyle name="Percent 3 2 2 2 2 5" xfId="12861"/>
    <cellStyle name="Percent 3 2 2 2 2 5 2" xfId="12862"/>
    <cellStyle name="Percent 3 2 2 2 2 5 2 2" xfId="12863"/>
    <cellStyle name="Percent 3 2 2 2 2 5 2 3" xfId="12864"/>
    <cellStyle name="Percent 3 2 2 2 2 5 2 3 2" xfId="21483"/>
    <cellStyle name="Percent 3 2 2 2 2 5 2 3 2 2" xfId="32840"/>
    <cellStyle name="Percent 3 2 2 2 2 5 2 3 3" xfId="32841"/>
    <cellStyle name="Percent 3 2 2 2 2 5 2 4" xfId="21484"/>
    <cellStyle name="Percent 3 2 2 2 2 5 2 4 2" xfId="32842"/>
    <cellStyle name="Percent 3 2 2 2 2 5 2 5" xfId="32843"/>
    <cellStyle name="Percent 3 2 2 2 2 5 3" xfId="12865"/>
    <cellStyle name="Percent 3 2 2 2 2 5 4" xfId="12866"/>
    <cellStyle name="Percent 3 2 2 2 2 5 4 2" xfId="21485"/>
    <cellStyle name="Percent 3 2 2 2 2 5 4 2 2" xfId="32844"/>
    <cellStyle name="Percent 3 2 2 2 2 5 4 3" xfId="32845"/>
    <cellStyle name="Percent 3 2 2 2 2 5 5" xfId="21486"/>
    <cellStyle name="Percent 3 2 2 2 2 5 5 2" xfId="32846"/>
    <cellStyle name="Percent 3 2 2 2 2 5 6" xfId="32847"/>
    <cellStyle name="Percent 3 2 2 2 2 6" xfId="12867"/>
    <cellStyle name="Percent 3 2 2 2 2 6 2" xfId="12868"/>
    <cellStyle name="Percent 3 2 2 2 2 7" xfId="12869"/>
    <cellStyle name="Percent 3 2 2 2 2 8" xfId="21487"/>
    <cellStyle name="Percent 3 2 2 2 2 9" xfId="21488"/>
    <cellStyle name="Percent 3 2 2 2 3" xfId="12870"/>
    <cellStyle name="Percent 3 2 2 2 3 2" xfId="12871"/>
    <cellStyle name="Percent 3 2 2 2 3 2 2" xfId="12872"/>
    <cellStyle name="Percent 3 2 2 2 3 3" xfId="12873"/>
    <cellStyle name="Percent 3 2 2 2 3 4" xfId="21489"/>
    <cellStyle name="Percent 3 2 2 2 3 5" xfId="21490"/>
    <cellStyle name="Percent 3 2 2 2 4" xfId="12874"/>
    <cellStyle name="Percent 3 2 2 2 4 2" xfId="12875"/>
    <cellStyle name="Percent 3 2 2 2 4 2 2" xfId="12876"/>
    <cellStyle name="Percent 3 2 2 2 4 3" xfId="12877"/>
    <cellStyle name="Percent 3 2 2 2 4 4" xfId="21491"/>
    <cellStyle name="Percent 3 2 2 2 4 5" xfId="21492"/>
    <cellStyle name="Percent 3 2 2 2 5" xfId="12878"/>
    <cellStyle name="Percent 3 2 2 2 5 2" xfId="12879"/>
    <cellStyle name="Percent 3 2 2 2 5 2 2" xfId="12880"/>
    <cellStyle name="Percent 3 2 2 2 5 3" xfId="12881"/>
    <cellStyle name="Percent 3 2 2 2 5 4" xfId="21493"/>
    <cellStyle name="Percent 3 2 2 2 5 5" xfId="21494"/>
    <cellStyle name="Percent 3 2 2 2 6" xfId="12882"/>
    <cellStyle name="Percent 3 2 2 2 6 2" xfId="12883"/>
    <cellStyle name="Percent 3 2 2 2 6 2 2" xfId="12884"/>
    <cellStyle name="Percent 3 2 2 2 6 3" xfId="12885"/>
    <cellStyle name="Percent 3 2 2 2 6 4" xfId="21495"/>
    <cellStyle name="Percent 3 2 2 2 6 5" xfId="21496"/>
    <cellStyle name="Percent 3 2 2 2 7" xfId="12886"/>
    <cellStyle name="Percent 3 2 2 2 7 2" xfId="12887"/>
    <cellStyle name="Percent 3 2 2 2 7 2 2" xfId="12888"/>
    <cellStyle name="Percent 3 2 2 2 7 3" xfId="12889"/>
    <cellStyle name="Percent 3 2 2 2 7 4" xfId="21497"/>
    <cellStyle name="Percent 3 2 2 2 7 5" xfId="21498"/>
    <cellStyle name="Percent 3 2 2 2 8" xfId="12890"/>
    <cellStyle name="Percent 3 2 2 2 8 2" xfId="12891"/>
    <cellStyle name="Percent 3 2 2 2 8 2 2" xfId="12892"/>
    <cellStyle name="Percent 3 2 2 2 8 3" xfId="12893"/>
    <cellStyle name="Percent 3 2 2 2 8 4" xfId="21499"/>
    <cellStyle name="Percent 3 2 2 2 8 5" xfId="21500"/>
    <cellStyle name="Percent 3 2 2 2 9" xfId="12894"/>
    <cellStyle name="Percent 3 2 2 2 9 2" xfId="12895"/>
    <cellStyle name="Percent 3 2 2 2 9 2 2" xfId="12896"/>
    <cellStyle name="Percent 3 2 2 2 9 3" xfId="12897"/>
    <cellStyle name="Percent 3 2 2 2 9 4" xfId="21501"/>
    <cellStyle name="Percent 3 2 2 2 9 5" xfId="21502"/>
    <cellStyle name="Percent 3 2 2 20" xfId="12898"/>
    <cellStyle name="Percent 3 2 2 20 2" xfId="12899"/>
    <cellStyle name="Percent 3 2 2 21" xfId="12900"/>
    <cellStyle name="Percent 3 2 2 22" xfId="12901"/>
    <cellStyle name="Percent 3 2 2 22 2" xfId="21503"/>
    <cellStyle name="Percent 3 2 2 22 2 2" xfId="32848"/>
    <cellStyle name="Percent 3 2 2 22 3" xfId="32849"/>
    <cellStyle name="Percent 3 2 2 23" xfId="32850"/>
    <cellStyle name="Percent 3 2 2 3" xfId="12902"/>
    <cellStyle name="Percent 3 2 2 3 2" xfId="12903"/>
    <cellStyle name="Percent 3 2 2 3 2 2" xfId="12904"/>
    <cellStyle name="Percent 3 2 2 3 2 3" xfId="12905"/>
    <cellStyle name="Percent 3 2 2 3 2 3 2" xfId="21504"/>
    <cellStyle name="Percent 3 2 2 3 2 3 2 2" xfId="32851"/>
    <cellStyle name="Percent 3 2 2 3 2 3 3" xfId="32852"/>
    <cellStyle name="Percent 3 2 2 3 2 4" xfId="21505"/>
    <cellStyle name="Percent 3 2 2 3 2 4 2" xfId="32853"/>
    <cellStyle name="Percent 3 2 2 3 2 5" xfId="32854"/>
    <cellStyle name="Percent 3 2 2 3 3" xfId="12906"/>
    <cellStyle name="Percent 3 2 2 3 3 2" xfId="12907"/>
    <cellStyle name="Percent 3 2 2 3 4" xfId="12908"/>
    <cellStyle name="Percent 3 2 2 3 5" xfId="12909"/>
    <cellStyle name="Percent 3 2 2 3 5 2" xfId="21506"/>
    <cellStyle name="Percent 3 2 2 3 5 2 2" xfId="32855"/>
    <cellStyle name="Percent 3 2 2 3 5 3" xfId="32856"/>
    <cellStyle name="Percent 3 2 2 3 6" xfId="21507"/>
    <cellStyle name="Percent 3 2 2 3 6 2" xfId="32857"/>
    <cellStyle name="Percent 3 2 2 3 7" xfId="32858"/>
    <cellStyle name="Percent 3 2 2 4" xfId="12910"/>
    <cellStyle name="Percent 3 2 2 4 2" xfId="12911"/>
    <cellStyle name="Percent 3 2 2 4 2 2" xfId="12912"/>
    <cellStyle name="Percent 3 2 2 4 2 3" xfId="12913"/>
    <cellStyle name="Percent 3 2 2 4 2 3 2" xfId="21508"/>
    <cellStyle name="Percent 3 2 2 4 2 3 2 2" xfId="32859"/>
    <cellStyle name="Percent 3 2 2 4 2 3 3" xfId="32860"/>
    <cellStyle name="Percent 3 2 2 4 2 4" xfId="21509"/>
    <cellStyle name="Percent 3 2 2 4 2 4 2" xfId="32861"/>
    <cellStyle name="Percent 3 2 2 4 2 5" xfId="32862"/>
    <cellStyle name="Percent 3 2 2 4 3" xfId="12914"/>
    <cellStyle name="Percent 3 2 2 4 3 2" xfId="12915"/>
    <cellStyle name="Percent 3 2 2 4 4" xfId="12916"/>
    <cellStyle name="Percent 3 2 2 4 5" xfId="12917"/>
    <cellStyle name="Percent 3 2 2 4 5 2" xfId="21510"/>
    <cellStyle name="Percent 3 2 2 4 5 2 2" xfId="32863"/>
    <cellStyle name="Percent 3 2 2 4 5 3" xfId="32864"/>
    <cellStyle name="Percent 3 2 2 4 6" xfId="21511"/>
    <cellStyle name="Percent 3 2 2 4 6 2" xfId="32865"/>
    <cellStyle name="Percent 3 2 2 4 7" xfId="32866"/>
    <cellStyle name="Percent 3 2 2 5" xfId="12918"/>
    <cellStyle name="Percent 3 2 2 5 2" xfId="12919"/>
    <cellStyle name="Percent 3 2 2 5 2 2" xfId="12920"/>
    <cellStyle name="Percent 3 2 2 5 2 3" xfId="12921"/>
    <cellStyle name="Percent 3 2 2 5 2 3 2" xfId="21512"/>
    <cellStyle name="Percent 3 2 2 5 2 3 2 2" xfId="32867"/>
    <cellStyle name="Percent 3 2 2 5 2 3 3" xfId="32868"/>
    <cellStyle name="Percent 3 2 2 5 2 4" xfId="21513"/>
    <cellStyle name="Percent 3 2 2 5 2 4 2" xfId="32869"/>
    <cellStyle name="Percent 3 2 2 5 2 5" xfId="32870"/>
    <cellStyle name="Percent 3 2 2 5 3" xfId="12922"/>
    <cellStyle name="Percent 3 2 2 5 3 2" xfId="12923"/>
    <cellStyle name="Percent 3 2 2 5 4" xfId="12924"/>
    <cellStyle name="Percent 3 2 2 5 5" xfId="12925"/>
    <cellStyle name="Percent 3 2 2 5 5 2" xfId="21514"/>
    <cellStyle name="Percent 3 2 2 5 5 2 2" xfId="32871"/>
    <cellStyle name="Percent 3 2 2 5 5 3" xfId="32872"/>
    <cellStyle name="Percent 3 2 2 5 6" xfId="21515"/>
    <cellStyle name="Percent 3 2 2 5 6 2" xfId="32873"/>
    <cellStyle name="Percent 3 2 2 5 7" xfId="32874"/>
    <cellStyle name="Percent 3 2 2 6" xfId="12926"/>
    <cellStyle name="Percent 3 2 2 6 2" xfId="12927"/>
    <cellStyle name="Percent 3 2 2 6 2 2" xfId="12928"/>
    <cellStyle name="Percent 3 2 2 6 2 3" xfId="12929"/>
    <cellStyle name="Percent 3 2 2 6 2 3 2" xfId="21516"/>
    <cellStyle name="Percent 3 2 2 6 2 3 2 2" xfId="32875"/>
    <cellStyle name="Percent 3 2 2 6 2 3 3" xfId="32876"/>
    <cellStyle name="Percent 3 2 2 6 2 4" xfId="21517"/>
    <cellStyle name="Percent 3 2 2 6 2 4 2" xfId="32877"/>
    <cellStyle name="Percent 3 2 2 6 2 5" xfId="32878"/>
    <cellStyle name="Percent 3 2 2 6 3" xfId="12930"/>
    <cellStyle name="Percent 3 2 2 6 3 2" xfId="12931"/>
    <cellStyle name="Percent 3 2 2 6 4" xfId="12932"/>
    <cellStyle name="Percent 3 2 2 6 5" xfId="12933"/>
    <cellStyle name="Percent 3 2 2 6 5 2" xfId="21518"/>
    <cellStyle name="Percent 3 2 2 6 5 2 2" xfId="32879"/>
    <cellStyle name="Percent 3 2 2 6 5 3" xfId="32880"/>
    <cellStyle name="Percent 3 2 2 6 6" xfId="21519"/>
    <cellStyle name="Percent 3 2 2 6 6 2" xfId="32881"/>
    <cellStyle name="Percent 3 2 2 6 7" xfId="32882"/>
    <cellStyle name="Percent 3 2 2 7" xfId="12934"/>
    <cellStyle name="Percent 3 2 2 7 2" xfId="12935"/>
    <cellStyle name="Percent 3 2 2 7 2 2" xfId="12936"/>
    <cellStyle name="Percent 3 2 2 7 2 3" xfId="12937"/>
    <cellStyle name="Percent 3 2 2 7 2 3 2" xfId="21520"/>
    <cellStyle name="Percent 3 2 2 7 2 3 2 2" xfId="32883"/>
    <cellStyle name="Percent 3 2 2 7 2 3 3" xfId="32884"/>
    <cellStyle name="Percent 3 2 2 7 2 4" xfId="21521"/>
    <cellStyle name="Percent 3 2 2 7 2 4 2" xfId="32885"/>
    <cellStyle name="Percent 3 2 2 7 2 5" xfId="32886"/>
    <cellStyle name="Percent 3 2 2 7 3" xfId="12938"/>
    <cellStyle name="Percent 3 2 2 7 3 2" xfId="12939"/>
    <cellStyle name="Percent 3 2 2 7 4" xfId="12940"/>
    <cellStyle name="Percent 3 2 2 7 5" xfId="12941"/>
    <cellStyle name="Percent 3 2 2 7 5 2" xfId="21522"/>
    <cellStyle name="Percent 3 2 2 7 5 2 2" xfId="32887"/>
    <cellStyle name="Percent 3 2 2 7 5 3" xfId="32888"/>
    <cellStyle name="Percent 3 2 2 7 6" xfId="21523"/>
    <cellStyle name="Percent 3 2 2 7 6 2" xfId="32889"/>
    <cellStyle name="Percent 3 2 2 7 7" xfId="32890"/>
    <cellStyle name="Percent 3 2 2 8" xfId="12942"/>
    <cellStyle name="Percent 3 2 2 8 2" xfId="12943"/>
    <cellStyle name="Percent 3 2 2 8 2 2" xfId="12944"/>
    <cellStyle name="Percent 3 2 2 8 2 3" xfId="12945"/>
    <cellStyle name="Percent 3 2 2 8 2 3 2" xfId="21524"/>
    <cellStyle name="Percent 3 2 2 8 2 3 2 2" xfId="32891"/>
    <cellStyle name="Percent 3 2 2 8 2 3 3" xfId="32892"/>
    <cellStyle name="Percent 3 2 2 8 2 4" xfId="21525"/>
    <cellStyle name="Percent 3 2 2 8 2 4 2" xfId="32893"/>
    <cellStyle name="Percent 3 2 2 8 2 5" xfId="32894"/>
    <cellStyle name="Percent 3 2 2 8 3" xfId="12946"/>
    <cellStyle name="Percent 3 2 2 8 3 2" xfId="12947"/>
    <cellStyle name="Percent 3 2 2 8 4" xfId="12948"/>
    <cellStyle name="Percent 3 2 2 8 5" xfId="12949"/>
    <cellStyle name="Percent 3 2 2 8 5 2" xfId="21526"/>
    <cellStyle name="Percent 3 2 2 8 5 2 2" xfId="32895"/>
    <cellStyle name="Percent 3 2 2 8 5 3" xfId="32896"/>
    <cellStyle name="Percent 3 2 2 8 6" xfId="21527"/>
    <cellStyle name="Percent 3 2 2 8 6 2" xfId="32897"/>
    <cellStyle name="Percent 3 2 2 8 7" xfId="32898"/>
    <cellStyle name="Percent 3 2 2 9" xfId="12950"/>
    <cellStyle name="Percent 3 2 2 9 2" xfId="12951"/>
    <cellStyle name="Percent 3 2 2 9 2 2" xfId="12952"/>
    <cellStyle name="Percent 3 2 2 9 2 3" xfId="12953"/>
    <cellStyle name="Percent 3 2 2 9 2 3 2" xfId="21528"/>
    <cellStyle name="Percent 3 2 2 9 2 3 2 2" xfId="32899"/>
    <cellStyle name="Percent 3 2 2 9 2 3 3" xfId="32900"/>
    <cellStyle name="Percent 3 2 2 9 2 4" xfId="21529"/>
    <cellStyle name="Percent 3 2 2 9 2 4 2" xfId="32901"/>
    <cellStyle name="Percent 3 2 2 9 2 5" xfId="32902"/>
    <cellStyle name="Percent 3 2 2 9 3" xfId="12954"/>
    <cellStyle name="Percent 3 2 2 9 3 2" xfId="12955"/>
    <cellStyle name="Percent 3 2 2 9 4" xfId="12956"/>
    <cellStyle name="Percent 3 2 2 9 5" xfId="12957"/>
    <cellStyle name="Percent 3 2 2 9 5 2" xfId="21530"/>
    <cellStyle name="Percent 3 2 2 9 5 2 2" xfId="32903"/>
    <cellStyle name="Percent 3 2 2 9 5 3" xfId="32904"/>
    <cellStyle name="Percent 3 2 2 9 6" xfId="21531"/>
    <cellStyle name="Percent 3 2 2 9 6 2" xfId="32905"/>
    <cellStyle name="Percent 3 2 2 9 7" xfId="32906"/>
    <cellStyle name="Percent 3 2 20" xfId="12958"/>
    <cellStyle name="Percent 3 2 20 2" xfId="12959"/>
    <cellStyle name="Percent 3 2 20 3" xfId="12960"/>
    <cellStyle name="Percent 3 2 20 3 2" xfId="21532"/>
    <cellStyle name="Percent 3 2 20 3 2 2" xfId="32907"/>
    <cellStyle name="Percent 3 2 20 3 3" xfId="32908"/>
    <cellStyle name="Percent 3 2 20 4" xfId="21533"/>
    <cellStyle name="Percent 3 2 20 4 2" xfId="32909"/>
    <cellStyle name="Percent 3 2 20 5" xfId="32910"/>
    <cellStyle name="Percent 3 2 21" xfId="12961"/>
    <cellStyle name="Percent 3 2 22" xfId="21534"/>
    <cellStyle name="Percent 3 2 22 2" xfId="32911"/>
    <cellStyle name="Percent 3 2 3" xfId="12962"/>
    <cellStyle name="Percent 3 2 3 2" xfId="12963"/>
    <cellStyle name="Percent 3 2 3 2 2" xfId="12964"/>
    <cellStyle name="Percent 3 2 3 3" xfId="12965"/>
    <cellStyle name="Percent 3 2 4" xfId="12966"/>
    <cellStyle name="Percent 3 2 4 2" xfId="12967"/>
    <cellStyle name="Percent 3 2 4 2 2" xfId="12968"/>
    <cellStyle name="Percent 3 2 4 3" xfId="12969"/>
    <cellStyle name="Percent 3 2 5" xfId="12970"/>
    <cellStyle name="Percent 3 2 5 2" xfId="12971"/>
    <cellStyle name="Percent 3 2 5 2 2" xfId="12972"/>
    <cellStyle name="Percent 3 2 5 3" xfId="12973"/>
    <cellStyle name="Percent 3 2 6" xfId="12974"/>
    <cellStyle name="Percent 3 2 6 2" xfId="12975"/>
    <cellStyle name="Percent 3 2 6 2 2" xfId="12976"/>
    <cellStyle name="Percent 3 2 6 3" xfId="12977"/>
    <cellStyle name="Percent 3 2 7" xfId="12978"/>
    <cellStyle name="Percent 3 2 7 2" xfId="12979"/>
    <cellStyle name="Percent 3 2 7 2 2" xfId="12980"/>
    <cellStyle name="Percent 3 2 7 3" xfId="12981"/>
    <cellStyle name="Percent 3 2 8" xfId="12982"/>
    <cellStyle name="Percent 3 2 8 2" xfId="12983"/>
    <cellStyle name="Percent 3 2 8 2 2" xfId="12984"/>
    <cellStyle name="Percent 3 2 8 3" xfId="12985"/>
    <cellStyle name="Percent 3 2 9" xfId="12986"/>
    <cellStyle name="Percent 3 2 9 2" xfId="12987"/>
    <cellStyle name="Percent 3 2 9 2 2" xfId="12988"/>
    <cellStyle name="Percent 3 2 9 3" xfId="12989"/>
    <cellStyle name="Percent 3 20" xfId="12990"/>
    <cellStyle name="Percent 3 20 2" xfId="12991"/>
    <cellStyle name="Percent 3 20 2 2" xfId="12992"/>
    <cellStyle name="Percent 3 20 3" xfId="12993"/>
    <cellStyle name="Percent 3 21" xfId="12994"/>
    <cellStyle name="Percent 3 21 2" xfId="12995"/>
    <cellStyle name="Percent 3 21 2 2" xfId="12996"/>
    <cellStyle name="Percent 3 21 3" xfId="12997"/>
    <cellStyle name="Percent 3 22" xfId="12998"/>
    <cellStyle name="Percent 3 22 2" xfId="12999"/>
    <cellStyle name="Percent 3 22 2 2" xfId="13000"/>
    <cellStyle name="Percent 3 22 3" xfId="13001"/>
    <cellStyle name="Percent 3 23" xfId="13002"/>
    <cellStyle name="Percent 3 23 2" xfId="13003"/>
    <cellStyle name="Percent 3 23 3" xfId="21535"/>
    <cellStyle name="Percent 3 24" xfId="13004"/>
    <cellStyle name="Percent 3 24 2" xfId="13005"/>
    <cellStyle name="Percent 3 24 3" xfId="21536"/>
    <cellStyle name="Percent 3 25" xfId="13006"/>
    <cellStyle name="Percent 3 25 2" xfId="13007"/>
    <cellStyle name="Percent 3 25 3" xfId="21537"/>
    <cellStyle name="Percent 3 26" xfId="13008"/>
    <cellStyle name="Percent 3 26 2" xfId="13009"/>
    <cellStyle name="Percent 3 26 3" xfId="21538"/>
    <cellStyle name="Percent 3 27" xfId="13010"/>
    <cellStyle name="Percent 3 27 2" xfId="13011"/>
    <cellStyle name="Percent 3 27 3" xfId="21539"/>
    <cellStyle name="Percent 3 28" xfId="13012"/>
    <cellStyle name="Percent 3 28 2" xfId="13013"/>
    <cellStyle name="Percent 3 28 3" xfId="21540"/>
    <cellStyle name="Percent 3 29" xfId="13014"/>
    <cellStyle name="Percent 3 29 2" xfId="13015"/>
    <cellStyle name="Percent 3 29 3" xfId="21541"/>
    <cellStyle name="Percent 3 3" xfId="13016"/>
    <cellStyle name="Percent 3 3 2" xfId="13017"/>
    <cellStyle name="Percent 3 3 2 2" xfId="13018"/>
    <cellStyle name="Percent 3 3 2 2 2" xfId="13019"/>
    <cellStyle name="Percent 3 3 2 2 2 2" xfId="13020"/>
    <cellStyle name="Percent 3 3 2 2 3" xfId="13021"/>
    <cellStyle name="Percent 3 3 2 3" xfId="13022"/>
    <cellStyle name="Percent 3 3 2 3 2" xfId="13023"/>
    <cellStyle name="Percent 3 3 2 4" xfId="13024"/>
    <cellStyle name="Percent 3 3 2 4 2" xfId="13025"/>
    <cellStyle name="Percent 3 3 2 5" xfId="13026"/>
    <cellStyle name="Percent 3 3 2 5 2" xfId="13027"/>
    <cellStyle name="Percent 3 3 2 6" xfId="13028"/>
    <cellStyle name="Percent 3 3 2 6 2" xfId="13029"/>
    <cellStyle name="Percent 3 3 2 7" xfId="13030"/>
    <cellStyle name="Percent 3 3 3" xfId="13031"/>
    <cellStyle name="Percent 3 3 3 2" xfId="13032"/>
    <cellStyle name="Percent 3 3 4" xfId="13033"/>
    <cellStyle name="Percent 3 3 4 2" xfId="13034"/>
    <cellStyle name="Percent 3 3 5" xfId="13035"/>
    <cellStyle name="Percent 3 3 5 2" xfId="13036"/>
    <cellStyle name="Percent 3 3 6" xfId="13037"/>
    <cellStyle name="Percent 3 3 6 2" xfId="13038"/>
    <cellStyle name="Percent 3 3 7" xfId="13039"/>
    <cellStyle name="Percent 3 3 7 2" xfId="13040"/>
    <cellStyle name="Percent 3 3 8" xfId="13041"/>
    <cellStyle name="Percent 3 30" xfId="13042"/>
    <cellStyle name="Percent 3 30 2" xfId="13043"/>
    <cellStyle name="Percent 3 30 3" xfId="21542"/>
    <cellStyle name="Percent 3 31" xfId="13044"/>
    <cellStyle name="Percent 3 31 2" xfId="13045"/>
    <cellStyle name="Percent 3 31 3" xfId="21543"/>
    <cellStyle name="Percent 3 32" xfId="13046"/>
    <cellStyle name="Percent 3 32 2" xfId="13047"/>
    <cellStyle name="Percent 3 32 3" xfId="21544"/>
    <cellStyle name="Percent 3 33" xfId="13048"/>
    <cellStyle name="Percent 3 33 2" xfId="13049"/>
    <cellStyle name="Percent 3 33 3" xfId="21545"/>
    <cellStyle name="Percent 3 34" xfId="13050"/>
    <cellStyle name="Percent 3 34 2" xfId="13051"/>
    <cellStyle name="Percent 3 34 3" xfId="21546"/>
    <cellStyle name="Percent 3 35" xfId="13052"/>
    <cellStyle name="Percent 3 35 2" xfId="13053"/>
    <cellStyle name="Percent 3 35 3" xfId="21547"/>
    <cellStyle name="Percent 3 36" xfId="13054"/>
    <cellStyle name="Percent 3 36 2" xfId="13055"/>
    <cellStyle name="Percent 3 36 3" xfId="21548"/>
    <cellStyle name="Percent 3 37" xfId="13056"/>
    <cellStyle name="Percent 3 37 2" xfId="13057"/>
    <cellStyle name="Percent 3 37 3" xfId="21549"/>
    <cellStyle name="Percent 3 38" xfId="13058"/>
    <cellStyle name="Percent 3 38 2" xfId="13059"/>
    <cellStyle name="Percent 3 38 3" xfId="21550"/>
    <cellStyle name="Percent 3 39" xfId="13060"/>
    <cellStyle name="Percent 3 39 2" xfId="13061"/>
    <cellStyle name="Percent 3 39 3" xfId="21551"/>
    <cellStyle name="Percent 3 4" xfId="13062"/>
    <cellStyle name="Percent 3 4 2" xfId="13063"/>
    <cellStyle name="Percent 3 4 2 2" xfId="13064"/>
    <cellStyle name="Percent 3 4 2 2 2" xfId="13065"/>
    <cellStyle name="Percent 3 4 2 3" xfId="13066"/>
    <cellStyle name="Percent 3 4 3" xfId="13067"/>
    <cellStyle name="Percent 3 4 3 2" xfId="13068"/>
    <cellStyle name="Percent 3 4 4" xfId="13069"/>
    <cellStyle name="Percent 3 4 4 2" xfId="13070"/>
    <cellStyle name="Percent 3 4 5" xfId="13071"/>
    <cellStyle name="Percent 3 4 5 2" xfId="13072"/>
    <cellStyle name="Percent 3 4 6" xfId="13073"/>
    <cellStyle name="Percent 3 40" xfId="13074"/>
    <cellStyle name="Percent 3 40 2" xfId="13075"/>
    <cellStyle name="Percent 3 40 3" xfId="21552"/>
    <cellStyle name="Percent 3 41" xfId="13076"/>
    <cellStyle name="Percent 3 41 2" xfId="13077"/>
    <cellStyle name="Percent 3 41 3" xfId="21553"/>
    <cellStyle name="Percent 3 42" xfId="13078"/>
    <cellStyle name="Percent 3 42 2" xfId="13079"/>
    <cellStyle name="Percent 3 42 3" xfId="21554"/>
    <cellStyle name="Percent 3 43" xfId="13080"/>
    <cellStyle name="Percent 3 43 2" xfId="13081"/>
    <cellStyle name="Percent 3 43 3" xfId="21555"/>
    <cellStyle name="Percent 3 44" xfId="13082"/>
    <cellStyle name="Percent 3 44 2" xfId="13083"/>
    <cellStyle name="Percent 3 44 3" xfId="21556"/>
    <cellStyle name="Percent 3 45" xfId="13084"/>
    <cellStyle name="Percent 3 45 2" xfId="13085"/>
    <cellStyle name="Percent 3 45 3" xfId="21557"/>
    <cellStyle name="Percent 3 46" xfId="13086"/>
    <cellStyle name="Percent 3 46 2" xfId="13087"/>
    <cellStyle name="Percent 3 46 3" xfId="21558"/>
    <cellStyle name="Percent 3 47" xfId="13088"/>
    <cellStyle name="Percent 3 47 2" xfId="13089"/>
    <cellStyle name="Percent 3 47 3" xfId="21559"/>
    <cellStyle name="Percent 3 48" xfId="13090"/>
    <cellStyle name="Percent 3 48 2" xfId="13091"/>
    <cellStyle name="Percent 3 48 3" xfId="21560"/>
    <cellStyle name="Percent 3 49" xfId="13092"/>
    <cellStyle name="Percent 3 49 2" xfId="13093"/>
    <cellStyle name="Percent 3 49 3" xfId="21561"/>
    <cellStyle name="Percent 3 5" xfId="13094"/>
    <cellStyle name="Percent 3 5 2" xfId="13095"/>
    <cellStyle name="Percent 3 5 2 2" xfId="13096"/>
    <cellStyle name="Percent 3 5 3" xfId="13097"/>
    <cellStyle name="Percent 3 5 3 2" xfId="13098"/>
    <cellStyle name="Percent 3 5 4" xfId="13099"/>
    <cellStyle name="Percent 3 50" xfId="13100"/>
    <cellStyle name="Percent 3 50 2" xfId="13101"/>
    <cellStyle name="Percent 3 50 3" xfId="21562"/>
    <cellStyle name="Percent 3 51" xfId="13102"/>
    <cellStyle name="Percent 3 51 2" xfId="13103"/>
    <cellStyle name="Percent 3 51 3" xfId="21563"/>
    <cellStyle name="Percent 3 52" xfId="13104"/>
    <cellStyle name="Percent 3 52 2" xfId="13105"/>
    <cellStyle name="Percent 3 52 3" xfId="21564"/>
    <cellStyle name="Percent 3 53" xfId="13106"/>
    <cellStyle name="Percent 3 53 2" xfId="13107"/>
    <cellStyle name="Percent 3 53 3" xfId="21565"/>
    <cellStyle name="Percent 3 54" xfId="13108"/>
    <cellStyle name="Percent 3 54 2" xfId="13109"/>
    <cellStyle name="Percent 3 54 3" xfId="21566"/>
    <cellStyle name="Percent 3 55" xfId="13110"/>
    <cellStyle name="Percent 3 55 2" xfId="13111"/>
    <cellStyle name="Percent 3 55 3" xfId="21567"/>
    <cellStyle name="Percent 3 56" xfId="13112"/>
    <cellStyle name="Percent 3 56 2" xfId="13113"/>
    <cellStyle name="Percent 3 56 3" xfId="21568"/>
    <cellStyle name="Percent 3 57" xfId="13114"/>
    <cellStyle name="Percent 3 57 2" xfId="13115"/>
    <cellStyle name="Percent 3 57 3" xfId="21569"/>
    <cellStyle name="Percent 3 58" xfId="13116"/>
    <cellStyle name="Percent 3 58 2" xfId="13117"/>
    <cellStyle name="Percent 3 58 3" xfId="21570"/>
    <cellStyle name="Percent 3 59" xfId="13118"/>
    <cellStyle name="Percent 3 59 2" xfId="13119"/>
    <cellStyle name="Percent 3 59 3" xfId="21571"/>
    <cellStyle name="Percent 3 6" xfId="13120"/>
    <cellStyle name="Percent 3 6 2" xfId="13121"/>
    <cellStyle name="Percent 3 6 2 2" xfId="13122"/>
    <cellStyle name="Percent 3 6 3" xfId="13123"/>
    <cellStyle name="Percent 3 6 3 2" xfId="13124"/>
    <cellStyle name="Percent 3 6 4" xfId="13125"/>
    <cellStyle name="Percent 3 60" xfId="13126"/>
    <cellStyle name="Percent 3 60 2" xfId="13127"/>
    <cellStyle name="Percent 3 60 3" xfId="21572"/>
    <cellStyle name="Percent 3 61" xfId="13128"/>
    <cellStyle name="Percent 3 61 2" xfId="13129"/>
    <cellStyle name="Percent 3 61 3" xfId="21573"/>
    <cellStyle name="Percent 3 62" xfId="13130"/>
    <cellStyle name="Percent 3 62 2" xfId="13131"/>
    <cellStyle name="Percent 3 63" xfId="13132"/>
    <cellStyle name="Percent 3 63 2" xfId="13133"/>
    <cellStyle name="Percent 3 64" xfId="13134"/>
    <cellStyle name="Percent 3 64 2" xfId="13135"/>
    <cellStyle name="Percent 3 65" xfId="13136"/>
    <cellStyle name="Percent 3 65 2" xfId="13137"/>
    <cellStyle name="Percent 3 66" xfId="13138"/>
    <cellStyle name="Percent 3 66 2" xfId="13139"/>
    <cellStyle name="Percent 3 67" xfId="13140"/>
    <cellStyle name="Percent 3 67 2" xfId="13141"/>
    <cellStyle name="Percent 3 68" xfId="13142"/>
    <cellStyle name="Percent 3 68 2" xfId="13143"/>
    <cellStyle name="Percent 3 69" xfId="13144"/>
    <cellStyle name="Percent 3 69 2" xfId="13145"/>
    <cellStyle name="Percent 3 7" xfId="13146"/>
    <cellStyle name="Percent 3 7 2" xfId="13147"/>
    <cellStyle name="Percent 3 7 2 2" xfId="13148"/>
    <cellStyle name="Percent 3 7 3" xfId="13149"/>
    <cellStyle name="Percent 3 7 3 2" xfId="13150"/>
    <cellStyle name="Percent 3 7 4" xfId="13151"/>
    <cellStyle name="Percent 3 70" xfId="13152"/>
    <cellStyle name="Percent 3 70 2" xfId="13153"/>
    <cellStyle name="Percent 3 71" xfId="13154"/>
    <cellStyle name="Percent 3 71 2" xfId="13155"/>
    <cellStyle name="Percent 3 72" xfId="13156"/>
    <cellStyle name="Percent 3 72 2" xfId="13157"/>
    <cellStyle name="Percent 3 73" xfId="13158"/>
    <cellStyle name="Percent 3 73 2" xfId="13159"/>
    <cellStyle name="Percent 3 74" xfId="13160"/>
    <cellStyle name="Percent 3 74 2" xfId="13161"/>
    <cellStyle name="Percent 3 75" xfId="13162"/>
    <cellStyle name="Percent 3 75 2" xfId="13163"/>
    <cellStyle name="Percent 3 76" xfId="13164"/>
    <cellStyle name="Percent 3 76 2" xfId="13165"/>
    <cellStyle name="Percent 3 77" xfId="13166"/>
    <cellStyle name="Percent 3 77 2" xfId="13167"/>
    <cellStyle name="Percent 3 78" xfId="13168"/>
    <cellStyle name="Percent 3 78 2" xfId="13169"/>
    <cellStyle name="Percent 3 79" xfId="13170"/>
    <cellStyle name="Percent 3 79 2" xfId="13171"/>
    <cellStyle name="Percent 3 8" xfId="13172"/>
    <cellStyle name="Percent 3 8 2" xfId="13173"/>
    <cellStyle name="Percent 3 8 2 2" xfId="13174"/>
    <cellStyle name="Percent 3 8 3" xfId="13175"/>
    <cellStyle name="Percent 3 8 3 2" xfId="13176"/>
    <cellStyle name="Percent 3 8 4" xfId="13177"/>
    <cellStyle name="Percent 3 80" xfId="13178"/>
    <cellStyle name="Percent 3 80 2" xfId="13179"/>
    <cellStyle name="Percent 3 81" xfId="13180"/>
    <cellStyle name="Percent 3 81 2" xfId="13181"/>
    <cellStyle name="Percent 3 82" xfId="13182"/>
    <cellStyle name="Percent 3 82 2" xfId="13183"/>
    <cellStyle name="Percent 3 83" xfId="13184"/>
    <cellStyle name="Percent 3 83 2" xfId="13185"/>
    <cellStyle name="Percent 3 84" xfId="13186"/>
    <cellStyle name="Percent 3 84 2" xfId="13187"/>
    <cellStyle name="Percent 3 85" xfId="13188"/>
    <cellStyle name="Percent 3 85 2" xfId="13189"/>
    <cellStyle name="Percent 3 86" xfId="13190"/>
    <cellStyle name="Percent 3 86 2" xfId="13191"/>
    <cellStyle name="Percent 3 87" xfId="13192"/>
    <cellStyle name="Percent 3 87 2" xfId="13193"/>
    <cellStyle name="Percent 3 88" xfId="13194"/>
    <cellStyle name="Percent 3 88 2" xfId="13195"/>
    <cellStyle name="Percent 3 89" xfId="13196"/>
    <cellStyle name="Percent 3 89 2" xfId="13197"/>
    <cellStyle name="Percent 3 9" xfId="13198"/>
    <cellStyle name="Percent 3 9 2" xfId="13199"/>
    <cellStyle name="Percent 3 9 2 2" xfId="13200"/>
    <cellStyle name="Percent 3 9 3" xfId="13201"/>
    <cellStyle name="Percent 3 9 3 2" xfId="13202"/>
    <cellStyle name="Percent 3 9 4" xfId="13203"/>
    <cellStyle name="Percent 3 90" xfId="13204"/>
    <cellStyle name="Percent 3 90 2" xfId="13205"/>
    <cellStyle name="Percent 3 91" xfId="13206"/>
    <cellStyle name="Percent 3 91 2" xfId="13207"/>
    <cellStyle name="Percent 3 92" xfId="13208"/>
    <cellStyle name="Percent 3 92 2" xfId="13209"/>
    <cellStyle name="Percent 3 93" xfId="13210"/>
    <cellStyle name="Percent 3 93 2" xfId="13211"/>
    <cellStyle name="Percent 3 94" xfId="13212"/>
    <cellStyle name="Percent 3 94 2" xfId="13213"/>
    <cellStyle name="Percent 3 95" xfId="13214"/>
    <cellStyle name="Percent 3 95 2" xfId="13215"/>
    <cellStyle name="Percent 3 96" xfId="13216"/>
    <cellStyle name="Percent 3 96 2" xfId="13217"/>
    <cellStyle name="Percent 3 97" xfId="13218"/>
    <cellStyle name="Percent 3 97 2" xfId="13219"/>
    <cellStyle name="Percent 3 98" xfId="13220"/>
    <cellStyle name="Percent 3 98 2" xfId="13221"/>
    <cellStyle name="Percent 3 99" xfId="13222"/>
    <cellStyle name="Percent 3 99 2" xfId="13223"/>
    <cellStyle name="Percent 3 99 2 2" xfId="13224"/>
    <cellStyle name="Percent 3 99 2 3" xfId="13225"/>
    <cellStyle name="Percent 3 99 2 3 2" xfId="21574"/>
    <cellStyle name="Percent 3 99 2 3 2 2" xfId="32912"/>
    <cellStyle name="Percent 3 99 2 3 3" xfId="32913"/>
    <cellStyle name="Percent 3 99 2 4" xfId="21575"/>
    <cellStyle name="Percent 3 99 2 4 2" xfId="32914"/>
    <cellStyle name="Percent 3 99 2 5" xfId="32915"/>
    <cellStyle name="Percent 3 99 3" xfId="13226"/>
    <cellStyle name="Percent 3 99 4" xfId="13227"/>
    <cellStyle name="Percent 3 99 4 2" xfId="21576"/>
    <cellStyle name="Percent 3 99 4 2 2" xfId="32916"/>
    <cellStyle name="Percent 3 99 4 3" xfId="32917"/>
    <cellStyle name="Percent 3 99 5" xfId="21577"/>
    <cellStyle name="Percent 3 99 5 2" xfId="32918"/>
    <cellStyle name="Percent 3 99 6" xfId="32919"/>
    <cellStyle name="Percent 30" xfId="13228"/>
    <cellStyle name="Percent 30 2" xfId="13229"/>
    <cellStyle name="Percent 31" xfId="13230"/>
    <cellStyle name="Percent 31 2" xfId="13231"/>
    <cellStyle name="Percent 32" xfId="13232"/>
    <cellStyle name="Percent 32 2" xfId="13233"/>
    <cellStyle name="Percent 33" xfId="13234"/>
    <cellStyle name="Percent 33 2" xfId="13235"/>
    <cellStyle name="Percent 34" xfId="13236"/>
    <cellStyle name="Percent 34 2" xfId="13237"/>
    <cellStyle name="Percent 35" xfId="13238"/>
    <cellStyle name="Percent 35 2" xfId="13239"/>
    <cellStyle name="Percent 36" xfId="13240"/>
    <cellStyle name="Percent 36 2" xfId="13241"/>
    <cellStyle name="Percent 37" xfId="13242"/>
    <cellStyle name="Percent 37 2" xfId="13243"/>
    <cellStyle name="Percent 38" xfId="13244"/>
    <cellStyle name="Percent 38 2" xfId="13245"/>
    <cellStyle name="Percent 39" xfId="13246"/>
    <cellStyle name="Percent 39 2" xfId="13247"/>
    <cellStyle name="Percent 4" xfId="66"/>
    <cellStyle name="Percent 4 10" xfId="13248"/>
    <cellStyle name="Percent 4 10 2" xfId="13249"/>
    <cellStyle name="Percent 4 11" xfId="13250"/>
    <cellStyle name="Percent 4 11 2" xfId="13251"/>
    <cellStyle name="Percent 4 12" xfId="13252"/>
    <cellStyle name="Percent 4 12 2" xfId="13253"/>
    <cellStyle name="Percent 4 13" xfId="13254"/>
    <cellStyle name="Percent 4 13 2" xfId="13255"/>
    <cellStyle name="Percent 4 14" xfId="13256"/>
    <cellStyle name="Percent 4 14 2" xfId="13257"/>
    <cellStyle name="Percent 4 15" xfId="13258"/>
    <cellStyle name="Percent 4 15 2" xfId="13259"/>
    <cellStyle name="Percent 4 16" xfId="13260"/>
    <cellStyle name="Percent 4 16 2" xfId="13261"/>
    <cellStyle name="Percent 4 17" xfId="13262"/>
    <cellStyle name="Percent 4 17 2" xfId="13263"/>
    <cellStyle name="Percent 4 18" xfId="13264"/>
    <cellStyle name="Percent 4 18 2" xfId="13265"/>
    <cellStyle name="Percent 4 19" xfId="13266"/>
    <cellStyle name="Percent 4 19 2" xfId="13267"/>
    <cellStyle name="Percent 4 2" xfId="13268"/>
    <cellStyle name="Percent 4 2 2" xfId="13269"/>
    <cellStyle name="Percent 4 2 2 2" xfId="13270"/>
    <cellStyle name="Percent 4 2 2 3" xfId="21578"/>
    <cellStyle name="Percent 4 2 3" xfId="13271"/>
    <cellStyle name="Percent 4 2 3 2" xfId="13272"/>
    <cellStyle name="Percent 4 2 4" xfId="13273"/>
    <cellStyle name="Percent 4 2 5" xfId="33659"/>
    <cellStyle name="Percent 4 20" xfId="13274"/>
    <cellStyle name="Percent 4 20 2" xfId="13275"/>
    <cellStyle name="Percent 4 21" xfId="13276"/>
    <cellStyle name="Percent 4 21 2" xfId="13277"/>
    <cellStyle name="Percent 4 22" xfId="13278"/>
    <cellStyle name="Percent 4 22 2" xfId="13279"/>
    <cellStyle name="Percent 4 23" xfId="13280"/>
    <cellStyle name="Percent 4 23 2" xfId="13281"/>
    <cellStyle name="Percent 4 24" xfId="13282"/>
    <cellStyle name="Percent 4 24 2" xfId="13283"/>
    <cellStyle name="Percent 4 25" xfId="13284"/>
    <cellStyle name="Percent 4 25 2" xfId="13285"/>
    <cellStyle name="Percent 4 26" xfId="13286"/>
    <cellStyle name="Percent 4 26 2" xfId="13287"/>
    <cellStyle name="Percent 4 27" xfId="13288"/>
    <cellStyle name="Percent 4 27 2" xfId="13289"/>
    <cellStyle name="Percent 4 28" xfId="13290"/>
    <cellStyle name="Percent 4 28 2" xfId="13291"/>
    <cellStyle name="Percent 4 29" xfId="13292"/>
    <cellStyle name="Percent 4 29 2" xfId="13293"/>
    <cellStyle name="Percent 4 3" xfId="13294"/>
    <cellStyle name="Percent 4 3 2" xfId="13295"/>
    <cellStyle name="Percent 4 3 2 2" xfId="13296"/>
    <cellStyle name="Percent 4 3 3" xfId="13297"/>
    <cellStyle name="Percent 4 30" xfId="13298"/>
    <cellStyle name="Percent 4 30 2" xfId="13299"/>
    <cellStyle name="Percent 4 31" xfId="13300"/>
    <cellStyle name="Percent 4 31 2" xfId="13301"/>
    <cellStyle name="Percent 4 32" xfId="13302"/>
    <cellStyle name="Percent 4 32 2" xfId="13303"/>
    <cellStyle name="Percent 4 33" xfId="13304"/>
    <cellStyle name="Percent 4 33 2" xfId="13305"/>
    <cellStyle name="Percent 4 34" xfId="13306"/>
    <cellStyle name="Percent 4 34 2" xfId="13307"/>
    <cellStyle name="Percent 4 35" xfId="13308"/>
    <cellStyle name="Percent 4 35 2" xfId="13309"/>
    <cellStyle name="Percent 4 36" xfId="13310"/>
    <cellStyle name="Percent 4 36 2" xfId="13311"/>
    <cellStyle name="Percent 4 37" xfId="13312"/>
    <cellStyle name="Percent 4 37 2" xfId="13313"/>
    <cellStyle name="Percent 4 38" xfId="13314"/>
    <cellStyle name="Percent 4 38 2" xfId="13315"/>
    <cellStyle name="Percent 4 39" xfId="13316"/>
    <cellStyle name="Percent 4 39 2" xfId="13317"/>
    <cellStyle name="Percent 4 4" xfId="13318"/>
    <cellStyle name="Percent 4 4 2" xfId="13319"/>
    <cellStyle name="Percent 4 40" xfId="13320"/>
    <cellStyle name="Percent 4 40 2" xfId="13321"/>
    <cellStyle name="Percent 4 41" xfId="13322"/>
    <cellStyle name="Percent 4 41 2" xfId="13323"/>
    <cellStyle name="Percent 4 42" xfId="13324"/>
    <cellStyle name="Percent 4 42 2" xfId="13325"/>
    <cellStyle name="Percent 4 43" xfId="13326"/>
    <cellStyle name="Percent 4 43 2" xfId="13327"/>
    <cellStyle name="Percent 4 44" xfId="13328"/>
    <cellStyle name="Percent 4 44 2" xfId="13329"/>
    <cellStyle name="Percent 4 45" xfId="13330"/>
    <cellStyle name="Percent 4 45 2" xfId="13331"/>
    <cellStyle name="Percent 4 46" xfId="13332"/>
    <cellStyle name="Percent 4 46 2" xfId="13333"/>
    <cellStyle name="Percent 4 47" xfId="13334"/>
    <cellStyle name="Percent 4 47 2" xfId="13335"/>
    <cellStyle name="Percent 4 48" xfId="13336"/>
    <cellStyle name="Percent 4 48 2" xfId="13337"/>
    <cellStyle name="Percent 4 49" xfId="13338"/>
    <cellStyle name="Percent 4 49 2" xfId="13339"/>
    <cellStyle name="Percent 4 5" xfId="13340"/>
    <cellStyle name="Percent 4 5 2" xfId="13341"/>
    <cellStyle name="Percent 4 50" xfId="13342"/>
    <cellStyle name="Percent 4 50 2" xfId="13343"/>
    <cellStyle name="Percent 4 51" xfId="13344"/>
    <cellStyle name="Percent 4 51 2" xfId="13345"/>
    <cellStyle name="Percent 4 52" xfId="13346"/>
    <cellStyle name="Percent 4 52 2" xfId="13347"/>
    <cellStyle name="Percent 4 53" xfId="13348"/>
    <cellStyle name="Percent 4 53 2" xfId="13349"/>
    <cellStyle name="Percent 4 54" xfId="13350"/>
    <cellStyle name="Percent 4 54 2" xfId="13351"/>
    <cellStyle name="Percent 4 55" xfId="13352"/>
    <cellStyle name="Percent 4 55 2" xfId="13353"/>
    <cellStyle name="Percent 4 56" xfId="13354"/>
    <cellStyle name="Percent 4 56 2" xfId="13355"/>
    <cellStyle name="Percent 4 57" xfId="13356"/>
    <cellStyle name="Percent 4 57 2" xfId="13357"/>
    <cellStyle name="Percent 4 58" xfId="13358"/>
    <cellStyle name="Percent 4 58 2" xfId="13359"/>
    <cellStyle name="Percent 4 59" xfId="13360"/>
    <cellStyle name="Percent 4 59 2" xfId="13361"/>
    <cellStyle name="Percent 4 6" xfId="13362"/>
    <cellStyle name="Percent 4 6 2" xfId="13363"/>
    <cellStyle name="Percent 4 60" xfId="13364"/>
    <cellStyle name="Percent 4 60 2" xfId="13365"/>
    <cellStyle name="Percent 4 61" xfId="13366"/>
    <cellStyle name="Percent 4 61 2" xfId="13367"/>
    <cellStyle name="Percent 4 62" xfId="13368"/>
    <cellStyle name="Percent 4 63" xfId="33637"/>
    <cellStyle name="Percent 4 7" xfId="13369"/>
    <cellStyle name="Percent 4 7 2" xfId="13370"/>
    <cellStyle name="Percent 4 8" xfId="13371"/>
    <cellStyle name="Percent 4 8 2" xfId="13372"/>
    <cellStyle name="Percent 4 9" xfId="13373"/>
    <cellStyle name="Percent 4 9 2" xfId="13374"/>
    <cellStyle name="Percent 40" xfId="13375"/>
    <cellStyle name="Percent 40 2" xfId="13376"/>
    <cellStyle name="Percent 41" xfId="13377"/>
    <cellStyle name="Percent 41 2" xfId="13378"/>
    <cellStyle name="Percent 42" xfId="13379"/>
    <cellStyle name="Percent 42 2" xfId="13380"/>
    <cellStyle name="Percent 43" xfId="13381"/>
    <cellStyle name="Percent 43 2" xfId="13382"/>
    <cellStyle name="Percent 44" xfId="13383"/>
    <cellStyle name="Percent 44 2" xfId="13384"/>
    <cellStyle name="Percent 44 2 2" xfId="13385"/>
    <cellStyle name="Percent 44 3" xfId="13386"/>
    <cellStyle name="Percent 45" xfId="13387"/>
    <cellStyle name="Percent 45 2" xfId="13388"/>
    <cellStyle name="Percent 46" xfId="13389"/>
    <cellStyle name="Percent 46 2" xfId="13390"/>
    <cellStyle name="Percent 46 2 2" xfId="13391"/>
    <cellStyle name="Percent 46 3" xfId="13392"/>
    <cellStyle name="Percent 47" xfId="13393"/>
    <cellStyle name="Percent 47 2" xfId="13394"/>
    <cellStyle name="Percent 48" xfId="13395"/>
    <cellStyle name="Percent 48 2" xfId="13396"/>
    <cellStyle name="Percent 49" xfId="13397"/>
    <cellStyle name="Percent 49 2" xfId="13398"/>
    <cellStyle name="Percent 5" xfId="67"/>
    <cellStyle name="Percent 5 10" xfId="13399"/>
    <cellStyle name="Percent 5 10 2" xfId="13400"/>
    <cellStyle name="Percent 5 10 3" xfId="33665"/>
    <cellStyle name="Percent 5 10 4" xfId="33718"/>
    <cellStyle name="Percent 5 10 4 2" xfId="33725"/>
    <cellStyle name="Percent 5 11" xfId="13401"/>
    <cellStyle name="Percent 5 11 2" xfId="13402"/>
    <cellStyle name="Percent 5 11 2 2" xfId="13403"/>
    <cellStyle name="Percent 5 11 3" xfId="13404"/>
    <cellStyle name="Percent 5 12" xfId="13405"/>
    <cellStyle name="Percent 5 12 2" xfId="13406"/>
    <cellStyle name="Percent 5 12 2 2" xfId="13407"/>
    <cellStyle name="Percent 5 12 3" xfId="13408"/>
    <cellStyle name="Percent 5 13" xfId="13409"/>
    <cellStyle name="Percent 5 13 2" xfId="13410"/>
    <cellStyle name="Percent 5 13 2 2" xfId="13411"/>
    <cellStyle name="Percent 5 13 3" xfId="13412"/>
    <cellStyle name="Percent 5 14" xfId="13413"/>
    <cellStyle name="Percent 5 14 2" xfId="13414"/>
    <cellStyle name="Percent 5 14 2 2" xfId="13415"/>
    <cellStyle name="Percent 5 14 3" xfId="13416"/>
    <cellStyle name="Percent 5 15" xfId="13417"/>
    <cellStyle name="Percent 5 15 2" xfId="13418"/>
    <cellStyle name="Percent 5 15 2 2" xfId="13419"/>
    <cellStyle name="Percent 5 15 3" xfId="13420"/>
    <cellStyle name="Percent 5 16" xfId="13421"/>
    <cellStyle name="Percent 5 16 2" xfId="13422"/>
    <cellStyle name="Percent 5 17" xfId="13423"/>
    <cellStyle name="Percent 5 17 2" xfId="13424"/>
    <cellStyle name="Percent 5 18" xfId="13425"/>
    <cellStyle name="Percent 5 18 2" xfId="13426"/>
    <cellStyle name="Percent 5 19" xfId="13427"/>
    <cellStyle name="Percent 5 19 2" xfId="13428"/>
    <cellStyle name="Percent 5 2" xfId="13429"/>
    <cellStyle name="Percent 5 2 10" xfId="13430"/>
    <cellStyle name="Percent 5 2 10 2" xfId="13431"/>
    <cellStyle name="Percent 5 2 11" xfId="13432"/>
    <cellStyle name="Percent 5 2 11 2" xfId="13433"/>
    <cellStyle name="Percent 5 2 12" xfId="13434"/>
    <cellStyle name="Percent 5 2 12 2" xfId="13435"/>
    <cellStyle name="Percent 5 2 13" xfId="13436"/>
    <cellStyle name="Percent 5 2 13 2" xfId="13437"/>
    <cellStyle name="Percent 5 2 14" xfId="13438"/>
    <cellStyle name="Percent 5 2 14 2" xfId="13439"/>
    <cellStyle name="Percent 5 2 15" xfId="13440"/>
    <cellStyle name="Percent 5 2 15 2" xfId="13441"/>
    <cellStyle name="Percent 5 2 16" xfId="13442"/>
    <cellStyle name="Percent 5 2 16 2" xfId="13443"/>
    <cellStyle name="Percent 5 2 17" xfId="13444"/>
    <cellStyle name="Percent 5 2 17 2" xfId="13445"/>
    <cellStyle name="Percent 5 2 17 3" xfId="13446"/>
    <cellStyle name="Percent 5 2 17 3 2" xfId="21579"/>
    <cellStyle name="Percent 5 2 17 3 2 2" xfId="32920"/>
    <cellStyle name="Percent 5 2 17 3 3" xfId="32921"/>
    <cellStyle name="Percent 5 2 17 4" xfId="21580"/>
    <cellStyle name="Percent 5 2 17 4 2" xfId="32922"/>
    <cellStyle name="Percent 5 2 17 5" xfId="32923"/>
    <cellStyle name="Percent 5 2 18" xfId="13447"/>
    <cellStyle name="Percent 5 2 19" xfId="13448"/>
    <cellStyle name="Percent 5 2 19 2" xfId="21581"/>
    <cellStyle name="Percent 5 2 19 2 2" xfId="32924"/>
    <cellStyle name="Percent 5 2 19 3" xfId="32925"/>
    <cellStyle name="Percent 5 2 2" xfId="13449"/>
    <cellStyle name="Percent 5 2 2 10" xfId="13450"/>
    <cellStyle name="Percent 5 2 2 10 2" xfId="13451"/>
    <cellStyle name="Percent 5 2 2 11" xfId="13452"/>
    <cellStyle name="Percent 5 2 2 11 2" xfId="13453"/>
    <cellStyle name="Percent 5 2 2 12" xfId="13454"/>
    <cellStyle name="Percent 5 2 2 12 2" xfId="13455"/>
    <cellStyle name="Percent 5 2 2 13" xfId="13456"/>
    <cellStyle name="Percent 5 2 2 13 2" xfId="13457"/>
    <cellStyle name="Percent 5 2 2 14" xfId="13458"/>
    <cellStyle name="Percent 5 2 2 14 2" xfId="13459"/>
    <cellStyle name="Percent 5 2 2 14 3" xfId="13460"/>
    <cellStyle name="Percent 5 2 2 14 3 2" xfId="21582"/>
    <cellStyle name="Percent 5 2 2 14 3 2 2" xfId="32926"/>
    <cellStyle name="Percent 5 2 2 14 3 3" xfId="32927"/>
    <cellStyle name="Percent 5 2 2 14 4" xfId="21583"/>
    <cellStyle name="Percent 5 2 2 14 4 2" xfId="32928"/>
    <cellStyle name="Percent 5 2 2 14 5" xfId="32929"/>
    <cellStyle name="Percent 5 2 2 15" xfId="13461"/>
    <cellStyle name="Percent 5 2 2 16" xfId="13462"/>
    <cellStyle name="Percent 5 2 2 16 2" xfId="21584"/>
    <cellStyle name="Percent 5 2 2 16 2 2" xfId="32930"/>
    <cellStyle name="Percent 5 2 2 16 3" xfId="32931"/>
    <cellStyle name="Percent 5 2 2 17" xfId="21585"/>
    <cellStyle name="Percent 5 2 2 17 2" xfId="32932"/>
    <cellStyle name="Percent 5 2 2 18" xfId="32933"/>
    <cellStyle name="Percent 5 2 2 2" xfId="13463"/>
    <cellStyle name="Percent 5 2 2 2 10" xfId="13464"/>
    <cellStyle name="Percent 5 2 2 2 10 2" xfId="13465"/>
    <cellStyle name="Percent 5 2 2 2 10 2 2" xfId="13466"/>
    <cellStyle name="Percent 5 2 2 2 10 2 3" xfId="13467"/>
    <cellStyle name="Percent 5 2 2 2 10 2 3 2" xfId="21586"/>
    <cellStyle name="Percent 5 2 2 2 10 2 3 2 2" xfId="32934"/>
    <cellStyle name="Percent 5 2 2 2 10 2 3 3" xfId="32935"/>
    <cellStyle name="Percent 5 2 2 2 10 2 4" xfId="21587"/>
    <cellStyle name="Percent 5 2 2 2 10 2 4 2" xfId="32936"/>
    <cellStyle name="Percent 5 2 2 2 10 2 5" xfId="32937"/>
    <cellStyle name="Percent 5 2 2 2 10 3" xfId="13468"/>
    <cellStyle name="Percent 5 2 2 2 10 4" xfId="13469"/>
    <cellStyle name="Percent 5 2 2 2 10 4 2" xfId="21588"/>
    <cellStyle name="Percent 5 2 2 2 10 4 2 2" xfId="32938"/>
    <cellStyle name="Percent 5 2 2 2 10 4 3" xfId="32939"/>
    <cellStyle name="Percent 5 2 2 2 10 5" xfId="21589"/>
    <cellStyle name="Percent 5 2 2 2 10 5 2" xfId="32940"/>
    <cellStyle name="Percent 5 2 2 2 10 6" xfId="32941"/>
    <cellStyle name="Percent 5 2 2 2 11" xfId="13470"/>
    <cellStyle name="Percent 5 2 2 2 11 2" xfId="13471"/>
    <cellStyle name="Percent 5 2 2 2 11 2 2" xfId="13472"/>
    <cellStyle name="Percent 5 2 2 2 11 2 3" xfId="13473"/>
    <cellStyle name="Percent 5 2 2 2 11 2 3 2" xfId="21590"/>
    <cellStyle name="Percent 5 2 2 2 11 2 3 2 2" xfId="32942"/>
    <cellStyle name="Percent 5 2 2 2 11 2 3 3" xfId="32943"/>
    <cellStyle name="Percent 5 2 2 2 11 2 4" xfId="21591"/>
    <cellStyle name="Percent 5 2 2 2 11 2 4 2" xfId="32944"/>
    <cellStyle name="Percent 5 2 2 2 11 2 5" xfId="32945"/>
    <cellStyle name="Percent 5 2 2 2 11 3" xfId="13474"/>
    <cellStyle name="Percent 5 2 2 2 11 4" xfId="13475"/>
    <cellStyle name="Percent 5 2 2 2 11 4 2" xfId="21592"/>
    <cellStyle name="Percent 5 2 2 2 11 4 2 2" xfId="32946"/>
    <cellStyle name="Percent 5 2 2 2 11 4 3" xfId="32947"/>
    <cellStyle name="Percent 5 2 2 2 11 5" xfId="21593"/>
    <cellStyle name="Percent 5 2 2 2 11 5 2" xfId="32948"/>
    <cellStyle name="Percent 5 2 2 2 11 6" xfId="32949"/>
    <cellStyle name="Percent 5 2 2 2 12" xfId="13476"/>
    <cellStyle name="Percent 5 2 2 2 12 2" xfId="13477"/>
    <cellStyle name="Percent 5 2 2 2 12 2 2" xfId="32950"/>
    <cellStyle name="Percent 5 2 2 2 12 3" xfId="13478"/>
    <cellStyle name="Percent 5 2 2 2 12 3 2" xfId="21594"/>
    <cellStyle name="Percent 5 2 2 2 12 3 2 2" xfId="32951"/>
    <cellStyle name="Percent 5 2 2 2 12 3 3" xfId="32952"/>
    <cellStyle name="Percent 5 2 2 2 12 4" xfId="21595"/>
    <cellStyle name="Percent 5 2 2 2 12 4 2" xfId="32953"/>
    <cellStyle name="Percent 5 2 2 2 12 5" xfId="32954"/>
    <cellStyle name="Percent 5 2 2 2 13" xfId="13479"/>
    <cellStyle name="Percent 5 2 2 2 13 2" xfId="13480"/>
    <cellStyle name="Percent 5 2 2 2 13 2 2" xfId="32955"/>
    <cellStyle name="Percent 5 2 2 2 13 3" xfId="13481"/>
    <cellStyle name="Percent 5 2 2 2 13 3 2" xfId="21596"/>
    <cellStyle name="Percent 5 2 2 2 13 3 2 2" xfId="32956"/>
    <cellStyle name="Percent 5 2 2 2 13 3 3" xfId="32957"/>
    <cellStyle name="Percent 5 2 2 2 13 4" xfId="21597"/>
    <cellStyle name="Percent 5 2 2 2 13 4 2" xfId="32958"/>
    <cellStyle name="Percent 5 2 2 2 13 5" xfId="32959"/>
    <cellStyle name="Percent 5 2 2 2 14" xfId="13482"/>
    <cellStyle name="Percent 5 2 2 2 14 2" xfId="13483"/>
    <cellStyle name="Percent 5 2 2 2 14 3" xfId="32960"/>
    <cellStyle name="Percent 5 2 2 2 15" xfId="13484"/>
    <cellStyle name="Percent 5 2 2 2 16" xfId="13485"/>
    <cellStyle name="Percent 5 2 2 2 16 2" xfId="21598"/>
    <cellStyle name="Percent 5 2 2 2 16 2 2" xfId="32961"/>
    <cellStyle name="Percent 5 2 2 2 16 3" xfId="32962"/>
    <cellStyle name="Percent 5 2 2 2 17" xfId="32963"/>
    <cellStyle name="Percent 5 2 2 2 2" xfId="13486"/>
    <cellStyle name="Percent 5 2 2 2 2 2" xfId="13487"/>
    <cellStyle name="Percent 5 2 2 2 2 2 2" xfId="13488"/>
    <cellStyle name="Percent 5 2 2 2 2 2 3" xfId="13489"/>
    <cellStyle name="Percent 5 2 2 2 2 2 3 2" xfId="21599"/>
    <cellStyle name="Percent 5 2 2 2 2 2 3 2 2" xfId="32964"/>
    <cellStyle name="Percent 5 2 2 2 2 2 3 3" xfId="32965"/>
    <cellStyle name="Percent 5 2 2 2 2 2 4" xfId="21600"/>
    <cellStyle name="Percent 5 2 2 2 2 2 4 2" xfId="32966"/>
    <cellStyle name="Percent 5 2 2 2 2 2 5" xfId="32967"/>
    <cellStyle name="Percent 5 2 2 2 2 3" xfId="13490"/>
    <cellStyle name="Percent 5 2 2 2 2 3 2" xfId="13491"/>
    <cellStyle name="Percent 5 2 2 2 2 4" xfId="13492"/>
    <cellStyle name="Percent 5 2 2 2 2 5" xfId="13493"/>
    <cellStyle name="Percent 5 2 2 2 2 5 2" xfId="21601"/>
    <cellStyle name="Percent 5 2 2 2 2 5 2 2" xfId="32968"/>
    <cellStyle name="Percent 5 2 2 2 2 5 3" xfId="32969"/>
    <cellStyle name="Percent 5 2 2 2 2 6" xfId="21602"/>
    <cellStyle name="Percent 5 2 2 2 2 6 2" xfId="32970"/>
    <cellStyle name="Percent 5 2 2 2 2 7" xfId="32971"/>
    <cellStyle name="Percent 5 2 2 2 3" xfId="13494"/>
    <cellStyle name="Percent 5 2 2 2 3 2" xfId="13495"/>
    <cellStyle name="Percent 5 2 2 2 3 2 2" xfId="13496"/>
    <cellStyle name="Percent 5 2 2 2 3 2 3" xfId="13497"/>
    <cellStyle name="Percent 5 2 2 2 3 2 3 2" xfId="21603"/>
    <cellStyle name="Percent 5 2 2 2 3 2 3 2 2" xfId="32972"/>
    <cellStyle name="Percent 5 2 2 2 3 2 3 3" xfId="32973"/>
    <cellStyle name="Percent 5 2 2 2 3 2 4" xfId="21604"/>
    <cellStyle name="Percent 5 2 2 2 3 2 4 2" xfId="32974"/>
    <cellStyle name="Percent 5 2 2 2 3 2 5" xfId="32975"/>
    <cellStyle name="Percent 5 2 2 2 3 3" xfId="13498"/>
    <cellStyle name="Percent 5 2 2 2 3 4" xfId="13499"/>
    <cellStyle name="Percent 5 2 2 2 3 4 2" xfId="21605"/>
    <cellStyle name="Percent 5 2 2 2 3 4 2 2" xfId="32976"/>
    <cellStyle name="Percent 5 2 2 2 3 4 3" xfId="32977"/>
    <cellStyle name="Percent 5 2 2 2 3 5" xfId="21606"/>
    <cellStyle name="Percent 5 2 2 2 3 5 2" xfId="32978"/>
    <cellStyle name="Percent 5 2 2 2 3 6" xfId="32979"/>
    <cellStyle name="Percent 5 2 2 2 4" xfId="13500"/>
    <cellStyle name="Percent 5 2 2 2 4 2" xfId="13501"/>
    <cellStyle name="Percent 5 2 2 2 4 2 2" xfId="13502"/>
    <cellStyle name="Percent 5 2 2 2 4 2 3" xfId="13503"/>
    <cellStyle name="Percent 5 2 2 2 4 2 3 2" xfId="21607"/>
    <cellStyle name="Percent 5 2 2 2 4 2 3 2 2" xfId="32980"/>
    <cellStyle name="Percent 5 2 2 2 4 2 3 3" xfId="32981"/>
    <cellStyle name="Percent 5 2 2 2 4 2 4" xfId="21608"/>
    <cellStyle name="Percent 5 2 2 2 4 2 4 2" xfId="32982"/>
    <cellStyle name="Percent 5 2 2 2 4 2 5" xfId="32983"/>
    <cellStyle name="Percent 5 2 2 2 4 3" xfId="13504"/>
    <cellStyle name="Percent 5 2 2 2 4 4" xfId="13505"/>
    <cellStyle name="Percent 5 2 2 2 4 4 2" xfId="21609"/>
    <cellStyle name="Percent 5 2 2 2 4 4 2 2" xfId="32984"/>
    <cellStyle name="Percent 5 2 2 2 4 4 3" xfId="32985"/>
    <cellStyle name="Percent 5 2 2 2 4 5" xfId="21610"/>
    <cellStyle name="Percent 5 2 2 2 4 5 2" xfId="32986"/>
    <cellStyle name="Percent 5 2 2 2 4 6" xfId="32987"/>
    <cellStyle name="Percent 5 2 2 2 5" xfId="13506"/>
    <cellStyle name="Percent 5 2 2 2 5 2" xfId="13507"/>
    <cellStyle name="Percent 5 2 2 2 5 2 2" xfId="13508"/>
    <cellStyle name="Percent 5 2 2 2 5 2 3" xfId="13509"/>
    <cellStyle name="Percent 5 2 2 2 5 2 3 2" xfId="21611"/>
    <cellStyle name="Percent 5 2 2 2 5 2 3 2 2" xfId="32988"/>
    <cellStyle name="Percent 5 2 2 2 5 2 3 3" xfId="32989"/>
    <cellStyle name="Percent 5 2 2 2 5 2 4" xfId="21612"/>
    <cellStyle name="Percent 5 2 2 2 5 2 4 2" xfId="32990"/>
    <cellStyle name="Percent 5 2 2 2 5 2 5" xfId="32991"/>
    <cellStyle name="Percent 5 2 2 2 5 3" xfId="13510"/>
    <cellStyle name="Percent 5 2 2 2 5 4" xfId="13511"/>
    <cellStyle name="Percent 5 2 2 2 5 4 2" xfId="21613"/>
    <cellStyle name="Percent 5 2 2 2 5 4 2 2" xfId="32992"/>
    <cellStyle name="Percent 5 2 2 2 5 4 3" xfId="32993"/>
    <cellStyle name="Percent 5 2 2 2 5 5" xfId="21614"/>
    <cellStyle name="Percent 5 2 2 2 5 5 2" xfId="32994"/>
    <cellStyle name="Percent 5 2 2 2 5 6" xfId="32995"/>
    <cellStyle name="Percent 5 2 2 2 6" xfId="13512"/>
    <cellStyle name="Percent 5 2 2 2 6 2" xfId="13513"/>
    <cellStyle name="Percent 5 2 2 2 6 2 2" xfId="13514"/>
    <cellStyle name="Percent 5 2 2 2 6 2 3" xfId="13515"/>
    <cellStyle name="Percent 5 2 2 2 6 2 3 2" xfId="21615"/>
    <cellStyle name="Percent 5 2 2 2 6 2 3 2 2" xfId="32996"/>
    <cellStyle name="Percent 5 2 2 2 6 2 3 3" xfId="32997"/>
    <cellStyle name="Percent 5 2 2 2 6 2 4" xfId="21616"/>
    <cellStyle name="Percent 5 2 2 2 6 2 4 2" xfId="32998"/>
    <cellStyle name="Percent 5 2 2 2 6 2 5" xfId="32999"/>
    <cellStyle name="Percent 5 2 2 2 6 3" xfId="13516"/>
    <cellStyle name="Percent 5 2 2 2 6 4" xfId="13517"/>
    <cellStyle name="Percent 5 2 2 2 6 4 2" xfId="21617"/>
    <cellStyle name="Percent 5 2 2 2 6 4 2 2" xfId="33000"/>
    <cellStyle name="Percent 5 2 2 2 6 4 3" xfId="33001"/>
    <cellStyle name="Percent 5 2 2 2 6 5" xfId="21618"/>
    <cellStyle name="Percent 5 2 2 2 6 5 2" xfId="33002"/>
    <cellStyle name="Percent 5 2 2 2 6 6" xfId="33003"/>
    <cellStyle name="Percent 5 2 2 2 7" xfId="13518"/>
    <cellStyle name="Percent 5 2 2 2 7 2" xfId="13519"/>
    <cellStyle name="Percent 5 2 2 2 7 2 2" xfId="13520"/>
    <cellStyle name="Percent 5 2 2 2 7 2 3" xfId="13521"/>
    <cellStyle name="Percent 5 2 2 2 7 2 3 2" xfId="21619"/>
    <cellStyle name="Percent 5 2 2 2 7 2 3 2 2" xfId="33004"/>
    <cellStyle name="Percent 5 2 2 2 7 2 3 3" xfId="33005"/>
    <cellStyle name="Percent 5 2 2 2 7 2 4" xfId="21620"/>
    <cellStyle name="Percent 5 2 2 2 7 2 4 2" xfId="33006"/>
    <cellStyle name="Percent 5 2 2 2 7 2 5" xfId="33007"/>
    <cellStyle name="Percent 5 2 2 2 7 3" xfId="13522"/>
    <cellStyle name="Percent 5 2 2 2 7 4" xfId="13523"/>
    <cellStyle name="Percent 5 2 2 2 7 4 2" xfId="21621"/>
    <cellStyle name="Percent 5 2 2 2 7 4 2 2" xfId="33008"/>
    <cellStyle name="Percent 5 2 2 2 7 4 3" xfId="33009"/>
    <cellStyle name="Percent 5 2 2 2 7 5" xfId="21622"/>
    <cellStyle name="Percent 5 2 2 2 7 5 2" xfId="33010"/>
    <cellStyle name="Percent 5 2 2 2 7 6" xfId="33011"/>
    <cellStyle name="Percent 5 2 2 2 8" xfId="13524"/>
    <cellStyle name="Percent 5 2 2 2 8 2" xfId="13525"/>
    <cellStyle name="Percent 5 2 2 2 8 2 2" xfId="13526"/>
    <cellStyle name="Percent 5 2 2 2 8 2 3" xfId="13527"/>
    <cellStyle name="Percent 5 2 2 2 8 2 3 2" xfId="21623"/>
    <cellStyle name="Percent 5 2 2 2 8 2 3 2 2" xfId="33012"/>
    <cellStyle name="Percent 5 2 2 2 8 2 3 3" xfId="33013"/>
    <cellStyle name="Percent 5 2 2 2 8 2 4" xfId="21624"/>
    <cellStyle name="Percent 5 2 2 2 8 2 4 2" xfId="33014"/>
    <cellStyle name="Percent 5 2 2 2 8 2 5" xfId="33015"/>
    <cellStyle name="Percent 5 2 2 2 8 3" xfId="13528"/>
    <cellStyle name="Percent 5 2 2 2 8 4" xfId="13529"/>
    <cellStyle name="Percent 5 2 2 2 8 4 2" xfId="21625"/>
    <cellStyle name="Percent 5 2 2 2 8 4 2 2" xfId="33016"/>
    <cellStyle name="Percent 5 2 2 2 8 4 3" xfId="33017"/>
    <cellStyle name="Percent 5 2 2 2 8 5" xfId="21626"/>
    <cellStyle name="Percent 5 2 2 2 8 5 2" xfId="33018"/>
    <cellStyle name="Percent 5 2 2 2 8 6" xfId="33019"/>
    <cellStyle name="Percent 5 2 2 2 9" xfId="13530"/>
    <cellStyle name="Percent 5 2 2 2 9 2" xfId="13531"/>
    <cellStyle name="Percent 5 2 2 2 9 2 2" xfId="13532"/>
    <cellStyle name="Percent 5 2 2 2 9 2 3" xfId="13533"/>
    <cellStyle name="Percent 5 2 2 2 9 2 3 2" xfId="21627"/>
    <cellStyle name="Percent 5 2 2 2 9 2 3 2 2" xfId="33020"/>
    <cellStyle name="Percent 5 2 2 2 9 2 3 3" xfId="33021"/>
    <cellStyle name="Percent 5 2 2 2 9 2 4" xfId="21628"/>
    <cellStyle name="Percent 5 2 2 2 9 2 4 2" xfId="33022"/>
    <cellStyle name="Percent 5 2 2 2 9 2 5" xfId="33023"/>
    <cellStyle name="Percent 5 2 2 2 9 3" xfId="13534"/>
    <cellStyle name="Percent 5 2 2 2 9 4" xfId="13535"/>
    <cellStyle name="Percent 5 2 2 2 9 4 2" xfId="21629"/>
    <cellStyle name="Percent 5 2 2 2 9 4 2 2" xfId="33024"/>
    <cellStyle name="Percent 5 2 2 2 9 4 3" xfId="33025"/>
    <cellStyle name="Percent 5 2 2 2 9 5" xfId="21630"/>
    <cellStyle name="Percent 5 2 2 2 9 5 2" xfId="33026"/>
    <cellStyle name="Percent 5 2 2 2 9 6" xfId="33027"/>
    <cellStyle name="Percent 5 2 2 3" xfId="13536"/>
    <cellStyle name="Percent 5 2 2 3 2" xfId="13537"/>
    <cellStyle name="Percent 5 2 2 3 2 2" xfId="13538"/>
    <cellStyle name="Percent 5 2 2 3 3" xfId="13539"/>
    <cellStyle name="Percent 5 2 2 4" xfId="13540"/>
    <cellStyle name="Percent 5 2 2 4 2" xfId="13541"/>
    <cellStyle name="Percent 5 2 2 4 2 2" xfId="13542"/>
    <cellStyle name="Percent 5 2 2 4 3" xfId="13543"/>
    <cellStyle name="Percent 5 2 2 5" xfId="13544"/>
    <cellStyle name="Percent 5 2 2 5 2" xfId="13545"/>
    <cellStyle name="Percent 5 2 2 5 2 2" xfId="13546"/>
    <cellStyle name="Percent 5 2 2 5 3" xfId="13547"/>
    <cellStyle name="Percent 5 2 2 6" xfId="13548"/>
    <cellStyle name="Percent 5 2 2 6 2" xfId="13549"/>
    <cellStyle name="Percent 5 2 2 6 2 2" xfId="13550"/>
    <cellStyle name="Percent 5 2 2 6 3" xfId="13551"/>
    <cellStyle name="Percent 5 2 2 7" xfId="13552"/>
    <cellStyle name="Percent 5 2 2 7 2" xfId="13553"/>
    <cellStyle name="Percent 5 2 2 7 2 2" xfId="13554"/>
    <cellStyle name="Percent 5 2 2 7 3" xfId="13555"/>
    <cellStyle name="Percent 5 2 2 8" xfId="13556"/>
    <cellStyle name="Percent 5 2 2 8 2" xfId="13557"/>
    <cellStyle name="Percent 5 2 2 8 2 2" xfId="13558"/>
    <cellStyle name="Percent 5 2 2 8 3" xfId="13559"/>
    <cellStyle name="Percent 5 2 2 9" xfId="13560"/>
    <cellStyle name="Percent 5 2 2 9 2" xfId="13561"/>
    <cellStyle name="Percent 5 2 2 9 2 2" xfId="13562"/>
    <cellStyle name="Percent 5 2 2 9 3" xfId="13563"/>
    <cellStyle name="Percent 5 2 20" xfId="21631"/>
    <cellStyle name="Percent 5 2 20 2" xfId="33028"/>
    <cellStyle name="Percent 5 2 21" xfId="33029"/>
    <cellStyle name="Percent 5 2 3" xfId="13564"/>
    <cellStyle name="Percent 5 2 3 2" xfId="13565"/>
    <cellStyle name="Percent 5 2 3 2 2" xfId="13566"/>
    <cellStyle name="Percent 5 2 3 2 2 2" xfId="13567"/>
    <cellStyle name="Percent 5 2 3 2 2 3" xfId="13568"/>
    <cellStyle name="Percent 5 2 3 2 2 3 2" xfId="21632"/>
    <cellStyle name="Percent 5 2 3 2 2 3 2 2" xfId="33030"/>
    <cellStyle name="Percent 5 2 3 2 2 3 3" xfId="33031"/>
    <cellStyle name="Percent 5 2 3 2 2 4" xfId="21633"/>
    <cellStyle name="Percent 5 2 3 2 2 4 2" xfId="33032"/>
    <cellStyle name="Percent 5 2 3 2 2 5" xfId="33033"/>
    <cellStyle name="Percent 5 2 3 2 3" xfId="13569"/>
    <cellStyle name="Percent 5 2 3 3" xfId="13570"/>
    <cellStyle name="Percent 5 2 3 3 2" xfId="13571"/>
    <cellStyle name="Percent 5 2 3 3 3" xfId="13572"/>
    <cellStyle name="Percent 5 2 3 3 3 2" xfId="21634"/>
    <cellStyle name="Percent 5 2 3 3 3 2 2" xfId="33034"/>
    <cellStyle name="Percent 5 2 3 3 3 3" xfId="33035"/>
    <cellStyle name="Percent 5 2 3 3 4" xfId="21635"/>
    <cellStyle name="Percent 5 2 3 3 4 2" xfId="33036"/>
    <cellStyle name="Percent 5 2 3 3 5" xfId="33037"/>
    <cellStyle name="Percent 5 2 3 4" xfId="13573"/>
    <cellStyle name="Percent 5 2 4" xfId="13574"/>
    <cellStyle name="Percent 5 2 4 2" xfId="13575"/>
    <cellStyle name="Percent 5 2 4 2 2" xfId="13576"/>
    <cellStyle name="Percent 5 2 4 2 3" xfId="13577"/>
    <cellStyle name="Percent 5 2 4 2 3 2" xfId="21636"/>
    <cellStyle name="Percent 5 2 4 2 3 2 2" xfId="33038"/>
    <cellStyle name="Percent 5 2 4 2 3 3" xfId="33039"/>
    <cellStyle name="Percent 5 2 4 2 4" xfId="21637"/>
    <cellStyle name="Percent 5 2 4 2 4 2" xfId="33040"/>
    <cellStyle name="Percent 5 2 4 2 5" xfId="33041"/>
    <cellStyle name="Percent 5 2 4 3" xfId="13578"/>
    <cellStyle name="Percent 5 2 4 3 2" xfId="13579"/>
    <cellStyle name="Percent 5 2 4 3 3" xfId="13580"/>
    <cellStyle name="Percent 5 2 4 3 3 2" xfId="21638"/>
    <cellStyle name="Percent 5 2 4 3 3 2 2" xfId="33042"/>
    <cellStyle name="Percent 5 2 4 3 3 3" xfId="33043"/>
    <cellStyle name="Percent 5 2 4 3 4" xfId="21639"/>
    <cellStyle name="Percent 5 2 4 3 4 2" xfId="33044"/>
    <cellStyle name="Percent 5 2 4 3 5" xfId="33045"/>
    <cellStyle name="Percent 5 2 4 4" xfId="13581"/>
    <cellStyle name="Percent 5 2 4 5" xfId="13582"/>
    <cellStyle name="Percent 5 2 4 5 2" xfId="21640"/>
    <cellStyle name="Percent 5 2 4 5 2 2" xfId="33046"/>
    <cellStyle name="Percent 5 2 4 5 3" xfId="33047"/>
    <cellStyle name="Percent 5 2 4 6" xfId="21641"/>
    <cellStyle name="Percent 5 2 4 6 2" xfId="33048"/>
    <cellStyle name="Percent 5 2 4 7" xfId="33049"/>
    <cellStyle name="Percent 5 2 5" xfId="13583"/>
    <cellStyle name="Percent 5 2 5 2" xfId="13584"/>
    <cellStyle name="Percent 5 2 5 2 2" xfId="13585"/>
    <cellStyle name="Percent 5 2 5 2 3" xfId="13586"/>
    <cellStyle name="Percent 5 2 5 2 3 2" xfId="21642"/>
    <cellStyle name="Percent 5 2 5 2 3 2 2" xfId="33050"/>
    <cellStyle name="Percent 5 2 5 2 3 3" xfId="33051"/>
    <cellStyle name="Percent 5 2 5 2 4" xfId="21643"/>
    <cellStyle name="Percent 5 2 5 2 4 2" xfId="33052"/>
    <cellStyle name="Percent 5 2 5 2 5" xfId="33053"/>
    <cellStyle name="Percent 5 2 5 3" xfId="13587"/>
    <cellStyle name="Percent 5 2 5 4" xfId="13588"/>
    <cellStyle name="Percent 5 2 5 4 2" xfId="21644"/>
    <cellStyle name="Percent 5 2 5 4 2 2" xfId="33054"/>
    <cellStyle name="Percent 5 2 5 4 3" xfId="33055"/>
    <cellStyle name="Percent 5 2 5 5" xfId="21645"/>
    <cellStyle name="Percent 5 2 5 5 2" xfId="33056"/>
    <cellStyle name="Percent 5 2 5 6" xfId="33057"/>
    <cellStyle name="Percent 5 2 6" xfId="13589"/>
    <cellStyle name="Percent 5 2 6 2" xfId="13590"/>
    <cellStyle name="Percent 5 2 7" xfId="13591"/>
    <cellStyle name="Percent 5 2 7 2" xfId="13592"/>
    <cellStyle name="Percent 5 2 8" xfId="13593"/>
    <cellStyle name="Percent 5 2 8 2" xfId="13594"/>
    <cellStyle name="Percent 5 2 9" xfId="13595"/>
    <cellStyle name="Percent 5 2 9 2" xfId="13596"/>
    <cellStyle name="Percent 5 20" xfId="13597"/>
    <cellStyle name="Percent 5 20 2" xfId="13598"/>
    <cellStyle name="Percent 5 21" xfId="13599"/>
    <cellStyle name="Percent 5 21 2" xfId="13600"/>
    <cellStyle name="Percent 5 22" xfId="13601"/>
    <cellStyle name="Percent 5 22 2" xfId="13602"/>
    <cellStyle name="Percent 5 23" xfId="13603"/>
    <cellStyle name="Percent 5 23 2" xfId="13604"/>
    <cellStyle name="Percent 5 24" xfId="13605"/>
    <cellStyle name="Percent 5 24 2" xfId="13606"/>
    <cellStyle name="Percent 5 25" xfId="13607"/>
    <cellStyle name="Percent 5 25 2" xfId="13608"/>
    <cellStyle name="Percent 5 26" xfId="13609"/>
    <cellStyle name="Percent 5 26 2" xfId="13610"/>
    <cellStyle name="Percent 5 27" xfId="13611"/>
    <cellStyle name="Percent 5 27 2" xfId="13612"/>
    <cellStyle name="Percent 5 28" xfId="13613"/>
    <cellStyle name="Percent 5 28 2" xfId="13614"/>
    <cellStyle name="Percent 5 29" xfId="13615"/>
    <cellStyle name="Percent 5 29 2" xfId="13616"/>
    <cellStyle name="Percent 5 3" xfId="13617"/>
    <cellStyle name="Percent 5 3 2" xfId="13618"/>
    <cellStyle name="Percent 5 3 2 2" xfId="13619"/>
    <cellStyle name="Percent 5 3 2 3" xfId="21646"/>
    <cellStyle name="Percent 5 3 3" xfId="13620"/>
    <cellStyle name="Percent 5 3 3 2" xfId="13621"/>
    <cellStyle name="Percent 5 3 4" xfId="13622"/>
    <cellStyle name="Percent 5 3 5" xfId="13623"/>
    <cellStyle name="Percent 5 30" xfId="13624"/>
    <cellStyle name="Percent 5 30 2" xfId="13625"/>
    <cellStyle name="Percent 5 31" xfId="13626"/>
    <cellStyle name="Percent 5 31 2" xfId="13627"/>
    <cellStyle name="Percent 5 32" xfId="13628"/>
    <cellStyle name="Percent 5 32 2" xfId="13629"/>
    <cellStyle name="Percent 5 33" xfId="13630"/>
    <cellStyle name="Percent 5 33 2" xfId="13631"/>
    <cellStyle name="Percent 5 34" xfId="13632"/>
    <cellStyle name="Percent 5 34 2" xfId="13633"/>
    <cellStyle name="Percent 5 35" xfId="13634"/>
    <cellStyle name="Percent 5 35 2" xfId="13635"/>
    <cellStyle name="Percent 5 36" xfId="13636"/>
    <cellStyle name="Percent 5 36 2" xfId="13637"/>
    <cellStyle name="Percent 5 37" xfId="13638"/>
    <cellStyle name="Percent 5 37 2" xfId="13639"/>
    <cellStyle name="Percent 5 38" xfId="13640"/>
    <cellStyle name="Percent 5 38 2" xfId="13641"/>
    <cellStyle name="Percent 5 39" xfId="13642"/>
    <cellStyle name="Percent 5 39 2" xfId="13643"/>
    <cellStyle name="Percent 5 4" xfId="13644"/>
    <cellStyle name="Percent 5 4 2" xfId="13645"/>
    <cellStyle name="Percent 5 4 2 2" xfId="13646"/>
    <cellStyle name="Percent 5 4 2 3" xfId="33058"/>
    <cellStyle name="Percent 5 4 3" xfId="13647"/>
    <cellStyle name="Percent 5 4 4" xfId="13648"/>
    <cellStyle name="Percent 5 4 4 2" xfId="21647"/>
    <cellStyle name="Percent 5 4 4 2 2" xfId="33059"/>
    <cellStyle name="Percent 5 4 4 3" xfId="33060"/>
    <cellStyle name="Percent 5 4 5" xfId="33061"/>
    <cellStyle name="Percent 5 40" xfId="13649"/>
    <cellStyle name="Percent 5 40 2" xfId="13650"/>
    <cellStyle name="Percent 5 41" xfId="13651"/>
    <cellStyle name="Percent 5 41 2" xfId="13652"/>
    <cellStyle name="Percent 5 42" xfId="13653"/>
    <cellStyle name="Percent 5 42 2" xfId="13654"/>
    <cellStyle name="Percent 5 43" xfId="13655"/>
    <cellStyle name="Percent 5 43 2" xfId="13656"/>
    <cellStyle name="Percent 5 44" xfId="13657"/>
    <cellStyle name="Percent 5 44 2" xfId="13658"/>
    <cellStyle name="Percent 5 45" xfId="13659"/>
    <cellStyle name="Percent 5 45 2" xfId="13660"/>
    <cellStyle name="Percent 5 46" xfId="13661"/>
    <cellStyle name="Percent 5 46 2" xfId="13662"/>
    <cellStyle name="Percent 5 47" xfId="13663"/>
    <cellStyle name="Percent 5 47 2" xfId="13664"/>
    <cellStyle name="Percent 5 48" xfId="13665"/>
    <cellStyle name="Percent 5 48 2" xfId="13666"/>
    <cellStyle name="Percent 5 49" xfId="13667"/>
    <cellStyle name="Percent 5 49 2" xfId="13668"/>
    <cellStyle name="Percent 5 5" xfId="13669"/>
    <cellStyle name="Percent 5 5 2" xfId="13670"/>
    <cellStyle name="Percent 5 5 3" xfId="13671"/>
    <cellStyle name="Percent 5 50" xfId="13672"/>
    <cellStyle name="Percent 5 50 2" xfId="13673"/>
    <cellStyle name="Percent 5 51" xfId="13674"/>
    <cellStyle name="Percent 5 51 2" xfId="13675"/>
    <cellStyle name="Percent 5 52" xfId="13676"/>
    <cellStyle name="Percent 5 52 2" xfId="13677"/>
    <cellStyle name="Percent 5 53" xfId="13678"/>
    <cellStyle name="Percent 5 53 2" xfId="13679"/>
    <cellStyle name="Percent 5 54" xfId="13680"/>
    <cellStyle name="Percent 5 54 2" xfId="13681"/>
    <cellStyle name="Percent 5 55" xfId="13682"/>
    <cellStyle name="Percent 5 55 2" xfId="13683"/>
    <cellStyle name="Percent 5 56" xfId="13684"/>
    <cellStyle name="Percent 5 56 2" xfId="13685"/>
    <cellStyle name="Percent 5 57" xfId="13686"/>
    <cellStyle name="Percent 5 57 2" xfId="13687"/>
    <cellStyle name="Percent 5 58" xfId="13688"/>
    <cellStyle name="Percent 5 58 2" xfId="13689"/>
    <cellStyle name="Percent 5 59" xfId="13690"/>
    <cellStyle name="Percent 5 59 2" xfId="13691"/>
    <cellStyle name="Percent 5 6" xfId="13692"/>
    <cellStyle name="Percent 5 6 2" xfId="13693"/>
    <cellStyle name="Percent 5 60" xfId="13694"/>
    <cellStyle name="Percent 5 60 2" xfId="13695"/>
    <cellStyle name="Percent 5 61" xfId="13696"/>
    <cellStyle name="Percent 5 61 2" xfId="13697"/>
    <cellStyle name="Percent 5 62" xfId="13698"/>
    <cellStyle name="Percent 5 62 2" xfId="13699"/>
    <cellStyle name="Percent 5 63" xfId="13700"/>
    <cellStyle name="Percent 5 63 2" xfId="13701"/>
    <cellStyle name="Percent 5 64" xfId="13702"/>
    <cellStyle name="Percent 5 64 2" xfId="13703"/>
    <cellStyle name="Percent 5 64 2 2" xfId="13704"/>
    <cellStyle name="Percent 5 64 2 2 2" xfId="21648"/>
    <cellStyle name="Percent 5 64 2 2 2 2" xfId="33062"/>
    <cellStyle name="Percent 5 64 2 2 3" xfId="33063"/>
    <cellStyle name="Percent 5 64 2 3" xfId="21649"/>
    <cellStyle name="Percent 5 64 2 3 2" xfId="33064"/>
    <cellStyle name="Percent 5 64 2 4" xfId="33065"/>
    <cellStyle name="Percent 5 64 3" xfId="13705"/>
    <cellStyle name="Percent 5 64 3 2" xfId="21650"/>
    <cellStyle name="Percent 5 64 3 2 2" xfId="33066"/>
    <cellStyle name="Percent 5 64 3 3" xfId="33067"/>
    <cellStyle name="Percent 5 64 4" xfId="21651"/>
    <cellStyle name="Percent 5 64 4 2" xfId="33068"/>
    <cellStyle name="Percent 5 64 5" xfId="33069"/>
    <cellStyle name="Percent 5 65" xfId="13706"/>
    <cellStyle name="Percent 5 65 2" xfId="13707"/>
    <cellStyle name="Percent 5 65 2 2" xfId="13708"/>
    <cellStyle name="Percent 5 65 2 2 2" xfId="21652"/>
    <cellStyle name="Percent 5 65 2 2 2 2" xfId="33070"/>
    <cellStyle name="Percent 5 65 2 2 3" xfId="33071"/>
    <cellStyle name="Percent 5 65 2 3" xfId="21653"/>
    <cellStyle name="Percent 5 65 2 3 2" xfId="33072"/>
    <cellStyle name="Percent 5 65 2 4" xfId="33073"/>
    <cellStyle name="Percent 5 65 3" xfId="13709"/>
    <cellStyle name="Percent 5 65 3 2" xfId="21654"/>
    <cellStyle name="Percent 5 65 3 2 2" xfId="33074"/>
    <cellStyle name="Percent 5 65 3 3" xfId="33075"/>
    <cellStyle name="Percent 5 65 4" xfId="21655"/>
    <cellStyle name="Percent 5 65 4 2" xfId="33076"/>
    <cellStyle name="Percent 5 65 5" xfId="33077"/>
    <cellStyle name="Percent 5 66" xfId="13710"/>
    <cellStyle name="Percent 5 66 2" xfId="21656"/>
    <cellStyle name="Percent 5 66 2 2" xfId="33078"/>
    <cellStyle name="Percent 5 66 3" xfId="33079"/>
    <cellStyle name="Percent 5 67" xfId="33657"/>
    <cellStyle name="Percent 5 7" xfId="13711"/>
    <cellStyle name="Percent 5 7 2" xfId="13712"/>
    <cellStyle name="Percent 5 8" xfId="13713"/>
    <cellStyle name="Percent 5 8 2" xfId="13714"/>
    <cellStyle name="Percent 5 9" xfId="13715"/>
    <cellStyle name="Percent 5 9 2" xfId="13716"/>
    <cellStyle name="Percent 5 9 2 2" xfId="13717"/>
    <cellStyle name="Percent 5 9 3" xfId="13718"/>
    <cellStyle name="Percent 50" xfId="13719"/>
    <cellStyle name="Percent 50 2" xfId="13720"/>
    <cellStyle name="Percent 51" xfId="13721"/>
    <cellStyle name="Percent 51 2" xfId="13722"/>
    <cellStyle name="Percent 52" xfId="13723"/>
    <cellStyle name="Percent 52 2" xfId="13724"/>
    <cellStyle name="Percent 53" xfId="13725"/>
    <cellStyle name="Percent 53 2" xfId="13726"/>
    <cellStyle name="Percent 54" xfId="13727"/>
    <cellStyle name="Percent 54 2" xfId="13728"/>
    <cellStyle name="Percent 55" xfId="13729"/>
    <cellStyle name="Percent 55 2" xfId="13730"/>
    <cellStyle name="Percent 56" xfId="13731"/>
    <cellStyle name="Percent 56 2" xfId="13732"/>
    <cellStyle name="Percent 57" xfId="13733"/>
    <cellStyle name="Percent 57 2" xfId="13734"/>
    <cellStyle name="Percent 58" xfId="13735"/>
    <cellStyle name="Percent 58 2" xfId="13736"/>
    <cellStyle name="Percent 59" xfId="13737"/>
    <cellStyle name="Percent 59 2" xfId="13738"/>
    <cellStyle name="Percent 6" xfId="68"/>
    <cellStyle name="Percent 6 2" xfId="13739"/>
    <cellStyle name="Percent 6 2 2" xfId="13740"/>
    <cellStyle name="Percent 6 3" xfId="13741"/>
    <cellStyle name="Percent 60" xfId="13742"/>
    <cellStyle name="Percent 60 2" xfId="13743"/>
    <cellStyle name="Percent 61" xfId="13744"/>
    <cellStyle name="Percent 61 2" xfId="13745"/>
    <cellStyle name="Percent 62" xfId="13746"/>
    <cellStyle name="Percent 62 2" xfId="13747"/>
    <cellStyle name="Percent 63" xfId="13748"/>
    <cellStyle name="Percent 63 2" xfId="13749"/>
    <cellStyle name="Percent 64" xfId="13750"/>
    <cellStyle name="Percent 64 2" xfId="13751"/>
    <cellStyle name="Percent 64 2 2" xfId="13752"/>
    <cellStyle name="Percent 64 2 3" xfId="13753"/>
    <cellStyle name="Percent 64 2 3 2" xfId="21657"/>
    <cellStyle name="Percent 64 2 3 2 2" xfId="33080"/>
    <cellStyle name="Percent 64 2 3 3" xfId="33081"/>
    <cellStyle name="Percent 64 2 4" xfId="21658"/>
    <cellStyle name="Percent 64 2 4 2" xfId="33082"/>
    <cellStyle name="Percent 64 2 5" xfId="33083"/>
    <cellStyle name="Percent 64 3" xfId="13754"/>
    <cellStyle name="Percent 64 4" xfId="13755"/>
    <cellStyle name="Percent 64 4 2" xfId="21659"/>
    <cellStyle name="Percent 64 4 2 2" xfId="33084"/>
    <cellStyle name="Percent 64 4 3" xfId="33085"/>
    <cellStyle name="Percent 64 5" xfId="21660"/>
    <cellStyle name="Percent 64 5 2" xfId="33086"/>
    <cellStyle name="Percent 64 6" xfId="33087"/>
    <cellStyle name="Percent 65" xfId="13756"/>
    <cellStyle name="Percent 65 2" xfId="13757"/>
    <cellStyle name="Percent 65 2 2" xfId="13758"/>
    <cellStyle name="Percent 65 3" xfId="13759"/>
    <cellStyle name="Percent 65 3 2" xfId="13760"/>
    <cellStyle name="Percent 65 4" xfId="13761"/>
    <cellStyle name="Percent 66" xfId="13762"/>
    <cellStyle name="Percent 66 2" xfId="13763"/>
    <cellStyle name="Percent 66 2 2" xfId="33088"/>
    <cellStyle name="Percent 66 3" xfId="13764"/>
    <cellStyle name="Percent 66 3 2" xfId="21661"/>
    <cellStyle name="Percent 66 3 2 2" xfId="33089"/>
    <cellStyle name="Percent 66 3 3" xfId="33090"/>
    <cellStyle name="Percent 66 4" xfId="21662"/>
    <cellStyle name="Percent 66 4 2" xfId="33091"/>
    <cellStyle name="Percent 66 5" xfId="33092"/>
    <cellStyle name="Percent 67" xfId="13765"/>
    <cellStyle name="Percent 67 2" xfId="13766"/>
    <cellStyle name="Percent 67 2 2" xfId="33093"/>
    <cellStyle name="Percent 67 3" xfId="13767"/>
    <cellStyle name="Percent 67 3 2" xfId="21663"/>
    <cellStyle name="Percent 67 3 2 2" xfId="33094"/>
    <cellStyle name="Percent 67 3 3" xfId="33095"/>
    <cellStyle name="Percent 67 4" xfId="21664"/>
    <cellStyle name="Percent 67 4 2" xfId="33096"/>
    <cellStyle name="Percent 67 5" xfId="33097"/>
    <cellStyle name="Percent 68" xfId="13768"/>
    <cellStyle name="Percent 68 2" xfId="13769"/>
    <cellStyle name="Percent 68 2 2" xfId="33098"/>
    <cellStyle name="Percent 68 3" xfId="13770"/>
    <cellStyle name="Percent 68 3 2" xfId="13771"/>
    <cellStyle name="Percent 68 3 2 2" xfId="21665"/>
    <cellStyle name="Percent 68 3 2 2 2" xfId="33099"/>
    <cellStyle name="Percent 68 3 2 3" xfId="33100"/>
    <cellStyle name="Percent 68 3 3" xfId="21666"/>
    <cellStyle name="Percent 68 3 3 2" xfId="33101"/>
    <cellStyle name="Percent 68 3 4" xfId="33102"/>
    <cellStyle name="Percent 68 4" xfId="13772"/>
    <cellStyle name="Percent 68 4 2" xfId="21667"/>
    <cellStyle name="Percent 68 4 2 2" xfId="21668"/>
    <cellStyle name="Percent 68 4 2 2 2" xfId="33103"/>
    <cellStyle name="Percent 68 4 2 3" xfId="22081"/>
    <cellStyle name="Percent 68 4 2 4" xfId="33104"/>
    <cellStyle name="Percent 68 4 3" xfId="21669"/>
    <cellStyle name="Percent 68 4 3 2" xfId="33105"/>
    <cellStyle name="Percent 68 4 4" xfId="33106"/>
    <cellStyle name="Percent 68 5" xfId="21670"/>
    <cellStyle name="Percent 68 5 2" xfId="33107"/>
    <cellStyle name="Percent 68 6" xfId="33108"/>
    <cellStyle name="Percent 69" xfId="13773"/>
    <cellStyle name="Percent 69 2" xfId="13774"/>
    <cellStyle name="Percent 7" xfId="69"/>
    <cellStyle name="Percent 7 10" xfId="13775"/>
    <cellStyle name="Percent 7 10 2" xfId="13776"/>
    <cellStyle name="Percent 7 11" xfId="13777"/>
    <cellStyle name="Percent 7 11 2" xfId="13778"/>
    <cellStyle name="Percent 7 12" xfId="13779"/>
    <cellStyle name="Percent 7 12 2" xfId="13780"/>
    <cellStyle name="Percent 7 13" xfId="13781"/>
    <cellStyle name="Percent 7 13 2" xfId="13782"/>
    <cellStyle name="Percent 7 14" xfId="13783"/>
    <cellStyle name="Percent 7 14 2" xfId="13784"/>
    <cellStyle name="Percent 7 14 3" xfId="33109"/>
    <cellStyle name="Percent 7 15" xfId="13785"/>
    <cellStyle name="Percent 7 15 2" xfId="33110"/>
    <cellStyle name="Percent 7 16" xfId="13786"/>
    <cellStyle name="Percent 7 16 2" xfId="21671"/>
    <cellStyle name="Percent 7 16 2 2" xfId="33111"/>
    <cellStyle name="Percent 7 16 3" xfId="33112"/>
    <cellStyle name="Percent 7 17" xfId="21672"/>
    <cellStyle name="Percent 7 17 2" xfId="33113"/>
    <cellStyle name="Percent 7 18" xfId="33114"/>
    <cellStyle name="Percent 7 2" xfId="13787"/>
    <cellStyle name="Percent 7 2 10" xfId="13788"/>
    <cellStyle name="Percent 7 2 10 2" xfId="13789"/>
    <cellStyle name="Percent 7 2 10 2 2" xfId="13790"/>
    <cellStyle name="Percent 7 2 10 2 3" xfId="13791"/>
    <cellStyle name="Percent 7 2 10 2 3 2" xfId="21673"/>
    <cellStyle name="Percent 7 2 10 2 3 2 2" xfId="33115"/>
    <cellStyle name="Percent 7 2 10 2 3 3" xfId="33116"/>
    <cellStyle name="Percent 7 2 10 2 4" xfId="21674"/>
    <cellStyle name="Percent 7 2 10 2 4 2" xfId="33117"/>
    <cellStyle name="Percent 7 2 10 2 5" xfId="33118"/>
    <cellStyle name="Percent 7 2 10 3" xfId="13792"/>
    <cellStyle name="Percent 7 2 10 4" xfId="13793"/>
    <cellStyle name="Percent 7 2 10 4 2" xfId="21675"/>
    <cellStyle name="Percent 7 2 10 4 2 2" xfId="33119"/>
    <cellStyle name="Percent 7 2 10 4 3" xfId="33120"/>
    <cellStyle name="Percent 7 2 10 5" xfId="21676"/>
    <cellStyle name="Percent 7 2 10 5 2" xfId="33121"/>
    <cellStyle name="Percent 7 2 10 6" xfId="33122"/>
    <cellStyle name="Percent 7 2 11" xfId="13794"/>
    <cellStyle name="Percent 7 2 11 2" xfId="13795"/>
    <cellStyle name="Percent 7 2 11 2 2" xfId="13796"/>
    <cellStyle name="Percent 7 2 11 2 3" xfId="13797"/>
    <cellStyle name="Percent 7 2 11 2 3 2" xfId="21677"/>
    <cellStyle name="Percent 7 2 11 2 3 2 2" xfId="33123"/>
    <cellStyle name="Percent 7 2 11 2 3 3" xfId="33124"/>
    <cellStyle name="Percent 7 2 11 2 4" xfId="21678"/>
    <cellStyle name="Percent 7 2 11 2 4 2" xfId="33125"/>
    <cellStyle name="Percent 7 2 11 2 5" xfId="33126"/>
    <cellStyle name="Percent 7 2 11 3" xfId="13798"/>
    <cellStyle name="Percent 7 2 11 4" xfId="13799"/>
    <cellStyle name="Percent 7 2 11 4 2" xfId="21679"/>
    <cellStyle name="Percent 7 2 11 4 2 2" xfId="33127"/>
    <cellStyle name="Percent 7 2 11 4 3" xfId="33128"/>
    <cellStyle name="Percent 7 2 11 5" xfId="21680"/>
    <cellStyle name="Percent 7 2 11 5 2" xfId="33129"/>
    <cellStyle name="Percent 7 2 11 6" xfId="33130"/>
    <cellStyle name="Percent 7 2 12" xfId="13800"/>
    <cellStyle name="Percent 7 2 12 2" xfId="13801"/>
    <cellStyle name="Percent 7 2 12 2 2" xfId="33131"/>
    <cellStyle name="Percent 7 2 12 3" xfId="13802"/>
    <cellStyle name="Percent 7 2 12 3 2" xfId="21681"/>
    <cellStyle name="Percent 7 2 12 3 2 2" xfId="33132"/>
    <cellStyle name="Percent 7 2 12 3 3" xfId="33133"/>
    <cellStyle name="Percent 7 2 12 4" xfId="21682"/>
    <cellStyle name="Percent 7 2 12 4 2" xfId="33134"/>
    <cellStyle name="Percent 7 2 12 5" xfId="33135"/>
    <cellStyle name="Percent 7 2 13" xfId="13803"/>
    <cellStyle name="Percent 7 2 13 2" xfId="13804"/>
    <cellStyle name="Percent 7 2 13 2 2" xfId="33136"/>
    <cellStyle name="Percent 7 2 13 3" xfId="13805"/>
    <cellStyle name="Percent 7 2 13 3 2" xfId="21683"/>
    <cellStyle name="Percent 7 2 13 3 2 2" xfId="33137"/>
    <cellStyle name="Percent 7 2 13 3 3" xfId="33138"/>
    <cellStyle name="Percent 7 2 13 4" xfId="21684"/>
    <cellStyle name="Percent 7 2 13 4 2" xfId="33139"/>
    <cellStyle name="Percent 7 2 13 5" xfId="33140"/>
    <cellStyle name="Percent 7 2 14" xfId="13806"/>
    <cellStyle name="Percent 7 2 14 2" xfId="13807"/>
    <cellStyle name="Percent 7 2 14 3" xfId="33141"/>
    <cellStyle name="Percent 7 2 15" xfId="13808"/>
    <cellStyle name="Percent 7 2 16" xfId="13809"/>
    <cellStyle name="Percent 7 2 16 2" xfId="21685"/>
    <cellStyle name="Percent 7 2 16 2 2" xfId="33142"/>
    <cellStyle name="Percent 7 2 16 3" xfId="33143"/>
    <cellStyle name="Percent 7 2 17" xfId="21686"/>
    <cellStyle name="Percent 7 2 17 2" xfId="33144"/>
    <cellStyle name="Percent 7 2 18" xfId="33145"/>
    <cellStyle name="Percent 7 2 2" xfId="13810"/>
    <cellStyle name="Percent 7 2 2 2" xfId="13811"/>
    <cellStyle name="Percent 7 2 2 2 2" xfId="13812"/>
    <cellStyle name="Percent 7 2 2 2 2 2" xfId="33146"/>
    <cellStyle name="Percent 7 2 2 2 3" xfId="13813"/>
    <cellStyle name="Percent 7 2 2 2 3 2" xfId="21687"/>
    <cellStyle name="Percent 7 2 2 2 3 2 2" xfId="33147"/>
    <cellStyle name="Percent 7 2 2 2 3 3" xfId="33148"/>
    <cellStyle name="Percent 7 2 2 2 4" xfId="21688"/>
    <cellStyle name="Percent 7 2 2 2 4 2" xfId="33149"/>
    <cellStyle name="Percent 7 2 2 2 5" xfId="33150"/>
    <cellStyle name="Percent 7 2 2 3" xfId="13814"/>
    <cellStyle name="Percent 7 2 2 3 2" xfId="13815"/>
    <cellStyle name="Percent 7 2 2 3 3" xfId="33151"/>
    <cellStyle name="Percent 7 2 2 4" xfId="13816"/>
    <cellStyle name="Percent 7 2 2 5" xfId="13817"/>
    <cellStyle name="Percent 7 2 2 5 2" xfId="21689"/>
    <cellStyle name="Percent 7 2 2 5 2 2" xfId="33152"/>
    <cellStyle name="Percent 7 2 2 5 3" xfId="33153"/>
    <cellStyle name="Percent 7 2 2 6" xfId="21690"/>
    <cellStyle name="Percent 7 2 2 6 2" xfId="33154"/>
    <cellStyle name="Percent 7 2 2 7" xfId="33155"/>
    <cellStyle name="Percent 7 2 3" xfId="13818"/>
    <cellStyle name="Percent 7 2 3 2" xfId="13819"/>
    <cellStyle name="Percent 7 2 3 2 2" xfId="13820"/>
    <cellStyle name="Percent 7 2 3 2 3" xfId="13821"/>
    <cellStyle name="Percent 7 2 3 2 3 2" xfId="21691"/>
    <cellStyle name="Percent 7 2 3 2 3 2 2" xfId="33156"/>
    <cellStyle name="Percent 7 2 3 2 3 3" xfId="33157"/>
    <cellStyle name="Percent 7 2 3 2 4" xfId="21692"/>
    <cellStyle name="Percent 7 2 3 2 4 2" xfId="33158"/>
    <cellStyle name="Percent 7 2 3 2 5" xfId="33159"/>
    <cellStyle name="Percent 7 2 3 3" xfId="13822"/>
    <cellStyle name="Percent 7 2 3 4" xfId="13823"/>
    <cellStyle name="Percent 7 2 3 4 2" xfId="21693"/>
    <cellStyle name="Percent 7 2 3 4 2 2" xfId="33160"/>
    <cellStyle name="Percent 7 2 3 4 3" xfId="33161"/>
    <cellStyle name="Percent 7 2 3 5" xfId="21694"/>
    <cellStyle name="Percent 7 2 3 5 2" xfId="33162"/>
    <cellStyle name="Percent 7 2 3 6" xfId="33163"/>
    <cellStyle name="Percent 7 2 4" xfId="13824"/>
    <cellStyle name="Percent 7 2 4 2" xfId="13825"/>
    <cellStyle name="Percent 7 2 4 2 2" xfId="13826"/>
    <cellStyle name="Percent 7 2 4 2 3" xfId="13827"/>
    <cellStyle name="Percent 7 2 4 2 3 2" xfId="21695"/>
    <cellStyle name="Percent 7 2 4 2 3 2 2" xfId="33164"/>
    <cellStyle name="Percent 7 2 4 2 3 3" xfId="33165"/>
    <cellStyle name="Percent 7 2 4 2 4" xfId="21696"/>
    <cellStyle name="Percent 7 2 4 2 4 2" xfId="33166"/>
    <cellStyle name="Percent 7 2 4 2 5" xfId="33167"/>
    <cellStyle name="Percent 7 2 4 3" xfId="13828"/>
    <cellStyle name="Percent 7 2 4 4" xfId="13829"/>
    <cellStyle name="Percent 7 2 4 4 2" xfId="21697"/>
    <cellStyle name="Percent 7 2 4 4 2 2" xfId="33168"/>
    <cellStyle name="Percent 7 2 4 4 3" xfId="33169"/>
    <cellStyle name="Percent 7 2 4 5" xfId="21698"/>
    <cellStyle name="Percent 7 2 4 5 2" xfId="33170"/>
    <cellStyle name="Percent 7 2 4 6" xfId="33171"/>
    <cellStyle name="Percent 7 2 5" xfId="13830"/>
    <cellStyle name="Percent 7 2 5 2" xfId="13831"/>
    <cellStyle name="Percent 7 2 5 2 2" xfId="13832"/>
    <cellStyle name="Percent 7 2 5 2 3" xfId="13833"/>
    <cellStyle name="Percent 7 2 5 2 3 2" xfId="21699"/>
    <cellStyle name="Percent 7 2 5 2 3 2 2" xfId="33172"/>
    <cellStyle name="Percent 7 2 5 2 3 3" xfId="33173"/>
    <cellStyle name="Percent 7 2 5 2 4" xfId="21700"/>
    <cellStyle name="Percent 7 2 5 2 4 2" xfId="33174"/>
    <cellStyle name="Percent 7 2 5 2 5" xfId="33175"/>
    <cellStyle name="Percent 7 2 5 3" xfId="13834"/>
    <cellStyle name="Percent 7 2 5 4" xfId="13835"/>
    <cellStyle name="Percent 7 2 5 4 2" xfId="21701"/>
    <cellStyle name="Percent 7 2 5 4 2 2" xfId="33176"/>
    <cellStyle name="Percent 7 2 5 4 3" xfId="33177"/>
    <cellStyle name="Percent 7 2 5 5" xfId="21702"/>
    <cellStyle name="Percent 7 2 5 5 2" xfId="33178"/>
    <cellStyle name="Percent 7 2 5 6" xfId="33179"/>
    <cellStyle name="Percent 7 2 6" xfId="13836"/>
    <cellStyle name="Percent 7 2 6 2" xfId="13837"/>
    <cellStyle name="Percent 7 2 6 2 2" xfId="13838"/>
    <cellStyle name="Percent 7 2 6 2 3" xfId="13839"/>
    <cellStyle name="Percent 7 2 6 2 3 2" xfId="21703"/>
    <cellStyle name="Percent 7 2 6 2 3 2 2" xfId="33180"/>
    <cellStyle name="Percent 7 2 6 2 3 3" xfId="33181"/>
    <cellStyle name="Percent 7 2 6 2 4" xfId="21704"/>
    <cellStyle name="Percent 7 2 6 2 4 2" xfId="33182"/>
    <cellStyle name="Percent 7 2 6 2 5" xfId="33183"/>
    <cellStyle name="Percent 7 2 6 3" xfId="13840"/>
    <cellStyle name="Percent 7 2 6 4" xfId="13841"/>
    <cellStyle name="Percent 7 2 6 4 2" xfId="21705"/>
    <cellStyle name="Percent 7 2 6 4 2 2" xfId="33184"/>
    <cellStyle name="Percent 7 2 6 4 3" xfId="33185"/>
    <cellStyle name="Percent 7 2 6 5" xfId="21706"/>
    <cellStyle name="Percent 7 2 6 5 2" xfId="33186"/>
    <cellStyle name="Percent 7 2 6 6" xfId="33187"/>
    <cellStyle name="Percent 7 2 7" xfId="13842"/>
    <cellStyle name="Percent 7 2 7 2" xfId="13843"/>
    <cellStyle name="Percent 7 2 7 2 2" xfId="13844"/>
    <cellStyle name="Percent 7 2 7 2 3" xfId="13845"/>
    <cellStyle name="Percent 7 2 7 2 3 2" xfId="21707"/>
    <cellStyle name="Percent 7 2 7 2 3 2 2" xfId="33188"/>
    <cellStyle name="Percent 7 2 7 2 3 3" xfId="33189"/>
    <cellStyle name="Percent 7 2 7 2 4" xfId="21708"/>
    <cellStyle name="Percent 7 2 7 2 4 2" xfId="33190"/>
    <cellStyle name="Percent 7 2 7 2 5" xfId="33191"/>
    <cellStyle name="Percent 7 2 7 3" xfId="13846"/>
    <cellStyle name="Percent 7 2 7 4" xfId="13847"/>
    <cellStyle name="Percent 7 2 7 4 2" xfId="21709"/>
    <cellStyle name="Percent 7 2 7 4 2 2" xfId="33192"/>
    <cellStyle name="Percent 7 2 7 4 3" xfId="33193"/>
    <cellStyle name="Percent 7 2 7 5" xfId="21710"/>
    <cellStyle name="Percent 7 2 7 5 2" xfId="33194"/>
    <cellStyle name="Percent 7 2 7 6" xfId="33195"/>
    <cellStyle name="Percent 7 2 8" xfId="13848"/>
    <cellStyle name="Percent 7 2 8 2" xfId="13849"/>
    <cellStyle name="Percent 7 2 8 2 2" xfId="13850"/>
    <cellStyle name="Percent 7 2 8 2 3" xfId="13851"/>
    <cellStyle name="Percent 7 2 8 2 3 2" xfId="21711"/>
    <cellStyle name="Percent 7 2 8 2 3 2 2" xfId="33196"/>
    <cellStyle name="Percent 7 2 8 2 3 3" xfId="33197"/>
    <cellStyle name="Percent 7 2 8 2 4" xfId="21712"/>
    <cellStyle name="Percent 7 2 8 2 4 2" xfId="33198"/>
    <cellStyle name="Percent 7 2 8 2 5" xfId="33199"/>
    <cellStyle name="Percent 7 2 8 3" xfId="13852"/>
    <cellStyle name="Percent 7 2 8 4" xfId="13853"/>
    <cellStyle name="Percent 7 2 8 4 2" xfId="21713"/>
    <cellStyle name="Percent 7 2 8 4 2 2" xfId="33200"/>
    <cellStyle name="Percent 7 2 8 4 3" xfId="33201"/>
    <cellStyle name="Percent 7 2 8 5" xfId="21714"/>
    <cellStyle name="Percent 7 2 8 5 2" xfId="33202"/>
    <cellStyle name="Percent 7 2 8 6" xfId="33203"/>
    <cellStyle name="Percent 7 2 9" xfId="13854"/>
    <cellStyle name="Percent 7 2 9 2" xfId="13855"/>
    <cellStyle name="Percent 7 2 9 2 2" xfId="13856"/>
    <cellStyle name="Percent 7 2 9 2 3" xfId="13857"/>
    <cellStyle name="Percent 7 2 9 2 3 2" xfId="21715"/>
    <cellStyle name="Percent 7 2 9 2 3 2 2" xfId="33204"/>
    <cellStyle name="Percent 7 2 9 2 3 3" xfId="33205"/>
    <cellStyle name="Percent 7 2 9 2 4" xfId="21716"/>
    <cellStyle name="Percent 7 2 9 2 4 2" xfId="33206"/>
    <cellStyle name="Percent 7 2 9 2 5" xfId="33207"/>
    <cellStyle name="Percent 7 2 9 3" xfId="13858"/>
    <cellStyle name="Percent 7 2 9 4" xfId="13859"/>
    <cellStyle name="Percent 7 2 9 4 2" xfId="21717"/>
    <cellStyle name="Percent 7 2 9 4 2 2" xfId="33208"/>
    <cellStyle name="Percent 7 2 9 4 3" xfId="33209"/>
    <cellStyle name="Percent 7 2 9 5" xfId="21718"/>
    <cellStyle name="Percent 7 2 9 5 2" xfId="33210"/>
    <cellStyle name="Percent 7 2 9 6" xfId="33211"/>
    <cellStyle name="Percent 7 3" xfId="13860"/>
    <cellStyle name="Percent 7 3 2" xfId="13861"/>
    <cellStyle name="Percent 7 4" xfId="13862"/>
    <cellStyle name="Percent 7 4 2" xfId="13863"/>
    <cellStyle name="Percent 7 5" xfId="13864"/>
    <cellStyle name="Percent 7 5 2" xfId="13865"/>
    <cellStyle name="Percent 7 6" xfId="13866"/>
    <cellStyle name="Percent 7 6 2" xfId="13867"/>
    <cellStyle name="Percent 7 7" xfId="13868"/>
    <cellStyle name="Percent 7 7 2" xfId="13869"/>
    <cellStyle name="Percent 7 8" xfId="13870"/>
    <cellStyle name="Percent 7 8 2" xfId="13871"/>
    <cellStyle name="Percent 7 9" xfId="13872"/>
    <cellStyle name="Percent 7 9 2" xfId="13873"/>
    <cellStyle name="Percent 70" xfId="13874"/>
    <cellStyle name="Percent 70 2" xfId="13875"/>
    <cellStyle name="Percent 71" xfId="13876"/>
    <cellStyle name="Percent 71 2" xfId="13877"/>
    <cellStyle name="Percent 71 3" xfId="13878"/>
    <cellStyle name="Percent 72" xfId="13879"/>
    <cellStyle name="Percent 72 2" xfId="13880"/>
    <cellStyle name="Percent 73" xfId="13881"/>
    <cellStyle name="Percent 73 2" xfId="13882"/>
    <cellStyle name="Percent 73 2 2" xfId="13883"/>
    <cellStyle name="Percent 73 2 3" xfId="13884"/>
    <cellStyle name="Percent 73 2 3 2" xfId="21719"/>
    <cellStyle name="Percent 73 2 3 2 2" xfId="21720"/>
    <cellStyle name="Percent 73 2 3 2 2 2" xfId="33212"/>
    <cellStyle name="Percent 73 2 3 2 3" xfId="33213"/>
    <cellStyle name="Percent 73 2 3 3" xfId="21721"/>
    <cellStyle name="Percent 73 2 3 3 2" xfId="21722"/>
    <cellStyle name="Percent 73 2 3 3 2 2" xfId="33214"/>
    <cellStyle name="Percent 73 2 3 3 3" xfId="33215"/>
    <cellStyle name="Percent 73 2 3 4" xfId="21723"/>
    <cellStyle name="Percent 73 2 3 4 2" xfId="33216"/>
    <cellStyle name="Percent 73 2 3 5" xfId="33217"/>
    <cellStyle name="Percent 73 2 4" xfId="21724"/>
    <cellStyle name="Percent 73 2 4 2" xfId="33218"/>
    <cellStyle name="Percent 73 2 5" xfId="33219"/>
    <cellStyle name="Percent 73 3" xfId="13885"/>
    <cellStyle name="Percent 73 3 2" xfId="13886"/>
    <cellStyle name="Percent 73 3 3" xfId="13887"/>
    <cellStyle name="Percent 73 3 3 2" xfId="21725"/>
    <cellStyle name="Percent 73 3 3 2 2" xfId="33220"/>
    <cellStyle name="Percent 73 3 3 3" xfId="33221"/>
    <cellStyle name="Percent 73 3 4" xfId="21726"/>
    <cellStyle name="Percent 73 3 4 2" xfId="33222"/>
    <cellStyle name="Percent 73 3 5" xfId="33223"/>
    <cellStyle name="Percent 73 4" xfId="13888"/>
    <cellStyle name="Percent 73 4 2" xfId="13889"/>
    <cellStyle name="Percent 73 4 3" xfId="13890"/>
    <cellStyle name="Percent 73 4 3 2" xfId="21727"/>
    <cellStyle name="Percent 73 4 3 2 2" xfId="33224"/>
    <cellStyle name="Percent 73 4 3 3" xfId="33225"/>
    <cellStyle name="Percent 73 4 4" xfId="21728"/>
    <cellStyle name="Percent 73 4 4 2" xfId="33226"/>
    <cellStyle name="Percent 73 4 5" xfId="33227"/>
    <cellStyle name="Percent 73 5" xfId="13891"/>
    <cellStyle name="Percent 73 6" xfId="13892"/>
    <cellStyle name="Percent 73 6 2" xfId="21729"/>
    <cellStyle name="Percent 73 6 2 2" xfId="33228"/>
    <cellStyle name="Percent 73 6 3" xfId="33229"/>
    <cellStyle name="Percent 73 7" xfId="21730"/>
    <cellStyle name="Percent 73 7 2" xfId="33230"/>
    <cellStyle name="Percent 73 8" xfId="33231"/>
    <cellStyle name="Percent 74" xfId="13893"/>
    <cellStyle name="Percent 75" xfId="13894"/>
    <cellStyle name="Percent 75 2" xfId="13895"/>
    <cellStyle name="Percent 75 3" xfId="21731"/>
    <cellStyle name="Percent 75 3 2" xfId="21732"/>
    <cellStyle name="Percent 75 3 2 2" xfId="33232"/>
    <cellStyle name="Percent 75 3 3" xfId="33233"/>
    <cellStyle name="Percent 75 3 4" xfId="33234"/>
    <cellStyle name="Percent 75 4" xfId="21733"/>
    <cellStyle name="Percent 75 4 2" xfId="21734"/>
    <cellStyle name="Percent 75 4 2 2" xfId="33235"/>
    <cellStyle name="Percent 75 4 3" xfId="33236"/>
    <cellStyle name="Percent 75 5" xfId="21735"/>
    <cellStyle name="Percent 75 5 2" xfId="33237"/>
    <cellStyle name="Percent 75 6" xfId="33238"/>
    <cellStyle name="Percent 76" xfId="13896"/>
    <cellStyle name="Percent 76 2" xfId="13897"/>
    <cellStyle name="Percent 76 2 2" xfId="21736"/>
    <cellStyle name="Percent 76 2 2 2" xfId="33239"/>
    <cellStyle name="Percent 76 2 3" xfId="33240"/>
    <cellStyle name="Percent 76 3" xfId="33241"/>
    <cellStyle name="Percent 76 3 2" xfId="33242"/>
    <cellStyle name="Percent 77" xfId="13898"/>
    <cellStyle name="Percent 77 2" xfId="13899"/>
    <cellStyle name="Percent 77 2 2" xfId="21737"/>
    <cellStyle name="Percent 77 2 2 2" xfId="33243"/>
    <cellStyle name="Percent 77 2 3" xfId="33244"/>
    <cellStyle name="Percent 77 3" xfId="21738"/>
    <cellStyle name="Percent 77 3 2" xfId="33245"/>
    <cellStyle name="Percent 77 4" xfId="33246"/>
    <cellStyle name="Percent 78" xfId="13900"/>
    <cellStyle name="Percent 78 2" xfId="21739"/>
    <cellStyle name="Percent 78 2 2" xfId="33247"/>
    <cellStyle name="Percent 78 3" xfId="33248"/>
    <cellStyle name="Percent 79" xfId="13901"/>
    <cellStyle name="Percent 79 2" xfId="21740"/>
    <cellStyle name="Percent 79 2 2" xfId="33249"/>
    <cellStyle name="Percent 79 3" xfId="33250"/>
    <cellStyle name="Percent 8" xfId="3"/>
    <cellStyle name="Percent 8 10" xfId="13902"/>
    <cellStyle name="Percent 8 10 2" xfId="21741"/>
    <cellStyle name="Percent 8 10 2 2" xfId="33251"/>
    <cellStyle name="Percent 8 10 3" xfId="33252"/>
    <cellStyle name="Percent 8 11" xfId="13903"/>
    <cellStyle name="Percent 8 12" xfId="21742"/>
    <cellStyle name="Percent 8 12 2" xfId="33253"/>
    <cellStyle name="Percent 8 13" xfId="21743"/>
    <cellStyle name="Percent 8 14" xfId="21744"/>
    <cellStyle name="Percent 8 2" xfId="13904"/>
    <cellStyle name="Percent 8 2 10" xfId="21745"/>
    <cellStyle name="Percent 8 2 10 2" xfId="33254"/>
    <cellStyle name="Percent 8 2 11" xfId="33255"/>
    <cellStyle name="Percent 8 2 2" xfId="13905"/>
    <cellStyle name="Percent 8 2 2 2" xfId="13906"/>
    <cellStyle name="Percent 8 2 2 2 2" xfId="13907"/>
    <cellStyle name="Percent 8 2 2 2 2 2" xfId="13908"/>
    <cellStyle name="Percent 8 2 2 2 2 2 2" xfId="33256"/>
    <cellStyle name="Percent 8 2 2 2 2 3" xfId="13909"/>
    <cellStyle name="Percent 8 2 2 2 2 3 2" xfId="21746"/>
    <cellStyle name="Percent 8 2 2 2 2 3 2 2" xfId="33257"/>
    <cellStyle name="Percent 8 2 2 2 2 3 3" xfId="33258"/>
    <cellStyle name="Percent 8 2 2 2 2 4" xfId="21747"/>
    <cellStyle name="Percent 8 2 2 2 2 4 2" xfId="33259"/>
    <cellStyle name="Percent 8 2 2 2 2 5" xfId="33260"/>
    <cellStyle name="Percent 8 2 2 2 3" xfId="13910"/>
    <cellStyle name="Percent 8 2 2 2 3 2" xfId="33261"/>
    <cellStyle name="Percent 8 2 2 2 4" xfId="13911"/>
    <cellStyle name="Percent 8 2 2 2 4 2" xfId="21748"/>
    <cellStyle name="Percent 8 2 2 2 4 2 2" xfId="33262"/>
    <cellStyle name="Percent 8 2 2 2 4 3" xfId="33263"/>
    <cellStyle name="Percent 8 2 2 2 5" xfId="21749"/>
    <cellStyle name="Percent 8 2 2 2 5 2" xfId="33264"/>
    <cellStyle name="Percent 8 2 2 2 6" xfId="33265"/>
    <cellStyle name="Percent 8 2 2 3" xfId="13912"/>
    <cellStyle name="Percent 8 2 2 3 2" xfId="13913"/>
    <cellStyle name="Percent 8 2 2 3 2 2" xfId="13914"/>
    <cellStyle name="Percent 8 2 2 3 2 3" xfId="13915"/>
    <cellStyle name="Percent 8 2 2 3 2 3 2" xfId="21750"/>
    <cellStyle name="Percent 8 2 2 3 2 3 2 2" xfId="33266"/>
    <cellStyle name="Percent 8 2 2 3 2 3 3" xfId="33267"/>
    <cellStyle name="Percent 8 2 2 3 2 4" xfId="21751"/>
    <cellStyle name="Percent 8 2 2 3 2 4 2" xfId="33268"/>
    <cellStyle name="Percent 8 2 2 3 2 5" xfId="33269"/>
    <cellStyle name="Percent 8 2 2 3 3" xfId="13916"/>
    <cellStyle name="Percent 8 2 2 3 4" xfId="13917"/>
    <cellStyle name="Percent 8 2 2 3 4 2" xfId="21752"/>
    <cellStyle name="Percent 8 2 2 3 4 2 2" xfId="33270"/>
    <cellStyle name="Percent 8 2 2 3 4 3" xfId="33271"/>
    <cellStyle name="Percent 8 2 2 3 5" xfId="21753"/>
    <cellStyle name="Percent 8 2 2 3 5 2" xfId="33272"/>
    <cellStyle name="Percent 8 2 2 3 6" xfId="33273"/>
    <cellStyle name="Percent 8 2 2 4" xfId="13918"/>
    <cellStyle name="Percent 8 2 2 4 2" xfId="13919"/>
    <cellStyle name="Percent 8 2 2 4 2 2" xfId="13920"/>
    <cellStyle name="Percent 8 2 2 4 2 3" xfId="13921"/>
    <cellStyle name="Percent 8 2 2 4 2 3 2" xfId="21754"/>
    <cellStyle name="Percent 8 2 2 4 2 3 2 2" xfId="33274"/>
    <cellStyle name="Percent 8 2 2 4 2 3 3" xfId="33275"/>
    <cellStyle name="Percent 8 2 2 4 2 4" xfId="21755"/>
    <cellStyle name="Percent 8 2 2 4 2 4 2" xfId="33276"/>
    <cellStyle name="Percent 8 2 2 4 2 5" xfId="33277"/>
    <cellStyle name="Percent 8 2 2 4 3" xfId="13922"/>
    <cellStyle name="Percent 8 2 2 4 4" xfId="13923"/>
    <cellStyle name="Percent 8 2 2 4 4 2" xfId="21756"/>
    <cellStyle name="Percent 8 2 2 4 4 2 2" xfId="33278"/>
    <cellStyle name="Percent 8 2 2 4 4 3" xfId="33279"/>
    <cellStyle name="Percent 8 2 2 4 5" xfId="21757"/>
    <cellStyle name="Percent 8 2 2 4 5 2" xfId="33280"/>
    <cellStyle name="Percent 8 2 2 4 6" xfId="33281"/>
    <cellStyle name="Percent 8 2 2 5" xfId="13924"/>
    <cellStyle name="Percent 8 2 2 5 2" xfId="13925"/>
    <cellStyle name="Percent 8 2 2 5 2 2" xfId="13926"/>
    <cellStyle name="Percent 8 2 2 5 2 3" xfId="13927"/>
    <cellStyle name="Percent 8 2 2 5 2 3 2" xfId="21758"/>
    <cellStyle name="Percent 8 2 2 5 2 3 2 2" xfId="33282"/>
    <cellStyle name="Percent 8 2 2 5 2 3 3" xfId="33283"/>
    <cellStyle name="Percent 8 2 2 5 2 4" xfId="21759"/>
    <cellStyle name="Percent 8 2 2 5 2 4 2" xfId="33284"/>
    <cellStyle name="Percent 8 2 2 5 2 5" xfId="33285"/>
    <cellStyle name="Percent 8 2 2 5 3" xfId="13928"/>
    <cellStyle name="Percent 8 2 2 5 4" xfId="13929"/>
    <cellStyle name="Percent 8 2 2 5 4 2" xfId="21760"/>
    <cellStyle name="Percent 8 2 2 5 4 2 2" xfId="33286"/>
    <cellStyle name="Percent 8 2 2 5 4 3" xfId="33287"/>
    <cellStyle name="Percent 8 2 2 5 5" xfId="21761"/>
    <cellStyle name="Percent 8 2 2 5 5 2" xfId="33288"/>
    <cellStyle name="Percent 8 2 2 5 6" xfId="33289"/>
    <cellStyle name="Percent 8 2 2 6" xfId="13930"/>
    <cellStyle name="Percent 8 2 3" xfId="13931"/>
    <cellStyle name="Percent 8 2 3 2" xfId="13932"/>
    <cellStyle name="Percent 8 2 4" xfId="13933"/>
    <cellStyle name="Percent 8 2 4 2" xfId="13934"/>
    <cellStyle name="Percent 8 2 5" xfId="13935"/>
    <cellStyle name="Percent 8 2 5 2" xfId="13936"/>
    <cellStyle name="Percent 8 2 6" xfId="13937"/>
    <cellStyle name="Percent 8 2 6 2" xfId="13938"/>
    <cellStyle name="Percent 8 2 6 3" xfId="13939"/>
    <cellStyle name="Percent 8 2 6 3 2" xfId="21762"/>
    <cellStyle name="Percent 8 2 6 3 2 2" xfId="33290"/>
    <cellStyle name="Percent 8 2 6 3 3" xfId="33291"/>
    <cellStyle name="Percent 8 2 6 4" xfId="21763"/>
    <cellStyle name="Percent 8 2 6 4 2" xfId="33292"/>
    <cellStyle name="Percent 8 2 6 5" xfId="33293"/>
    <cellStyle name="Percent 8 2 7" xfId="13940"/>
    <cellStyle name="Percent 8 2 7 2" xfId="13941"/>
    <cellStyle name="Percent 8 2 7 3" xfId="13942"/>
    <cellStyle name="Percent 8 2 7 3 2" xfId="21764"/>
    <cellStyle name="Percent 8 2 7 3 2 2" xfId="33294"/>
    <cellStyle name="Percent 8 2 7 3 3" xfId="33295"/>
    <cellStyle name="Percent 8 2 7 4" xfId="21765"/>
    <cellStyle name="Percent 8 2 7 4 2" xfId="33296"/>
    <cellStyle name="Percent 8 2 7 5" xfId="33297"/>
    <cellStyle name="Percent 8 2 8" xfId="13943"/>
    <cellStyle name="Percent 8 2 9" xfId="13944"/>
    <cellStyle name="Percent 8 2 9 2" xfId="21766"/>
    <cellStyle name="Percent 8 2 9 2 2" xfId="33298"/>
    <cellStyle name="Percent 8 2 9 3" xfId="33299"/>
    <cellStyle name="Percent 8 3" xfId="13945"/>
    <cellStyle name="Percent 8 3 2" xfId="13946"/>
    <cellStyle name="Percent 8 3 2 2" xfId="13947"/>
    <cellStyle name="Percent 8 3 2 3" xfId="13948"/>
    <cellStyle name="Percent 8 3 2 3 2" xfId="21767"/>
    <cellStyle name="Percent 8 3 2 3 2 2" xfId="33300"/>
    <cellStyle name="Percent 8 3 2 3 3" xfId="33301"/>
    <cellStyle name="Percent 8 3 2 4" xfId="21768"/>
    <cellStyle name="Percent 8 3 2 4 2" xfId="33302"/>
    <cellStyle name="Percent 8 3 2 5" xfId="33303"/>
    <cellStyle name="Percent 8 3 3" xfId="13949"/>
    <cellStyle name="Percent 8 3 4" xfId="13950"/>
    <cellStyle name="Percent 8 3 4 2" xfId="21769"/>
    <cellStyle name="Percent 8 3 4 2 2" xfId="33304"/>
    <cellStyle name="Percent 8 3 4 3" xfId="33305"/>
    <cellStyle name="Percent 8 3 5" xfId="21770"/>
    <cellStyle name="Percent 8 3 5 2" xfId="33306"/>
    <cellStyle name="Percent 8 3 6" xfId="33307"/>
    <cellStyle name="Percent 8 4" xfId="13951"/>
    <cellStyle name="Percent 8 4 2" xfId="13952"/>
    <cellStyle name="Percent 8 4 2 2" xfId="13953"/>
    <cellStyle name="Percent 8 4 2 3" xfId="13954"/>
    <cellStyle name="Percent 8 4 2 3 2" xfId="21771"/>
    <cellStyle name="Percent 8 4 2 3 2 2" xfId="33308"/>
    <cellStyle name="Percent 8 4 2 3 3" xfId="33309"/>
    <cellStyle name="Percent 8 4 2 4" xfId="21772"/>
    <cellStyle name="Percent 8 4 2 4 2" xfId="33310"/>
    <cellStyle name="Percent 8 4 2 5" xfId="33311"/>
    <cellStyle name="Percent 8 4 3" xfId="13955"/>
    <cellStyle name="Percent 8 4 4" xfId="13956"/>
    <cellStyle name="Percent 8 4 4 2" xfId="21773"/>
    <cellStyle name="Percent 8 4 4 2 2" xfId="33312"/>
    <cellStyle name="Percent 8 4 4 3" xfId="33313"/>
    <cellStyle name="Percent 8 4 5" xfId="21774"/>
    <cellStyle name="Percent 8 4 5 2" xfId="33314"/>
    <cellStyle name="Percent 8 4 6" xfId="33315"/>
    <cellStyle name="Percent 8 5" xfId="13957"/>
    <cellStyle name="Percent 8 5 2" xfId="13958"/>
    <cellStyle name="Percent 8 5 2 2" xfId="13959"/>
    <cellStyle name="Percent 8 5 2 3" xfId="13960"/>
    <cellStyle name="Percent 8 5 2 3 2" xfId="21775"/>
    <cellStyle name="Percent 8 5 2 3 2 2" xfId="33316"/>
    <cellStyle name="Percent 8 5 2 3 3" xfId="33317"/>
    <cellStyle name="Percent 8 5 2 4" xfId="21776"/>
    <cellStyle name="Percent 8 5 2 4 2" xfId="33318"/>
    <cellStyle name="Percent 8 5 2 5" xfId="33319"/>
    <cellStyle name="Percent 8 5 3" xfId="13961"/>
    <cellStyle name="Percent 8 5 4" xfId="13962"/>
    <cellStyle name="Percent 8 5 4 2" xfId="21777"/>
    <cellStyle name="Percent 8 5 4 2 2" xfId="33320"/>
    <cellStyle name="Percent 8 5 4 3" xfId="33321"/>
    <cellStyle name="Percent 8 5 5" xfId="21778"/>
    <cellStyle name="Percent 8 5 5 2" xfId="33322"/>
    <cellStyle name="Percent 8 5 6" xfId="33323"/>
    <cellStyle name="Percent 8 6" xfId="13963"/>
    <cellStyle name="Percent 8 6 2" xfId="13964"/>
    <cellStyle name="Percent 8 6 2 2" xfId="13965"/>
    <cellStyle name="Percent 8 6 2 3" xfId="13966"/>
    <cellStyle name="Percent 8 6 2 3 2" xfId="21779"/>
    <cellStyle name="Percent 8 6 2 3 2 2" xfId="33324"/>
    <cellStyle name="Percent 8 6 2 3 3" xfId="33325"/>
    <cellStyle name="Percent 8 6 2 4" xfId="21780"/>
    <cellStyle name="Percent 8 6 2 4 2" xfId="33326"/>
    <cellStyle name="Percent 8 6 2 5" xfId="33327"/>
    <cellStyle name="Percent 8 6 3" xfId="13967"/>
    <cellStyle name="Percent 8 6 4" xfId="13968"/>
    <cellStyle name="Percent 8 6 4 2" xfId="21781"/>
    <cellStyle name="Percent 8 6 4 2 2" xfId="33328"/>
    <cellStyle name="Percent 8 6 4 3" xfId="33329"/>
    <cellStyle name="Percent 8 6 5" xfId="21782"/>
    <cellStyle name="Percent 8 6 5 2" xfId="33330"/>
    <cellStyle name="Percent 8 6 6" xfId="33331"/>
    <cellStyle name="Percent 8 7" xfId="13969"/>
    <cellStyle name="Percent 8 7 2" xfId="13970"/>
    <cellStyle name="Percent 8 7 3" xfId="33332"/>
    <cellStyle name="Percent 8 8" xfId="13971"/>
    <cellStyle name="Percent 8 8 2" xfId="13972"/>
    <cellStyle name="Percent 8 8 3" xfId="13973"/>
    <cellStyle name="Percent 8 8 3 2" xfId="21783"/>
    <cellStyle name="Percent 8 8 3 2 2" xfId="33333"/>
    <cellStyle name="Percent 8 8 3 3" xfId="33334"/>
    <cellStyle name="Percent 8 8 4" xfId="21784"/>
    <cellStyle name="Percent 8 8 4 2" xfId="33335"/>
    <cellStyle name="Percent 8 8 5" xfId="33336"/>
    <cellStyle name="Percent 8 9" xfId="13974"/>
    <cellStyle name="Percent 80" xfId="13975"/>
    <cellStyle name="Percent 80 2" xfId="21785"/>
    <cellStyle name="Percent 80 2 2" xfId="33337"/>
    <cellStyle name="Percent 80 3" xfId="33338"/>
    <cellStyle name="Percent 81" xfId="21786"/>
    <cellStyle name="Percent 81 2" xfId="33668"/>
    <cellStyle name="Percent 82" xfId="21787"/>
    <cellStyle name="Percent 83" xfId="21788"/>
    <cellStyle name="Percent 84" xfId="33612"/>
    <cellStyle name="Percent 85" xfId="33617"/>
    <cellStyle name="Percent 85 2" xfId="33721"/>
    <cellStyle name="Percent 86" xfId="33682"/>
    <cellStyle name="Percent 9" xfId="13976"/>
    <cellStyle name="Percent 9 2" xfId="13977"/>
    <cellStyle name="Percent 9 2 2" xfId="13978"/>
    <cellStyle name="Percent 9 3" xfId="13979"/>
    <cellStyle name="Percent 9 4" xfId="13980"/>
    <cellStyle name="PRINTFONT" xfId="13981"/>
    <cellStyle name="PRINTFONT 2" xfId="13982"/>
    <cellStyle name="PSChar" xfId="13983"/>
    <cellStyle name="PSChar 2" xfId="13984"/>
    <cellStyle name="PSDate" xfId="13985"/>
    <cellStyle name="PSDate 2" xfId="13986"/>
    <cellStyle name="PSDec" xfId="13987"/>
    <cellStyle name="PSDec 2" xfId="13988"/>
    <cellStyle name="PSHeading" xfId="13989"/>
    <cellStyle name="PSHeading 2" xfId="13990"/>
    <cellStyle name="PSHeading 3" xfId="13991"/>
    <cellStyle name="PSHeading 3 2" xfId="21789"/>
    <cellStyle name="PSHeading 3 2 2" xfId="33339"/>
    <cellStyle name="PSHeading 4" xfId="21790"/>
    <cellStyle name="PSHeading 4 2" xfId="33340"/>
    <cellStyle name="PSInt" xfId="13992"/>
    <cellStyle name="PSInt 2" xfId="13993"/>
    <cellStyle name="PSSpacer" xfId="13994"/>
    <cellStyle name="PSSpacer 2" xfId="13995"/>
    <cellStyle name="Reset  - Style4" xfId="13996"/>
    <cellStyle name="Reset  - Style4 2" xfId="13997"/>
    <cellStyle name="Reset  - Style7" xfId="13998"/>
    <cellStyle name="Reset  - Style7 2" xfId="13999"/>
    <cellStyle name="SectionHeaderNormal" xfId="14000"/>
    <cellStyle name="STD" xfId="14001"/>
    <cellStyle name="STD 2" xfId="14002"/>
    <cellStyle name="Style 1060" xfId="14003"/>
    <cellStyle name="Style 1092" xfId="14004"/>
    <cellStyle name="Style 1096" xfId="14005"/>
    <cellStyle name="Style 1100" xfId="14006"/>
    <cellStyle name="Style 21" xfId="70"/>
    <cellStyle name="Style 21 2" xfId="71"/>
    <cellStyle name="Style 21 2 2" xfId="14007"/>
    <cellStyle name="Style 21 3" xfId="14008"/>
    <cellStyle name="Style 21 3 2" xfId="14009"/>
    <cellStyle name="Style 21 4" xfId="14010"/>
    <cellStyle name="Style 21 4 2" xfId="14011"/>
    <cellStyle name="Style 21 5" xfId="14012"/>
    <cellStyle name="Style 21 5 2" xfId="14013"/>
    <cellStyle name="Style 21 6" xfId="14014"/>
    <cellStyle name="Style 22" xfId="72"/>
    <cellStyle name="Style 22 2" xfId="73"/>
    <cellStyle name="Style 22 2 2" xfId="14015"/>
    <cellStyle name="Style 22 3" xfId="14016"/>
    <cellStyle name="Style 22 3 2" xfId="14017"/>
    <cellStyle name="Style 22 4" xfId="14018"/>
    <cellStyle name="Style 22 4 2" xfId="14019"/>
    <cellStyle name="Style 22 5" xfId="14020"/>
    <cellStyle name="Style 22 5 2" xfId="14021"/>
    <cellStyle name="Style 22 6" xfId="14022"/>
    <cellStyle name="Style 23" xfId="74"/>
    <cellStyle name="Style 23 2" xfId="75"/>
    <cellStyle name="Style 23 2 2" xfId="14023"/>
    <cellStyle name="Style 23 3" xfId="14024"/>
    <cellStyle name="Style 23 3 2" xfId="14025"/>
    <cellStyle name="Style 23 4" xfId="14026"/>
    <cellStyle name="Style 23 4 2" xfId="14027"/>
    <cellStyle name="Style 23 5" xfId="14028"/>
    <cellStyle name="Style 23 5 2" xfId="14029"/>
    <cellStyle name="Style 23 6" xfId="14030"/>
    <cellStyle name="Style 24" xfId="76"/>
    <cellStyle name="Style 24 2" xfId="77"/>
    <cellStyle name="Style 24 2 2" xfId="14031"/>
    <cellStyle name="Style 24 3" xfId="14032"/>
    <cellStyle name="Style 24 3 2" xfId="14033"/>
    <cellStyle name="Style 24 4" xfId="14034"/>
    <cellStyle name="Style 24 4 2" xfId="14035"/>
    <cellStyle name="Style 24 5" xfId="14036"/>
    <cellStyle name="Style 24 5 2" xfId="14037"/>
    <cellStyle name="Style 24 6" xfId="14038"/>
    <cellStyle name="Style 25" xfId="78"/>
    <cellStyle name="Style 25 10" xfId="14039"/>
    <cellStyle name="Style 25 10 2" xfId="14040"/>
    <cellStyle name="Style 25 11" xfId="14041"/>
    <cellStyle name="Style 25 2" xfId="79"/>
    <cellStyle name="Style 25 2 2" xfId="14042"/>
    <cellStyle name="Style 25 3" xfId="80"/>
    <cellStyle name="Style 25 3 2" xfId="14043"/>
    <cellStyle name="Style 25 4" xfId="81"/>
    <cellStyle name="Style 25 4 2" xfId="14044"/>
    <cellStyle name="Style 25 5" xfId="82"/>
    <cellStyle name="Style 25 5 2" xfId="14045"/>
    <cellStyle name="Style 25 6" xfId="83"/>
    <cellStyle name="Style 25 6 2" xfId="14046"/>
    <cellStyle name="Style 25 7" xfId="84"/>
    <cellStyle name="Style 25 7 2" xfId="14047"/>
    <cellStyle name="Style 25 8" xfId="14048"/>
    <cellStyle name="Style 25 8 2" xfId="14049"/>
    <cellStyle name="Style 25 9" xfId="14050"/>
    <cellStyle name="Style 25 9 2" xfId="14051"/>
    <cellStyle name="Style 26" xfId="85"/>
    <cellStyle name="Style 26 2" xfId="86"/>
    <cellStyle name="Style 26 2 2" xfId="14052"/>
    <cellStyle name="Style 26 2 2 2" xfId="14053"/>
    <cellStyle name="Style 26 2 3" xfId="14054"/>
    <cellStyle name="Style 26 3" xfId="14055"/>
    <cellStyle name="Style 26 3 2" xfId="14056"/>
    <cellStyle name="Style 26 3 2 2" xfId="14057"/>
    <cellStyle name="Style 26 3 3" xfId="14058"/>
    <cellStyle name="Style 26 4" xfId="14059"/>
    <cellStyle name="Style 26 4 2" xfId="14060"/>
    <cellStyle name="Style 26 5" xfId="14061"/>
    <cellStyle name="Style 26 5 2" xfId="14062"/>
    <cellStyle name="Style 26 6" xfId="14063"/>
    <cellStyle name="Style 26 7" xfId="14064"/>
    <cellStyle name="Style 26 8" xfId="14065"/>
    <cellStyle name="Style 26 9" xfId="21791"/>
    <cellStyle name="Style 27" xfId="87"/>
    <cellStyle name="Style 27 2" xfId="88"/>
    <cellStyle name="Style 27 2 2" xfId="14066"/>
    <cellStyle name="Style 27 3" xfId="14067"/>
    <cellStyle name="Style 27 3 2" xfId="14068"/>
    <cellStyle name="Style 27 4" xfId="14069"/>
    <cellStyle name="Style 27 4 2" xfId="14070"/>
    <cellStyle name="Style 27 5" xfId="14071"/>
    <cellStyle name="Style 27 5 2" xfId="14072"/>
    <cellStyle name="Style 27 6" xfId="14073"/>
    <cellStyle name="Style 28" xfId="89"/>
    <cellStyle name="Style 28 2" xfId="90"/>
    <cellStyle name="Style 28 2 2" xfId="14074"/>
    <cellStyle name="Style 28 3" xfId="14075"/>
    <cellStyle name="Style 28 3 2" xfId="14076"/>
    <cellStyle name="Style 28 4" xfId="14077"/>
    <cellStyle name="Style 28 4 2" xfId="14078"/>
    <cellStyle name="Style 28 5" xfId="14079"/>
    <cellStyle name="Style 28 5 2" xfId="14080"/>
    <cellStyle name="Style 28 6" xfId="14081"/>
    <cellStyle name="Style 29" xfId="91"/>
    <cellStyle name="Style 29 10" xfId="14082"/>
    <cellStyle name="Style 29 10 2" xfId="14083"/>
    <cellStyle name="Style 29 11" xfId="14084"/>
    <cellStyle name="Style 29 11 2" xfId="14085"/>
    <cellStyle name="Style 29 12" xfId="14086"/>
    <cellStyle name="Style 29 12 2" xfId="14087"/>
    <cellStyle name="Style 29 13" xfId="14088"/>
    <cellStyle name="Style 29 13 2" xfId="14089"/>
    <cellStyle name="Style 29 14" xfId="14090"/>
    <cellStyle name="Style 29 14 2" xfId="14091"/>
    <cellStyle name="Style 29 15" xfId="14092"/>
    <cellStyle name="Style 29 15 2" xfId="14093"/>
    <cellStyle name="Style 29 16" xfId="14094"/>
    <cellStyle name="Style 29 16 2" xfId="14095"/>
    <cellStyle name="Style 29 17" xfId="14096"/>
    <cellStyle name="Style 29 2" xfId="92"/>
    <cellStyle name="Style 29 2 2" xfId="14097"/>
    <cellStyle name="Style 29 3" xfId="14098"/>
    <cellStyle name="Style 29 3 2" xfId="14099"/>
    <cellStyle name="Style 29 4" xfId="14100"/>
    <cellStyle name="Style 29 4 2" xfId="14101"/>
    <cellStyle name="Style 29 5" xfId="14102"/>
    <cellStyle name="Style 29 5 2" xfId="14103"/>
    <cellStyle name="Style 29 6" xfId="14104"/>
    <cellStyle name="Style 29 6 2" xfId="14105"/>
    <cellStyle name="Style 29 7" xfId="14106"/>
    <cellStyle name="Style 29 7 2" xfId="14107"/>
    <cellStyle name="Style 29 8" xfId="14108"/>
    <cellStyle name="Style 29 8 2" xfId="14109"/>
    <cellStyle name="Style 29 9" xfId="14110"/>
    <cellStyle name="Style 29 9 2" xfId="14111"/>
    <cellStyle name="Style 30" xfId="93"/>
    <cellStyle name="Style 30 10" xfId="14112"/>
    <cellStyle name="Style 30 10 2" xfId="14113"/>
    <cellStyle name="Style 30 11" xfId="14114"/>
    <cellStyle name="Style 30 11 2" xfId="14115"/>
    <cellStyle name="Style 30 12" xfId="14116"/>
    <cellStyle name="Style 30 12 2" xfId="14117"/>
    <cellStyle name="Style 30 13" xfId="14118"/>
    <cellStyle name="Style 30 13 2" xfId="14119"/>
    <cellStyle name="Style 30 14" xfId="14120"/>
    <cellStyle name="Style 30 14 2" xfId="14121"/>
    <cellStyle name="Style 30 15" xfId="14122"/>
    <cellStyle name="Style 30 15 2" xfId="14123"/>
    <cellStyle name="Style 30 16" xfId="14124"/>
    <cellStyle name="Style 30 16 2" xfId="14125"/>
    <cellStyle name="Style 30 17" xfId="14126"/>
    <cellStyle name="Style 30 2" xfId="94"/>
    <cellStyle name="Style 30 2 2" xfId="14127"/>
    <cellStyle name="Style 30 3" xfId="14128"/>
    <cellStyle name="Style 30 3 2" xfId="14129"/>
    <cellStyle name="Style 30 4" xfId="14130"/>
    <cellStyle name="Style 30 4 2" xfId="14131"/>
    <cellStyle name="Style 30 5" xfId="14132"/>
    <cellStyle name="Style 30 5 2" xfId="14133"/>
    <cellStyle name="Style 30 6" xfId="14134"/>
    <cellStyle name="Style 30 6 2" xfId="14135"/>
    <cellStyle name="Style 30 7" xfId="14136"/>
    <cellStyle name="Style 30 7 2" xfId="14137"/>
    <cellStyle name="Style 30 8" xfId="14138"/>
    <cellStyle name="Style 30 8 2" xfId="14139"/>
    <cellStyle name="Style 30 9" xfId="14140"/>
    <cellStyle name="Style 30 9 2" xfId="14141"/>
    <cellStyle name="Style 31" xfId="95"/>
    <cellStyle name="Style 31 2" xfId="96"/>
    <cellStyle name="Style 31 2 2" xfId="14142"/>
    <cellStyle name="Style 31 3" xfId="14143"/>
    <cellStyle name="Style 31 3 2" xfId="14144"/>
    <cellStyle name="Style 31 4" xfId="14145"/>
    <cellStyle name="Style 31 4 2" xfId="14146"/>
    <cellStyle name="Style 31 5" xfId="14147"/>
    <cellStyle name="Style 31 5 2" xfId="14148"/>
    <cellStyle name="Style 31 6" xfId="14149"/>
    <cellStyle name="Style 32" xfId="97"/>
    <cellStyle name="Style 32 2" xfId="98"/>
    <cellStyle name="Style 32 2 2" xfId="14150"/>
    <cellStyle name="Style 32 3" xfId="99"/>
    <cellStyle name="Style 32 3 2" xfId="14151"/>
    <cellStyle name="Style 32 4" xfId="100"/>
    <cellStyle name="Style 32 4 2" xfId="14152"/>
    <cellStyle name="Style 32 5" xfId="101"/>
    <cellStyle name="Style 32 5 2" xfId="14153"/>
    <cellStyle name="Style 32 6" xfId="102"/>
    <cellStyle name="Style 32 6 2" xfId="14154"/>
    <cellStyle name="Style 32 7" xfId="103"/>
    <cellStyle name="Style 32 7 2" xfId="14155"/>
    <cellStyle name="Style 32 8" xfId="14156"/>
    <cellStyle name="Style 33" xfId="104"/>
    <cellStyle name="Style 33 10" xfId="14157"/>
    <cellStyle name="Style 33 10 2" xfId="14158"/>
    <cellStyle name="Style 33 11" xfId="14159"/>
    <cellStyle name="Style 33 11 2" xfId="14160"/>
    <cellStyle name="Style 33 12" xfId="14161"/>
    <cellStyle name="Style 33 12 2" xfId="14162"/>
    <cellStyle name="Style 33 13" xfId="14163"/>
    <cellStyle name="Style 33 13 2" xfId="14164"/>
    <cellStyle name="Style 33 14" xfId="14165"/>
    <cellStyle name="Style 33 14 2" xfId="14166"/>
    <cellStyle name="Style 33 15" xfId="14167"/>
    <cellStyle name="Style 33 15 2" xfId="14168"/>
    <cellStyle name="Style 33 16" xfId="14169"/>
    <cellStyle name="Style 33 16 2" xfId="14170"/>
    <cellStyle name="Style 33 17" xfId="14171"/>
    <cellStyle name="Style 33 2" xfId="105"/>
    <cellStyle name="Style 33 2 2" xfId="14172"/>
    <cellStyle name="Style 33 3" xfId="14173"/>
    <cellStyle name="Style 33 3 2" xfId="14174"/>
    <cellStyle name="Style 33 4" xfId="14175"/>
    <cellStyle name="Style 33 4 2" xfId="14176"/>
    <cellStyle name="Style 33 5" xfId="14177"/>
    <cellStyle name="Style 33 5 2" xfId="14178"/>
    <cellStyle name="Style 33 6" xfId="14179"/>
    <cellStyle name="Style 33 6 2" xfId="14180"/>
    <cellStyle name="Style 33 7" xfId="14181"/>
    <cellStyle name="Style 33 7 2" xfId="14182"/>
    <cellStyle name="Style 33 8" xfId="14183"/>
    <cellStyle name="Style 33 8 2" xfId="14184"/>
    <cellStyle name="Style 33 9" xfId="14185"/>
    <cellStyle name="Style 33 9 2" xfId="14186"/>
    <cellStyle name="Style 34" xfId="106"/>
    <cellStyle name="Style 34 10" xfId="14187"/>
    <cellStyle name="Style 34 10 2" xfId="14188"/>
    <cellStyle name="Style 34 11" xfId="14189"/>
    <cellStyle name="Style 34 11 2" xfId="14190"/>
    <cellStyle name="Style 34 12" xfId="14191"/>
    <cellStyle name="Style 34 12 2" xfId="14192"/>
    <cellStyle name="Style 34 13" xfId="14193"/>
    <cellStyle name="Style 34 13 2" xfId="14194"/>
    <cellStyle name="Style 34 14" xfId="14195"/>
    <cellStyle name="Style 34 14 2" xfId="14196"/>
    <cellStyle name="Style 34 15" xfId="14197"/>
    <cellStyle name="Style 34 15 2" xfId="14198"/>
    <cellStyle name="Style 34 16" xfId="14199"/>
    <cellStyle name="Style 34 16 2" xfId="14200"/>
    <cellStyle name="Style 34 17" xfId="14201"/>
    <cellStyle name="Style 34 2" xfId="107"/>
    <cellStyle name="Style 34 2 2" xfId="14202"/>
    <cellStyle name="Style 34 3" xfId="14203"/>
    <cellStyle name="Style 34 3 2" xfId="14204"/>
    <cellStyle name="Style 34 4" xfId="14205"/>
    <cellStyle name="Style 34 4 2" xfId="14206"/>
    <cellStyle name="Style 34 5" xfId="14207"/>
    <cellStyle name="Style 34 5 2" xfId="14208"/>
    <cellStyle name="Style 34 6" xfId="14209"/>
    <cellStyle name="Style 34 6 2" xfId="14210"/>
    <cellStyle name="Style 34 7" xfId="14211"/>
    <cellStyle name="Style 34 7 2" xfId="14212"/>
    <cellStyle name="Style 34 8" xfId="14213"/>
    <cellStyle name="Style 34 8 2" xfId="14214"/>
    <cellStyle name="Style 34 9" xfId="14215"/>
    <cellStyle name="Style 34 9 2" xfId="14216"/>
    <cellStyle name="Style 35" xfId="108"/>
    <cellStyle name="Style 35 10" xfId="14217"/>
    <cellStyle name="Style 35 10 2" xfId="14218"/>
    <cellStyle name="Style 35 11" xfId="14219"/>
    <cellStyle name="Style 35 11 2" xfId="14220"/>
    <cellStyle name="Style 35 12" xfId="14221"/>
    <cellStyle name="Style 35 12 2" xfId="14222"/>
    <cellStyle name="Style 35 13" xfId="14223"/>
    <cellStyle name="Style 35 13 2" xfId="14224"/>
    <cellStyle name="Style 35 14" xfId="14225"/>
    <cellStyle name="Style 35 14 2" xfId="14226"/>
    <cellStyle name="Style 35 15" xfId="14227"/>
    <cellStyle name="Style 35 15 2" xfId="14228"/>
    <cellStyle name="Style 35 16" xfId="14229"/>
    <cellStyle name="Style 35 16 2" xfId="14230"/>
    <cellStyle name="Style 35 17" xfId="14231"/>
    <cellStyle name="Style 35 2" xfId="109"/>
    <cellStyle name="Style 35 2 2" xfId="14232"/>
    <cellStyle name="Style 35 3" xfId="14233"/>
    <cellStyle name="Style 35 3 2" xfId="14234"/>
    <cellStyle name="Style 35 4" xfId="14235"/>
    <cellStyle name="Style 35 4 2" xfId="14236"/>
    <cellStyle name="Style 35 5" xfId="14237"/>
    <cellStyle name="Style 35 5 2" xfId="14238"/>
    <cellStyle name="Style 35 6" xfId="14239"/>
    <cellStyle name="Style 35 6 2" xfId="14240"/>
    <cellStyle name="Style 35 7" xfId="14241"/>
    <cellStyle name="Style 35 7 2" xfId="14242"/>
    <cellStyle name="Style 35 8" xfId="14243"/>
    <cellStyle name="Style 35 8 2" xfId="14244"/>
    <cellStyle name="Style 35 9" xfId="14245"/>
    <cellStyle name="Style 35 9 2" xfId="14246"/>
    <cellStyle name="Style 36" xfId="110"/>
    <cellStyle name="Style 36 10" xfId="14247"/>
    <cellStyle name="Style 36 10 2" xfId="14248"/>
    <cellStyle name="Style 36 11" xfId="14249"/>
    <cellStyle name="Style 36 11 2" xfId="14250"/>
    <cellStyle name="Style 36 12" xfId="14251"/>
    <cellStyle name="Style 36 12 2" xfId="14252"/>
    <cellStyle name="Style 36 13" xfId="14253"/>
    <cellStyle name="Style 36 13 2" xfId="14254"/>
    <cellStyle name="Style 36 14" xfId="14255"/>
    <cellStyle name="Style 36 14 2" xfId="14256"/>
    <cellStyle name="Style 36 15" xfId="14257"/>
    <cellStyle name="Style 36 15 2" xfId="14258"/>
    <cellStyle name="Style 36 16" xfId="14259"/>
    <cellStyle name="Style 36 16 2" xfId="14260"/>
    <cellStyle name="Style 36 17" xfId="14261"/>
    <cellStyle name="Style 36 2" xfId="111"/>
    <cellStyle name="Style 36 2 2" xfId="14262"/>
    <cellStyle name="Style 36 3" xfId="14263"/>
    <cellStyle name="Style 36 3 2" xfId="14264"/>
    <cellStyle name="Style 36 4" xfId="14265"/>
    <cellStyle name="Style 36 4 2" xfId="14266"/>
    <cellStyle name="Style 36 5" xfId="14267"/>
    <cellStyle name="Style 36 5 2" xfId="14268"/>
    <cellStyle name="Style 36 6" xfId="14269"/>
    <cellStyle name="Style 36 6 2" xfId="14270"/>
    <cellStyle name="Style 36 7" xfId="14271"/>
    <cellStyle name="Style 36 7 2" xfId="14272"/>
    <cellStyle name="Style 36 8" xfId="14273"/>
    <cellStyle name="Style 36 8 2" xfId="14274"/>
    <cellStyle name="Style 36 9" xfId="14275"/>
    <cellStyle name="Style 36 9 2" xfId="14276"/>
    <cellStyle name="Style 39" xfId="112"/>
    <cellStyle name="Style 39 10" xfId="14277"/>
    <cellStyle name="Style 39 10 2" xfId="14278"/>
    <cellStyle name="Style 39 10 3" xfId="14279"/>
    <cellStyle name="Style 39 10 3 2" xfId="21792"/>
    <cellStyle name="Style 39 10 3 2 2" xfId="33341"/>
    <cellStyle name="Style 39 10 4" xfId="21793"/>
    <cellStyle name="Style 39 10 4 2" xfId="33342"/>
    <cellStyle name="Style 39 11" xfId="14280"/>
    <cellStyle name="Style 39 11 2" xfId="14281"/>
    <cellStyle name="Style 39 11 3" xfId="14282"/>
    <cellStyle name="Style 39 11 3 2" xfId="21794"/>
    <cellStyle name="Style 39 11 3 2 2" xfId="33343"/>
    <cellStyle name="Style 39 11 4" xfId="21795"/>
    <cellStyle name="Style 39 11 4 2" xfId="33344"/>
    <cellStyle name="Style 39 12" xfId="14283"/>
    <cellStyle name="Style 39 12 2" xfId="14284"/>
    <cellStyle name="Style 39 12 3" xfId="14285"/>
    <cellStyle name="Style 39 12 3 2" xfId="21796"/>
    <cellStyle name="Style 39 12 3 2 2" xfId="33345"/>
    <cellStyle name="Style 39 12 4" xfId="21797"/>
    <cellStyle name="Style 39 12 4 2" xfId="33346"/>
    <cellStyle name="Style 39 13" xfId="14286"/>
    <cellStyle name="Style 39 13 2" xfId="14287"/>
    <cellStyle name="Style 39 13 3" xfId="14288"/>
    <cellStyle name="Style 39 13 3 2" xfId="21798"/>
    <cellStyle name="Style 39 13 3 2 2" xfId="33347"/>
    <cellStyle name="Style 39 13 4" xfId="21799"/>
    <cellStyle name="Style 39 13 4 2" xfId="33348"/>
    <cellStyle name="Style 39 14" xfId="14289"/>
    <cellStyle name="Style 39 14 2" xfId="14290"/>
    <cellStyle name="Style 39 14 3" xfId="14291"/>
    <cellStyle name="Style 39 14 3 2" xfId="21800"/>
    <cellStyle name="Style 39 14 3 2 2" xfId="33349"/>
    <cellStyle name="Style 39 14 4" xfId="21801"/>
    <cellStyle name="Style 39 14 4 2" xfId="33350"/>
    <cellStyle name="Style 39 15" xfId="14292"/>
    <cellStyle name="Style 39 15 2" xfId="14293"/>
    <cellStyle name="Style 39 15 3" xfId="14294"/>
    <cellStyle name="Style 39 15 3 2" xfId="21802"/>
    <cellStyle name="Style 39 15 3 2 2" xfId="33351"/>
    <cellStyle name="Style 39 15 4" xfId="21803"/>
    <cellStyle name="Style 39 15 4 2" xfId="33352"/>
    <cellStyle name="Style 39 16" xfId="14295"/>
    <cellStyle name="Style 39 16 2" xfId="14296"/>
    <cellStyle name="Style 39 16 3" xfId="14297"/>
    <cellStyle name="Style 39 16 3 2" xfId="21804"/>
    <cellStyle name="Style 39 16 3 2 2" xfId="33353"/>
    <cellStyle name="Style 39 16 4" xfId="21805"/>
    <cellStyle name="Style 39 16 4 2" xfId="33354"/>
    <cellStyle name="Style 39 17" xfId="14298"/>
    <cellStyle name="Style 39 18" xfId="14299"/>
    <cellStyle name="Style 39 18 2" xfId="21806"/>
    <cellStyle name="Style 39 18 2 2" xfId="33355"/>
    <cellStyle name="Style 39 19" xfId="14300"/>
    <cellStyle name="Style 39 19 2" xfId="33356"/>
    <cellStyle name="Style 39 2" xfId="113"/>
    <cellStyle name="Style 39 2 2" xfId="14301"/>
    <cellStyle name="Style 39 2 2 2" xfId="14302"/>
    <cellStyle name="Style 39 2 2 2 2" xfId="21807"/>
    <cellStyle name="Style 39 2 2 2 2 2" xfId="33357"/>
    <cellStyle name="Style 39 2 3" xfId="14303"/>
    <cellStyle name="Style 39 2 3 2" xfId="21808"/>
    <cellStyle name="Style 39 2 3 2 2" xfId="33358"/>
    <cellStyle name="Style 39 2 4" xfId="21809"/>
    <cellStyle name="Style 39 2 4 2" xfId="33359"/>
    <cellStyle name="Style 39 20" xfId="33634"/>
    <cellStyle name="Style 39 3" xfId="14304"/>
    <cellStyle name="Style 39 3 2" xfId="14305"/>
    <cellStyle name="Style 39 3 3" xfId="14306"/>
    <cellStyle name="Style 39 3 3 2" xfId="21810"/>
    <cellStyle name="Style 39 3 3 2 2" xfId="33360"/>
    <cellStyle name="Style 39 3 4" xfId="21811"/>
    <cellStyle name="Style 39 3 4 2" xfId="33361"/>
    <cellStyle name="Style 39 4" xfId="14307"/>
    <cellStyle name="Style 39 4 2" xfId="14308"/>
    <cellStyle name="Style 39 4 3" xfId="14309"/>
    <cellStyle name="Style 39 4 3 2" xfId="21812"/>
    <cellStyle name="Style 39 4 3 2 2" xfId="33362"/>
    <cellStyle name="Style 39 4 4" xfId="21813"/>
    <cellStyle name="Style 39 4 4 2" xfId="33363"/>
    <cellStyle name="Style 39 5" xfId="14310"/>
    <cellStyle name="Style 39 5 2" xfId="14311"/>
    <cellStyle name="Style 39 5 3" xfId="14312"/>
    <cellStyle name="Style 39 5 3 2" xfId="21814"/>
    <cellStyle name="Style 39 5 3 2 2" xfId="33364"/>
    <cellStyle name="Style 39 5 4" xfId="21815"/>
    <cellStyle name="Style 39 5 4 2" xfId="33365"/>
    <cellStyle name="Style 39 6" xfId="14313"/>
    <cellStyle name="Style 39 6 2" xfId="14314"/>
    <cellStyle name="Style 39 6 3" xfId="14315"/>
    <cellStyle name="Style 39 6 3 2" xfId="21816"/>
    <cellStyle name="Style 39 6 3 2 2" xfId="33366"/>
    <cellStyle name="Style 39 6 4" xfId="21817"/>
    <cellStyle name="Style 39 6 4 2" xfId="33367"/>
    <cellStyle name="Style 39 7" xfId="14316"/>
    <cellStyle name="Style 39 7 2" xfId="14317"/>
    <cellStyle name="Style 39 7 3" xfId="14318"/>
    <cellStyle name="Style 39 7 3 2" xfId="21818"/>
    <cellStyle name="Style 39 7 3 2 2" xfId="33368"/>
    <cellStyle name="Style 39 7 4" xfId="21819"/>
    <cellStyle name="Style 39 7 4 2" xfId="33369"/>
    <cellStyle name="Style 39 8" xfId="14319"/>
    <cellStyle name="Style 39 8 2" xfId="14320"/>
    <cellStyle name="Style 39 8 3" xfId="14321"/>
    <cellStyle name="Style 39 8 3 2" xfId="21820"/>
    <cellStyle name="Style 39 8 3 2 2" xfId="33370"/>
    <cellStyle name="Style 39 8 4" xfId="21821"/>
    <cellStyle name="Style 39 8 4 2" xfId="33371"/>
    <cellStyle name="Style 39 9" xfId="14322"/>
    <cellStyle name="Style 39 9 2" xfId="14323"/>
    <cellStyle name="Style 39 9 3" xfId="14324"/>
    <cellStyle name="Style 39 9 3 2" xfId="21822"/>
    <cellStyle name="Style 39 9 3 2 2" xfId="33372"/>
    <cellStyle name="Style 39 9 4" xfId="21823"/>
    <cellStyle name="Style 39 9 4 2" xfId="33373"/>
    <cellStyle name="Style 740" xfId="14325"/>
    <cellStyle name="style1375471382137" xfId="14326"/>
    <cellStyle name="style1375471382137 2" xfId="21824"/>
    <cellStyle name="style1375471382137 2 2" xfId="21825"/>
    <cellStyle name="style1375471382137 2 2 2" xfId="33374"/>
    <cellStyle name="style1375471382137 2 3" xfId="33375"/>
    <cellStyle name="style1375471382137 3" xfId="21826"/>
    <cellStyle name="style1375471382137 3 2" xfId="33376"/>
    <cellStyle name="style1375471382137 4" xfId="33377"/>
    <cellStyle name="style1375471382227" xfId="14327"/>
    <cellStyle name="style1375471382227 2" xfId="21827"/>
    <cellStyle name="style1375471382227 2 2" xfId="21828"/>
    <cellStyle name="style1375471382227 2 2 2" xfId="33378"/>
    <cellStyle name="style1375471382227 2 3" xfId="33379"/>
    <cellStyle name="style1375471382227 3" xfId="21829"/>
    <cellStyle name="style1375471382227 3 2" xfId="33380"/>
    <cellStyle name="style1375471382227 4" xfId="33381"/>
    <cellStyle name="style1375471382301" xfId="14328"/>
    <cellStyle name="style1375471382301 2" xfId="21830"/>
    <cellStyle name="style1375471382301 2 2" xfId="21831"/>
    <cellStyle name="style1375471382301 2 2 2" xfId="33382"/>
    <cellStyle name="style1375471382301 2 3" xfId="33383"/>
    <cellStyle name="style1375471382301 3" xfId="21832"/>
    <cellStyle name="style1375471382301 3 2" xfId="33384"/>
    <cellStyle name="style1375471382301 4" xfId="33385"/>
    <cellStyle name="style1375471382349" xfId="14329"/>
    <cellStyle name="style1375471382349 2" xfId="21833"/>
    <cellStyle name="style1375471382349 2 2" xfId="21834"/>
    <cellStyle name="style1375471382349 2 2 2" xfId="33386"/>
    <cellStyle name="style1375471382349 2 3" xfId="33387"/>
    <cellStyle name="style1375471382349 3" xfId="21835"/>
    <cellStyle name="style1375471382349 3 2" xfId="33388"/>
    <cellStyle name="style1375471382349 4" xfId="33389"/>
    <cellStyle name="style1375471382403" xfId="14330"/>
    <cellStyle name="style1375471382403 2" xfId="21836"/>
    <cellStyle name="style1375471382403 2 2" xfId="21837"/>
    <cellStyle name="style1375471382403 2 2 2" xfId="33390"/>
    <cellStyle name="style1375471382403 2 3" xfId="33391"/>
    <cellStyle name="style1375471382403 3" xfId="21838"/>
    <cellStyle name="style1375471382403 3 2" xfId="33392"/>
    <cellStyle name="style1375471382403 4" xfId="33393"/>
    <cellStyle name="style1375471382455" xfId="14331"/>
    <cellStyle name="style1375471382455 2" xfId="21839"/>
    <cellStyle name="style1375471382455 2 2" xfId="21840"/>
    <cellStyle name="style1375471382455 2 2 2" xfId="33394"/>
    <cellStyle name="style1375471382455 2 3" xfId="33395"/>
    <cellStyle name="style1375471382455 3" xfId="21841"/>
    <cellStyle name="style1375471382455 3 2" xfId="33396"/>
    <cellStyle name="style1375471382455 4" xfId="33397"/>
    <cellStyle name="style1375471382513" xfId="14332"/>
    <cellStyle name="style1375471382513 2" xfId="21842"/>
    <cellStyle name="style1375471382513 2 2" xfId="21843"/>
    <cellStyle name="style1375471382513 2 2 2" xfId="33398"/>
    <cellStyle name="style1375471382513 2 3" xfId="33399"/>
    <cellStyle name="style1375471382513 3" xfId="21844"/>
    <cellStyle name="style1375471382513 3 2" xfId="33400"/>
    <cellStyle name="style1375471382513 4" xfId="33401"/>
    <cellStyle name="style1375471382595" xfId="14333"/>
    <cellStyle name="style1375471382595 2" xfId="21845"/>
    <cellStyle name="style1375471382595 2 2" xfId="21846"/>
    <cellStyle name="style1375471382595 2 2 2" xfId="33402"/>
    <cellStyle name="style1375471382595 2 3" xfId="33403"/>
    <cellStyle name="style1375471382595 3" xfId="21847"/>
    <cellStyle name="style1375471382595 3 2" xfId="33404"/>
    <cellStyle name="style1375471382595 4" xfId="33405"/>
    <cellStyle name="style1375471382647" xfId="14334"/>
    <cellStyle name="style1375471382647 2" xfId="21848"/>
    <cellStyle name="style1375471382647 2 2" xfId="21849"/>
    <cellStyle name="style1375471382647 2 2 2" xfId="33406"/>
    <cellStyle name="style1375471382647 2 3" xfId="33407"/>
    <cellStyle name="style1375471382647 3" xfId="21850"/>
    <cellStyle name="style1375471382647 3 2" xfId="33408"/>
    <cellStyle name="style1375471382647 4" xfId="33409"/>
    <cellStyle name="style1375471382696" xfId="14335"/>
    <cellStyle name="style1375471382696 2" xfId="21851"/>
    <cellStyle name="style1375471382696 2 2" xfId="21852"/>
    <cellStyle name="style1375471382696 2 2 2" xfId="33410"/>
    <cellStyle name="style1375471382696 2 3" xfId="33411"/>
    <cellStyle name="style1375471382696 3" xfId="21853"/>
    <cellStyle name="style1375471382696 3 2" xfId="33412"/>
    <cellStyle name="style1375471382696 4" xfId="33413"/>
    <cellStyle name="style1375471382748" xfId="14336"/>
    <cellStyle name="style1375471382748 2" xfId="21854"/>
    <cellStyle name="style1375471382748 2 2" xfId="21855"/>
    <cellStyle name="style1375471382748 2 2 2" xfId="33414"/>
    <cellStyle name="style1375471382748 2 3" xfId="33415"/>
    <cellStyle name="style1375471382748 3" xfId="21856"/>
    <cellStyle name="style1375471382748 3 2" xfId="33416"/>
    <cellStyle name="style1375471382748 4" xfId="33417"/>
    <cellStyle name="style1375471382806" xfId="14337"/>
    <cellStyle name="style1375471382806 2" xfId="21857"/>
    <cellStyle name="style1375471382806 2 2" xfId="21858"/>
    <cellStyle name="style1375471382806 2 2 2" xfId="33418"/>
    <cellStyle name="style1375471382806 2 3" xfId="33419"/>
    <cellStyle name="style1375471382806 3" xfId="21859"/>
    <cellStyle name="style1375471382806 3 2" xfId="33420"/>
    <cellStyle name="style1375471382806 4" xfId="33421"/>
    <cellStyle name="style1375471382860" xfId="14338"/>
    <cellStyle name="style1375471382860 2" xfId="21860"/>
    <cellStyle name="style1375471382860 2 2" xfId="21861"/>
    <cellStyle name="style1375471382860 2 2 2" xfId="33422"/>
    <cellStyle name="style1375471382860 2 3" xfId="33423"/>
    <cellStyle name="style1375471382860 3" xfId="21862"/>
    <cellStyle name="style1375471382860 3 2" xfId="33424"/>
    <cellStyle name="style1375471382860 4" xfId="33425"/>
    <cellStyle name="style1375471382916" xfId="14339"/>
    <cellStyle name="style1375471382916 2" xfId="21863"/>
    <cellStyle name="style1375471382916 2 2" xfId="21864"/>
    <cellStyle name="style1375471382916 2 2 2" xfId="33426"/>
    <cellStyle name="style1375471382916 2 3" xfId="33427"/>
    <cellStyle name="style1375471382916 3" xfId="21865"/>
    <cellStyle name="style1375471382916 3 2" xfId="33428"/>
    <cellStyle name="style1375471382916 4" xfId="33429"/>
    <cellStyle name="style1375471382982" xfId="14340"/>
    <cellStyle name="style1375471382982 2" xfId="21866"/>
    <cellStyle name="style1375471382982 2 2" xfId="21867"/>
    <cellStyle name="style1375471382982 2 2 2" xfId="33430"/>
    <cellStyle name="style1375471382982 2 3" xfId="33431"/>
    <cellStyle name="style1375471382982 3" xfId="21868"/>
    <cellStyle name="style1375471382982 3 2" xfId="33432"/>
    <cellStyle name="style1375471382982 4" xfId="33433"/>
    <cellStyle name="style1375471383033" xfId="14341"/>
    <cellStyle name="style1375471383033 2" xfId="21869"/>
    <cellStyle name="style1375471383033 2 2" xfId="21870"/>
    <cellStyle name="style1375471383033 2 2 2" xfId="33434"/>
    <cellStyle name="style1375471383033 2 3" xfId="33435"/>
    <cellStyle name="style1375471383033 3" xfId="21871"/>
    <cellStyle name="style1375471383033 3 2" xfId="33436"/>
    <cellStyle name="style1375471383033 4" xfId="33437"/>
    <cellStyle name="style1375471383081" xfId="14342"/>
    <cellStyle name="style1375471383081 2" xfId="21872"/>
    <cellStyle name="style1375471383081 2 2" xfId="21873"/>
    <cellStyle name="style1375471383081 2 2 2" xfId="33438"/>
    <cellStyle name="style1375471383081 2 3" xfId="33439"/>
    <cellStyle name="style1375471383081 3" xfId="21874"/>
    <cellStyle name="style1375471383081 3 2" xfId="33440"/>
    <cellStyle name="style1375471383081 4" xfId="33441"/>
    <cellStyle name="style1375471383133" xfId="14343"/>
    <cellStyle name="style1375471383133 2" xfId="21875"/>
    <cellStyle name="style1375471383133 2 2" xfId="21876"/>
    <cellStyle name="style1375471383133 2 2 2" xfId="33442"/>
    <cellStyle name="style1375471383133 2 3" xfId="33443"/>
    <cellStyle name="style1375471383133 3" xfId="21877"/>
    <cellStyle name="style1375471383133 3 2" xfId="33444"/>
    <cellStyle name="style1375471383133 4" xfId="33445"/>
    <cellStyle name="style1375471383185" xfId="14344"/>
    <cellStyle name="style1375471383185 2" xfId="21878"/>
    <cellStyle name="style1375471383185 2 2" xfId="21879"/>
    <cellStyle name="style1375471383185 2 2 2" xfId="33446"/>
    <cellStyle name="style1375471383185 2 3" xfId="33447"/>
    <cellStyle name="style1375471383185 3" xfId="21880"/>
    <cellStyle name="style1375471383185 3 2" xfId="33448"/>
    <cellStyle name="style1375471383185 4" xfId="33449"/>
    <cellStyle name="style1375471383258" xfId="14345"/>
    <cellStyle name="style1375471383258 2" xfId="21881"/>
    <cellStyle name="style1375471383258 2 2" xfId="21882"/>
    <cellStyle name="style1375471383258 2 2 2" xfId="33450"/>
    <cellStyle name="style1375471383258 2 3" xfId="33451"/>
    <cellStyle name="style1375471383258 3" xfId="21883"/>
    <cellStyle name="style1375471383258 3 2" xfId="33452"/>
    <cellStyle name="style1375471383258 4" xfId="33453"/>
    <cellStyle name="style1375471383297" xfId="14346"/>
    <cellStyle name="style1375471383297 2" xfId="21884"/>
    <cellStyle name="style1375471383297 2 2" xfId="21885"/>
    <cellStyle name="style1375471383297 2 2 2" xfId="33454"/>
    <cellStyle name="style1375471383297 2 3" xfId="33455"/>
    <cellStyle name="style1375471383297 3" xfId="21886"/>
    <cellStyle name="style1375471383297 3 2" xfId="33456"/>
    <cellStyle name="style1375471383297 4" xfId="33457"/>
    <cellStyle name="style1375471383343" xfId="14347"/>
    <cellStyle name="style1375471383343 2" xfId="21887"/>
    <cellStyle name="style1375471383343 2 2" xfId="21888"/>
    <cellStyle name="style1375471383343 2 2 2" xfId="33458"/>
    <cellStyle name="style1375471383343 2 3" xfId="33459"/>
    <cellStyle name="style1375471383343 3" xfId="21889"/>
    <cellStyle name="style1375471383343 3 2" xfId="33460"/>
    <cellStyle name="style1375471383343 4" xfId="33461"/>
    <cellStyle name="style1375471383398" xfId="14348"/>
    <cellStyle name="style1375471383398 2" xfId="21890"/>
    <cellStyle name="style1375471383398 2 2" xfId="21891"/>
    <cellStyle name="style1375471383398 2 2 2" xfId="33462"/>
    <cellStyle name="style1375471383398 2 3" xfId="33463"/>
    <cellStyle name="style1375471383398 3" xfId="21892"/>
    <cellStyle name="style1375471383398 3 2" xfId="33464"/>
    <cellStyle name="style1375471383398 4" xfId="33465"/>
    <cellStyle name="style1375471383459" xfId="14349"/>
    <cellStyle name="style1375471383459 2" xfId="21893"/>
    <cellStyle name="style1375471383459 2 2" xfId="21894"/>
    <cellStyle name="style1375471383459 2 2 2" xfId="33466"/>
    <cellStyle name="style1375471383459 2 3" xfId="33467"/>
    <cellStyle name="style1375471383459 3" xfId="21895"/>
    <cellStyle name="style1375471383459 3 2" xfId="33468"/>
    <cellStyle name="style1375471383459 4" xfId="33469"/>
    <cellStyle name="style1375471383517" xfId="14350"/>
    <cellStyle name="style1375471383517 2" xfId="21896"/>
    <cellStyle name="style1375471383517 2 2" xfId="21897"/>
    <cellStyle name="style1375471383517 2 2 2" xfId="33470"/>
    <cellStyle name="style1375471383517 2 3" xfId="33471"/>
    <cellStyle name="style1375471383517 3" xfId="21898"/>
    <cellStyle name="style1375471383517 3 2" xfId="33472"/>
    <cellStyle name="style1375471383517 4" xfId="33473"/>
    <cellStyle name="style1375471383575" xfId="14351"/>
    <cellStyle name="style1375471383575 2" xfId="21899"/>
    <cellStyle name="style1375471383575 2 2" xfId="21900"/>
    <cellStyle name="style1375471383575 2 2 2" xfId="33474"/>
    <cellStyle name="style1375471383575 2 3" xfId="33475"/>
    <cellStyle name="style1375471383575 3" xfId="21901"/>
    <cellStyle name="style1375471383575 3 2" xfId="33476"/>
    <cellStyle name="style1375471383575 4" xfId="33477"/>
    <cellStyle name="style1375471383618" xfId="14352"/>
    <cellStyle name="style1375471383618 2" xfId="21902"/>
    <cellStyle name="style1375471383618 2 2" xfId="21903"/>
    <cellStyle name="style1375471383618 2 2 2" xfId="33478"/>
    <cellStyle name="style1375471383618 2 3" xfId="33479"/>
    <cellStyle name="style1375471383618 3" xfId="21904"/>
    <cellStyle name="style1375471383618 3 2" xfId="33480"/>
    <cellStyle name="style1375471383618 4" xfId="33481"/>
    <cellStyle name="style1375471383660" xfId="14353"/>
    <cellStyle name="style1375471383660 2" xfId="21905"/>
    <cellStyle name="style1375471383660 2 2" xfId="21906"/>
    <cellStyle name="style1375471383660 2 2 2" xfId="33482"/>
    <cellStyle name="style1375471383660 2 3" xfId="33483"/>
    <cellStyle name="style1375471383660 3" xfId="21907"/>
    <cellStyle name="style1375471383660 3 2" xfId="33484"/>
    <cellStyle name="style1375471383660 4" xfId="33485"/>
    <cellStyle name="style1375471383723" xfId="14354"/>
    <cellStyle name="style1375471383723 2" xfId="21908"/>
    <cellStyle name="style1375471383723 2 2" xfId="21909"/>
    <cellStyle name="style1375471383723 2 2 2" xfId="33486"/>
    <cellStyle name="style1375471383723 2 3" xfId="33487"/>
    <cellStyle name="style1375471383723 3" xfId="21910"/>
    <cellStyle name="style1375471383723 3 2" xfId="33488"/>
    <cellStyle name="style1375471383723 4" xfId="33489"/>
    <cellStyle name="style1375471383766" xfId="14355"/>
    <cellStyle name="style1375471383766 2" xfId="21911"/>
    <cellStyle name="style1375471383766 2 2" xfId="21912"/>
    <cellStyle name="style1375471383766 2 2 2" xfId="33490"/>
    <cellStyle name="style1375471383766 2 3" xfId="33491"/>
    <cellStyle name="style1375471383766 3" xfId="21913"/>
    <cellStyle name="style1375471383766 3 2" xfId="33492"/>
    <cellStyle name="style1375471383766 4" xfId="33493"/>
    <cellStyle name="style1375471383810" xfId="14356"/>
    <cellStyle name="style1375471383810 2" xfId="21914"/>
    <cellStyle name="style1375471383810 2 2" xfId="21915"/>
    <cellStyle name="style1375471383810 2 2 2" xfId="33494"/>
    <cellStyle name="style1375471383810 2 3" xfId="33495"/>
    <cellStyle name="style1375471383810 3" xfId="21916"/>
    <cellStyle name="style1375471383810 3 2" xfId="33496"/>
    <cellStyle name="style1375471383810 4" xfId="33497"/>
    <cellStyle name="style1375471383861" xfId="14357"/>
    <cellStyle name="style1375471383861 2" xfId="21917"/>
    <cellStyle name="style1375471383861 2 2" xfId="21918"/>
    <cellStyle name="style1375471383861 2 2 2" xfId="33498"/>
    <cellStyle name="style1375471383861 2 3" xfId="33499"/>
    <cellStyle name="style1375471383861 3" xfId="21919"/>
    <cellStyle name="style1375471383861 3 2" xfId="33500"/>
    <cellStyle name="style1375471383861 4" xfId="33501"/>
    <cellStyle name="style1375471383922" xfId="14358"/>
    <cellStyle name="style1375471383922 2" xfId="21920"/>
    <cellStyle name="style1375471383922 2 2" xfId="21921"/>
    <cellStyle name="style1375471383922 2 2 2" xfId="33502"/>
    <cellStyle name="style1375471383922 2 3" xfId="33503"/>
    <cellStyle name="style1375471383922 3" xfId="21922"/>
    <cellStyle name="style1375471383922 3 2" xfId="33504"/>
    <cellStyle name="style1375471383922 4" xfId="33505"/>
    <cellStyle name="style1375471383971" xfId="14359"/>
    <cellStyle name="style1375471383971 2" xfId="21923"/>
    <cellStyle name="style1375471383971 2 2" xfId="21924"/>
    <cellStyle name="style1375471383971 2 2 2" xfId="33506"/>
    <cellStyle name="style1375471383971 2 3" xfId="33507"/>
    <cellStyle name="style1375471383971 3" xfId="21925"/>
    <cellStyle name="style1375471383971 3 2" xfId="33508"/>
    <cellStyle name="style1375471383971 4" xfId="33509"/>
    <cellStyle name="style1375471384029" xfId="14360"/>
    <cellStyle name="style1375471384029 2" xfId="21926"/>
    <cellStyle name="style1375471384029 2 2" xfId="21927"/>
    <cellStyle name="style1375471384029 2 2 2" xfId="33510"/>
    <cellStyle name="style1375471384029 2 3" xfId="33511"/>
    <cellStyle name="style1375471384029 3" xfId="21928"/>
    <cellStyle name="style1375471384029 3 2" xfId="33512"/>
    <cellStyle name="style1375471384029 4" xfId="33513"/>
    <cellStyle name="style1375471384082" xfId="14361"/>
    <cellStyle name="style1375471384082 2" xfId="21929"/>
    <cellStyle name="style1375471384082 2 2" xfId="21930"/>
    <cellStyle name="style1375471384082 2 2 2" xfId="33514"/>
    <cellStyle name="style1375471384082 2 3" xfId="33515"/>
    <cellStyle name="style1375471384082 3" xfId="21931"/>
    <cellStyle name="style1375471384082 3 2" xfId="33516"/>
    <cellStyle name="style1375471384082 4" xfId="33517"/>
    <cellStyle name="style1375471384126" xfId="14362"/>
    <cellStyle name="style1375471384126 2" xfId="21932"/>
    <cellStyle name="style1375471384126 2 2" xfId="21933"/>
    <cellStyle name="style1375471384126 2 2 2" xfId="33518"/>
    <cellStyle name="style1375471384126 2 3" xfId="33519"/>
    <cellStyle name="style1375471384126 3" xfId="21934"/>
    <cellStyle name="style1375471384126 3 2" xfId="33520"/>
    <cellStyle name="style1375471384126 4" xfId="33521"/>
    <cellStyle name="style1375471384177" xfId="14363"/>
    <cellStyle name="style1375471384177 2" xfId="21935"/>
    <cellStyle name="style1375471384177 2 2" xfId="21936"/>
    <cellStyle name="style1375471384177 2 2 2" xfId="33522"/>
    <cellStyle name="style1375471384177 2 3" xfId="33523"/>
    <cellStyle name="style1375471384177 3" xfId="21937"/>
    <cellStyle name="style1375471384177 3 2" xfId="33524"/>
    <cellStyle name="style1375471384177 4" xfId="33525"/>
    <cellStyle name="style1375471384226" xfId="14364"/>
    <cellStyle name="style1375471384226 2" xfId="21938"/>
    <cellStyle name="style1375471384226 2 2" xfId="21939"/>
    <cellStyle name="style1375471384226 2 2 2" xfId="33526"/>
    <cellStyle name="style1375471384226 2 3" xfId="33527"/>
    <cellStyle name="style1375471384226 3" xfId="21940"/>
    <cellStyle name="style1375471384226 3 2" xfId="33528"/>
    <cellStyle name="style1375471384226 4" xfId="33529"/>
    <cellStyle name="style1375471384266" xfId="14365"/>
    <cellStyle name="style1375471384266 2" xfId="21941"/>
    <cellStyle name="style1375471384266 2 2" xfId="21942"/>
    <cellStyle name="style1375471384266 2 2 2" xfId="33530"/>
    <cellStyle name="style1375471384266 2 3" xfId="33531"/>
    <cellStyle name="style1375471384266 3" xfId="21943"/>
    <cellStyle name="style1375471384266 3 2" xfId="33532"/>
    <cellStyle name="style1375471384266 4" xfId="33533"/>
    <cellStyle name="style1375471384311" xfId="14366"/>
    <cellStyle name="style1375471384311 2" xfId="21944"/>
    <cellStyle name="style1375471384311 2 2" xfId="21945"/>
    <cellStyle name="style1375471384311 2 2 2" xfId="33534"/>
    <cellStyle name="style1375471384311 2 3" xfId="33535"/>
    <cellStyle name="style1375471384311 3" xfId="21946"/>
    <cellStyle name="style1375471384311 3 2" xfId="33536"/>
    <cellStyle name="style1375471384311 4" xfId="33537"/>
    <cellStyle name="style1375471384363" xfId="14367"/>
    <cellStyle name="style1375471384363 2" xfId="21947"/>
    <cellStyle name="style1375471384363 2 2" xfId="21948"/>
    <cellStyle name="style1375471384363 2 2 2" xfId="33538"/>
    <cellStyle name="style1375471384363 2 3" xfId="33539"/>
    <cellStyle name="style1375471384363 3" xfId="21949"/>
    <cellStyle name="style1375471384363 3 2" xfId="33540"/>
    <cellStyle name="style1375471384363 4" xfId="33541"/>
    <cellStyle name="style1375471384409" xfId="14368"/>
    <cellStyle name="style1375471384409 2" xfId="21950"/>
    <cellStyle name="style1375471384409 2 2" xfId="21951"/>
    <cellStyle name="style1375471384409 2 2 2" xfId="33542"/>
    <cellStyle name="style1375471384409 2 3" xfId="33543"/>
    <cellStyle name="style1375471384409 3" xfId="21952"/>
    <cellStyle name="style1375471384409 3 2" xfId="33544"/>
    <cellStyle name="style1375471384409 4" xfId="33545"/>
    <cellStyle name="style1375471384453" xfId="14369"/>
    <cellStyle name="style1375471384453 2" xfId="21953"/>
    <cellStyle name="style1375471384453 2 2" xfId="21954"/>
    <cellStyle name="style1375471384453 2 2 2" xfId="33546"/>
    <cellStyle name="style1375471384453 2 3" xfId="33547"/>
    <cellStyle name="style1375471384453 3" xfId="21955"/>
    <cellStyle name="style1375471384453 3 2" xfId="33548"/>
    <cellStyle name="style1375471384453 4" xfId="33549"/>
    <cellStyle name="style1375471384536" xfId="14370"/>
    <cellStyle name="style1375471384536 2" xfId="21956"/>
    <cellStyle name="style1375471384536 2 2" xfId="21957"/>
    <cellStyle name="style1375471384536 2 2 2" xfId="33550"/>
    <cellStyle name="style1375471384536 2 3" xfId="33551"/>
    <cellStyle name="style1375471384536 3" xfId="21958"/>
    <cellStyle name="style1375471384536 3 2" xfId="33552"/>
    <cellStyle name="style1375471384536 4" xfId="33553"/>
    <cellStyle name="style1375471384591" xfId="14371"/>
    <cellStyle name="style1375471384591 2" xfId="21959"/>
    <cellStyle name="style1375471384591 2 2" xfId="21960"/>
    <cellStyle name="style1375471384591 2 2 2" xfId="33554"/>
    <cellStyle name="style1375471384591 2 3" xfId="33555"/>
    <cellStyle name="style1375471384591 3" xfId="21961"/>
    <cellStyle name="style1375471384591 3 2" xfId="33556"/>
    <cellStyle name="style1375471384591 4" xfId="33557"/>
    <cellStyle name="style1375471384633" xfId="14372"/>
    <cellStyle name="style1375471384633 2" xfId="21962"/>
    <cellStyle name="style1375471384633 2 2" xfId="21963"/>
    <cellStyle name="style1375471384633 2 2 2" xfId="33558"/>
    <cellStyle name="style1375471384633 2 3" xfId="33559"/>
    <cellStyle name="style1375471384633 3" xfId="21964"/>
    <cellStyle name="style1375471384633 3 2" xfId="33560"/>
    <cellStyle name="style1375471384633 4" xfId="33561"/>
    <cellStyle name="style1375471384677" xfId="14373"/>
    <cellStyle name="style1375471384677 2" xfId="21965"/>
    <cellStyle name="style1375471384677 2 2" xfId="21966"/>
    <cellStyle name="style1375471384677 2 2 2" xfId="33562"/>
    <cellStyle name="style1375471384677 2 3" xfId="33563"/>
    <cellStyle name="style1375471384677 3" xfId="21967"/>
    <cellStyle name="style1375471384677 3 2" xfId="33564"/>
    <cellStyle name="style1375471384677 4" xfId="33565"/>
    <cellStyle name="style1375471384719" xfId="14374"/>
    <cellStyle name="style1375471384719 2" xfId="21968"/>
    <cellStyle name="style1375471384719 2 2" xfId="21969"/>
    <cellStyle name="style1375471384719 2 2 2" xfId="33566"/>
    <cellStyle name="style1375471384719 2 3" xfId="33567"/>
    <cellStyle name="style1375471384719 3" xfId="21970"/>
    <cellStyle name="style1375471384719 3 2" xfId="33568"/>
    <cellStyle name="style1375471384719 4" xfId="33569"/>
    <cellStyle name="style1375471384760" xfId="14375"/>
    <cellStyle name="style1375471384760 2" xfId="21971"/>
    <cellStyle name="style1375471384760 2 2" xfId="21972"/>
    <cellStyle name="style1375471384760 2 2 2" xfId="33570"/>
    <cellStyle name="style1375471384760 2 3" xfId="33571"/>
    <cellStyle name="style1375471384760 3" xfId="21973"/>
    <cellStyle name="style1375471384760 3 2" xfId="33572"/>
    <cellStyle name="style1375471384760 4" xfId="33573"/>
    <cellStyle name="style1375471384798" xfId="14376"/>
    <cellStyle name="style1375471384798 2" xfId="21974"/>
    <cellStyle name="style1375471384798 2 2" xfId="21975"/>
    <cellStyle name="style1375471384798 2 2 2" xfId="33574"/>
    <cellStyle name="style1375471384798 2 3" xfId="33575"/>
    <cellStyle name="style1375471384798 3" xfId="21976"/>
    <cellStyle name="style1375471384798 3 2" xfId="33576"/>
    <cellStyle name="style1375471384798 4" xfId="33577"/>
    <cellStyle name="style1375471384845" xfId="14377"/>
    <cellStyle name="style1375471384845 2" xfId="21977"/>
    <cellStyle name="style1375471384845 2 2" xfId="21978"/>
    <cellStyle name="style1375471384845 2 2 2" xfId="33578"/>
    <cellStyle name="style1375471384845 2 3" xfId="33579"/>
    <cellStyle name="style1375471384845 3" xfId="21979"/>
    <cellStyle name="style1375471384845 3 2" xfId="33580"/>
    <cellStyle name="style1375471384845 4" xfId="33581"/>
    <cellStyle name="style1375471384884" xfId="14378"/>
    <cellStyle name="style1375471384884 2" xfId="21980"/>
    <cellStyle name="style1375471384884 2 2" xfId="21981"/>
    <cellStyle name="style1375471384884 2 2 2" xfId="33582"/>
    <cellStyle name="style1375471384884 2 3" xfId="33583"/>
    <cellStyle name="style1375471384884 3" xfId="21982"/>
    <cellStyle name="style1375471384884 3 2" xfId="33584"/>
    <cellStyle name="style1375471384884 4" xfId="33585"/>
    <cellStyle name="style1375471384922" xfId="14379"/>
    <cellStyle name="style1375471384922 2" xfId="21983"/>
    <cellStyle name="style1375471384922 2 2" xfId="21984"/>
    <cellStyle name="style1375471384922 2 2 2" xfId="33586"/>
    <cellStyle name="style1375471384922 2 3" xfId="33587"/>
    <cellStyle name="style1375471384922 3" xfId="21985"/>
    <cellStyle name="style1375471384922 3 2" xfId="33588"/>
    <cellStyle name="style1375471384922 4" xfId="33589"/>
    <cellStyle name="style1375471384954" xfId="14380"/>
    <cellStyle name="style1375471384954 2" xfId="21986"/>
    <cellStyle name="style1375471384954 2 2" xfId="21987"/>
    <cellStyle name="style1375471384954 2 2 2" xfId="33590"/>
    <cellStyle name="style1375471384954 2 3" xfId="33591"/>
    <cellStyle name="style1375471384954 3" xfId="21988"/>
    <cellStyle name="style1375471384954 3 2" xfId="33592"/>
    <cellStyle name="style1375471384954 4" xfId="33593"/>
    <cellStyle name="style1375471384984" xfId="14381"/>
    <cellStyle name="style1375471384984 2" xfId="21989"/>
    <cellStyle name="style1375471384984 2 2" xfId="21990"/>
    <cellStyle name="style1375471384984 2 2 2" xfId="33594"/>
    <cellStyle name="style1375471384984 2 3" xfId="33595"/>
    <cellStyle name="style1375471384984 3" xfId="21991"/>
    <cellStyle name="style1375471384984 3 2" xfId="33596"/>
    <cellStyle name="style1375471384984 4" xfId="33597"/>
    <cellStyle name="style1375471385029" xfId="14382"/>
    <cellStyle name="style1375471385029 2" xfId="21992"/>
    <cellStyle name="style1375471385029 2 2" xfId="21993"/>
    <cellStyle name="style1375471385029 2 2 2" xfId="33598"/>
    <cellStyle name="style1375471385029 2 3" xfId="33599"/>
    <cellStyle name="style1375471385029 3" xfId="21994"/>
    <cellStyle name="style1375471385029 3 2" xfId="33600"/>
    <cellStyle name="style1375471385029 4" xfId="33601"/>
    <cellStyle name="style1375471385071" xfId="14383"/>
    <cellStyle name="style1375471385071 2" xfId="21995"/>
    <cellStyle name="style1375471385071 2 2" xfId="21996"/>
    <cellStyle name="style1375471385071 2 2 2" xfId="33602"/>
    <cellStyle name="style1375471385071 2 3" xfId="33603"/>
    <cellStyle name="style1375471385071 3" xfId="21997"/>
    <cellStyle name="style1375471385071 3 2" xfId="33604"/>
    <cellStyle name="style1375471385071 4" xfId="33605"/>
    <cellStyle name="style1375471385111" xfId="14384"/>
    <cellStyle name="style1375471385111 2" xfId="21998"/>
    <cellStyle name="style1375471385111 2 2" xfId="21999"/>
    <cellStyle name="style1375471385111 2 2 2" xfId="33606"/>
    <cellStyle name="style1375471385111 2 3" xfId="33607"/>
    <cellStyle name="style1375471385111 3" xfId="22000"/>
    <cellStyle name="style1375471385111 3 2" xfId="33608"/>
    <cellStyle name="style1375471385111 4" xfId="33609"/>
    <cellStyle name="style1387210766019" xfId="22001"/>
    <cellStyle name="style1387210766081" xfId="22002"/>
    <cellStyle name="style1387210766114" xfId="22003"/>
    <cellStyle name="style1387210766143" xfId="22004"/>
    <cellStyle name="style1387210766175" xfId="22005"/>
    <cellStyle name="style1387210766207" xfId="22006"/>
    <cellStyle name="style1387210766241" xfId="22007"/>
    <cellStyle name="style1387210766284" xfId="22008"/>
    <cellStyle name="style1387210766316" xfId="22009"/>
    <cellStyle name="style1387210766345" xfId="22010"/>
    <cellStyle name="style1387210766374" xfId="22011"/>
    <cellStyle name="style1387210766454" xfId="22012"/>
    <cellStyle name="style1387210766480" xfId="22013"/>
    <cellStyle name="style1387210766505" xfId="22014"/>
    <cellStyle name="style1387210766534" xfId="22015"/>
    <cellStyle name="style1387210766562" xfId="22016"/>
    <cellStyle name="style1387210766591" xfId="22017"/>
    <cellStyle name="style1387210766617" xfId="22018"/>
    <cellStyle name="style1387210766644" xfId="22019"/>
    <cellStyle name="style1387210766691" xfId="22020"/>
    <cellStyle name="style1387210766713" xfId="22021"/>
    <cellStyle name="style1387210766735" xfId="22022"/>
    <cellStyle name="style1387210766758" xfId="22023"/>
    <cellStyle name="style1387210766779" xfId="22024"/>
    <cellStyle name="style1387210766806" xfId="22025"/>
    <cellStyle name="style1387210766829" xfId="22026"/>
    <cellStyle name="style1387210766854" xfId="22027"/>
    <cellStyle name="style1387210766912" xfId="22028"/>
    <cellStyle name="style1387210766938" xfId="22029"/>
    <cellStyle name="style1387210766966" xfId="22030"/>
    <cellStyle name="style1387210766994" xfId="22031"/>
    <cellStyle name="style1387210767027" xfId="22032"/>
    <cellStyle name="style1387210767053" xfId="22033"/>
    <cellStyle name="style1387210767073" xfId="22034"/>
    <cellStyle name="style1387210767098" xfId="22035"/>
    <cellStyle name="style1387210767125" xfId="22036"/>
    <cellStyle name="style1387210767157" xfId="22037"/>
    <cellStyle name="style1387210767185" xfId="22038"/>
    <cellStyle name="style1387210767204" xfId="22039"/>
    <cellStyle name="style1387210767230" xfId="22040"/>
    <cellStyle name="style1387210767265" xfId="22041"/>
    <cellStyle name="style1387210767300" xfId="22042"/>
    <cellStyle name="style1387210767326" xfId="22043"/>
    <cellStyle name="style1387210767356" xfId="22044"/>
    <cellStyle name="style1387210767377" xfId="22045"/>
    <cellStyle name="style1387210767398" xfId="22046"/>
    <cellStyle name="style1387210767420" xfId="22047"/>
    <cellStyle name="style1387210767442" xfId="22048"/>
    <cellStyle name="style1387210767470" xfId="22049"/>
    <cellStyle name="style1387210767503" xfId="22050"/>
    <cellStyle name="style1387210767533" xfId="22051"/>
    <cellStyle name="style1387210767590" xfId="22052"/>
    <cellStyle name="style1387210767616" xfId="22053"/>
    <cellStyle name="style1387210767645" xfId="22054"/>
    <cellStyle name="style1387210767665" xfId="22055"/>
    <cellStyle name="style1387210767689" xfId="22056"/>
    <cellStyle name="style1387210767709" xfId="22057"/>
    <cellStyle name="style1387210767730" xfId="22058"/>
    <cellStyle name="style1387210767753" xfId="22059"/>
    <cellStyle name="style1387210767774" xfId="22060"/>
    <cellStyle name="style1387210767792" xfId="22061"/>
    <cellStyle name="style1387210767813" xfId="22062"/>
    <cellStyle name="style1387210767832" xfId="22063"/>
    <cellStyle name="style1387210767887" xfId="22064"/>
    <cellStyle name="style1387210767928" xfId="22065"/>
    <cellStyle name="style1387210767965" xfId="22066"/>
    <cellStyle name="style1387210767984" xfId="22067"/>
    <cellStyle name="style1387210768002" xfId="22068"/>
    <cellStyle name="style1387210768023" xfId="22069"/>
    <cellStyle name="style1387210768042" xfId="22070"/>
    <cellStyle name="style1387210768061" xfId="22071"/>
    <cellStyle name="style1387210768084" xfId="22072"/>
    <cellStyle name="style1387210768102" xfId="22073"/>
    <cellStyle name="style1387210768161" xfId="22074"/>
    <cellStyle name="style1387210768191" xfId="22075"/>
    <cellStyle name="style1387210768226" xfId="22076"/>
    <cellStyle name="style1387210768253" xfId="22077"/>
    <cellStyle name="SubScript" xfId="14385"/>
    <cellStyle name="SuperScript" xfId="14386"/>
    <cellStyle name="Table  - Style5" xfId="14387"/>
    <cellStyle name="Table  - Style5 2" xfId="14388"/>
    <cellStyle name="Table  - Style6" xfId="14389"/>
    <cellStyle name="Table  - Style6 2" xfId="14390"/>
    <cellStyle name="Text B &amp; U" xfId="14391"/>
    <cellStyle name="Text B &amp; U 2" xfId="14392"/>
    <cellStyle name="Text STD 1" xfId="14393"/>
    <cellStyle name="Text STD 1 2" xfId="14394"/>
    <cellStyle name="Text STD 2" xfId="14395"/>
    <cellStyle name="Text STD 2 2" xfId="14396"/>
    <cellStyle name="Text STD 3" xfId="14397"/>
    <cellStyle name="Text STD 3 2" xfId="14398"/>
    <cellStyle name="Text Under 0" xfId="14399"/>
    <cellStyle name="Text Under 0 2" xfId="14400"/>
    <cellStyle name="Text Under 1" xfId="14401"/>
    <cellStyle name="Text Under 1 2" xfId="14402"/>
    <cellStyle name="Text Wrap" xfId="14403"/>
    <cellStyle name="Text Wrap 2" xfId="14404"/>
    <cellStyle name="TextBold" xfId="14405"/>
    <cellStyle name="TextItalic" xfId="14406"/>
    <cellStyle name="TextNormal" xfId="114"/>
    <cellStyle name="Title  - Style1" xfId="14407"/>
    <cellStyle name="Title  - Style1 2" xfId="14408"/>
    <cellStyle name="Title  - Style6" xfId="14409"/>
    <cellStyle name="Title  - Style6 2" xfId="14410"/>
    <cellStyle name="Title 2" xfId="14411"/>
    <cellStyle name="Title 2 2" xfId="14412"/>
    <cellStyle name="Title 3" xfId="14413"/>
    <cellStyle name="Title 3 2" xfId="14414"/>
    <cellStyle name="Title 4" xfId="14415"/>
    <cellStyle name="Title 4 2" xfId="14416"/>
    <cellStyle name="TitleNormal" xfId="14417"/>
    <cellStyle name="Total 2" xfId="14418"/>
    <cellStyle name="Total 2 2" xfId="14419"/>
    <cellStyle name="Total 3" xfId="14420"/>
    <cellStyle name="Total 3 2" xfId="14421"/>
    <cellStyle name="Total 4" xfId="14422"/>
    <cellStyle name="Total 4 2" xfId="14423"/>
    <cellStyle name="Total 5" xfId="14424"/>
    <cellStyle name="Total 5 2" xfId="14425"/>
    <cellStyle name="Total 6" xfId="14426"/>
    <cellStyle name="TotCol - Style5" xfId="14427"/>
    <cellStyle name="TotCol - Style5 2" xfId="14428"/>
    <cellStyle name="TotCol - Style7" xfId="14429"/>
    <cellStyle name="TotCol - Style7 2" xfId="14430"/>
    <cellStyle name="TotRow - Style4" xfId="14431"/>
    <cellStyle name="TotRow - Style4 2" xfId="14432"/>
    <cellStyle name="TotRow - Style8" xfId="14433"/>
    <cellStyle name="TotRow - Style8 2" xfId="14434"/>
    <cellStyle name="Undefined" xfId="14435"/>
    <cellStyle name="Undefined 2" xfId="14436"/>
    <cellStyle name="UnDERLINED" xfId="14437"/>
    <cellStyle name="Warning Text 2" xfId="14438"/>
    <cellStyle name="Warning Text 2 2" xfId="14439"/>
    <cellStyle name="Warning Text 3" xfId="14440"/>
    <cellStyle name="Warning Text 3 2" xfId="14441"/>
    <cellStyle name="Warning Text 4" xfId="14442"/>
    <cellStyle name="Warning Text 4 2" xfId="14443"/>
    <cellStyle name="Warning Text 5" xfId="14444"/>
    <cellStyle name="Warning Text 5 2" xfId="14445"/>
    <cellStyle name="Warning Text 6" xfId="14446"/>
  </cellStyles>
  <dxfs count="0"/>
  <tableStyles count="0"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4448837124526107"/>
          <c:y val="5.147871674550128E-2"/>
          <c:w val="0.79174777631962689"/>
          <c:h val="0.87713753094490077"/>
        </c:manualLayout>
      </c:layout>
      <c:scatterChart>
        <c:scatterStyle val="lineMarker"/>
        <c:varyColors val="0"/>
        <c:ser>
          <c:idx val="0"/>
          <c:order val="0"/>
          <c:spPr>
            <a:ln w="28575">
              <a:noFill/>
            </a:ln>
          </c:spPr>
          <c:marker>
            <c:symbol val="diamond"/>
            <c:size val="7"/>
            <c:spPr>
              <a:solidFill>
                <a:srgbClr val="4472C4"/>
              </a:solidFill>
              <a:ln>
                <a:noFill/>
              </a:ln>
            </c:spPr>
          </c:marker>
          <c:trendline>
            <c:trendlineType val="log"/>
            <c:dispRSqr val="1"/>
            <c:dispEq val="1"/>
            <c:trendlineLbl>
              <c:layout>
                <c:manualLayout>
                  <c:x val="8.9445120805431946E-2"/>
                  <c:y val="-0.40073398592817699"/>
                </c:manualLayout>
              </c:layout>
              <c:numFmt formatCode="#,##0.0000" sourceLinked="0"/>
            </c:trendlineLbl>
          </c:trendline>
          <c:xVal>
            <c:numRef>
              <c:f>'DEU 2.06 Risk Premium'!$F$48:$F$1167</c:f>
              <c:numCache>
                <c:formatCode>0.00%</c:formatCode>
                <c:ptCount val="1120"/>
                <c:pt idx="0">
                  <c:v>9.3965591397849435E-2</c:v>
                </c:pt>
                <c:pt idx="1">
                  <c:v>9.4037634408602133E-2</c:v>
                </c:pt>
                <c:pt idx="2">
                  <c:v>9.4450537634408541E-2</c:v>
                </c:pt>
                <c:pt idx="3">
                  <c:v>9.4752150537634389E-2</c:v>
                </c:pt>
                <c:pt idx="4">
                  <c:v>9.5603225806451586E-2</c:v>
                </c:pt>
                <c:pt idx="5">
                  <c:v>9.6341935483870919E-2</c:v>
                </c:pt>
                <c:pt idx="6">
                  <c:v>9.6768817204301028E-2</c:v>
                </c:pt>
                <c:pt idx="7">
                  <c:v>9.692419354838705E-2</c:v>
                </c:pt>
                <c:pt idx="8">
                  <c:v>9.8608602150537669E-2</c:v>
                </c:pt>
                <c:pt idx="9">
                  <c:v>9.9140322580645188E-2</c:v>
                </c:pt>
                <c:pt idx="10">
                  <c:v>9.9529569892473149E-2</c:v>
                </c:pt>
                <c:pt idx="11">
                  <c:v>0.10042795698924738</c:v>
                </c:pt>
                <c:pt idx="12">
                  <c:v>0.102089247311828</c:v>
                </c:pt>
                <c:pt idx="13">
                  <c:v>0.10265591397849466</c:v>
                </c:pt>
                <c:pt idx="14">
                  <c:v>0.1051494623655914</c:v>
                </c:pt>
                <c:pt idx="15">
                  <c:v>0.10564462365591397</c:v>
                </c:pt>
                <c:pt idx="16">
                  <c:v>0.10572150537634405</c:v>
                </c:pt>
                <c:pt idx="17">
                  <c:v>0.10627903225806448</c:v>
                </c:pt>
                <c:pt idx="18">
                  <c:v>0.10661881720430101</c:v>
                </c:pt>
                <c:pt idx="19">
                  <c:v>0.10675215053763439</c:v>
                </c:pt>
                <c:pt idx="20">
                  <c:v>0.10717526881720427</c:v>
                </c:pt>
                <c:pt idx="21">
                  <c:v>0.10744516129032258</c:v>
                </c:pt>
                <c:pt idx="22">
                  <c:v>0.1078010752688172</c:v>
                </c:pt>
                <c:pt idx="23">
                  <c:v>0.10794247311827959</c:v>
                </c:pt>
                <c:pt idx="24">
                  <c:v>0.10795752688172046</c:v>
                </c:pt>
                <c:pt idx="25">
                  <c:v>0.10795376344086022</c:v>
                </c:pt>
                <c:pt idx="26">
                  <c:v>0.10794408602150536</c:v>
                </c:pt>
                <c:pt idx="27">
                  <c:v>0.10804892473118279</c:v>
                </c:pt>
                <c:pt idx="28">
                  <c:v>0.10816559139784947</c:v>
                </c:pt>
                <c:pt idx="29">
                  <c:v>0.10846344086021509</c:v>
                </c:pt>
                <c:pt idx="30">
                  <c:v>0.10877311827956991</c:v>
                </c:pt>
                <c:pt idx="31">
                  <c:v>0.10877311827956991</c:v>
                </c:pt>
                <c:pt idx="32">
                  <c:v>0.10900376344086023</c:v>
                </c:pt>
                <c:pt idx="33">
                  <c:v>0.10985053763440858</c:v>
                </c:pt>
                <c:pt idx="34">
                  <c:v>0.11058064516129031</c:v>
                </c:pt>
                <c:pt idx="35">
                  <c:v>0.11058064516129031</c:v>
                </c:pt>
                <c:pt idx="36">
                  <c:v>0.11093494623655914</c:v>
                </c:pt>
                <c:pt idx="37">
                  <c:v>0.11098064516129033</c:v>
                </c:pt>
                <c:pt idx="38">
                  <c:v>0.11098064516129033</c:v>
                </c:pt>
                <c:pt idx="39">
                  <c:v>0.11103709677419356</c:v>
                </c:pt>
                <c:pt idx="40">
                  <c:v>0.11103709677419356</c:v>
                </c:pt>
                <c:pt idx="41">
                  <c:v>0.11117311827956994</c:v>
                </c:pt>
                <c:pt idx="42">
                  <c:v>0.11119677419354843</c:v>
                </c:pt>
                <c:pt idx="43">
                  <c:v>0.11127903225806456</c:v>
                </c:pt>
                <c:pt idx="44">
                  <c:v>0.11136182795698926</c:v>
                </c:pt>
                <c:pt idx="45">
                  <c:v>0.11138118279569896</c:v>
                </c:pt>
                <c:pt idx="46">
                  <c:v>0.11133387096774199</c:v>
                </c:pt>
                <c:pt idx="47">
                  <c:v>0.11126290322580645</c:v>
                </c:pt>
                <c:pt idx="48">
                  <c:v>0.11127913978494623</c:v>
                </c:pt>
                <c:pt idx="49">
                  <c:v>0.11141290322580642</c:v>
                </c:pt>
                <c:pt idx="50">
                  <c:v>0.1115395698924731</c:v>
                </c:pt>
                <c:pt idx="51">
                  <c:v>0.1115395698924731</c:v>
                </c:pt>
                <c:pt idx="52">
                  <c:v>0.11155795698924729</c:v>
                </c:pt>
                <c:pt idx="53">
                  <c:v>0.11148344086021504</c:v>
                </c:pt>
                <c:pt idx="54">
                  <c:v>0.11139290322580646</c:v>
                </c:pt>
                <c:pt idx="55">
                  <c:v>0.1113468817204301</c:v>
                </c:pt>
                <c:pt idx="56">
                  <c:v>0.11133086021505377</c:v>
                </c:pt>
                <c:pt idx="57">
                  <c:v>0.11130225806451613</c:v>
                </c:pt>
                <c:pt idx="58">
                  <c:v>0.1113751612903226</c:v>
                </c:pt>
                <c:pt idx="59">
                  <c:v>0.11201602150537632</c:v>
                </c:pt>
                <c:pt idx="60">
                  <c:v>0.11235677419354841</c:v>
                </c:pt>
                <c:pt idx="61">
                  <c:v>0.1133904301075269</c:v>
                </c:pt>
                <c:pt idx="62">
                  <c:v>0.11402591397849463</c:v>
                </c:pt>
                <c:pt idx="63">
                  <c:v>0.1160887096774193</c:v>
                </c:pt>
                <c:pt idx="64">
                  <c:v>0.11749021505376339</c:v>
                </c:pt>
                <c:pt idx="65">
                  <c:v>0.11825258064516124</c:v>
                </c:pt>
                <c:pt idx="66">
                  <c:v>0.11919032258064512</c:v>
                </c:pt>
                <c:pt idx="67">
                  <c:v>0.12131913978494621</c:v>
                </c:pt>
                <c:pt idx="68">
                  <c:v>0.12131913978494621</c:v>
                </c:pt>
                <c:pt idx="69">
                  <c:v>0.12148806451612901</c:v>
                </c:pt>
                <c:pt idx="70">
                  <c:v>0.12148806451612901</c:v>
                </c:pt>
                <c:pt idx="71">
                  <c:v>0.12378913978494624</c:v>
                </c:pt>
                <c:pt idx="72">
                  <c:v>0.12463139784946238</c:v>
                </c:pt>
                <c:pt idx="73">
                  <c:v>0.12580430107526883</c:v>
                </c:pt>
                <c:pt idx="74">
                  <c:v>0.12605032258064514</c:v>
                </c:pt>
                <c:pt idx="75">
                  <c:v>0.12645838709677418</c:v>
                </c:pt>
                <c:pt idx="76">
                  <c:v>0.1269874193548387</c:v>
                </c:pt>
                <c:pt idx="77">
                  <c:v>0.12722150537634408</c:v>
                </c:pt>
                <c:pt idx="78">
                  <c:v>0.12783924731182797</c:v>
                </c:pt>
                <c:pt idx="79">
                  <c:v>0.12829451612903225</c:v>
                </c:pt>
                <c:pt idx="80">
                  <c:v>0.12829451612903225</c:v>
                </c:pt>
                <c:pt idx="81">
                  <c:v>0.12867344086021507</c:v>
                </c:pt>
                <c:pt idx="82">
                  <c:v>0.12867344086021507</c:v>
                </c:pt>
                <c:pt idx="83">
                  <c:v>0.12936462365591406</c:v>
                </c:pt>
                <c:pt idx="84">
                  <c:v>0.12936462365591406</c:v>
                </c:pt>
                <c:pt idx="85">
                  <c:v>0.12936462365591406</c:v>
                </c:pt>
                <c:pt idx="86">
                  <c:v>0.13022741935483875</c:v>
                </c:pt>
                <c:pt idx="87">
                  <c:v>0.130461935483871</c:v>
                </c:pt>
                <c:pt idx="88">
                  <c:v>0.13056892473118284</c:v>
                </c:pt>
                <c:pt idx="89">
                  <c:v>0.13248827956989254</c:v>
                </c:pt>
                <c:pt idx="90">
                  <c:v>0.13264150537634414</c:v>
                </c:pt>
                <c:pt idx="91">
                  <c:v>0.1331436559139785</c:v>
                </c:pt>
                <c:pt idx="92">
                  <c:v>0.13333290322580646</c:v>
                </c:pt>
                <c:pt idx="93">
                  <c:v>0.13367591397849463</c:v>
                </c:pt>
                <c:pt idx="94">
                  <c:v>0.13433129032258068</c:v>
                </c:pt>
                <c:pt idx="95">
                  <c:v>0.1350533333333333</c:v>
                </c:pt>
                <c:pt idx="96">
                  <c:v>0.1350533333333333</c:v>
                </c:pt>
                <c:pt idx="97">
                  <c:v>0.1350533333333333</c:v>
                </c:pt>
                <c:pt idx="98">
                  <c:v>0.13546677419354836</c:v>
                </c:pt>
                <c:pt idx="99">
                  <c:v>0.13562161290322577</c:v>
                </c:pt>
                <c:pt idx="100">
                  <c:v>0.13603397849462365</c:v>
                </c:pt>
                <c:pt idx="101">
                  <c:v>0.1362990322580645</c:v>
                </c:pt>
                <c:pt idx="102">
                  <c:v>0.1364264516129032</c:v>
                </c:pt>
                <c:pt idx="103">
                  <c:v>0.13649043010752687</c:v>
                </c:pt>
                <c:pt idx="104">
                  <c:v>0.13662806451612899</c:v>
                </c:pt>
                <c:pt idx="105">
                  <c:v>0.13662806451612899</c:v>
                </c:pt>
                <c:pt idx="106">
                  <c:v>0.13662806451612899</c:v>
                </c:pt>
                <c:pt idx="107">
                  <c:v>0.13660010752688168</c:v>
                </c:pt>
                <c:pt idx="108">
                  <c:v>0.13660172043010749</c:v>
                </c:pt>
                <c:pt idx="109">
                  <c:v>0.13660172043010749</c:v>
                </c:pt>
                <c:pt idx="110">
                  <c:v>0.13699365591397841</c:v>
                </c:pt>
                <c:pt idx="111">
                  <c:v>0.1371108602150537</c:v>
                </c:pt>
                <c:pt idx="112">
                  <c:v>0.13722806451612896</c:v>
                </c:pt>
                <c:pt idx="113">
                  <c:v>0.13722806451612896</c:v>
                </c:pt>
                <c:pt idx="114">
                  <c:v>0.13750333333333331</c:v>
                </c:pt>
                <c:pt idx="115">
                  <c:v>0.13750333333333331</c:v>
                </c:pt>
                <c:pt idx="116">
                  <c:v>0.13754903225806447</c:v>
                </c:pt>
                <c:pt idx="117">
                  <c:v>0.13805763440860219</c:v>
                </c:pt>
                <c:pt idx="118">
                  <c:v>0.13844204301075269</c:v>
                </c:pt>
                <c:pt idx="119">
                  <c:v>0.13852752688172046</c:v>
                </c:pt>
                <c:pt idx="120">
                  <c:v>0.13856731182795701</c:v>
                </c:pt>
                <c:pt idx="121">
                  <c:v>0.13862215053763441</c:v>
                </c:pt>
                <c:pt idx="122">
                  <c:v>0.13875333333333337</c:v>
                </c:pt>
                <c:pt idx="123">
                  <c:v>0.13880225806451615</c:v>
                </c:pt>
                <c:pt idx="124">
                  <c:v>0.13880225806451615</c:v>
                </c:pt>
                <c:pt idx="125">
                  <c:v>0.13887107526881723</c:v>
                </c:pt>
                <c:pt idx="126">
                  <c:v>0.13913666666666671</c:v>
                </c:pt>
                <c:pt idx="127">
                  <c:v>0.13917483870967745</c:v>
                </c:pt>
                <c:pt idx="128">
                  <c:v>0.13922537634408605</c:v>
                </c:pt>
                <c:pt idx="129">
                  <c:v>0.13972000000000007</c:v>
                </c:pt>
                <c:pt idx="130">
                  <c:v>0.13982161290322589</c:v>
                </c:pt>
                <c:pt idx="131">
                  <c:v>0.13983774193548398</c:v>
                </c:pt>
                <c:pt idx="132">
                  <c:v>0.13989419354838717</c:v>
                </c:pt>
                <c:pt idx="133">
                  <c:v>0.13991247311827967</c:v>
                </c:pt>
                <c:pt idx="134">
                  <c:v>0.13990333333333341</c:v>
                </c:pt>
                <c:pt idx="135">
                  <c:v>0.13990333333333341</c:v>
                </c:pt>
                <c:pt idx="136">
                  <c:v>0.13989365591397854</c:v>
                </c:pt>
                <c:pt idx="137">
                  <c:v>0.13970064516129035</c:v>
                </c:pt>
                <c:pt idx="138">
                  <c:v>0.13935548387096777</c:v>
                </c:pt>
                <c:pt idx="139">
                  <c:v>0.13921193548387098</c:v>
                </c:pt>
                <c:pt idx="140">
                  <c:v>0.13906892473118279</c:v>
                </c:pt>
                <c:pt idx="141">
                  <c:v>0.13902698924731183</c:v>
                </c:pt>
                <c:pt idx="142">
                  <c:v>0.13894473118279571</c:v>
                </c:pt>
                <c:pt idx="143">
                  <c:v>0.13864580645161292</c:v>
                </c:pt>
                <c:pt idx="144">
                  <c:v>0.13847913978494625</c:v>
                </c:pt>
                <c:pt idx="145">
                  <c:v>0.13809419354838709</c:v>
                </c:pt>
                <c:pt idx="146">
                  <c:v>0.13806731182795698</c:v>
                </c:pt>
                <c:pt idx="147">
                  <c:v>0.13785924731182794</c:v>
                </c:pt>
                <c:pt idx="148">
                  <c:v>0.13785924731182794</c:v>
                </c:pt>
                <c:pt idx="149">
                  <c:v>0.13779688172043009</c:v>
                </c:pt>
                <c:pt idx="150">
                  <c:v>0.1374796774193548</c:v>
                </c:pt>
                <c:pt idx="151">
                  <c:v>0.13707430107526875</c:v>
                </c:pt>
                <c:pt idx="152">
                  <c:v>0.13674741935483867</c:v>
                </c:pt>
                <c:pt idx="153">
                  <c:v>0.13657591397849458</c:v>
                </c:pt>
                <c:pt idx="154">
                  <c:v>0.13637591397849461</c:v>
                </c:pt>
                <c:pt idx="155">
                  <c:v>0.13630494623655912</c:v>
                </c:pt>
                <c:pt idx="156">
                  <c:v>0.13624473118279568</c:v>
                </c:pt>
                <c:pt idx="157">
                  <c:v>0.13590924731182796</c:v>
                </c:pt>
                <c:pt idx="158">
                  <c:v>0.13583720430107527</c:v>
                </c:pt>
                <c:pt idx="159">
                  <c:v>0.13566784946236557</c:v>
                </c:pt>
                <c:pt idx="160">
                  <c:v>0.13547215053763439</c:v>
                </c:pt>
                <c:pt idx="161">
                  <c:v>0.13523827956989246</c:v>
                </c:pt>
                <c:pt idx="162">
                  <c:v>0.13510494623655914</c:v>
                </c:pt>
                <c:pt idx="163">
                  <c:v>0.13428612903225809</c:v>
                </c:pt>
                <c:pt idx="164">
                  <c:v>0.13415978494623657</c:v>
                </c:pt>
                <c:pt idx="165">
                  <c:v>0.13415978494623657</c:v>
                </c:pt>
                <c:pt idx="166">
                  <c:v>0.13415978494623657</c:v>
                </c:pt>
                <c:pt idx="167">
                  <c:v>0.13415978494623657</c:v>
                </c:pt>
                <c:pt idx="168">
                  <c:v>0.13401838709677419</c:v>
                </c:pt>
                <c:pt idx="169">
                  <c:v>0.13327591397849464</c:v>
                </c:pt>
                <c:pt idx="170">
                  <c:v>0.13253075268817202</c:v>
                </c:pt>
                <c:pt idx="171">
                  <c:v>0.13216731182795702</c:v>
                </c:pt>
                <c:pt idx="172">
                  <c:v>0.13118989247311832</c:v>
                </c:pt>
                <c:pt idx="173">
                  <c:v>0.13101731182795706</c:v>
                </c:pt>
                <c:pt idx="174">
                  <c:v>0.13065064516129035</c:v>
                </c:pt>
                <c:pt idx="175">
                  <c:v>0.13024258064516134</c:v>
                </c:pt>
                <c:pt idx="176">
                  <c:v>0.13001946236559145</c:v>
                </c:pt>
                <c:pt idx="177">
                  <c:v>0.12855817204301079</c:v>
                </c:pt>
                <c:pt idx="178">
                  <c:v>0.12785118279569896</c:v>
                </c:pt>
                <c:pt idx="179">
                  <c:v>0.12767322580645166</c:v>
                </c:pt>
                <c:pt idx="180">
                  <c:v>0.12767322580645166</c:v>
                </c:pt>
                <c:pt idx="181">
                  <c:v>0.12721247311827963</c:v>
                </c:pt>
                <c:pt idx="182">
                  <c:v>0.12721247311827963</c:v>
                </c:pt>
                <c:pt idx="183">
                  <c:v>0.12721247311827963</c:v>
                </c:pt>
                <c:pt idx="184">
                  <c:v>0.12721247311827963</c:v>
                </c:pt>
                <c:pt idx="185">
                  <c:v>0.12721247311827963</c:v>
                </c:pt>
                <c:pt idx="186">
                  <c:v>0.12721247311827963</c:v>
                </c:pt>
                <c:pt idx="187">
                  <c:v>0.12675924731182797</c:v>
                </c:pt>
                <c:pt idx="188">
                  <c:v>0.12626569892473122</c:v>
                </c:pt>
                <c:pt idx="189">
                  <c:v>0.12577860215053766</c:v>
                </c:pt>
                <c:pt idx="190">
                  <c:v>0.1256151612903226</c:v>
                </c:pt>
                <c:pt idx="191">
                  <c:v>0.12515602150537636</c:v>
                </c:pt>
                <c:pt idx="192">
                  <c:v>0.1250167741935484</c:v>
                </c:pt>
                <c:pt idx="193">
                  <c:v>0.12485655913978497</c:v>
                </c:pt>
                <c:pt idx="194">
                  <c:v>0.12416731182795698</c:v>
                </c:pt>
                <c:pt idx="195">
                  <c:v>0.12416731182795698</c:v>
                </c:pt>
                <c:pt idx="196">
                  <c:v>0.12399580645161286</c:v>
                </c:pt>
                <c:pt idx="197">
                  <c:v>0.12399580645161286</c:v>
                </c:pt>
                <c:pt idx="198">
                  <c:v>0.12250655913978491</c:v>
                </c:pt>
                <c:pt idx="199">
                  <c:v>0.12235279569892468</c:v>
                </c:pt>
                <c:pt idx="200">
                  <c:v>0.12177591397849455</c:v>
                </c:pt>
                <c:pt idx="201">
                  <c:v>0.12125279569892464</c:v>
                </c:pt>
                <c:pt idx="202">
                  <c:v>0.12125279569892464</c:v>
                </c:pt>
                <c:pt idx="203">
                  <c:v>0.12071516129032252</c:v>
                </c:pt>
                <c:pt idx="204">
                  <c:v>0.1205872043010752</c:v>
                </c:pt>
                <c:pt idx="205">
                  <c:v>0.11967215053763434</c:v>
                </c:pt>
                <c:pt idx="206">
                  <c:v>0.11832322580645155</c:v>
                </c:pt>
                <c:pt idx="207">
                  <c:v>0.11781354838709668</c:v>
                </c:pt>
                <c:pt idx="208">
                  <c:v>0.11610494623655905</c:v>
                </c:pt>
                <c:pt idx="209">
                  <c:v>0.11554311827956981</c:v>
                </c:pt>
                <c:pt idx="210">
                  <c:v>0.11516086021505367</c:v>
                </c:pt>
                <c:pt idx="211">
                  <c:v>0.11516086021505367</c:v>
                </c:pt>
                <c:pt idx="212">
                  <c:v>0.11496569892473109</c:v>
                </c:pt>
                <c:pt idx="213">
                  <c:v>0.11287806451612897</c:v>
                </c:pt>
                <c:pt idx="214">
                  <c:v>0.1108259139784946</c:v>
                </c:pt>
                <c:pt idx="215">
                  <c:v>0.11051569892473116</c:v>
                </c:pt>
                <c:pt idx="216">
                  <c:v>0.10986731182795702</c:v>
                </c:pt>
                <c:pt idx="217">
                  <c:v>0.10890709677419359</c:v>
                </c:pt>
                <c:pt idx="218">
                  <c:v>0.1083018817204302</c:v>
                </c:pt>
                <c:pt idx="219">
                  <c:v>0.1081443010752689</c:v>
                </c:pt>
                <c:pt idx="220">
                  <c:v>0.10794139784946243</c:v>
                </c:pt>
                <c:pt idx="221">
                  <c:v>0.10779505376344091</c:v>
                </c:pt>
                <c:pt idx="222">
                  <c:v>0.10729258064516135</c:v>
                </c:pt>
                <c:pt idx="223">
                  <c:v>0.10729258064516135</c:v>
                </c:pt>
                <c:pt idx="224">
                  <c:v>0.10706639784946244</c:v>
                </c:pt>
                <c:pt idx="225">
                  <c:v>0.10695215053763445</c:v>
                </c:pt>
                <c:pt idx="226">
                  <c:v>0.10695215053763445</c:v>
                </c:pt>
                <c:pt idx="227">
                  <c:v>0.10691349462365597</c:v>
                </c:pt>
                <c:pt idx="228">
                  <c:v>0.10688301075268822</c:v>
                </c:pt>
                <c:pt idx="229">
                  <c:v>0.10685973118279574</c:v>
                </c:pt>
                <c:pt idx="230">
                  <c:v>0.10703715053763442</c:v>
                </c:pt>
                <c:pt idx="231">
                  <c:v>0.10703715053763442</c:v>
                </c:pt>
                <c:pt idx="232">
                  <c:v>0.10814</c:v>
                </c:pt>
                <c:pt idx="233">
                  <c:v>0.10820096774193548</c:v>
                </c:pt>
                <c:pt idx="234">
                  <c:v>0.10851983870967742</c:v>
                </c:pt>
                <c:pt idx="235">
                  <c:v>0.10867994623655913</c:v>
                </c:pt>
                <c:pt idx="236">
                  <c:v>0.10867994623655913</c:v>
                </c:pt>
                <c:pt idx="237">
                  <c:v>0.10895048387096774</c:v>
                </c:pt>
                <c:pt idx="238">
                  <c:v>0.10927994623655915</c:v>
                </c:pt>
                <c:pt idx="239">
                  <c:v>0.10960876344086021</c:v>
                </c:pt>
                <c:pt idx="240">
                  <c:v>0.10971489247311826</c:v>
                </c:pt>
                <c:pt idx="241">
                  <c:v>0.1098221505376344</c:v>
                </c:pt>
                <c:pt idx="242">
                  <c:v>0.1098221505376344</c:v>
                </c:pt>
                <c:pt idx="243">
                  <c:v>0.1098221505376344</c:v>
                </c:pt>
                <c:pt idx="244">
                  <c:v>0.11024279569892476</c:v>
                </c:pt>
                <c:pt idx="245">
                  <c:v>0.11043784946236559</c:v>
                </c:pt>
                <c:pt idx="246">
                  <c:v>0.1106521505376344</c:v>
                </c:pt>
                <c:pt idx="247">
                  <c:v>0.11069473118279567</c:v>
                </c:pt>
                <c:pt idx="248">
                  <c:v>0.11069473118279567</c:v>
                </c:pt>
                <c:pt idx="249">
                  <c:v>0.11101967741935483</c:v>
                </c:pt>
                <c:pt idx="250">
                  <c:v>0.11101967741935483</c:v>
                </c:pt>
                <c:pt idx="251">
                  <c:v>0.11101967741935483</c:v>
                </c:pt>
                <c:pt idx="252">
                  <c:v>0.11172736559139783</c:v>
                </c:pt>
                <c:pt idx="253">
                  <c:v>0.11206607526881714</c:v>
                </c:pt>
                <c:pt idx="254">
                  <c:v>0.1121313978494623</c:v>
                </c:pt>
                <c:pt idx="255">
                  <c:v>0.1121945161290322</c:v>
                </c:pt>
                <c:pt idx="256">
                  <c:v>0.1121945161290322</c:v>
                </c:pt>
                <c:pt idx="257">
                  <c:v>0.11261064516129024</c:v>
                </c:pt>
                <c:pt idx="258">
                  <c:v>0.11261064516129024</c:v>
                </c:pt>
                <c:pt idx="259">
                  <c:v>0.11273779569892466</c:v>
                </c:pt>
                <c:pt idx="260">
                  <c:v>0.11298408602150531</c:v>
                </c:pt>
                <c:pt idx="261">
                  <c:v>0.1130496774193548</c:v>
                </c:pt>
                <c:pt idx="262">
                  <c:v>0.11344779569892469</c:v>
                </c:pt>
                <c:pt idx="263">
                  <c:v>0.11365569892473114</c:v>
                </c:pt>
                <c:pt idx="264">
                  <c:v>0.11385806451612901</c:v>
                </c:pt>
                <c:pt idx="265">
                  <c:v>0.11424043010752685</c:v>
                </c:pt>
                <c:pt idx="266">
                  <c:v>0.11515704301075266</c:v>
                </c:pt>
                <c:pt idx="267">
                  <c:v>0.11585403225806452</c:v>
                </c:pt>
                <c:pt idx="268">
                  <c:v>0.1170204301075269</c:v>
                </c:pt>
                <c:pt idx="269">
                  <c:v>0.11729591397849459</c:v>
                </c:pt>
                <c:pt idx="270">
                  <c:v>0.11814333333333325</c:v>
                </c:pt>
                <c:pt idx="271">
                  <c:v>0.11859752688172027</c:v>
                </c:pt>
                <c:pt idx="272">
                  <c:v>0.11903397849462349</c:v>
                </c:pt>
                <c:pt idx="273">
                  <c:v>0.11989930107526872</c:v>
                </c:pt>
                <c:pt idx="274">
                  <c:v>0.11999048387096764</c:v>
                </c:pt>
                <c:pt idx="275">
                  <c:v>0.1203923118279569</c:v>
                </c:pt>
                <c:pt idx="276">
                  <c:v>0.12187559139784936</c:v>
                </c:pt>
                <c:pt idx="277">
                  <c:v>0.12374500000000002</c:v>
                </c:pt>
                <c:pt idx="278">
                  <c:v>0.12508827956989249</c:v>
                </c:pt>
                <c:pt idx="279">
                  <c:v>0.12516301075268821</c:v>
                </c:pt>
                <c:pt idx="280">
                  <c:v>0.12541596774193556</c:v>
                </c:pt>
                <c:pt idx="281">
                  <c:v>0.1254927419354839</c:v>
                </c:pt>
                <c:pt idx="282">
                  <c:v>0.12567236559139791</c:v>
                </c:pt>
                <c:pt idx="283">
                  <c:v>0.12571951612903232</c:v>
                </c:pt>
                <c:pt idx="284">
                  <c:v>0.12580419354838715</c:v>
                </c:pt>
                <c:pt idx="285">
                  <c:v>0.12602795698924737</c:v>
                </c:pt>
                <c:pt idx="286">
                  <c:v>0.12602795698924737</c:v>
                </c:pt>
                <c:pt idx="287">
                  <c:v>0.12617365591397856</c:v>
                </c:pt>
                <c:pt idx="288">
                  <c:v>0.12627672043010757</c:v>
                </c:pt>
                <c:pt idx="289">
                  <c:v>0.12637241935483876</c:v>
                </c:pt>
                <c:pt idx="290">
                  <c:v>0.12640064516129035</c:v>
                </c:pt>
                <c:pt idx="291">
                  <c:v>0.12653139784946241</c:v>
                </c:pt>
                <c:pt idx="292">
                  <c:v>0.12651817204301075</c:v>
                </c:pt>
                <c:pt idx="293">
                  <c:v>0.12643897849462363</c:v>
                </c:pt>
                <c:pt idx="294">
                  <c:v>0.12630161290322578</c:v>
                </c:pt>
                <c:pt idx="295">
                  <c:v>0.12602005376344083</c:v>
                </c:pt>
                <c:pt idx="296">
                  <c:v>0.12547505376344087</c:v>
                </c:pt>
                <c:pt idx="297">
                  <c:v>0.12535381720430108</c:v>
                </c:pt>
                <c:pt idx="298">
                  <c:v>0.12507301075268812</c:v>
                </c:pt>
                <c:pt idx="299">
                  <c:v>0.12507301075268812</c:v>
                </c:pt>
                <c:pt idx="300">
                  <c:v>0.12496930107526878</c:v>
                </c:pt>
                <c:pt idx="301">
                  <c:v>0.12368913978494624</c:v>
                </c:pt>
                <c:pt idx="302">
                  <c:v>0.12322650537634408</c:v>
                </c:pt>
                <c:pt idx="303">
                  <c:v>0.12264811827956988</c:v>
                </c:pt>
                <c:pt idx="304">
                  <c:v>0.12242532258064516</c:v>
                </c:pt>
                <c:pt idx="305">
                  <c:v>0.12242532258064516</c:v>
                </c:pt>
                <c:pt idx="306">
                  <c:v>0.12153290322580648</c:v>
                </c:pt>
                <c:pt idx="307">
                  <c:v>0.12076252688172048</c:v>
                </c:pt>
                <c:pt idx="308">
                  <c:v>0.12013881720430113</c:v>
                </c:pt>
                <c:pt idx="309">
                  <c:v>0.11955005376344088</c:v>
                </c:pt>
                <c:pt idx="310">
                  <c:v>0.11578150537634413</c:v>
                </c:pt>
                <c:pt idx="311">
                  <c:v>0.11457193548387096</c:v>
                </c:pt>
                <c:pt idx="312">
                  <c:v>0.11381080645161293</c:v>
                </c:pt>
                <c:pt idx="313">
                  <c:v>0.11258682795698925</c:v>
                </c:pt>
                <c:pt idx="314">
                  <c:v>0.11108693548387094</c:v>
                </c:pt>
                <c:pt idx="315">
                  <c:v>0.11102290322580645</c:v>
                </c:pt>
                <c:pt idx="316">
                  <c:v>0.11067672043010753</c:v>
                </c:pt>
                <c:pt idx="317">
                  <c:v>0.11031629032258061</c:v>
                </c:pt>
                <c:pt idx="318">
                  <c:v>0.11020870967741933</c:v>
                </c:pt>
                <c:pt idx="319">
                  <c:v>0.11014870967741931</c:v>
                </c:pt>
                <c:pt idx="320">
                  <c:v>0.11014870967741931</c:v>
                </c:pt>
                <c:pt idx="321">
                  <c:v>0.10909715053763439</c:v>
                </c:pt>
                <c:pt idx="322">
                  <c:v>0.10853327956989244</c:v>
                </c:pt>
                <c:pt idx="323">
                  <c:v>0.10806607526881722</c:v>
                </c:pt>
                <c:pt idx="324">
                  <c:v>0.10785451612903227</c:v>
                </c:pt>
                <c:pt idx="325">
                  <c:v>0.10708467741935485</c:v>
                </c:pt>
                <c:pt idx="326">
                  <c:v>0.10674424731182794</c:v>
                </c:pt>
                <c:pt idx="327">
                  <c:v>0.1058410752688172</c:v>
                </c:pt>
                <c:pt idx="328">
                  <c:v>0.1058410752688172</c:v>
                </c:pt>
                <c:pt idx="329">
                  <c:v>0.1058410752688172</c:v>
                </c:pt>
                <c:pt idx="330">
                  <c:v>0.10519370967741934</c:v>
                </c:pt>
                <c:pt idx="331">
                  <c:v>0.10506446236559137</c:v>
                </c:pt>
                <c:pt idx="332">
                  <c:v>0.10506446236559137</c:v>
                </c:pt>
                <c:pt idx="333">
                  <c:v>0.1037359677419354</c:v>
                </c:pt>
                <c:pt idx="334">
                  <c:v>0.10199666666666657</c:v>
                </c:pt>
                <c:pt idx="335">
                  <c:v>0.10189473118279559</c:v>
                </c:pt>
                <c:pt idx="336">
                  <c:v>9.974822580645154E-2</c:v>
                </c:pt>
                <c:pt idx="337">
                  <c:v>9.7607311827956983E-2</c:v>
                </c:pt>
                <c:pt idx="338">
                  <c:v>9.4602688172042954E-2</c:v>
                </c:pt>
                <c:pt idx="339">
                  <c:v>9.1742258064516094E-2</c:v>
                </c:pt>
                <c:pt idx="340">
                  <c:v>9.110494623655907E-2</c:v>
                </c:pt>
                <c:pt idx="341">
                  <c:v>9.0961451612903171E-2</c:v>
                </c:pt>
                <c:pt idx="342">
                  <c:v>9.0683709677419302E-2</c:v>
                </c:pt>
                <c:pt idx="343">
                  <c:v>8.962736559139782E-2</c:v>
                </c:pt>
                <c:pt idx="344">
                  <c:v>8.9292795698924704E-2</c:v>
                </c:pt>
                <c:pt idx="345">
                  <c:v>8.7585000000000024E-2</c:v>
                </c:pt>
                <c:pt idx="346">
                  <c:v>8.5749677419354825E-2</c:v>
                </c:pt>
                <c:pt idx="347">
                  <c:v>8.3743172043010752E-2</c:v>
                </c:pt>
                <c:pt idx="348">
                  <c:v>8.212322580645158E-2</c:v>
                </c:pt>
                <c:pt idx="349">
                  <c:v>8.0133440860215038E-2</c:v>
                </c:pt>
                <c:pt idx="350">
                  <c:v>7.8975752688172043E-2</c:v>
                </c:pt>
                <c:pt idx="351">
                  <c:v>7.6637258064516142E-2</c:v>
                </c:pt>
                <c:pt idx="352">
                  <c:v>7.6549677419354839E-2</c:v>
                </c:pt>
                <c:pt idx="353">
                  <c:v>7.6024032258064519E-2</c:v>
                </c:pt>
                <c:pt idx="354">
                  <c:v>7.5581290322580652E-2</c:v>
                </c:pt>
                <c:pt idx="355">
                  <c:v>7.5352688172043034E-2</c:v>
                </c:pt>
                <c:pt idx="356">
                  <c:v>7.47119892473119E-2</c:v>
                </c:pt>
                <c:pt idx="357">
                  <c:v>7.4670645161290378E-2</c:v>
                </c:pt>
                <c:pt idx="358">
                  <c:v>7.4696774193548449E-2</c:v>
                </c:pt>
                <c:pt idx="359">
                  <c:v>7.4681666666666743E-2</c:v>
                </c:pt>
                <c:pt idx="360">
                  <c:v>7.4675591397849531E-2</c:v>
                </c:pt>
                <c:pt idx="361">
                  <c:v>7.4705806451612969E-2</c:v>
                </c:pt>
                <c:pt idx="362">
                  <c:v>7.4700537634408634E-2</c:v>
                </c:pt>
                <c:pt idx="363">
                  <c:v>7.4634892473118289E-2</c:v>
                </c:pt>
                <c:pt idx="364">
                  <c:v>7.4671612903225812E-2</c:v>
                </c:pt>
                <c:pt idx="365">
                  <c:v>7.5999623655913978E-2</c:v>
                </c:pt>
                <c:pt idx="366">
                  <c:v>7.7282365591397867E-2</c:v>
                </c:pt>
                <c:pt idx="367">
                  <c:v>7.8051451612903222E-2</c:v>
                </c:pt>
                <c:pt idx="368">
                  <c:v>7.8501505376344094E-2</c:v>
                </c:pt>
                <c:pt idx="369">
                  <c:v>7.8829032258064508E-2</c:v>
                </c:pt>
                <c:pt idx="370">
                  <c:v>7.9355698924731183E-2</c:v>
                </c:pt>
                <c:pt idx="371">
                  <c:v>8.0892956989247256E-2</c:v>
                </c:pt>
                <c:pt idx="372">
                  <c:v>8.2787150537634357E-2</c:v>
                </c:pt>
                <c:pt idx="373">
                  <c:v>8.5529999999999981E-2</c:v>
                </c:pt>
                <c:pt idx="374">
                  <c:v>8.5529999999999981E-2</c:v>
                </c:pt>
                <c:pt idx="375">
                  <c:v>8.6812150537634386E-2</c:v>
                </c:pt>
                <c:pt idx="376">
                  <c:v>8.6885161290322546E-2</c:v>
                </c:pt>
                <c:pt idx="377">
                  <c:v>8.7414462365591375E-2</c:v>
                </c:pt>
                <c:pt idx="378">
                  <c:v>8.8210215053763447E-2</c:v>
                </c:pt>
                <c:pt idx="379">
                  <c:v>8.9102956989247278E-2</c:v>
                </c:pt>
                <c:pt idx="380">
                  <c:v>8.9454677419354811E-2</c:v>
                </c:pt>
                <c:pt idx="381">
                  <c:v>8.9454677419354811E-2</c:v>
                </c:pt>
                <c:pt idx="382">
                  <c:v>8.990129032258061E-2</c:v>
                </c:pt>
                <c:pt idx="383">
                  <c:v>8.994215053763438E-2</c:v>
                </c:pt>
                <c:pt idx="384">
                  <c:v>8.994951612903225E-2</c:v>
                </c:pt>
                <c:pt idx="385">
                  <c:v>8.9885591397849463E-2</c:v>
                </c:pt>
                <c:pt idx="386">
                  <c:v>8.948720430107529E-2</c:v>
                </c:pt>
                <c:pt idx="387">
                  <c:v>9.0153924731182847E-2</c:v>
                </c:pt>
                <c:pt idx="388">
                  <c:v>8.9950860215053816E-2</c:v>
                </c:pt>
                <c:pt idx="389">
                  <c:v>8.9828817204301109E-2</c:v>
                </c:pt>
                <c:pt idx="390">
                  <c:v>8.9677096774193582E-2</c:v>
                </c:pt>
                <c:pt idx="391">
                  <c:v>8.9449139784946244E-2</c:v>
                </c:pt>
                <c:pt idx="392">
                  <c:v>8.9281935483870964E-2</c:v>
                </c:pt>
                <c:pt idx="393">
                  <c:v>8.8994193548387085E-2</c:v>
                </c:pt>
                <c:pt idx="394">
                  <c:v>8.8947526881720418E-2</c:v>
                </c:pt>
                <c:pt idx="395">
                  <c:v>8.9032634408602096E-2</c:v>
                </c:pt>
                <c:pt idx="396">
                  <c:v>8.9303010752688136E-2</c:v>
                </c:pt>
                <c:pt idx="397">
                  <c:v>8.9326989247311805E-2</c:v>
                </c:pt>
                <c:pt idx="398">
                  <c:v>8.9339784946236539E-2</c:v>
                </c:pt>
                <c:pt idx="399">
                  <c:v>8.9363978494623617E-2</c:v>
                </c:pt>
                <c:pt idx="400">
                  <c:v>8.9322580645161256E-2</c:v>
                </c:pt>
                <c:pt idx="401">
                  <c:v>8.9375483870967692E-2</c:v>
                </c:pt>
                <c:pt idx="402">
                  <c:v>8.9419623655913938E-2</c:v>
                </c:pt>
                <c:pt idx="403">
                  <c:v>8.9446182795698867E-2</c:v>
                </c:pt>
                <c:pt idx="404">
                  <c:v>8.9467741935483819E-2</c:v>
                </c:pt>
                <c:pt idx="405">
                  <c:v>8.9493333333333272E-2</c:v>
                </c:pt>
                <c:pt idx="406">
                  <c:v>8.9792741935483825E-2</c:v>
                </c:pt>
                <c:pt idx="407">
                  <c:v>9.0158010752688145E-2</c:v>
                </c:pt>
                <c:pt idx="408">
                  <c:v>9.0516075268817192E-2</c:v>
                </c:pt>
                <c:pt idx="409">
                  <c:v>9.0538709677419338E-2</c:v>
                </c:pt>
                <c:pt idx="410">
                  <c:v>9.0553010752688137E-2</c:v>
                </c:pt>
                <c:pt idx="411">
                  <c:v>9.0641827956989232E-2</c:v>
                </c:pt>
                <c:pt idx="412">
                  <c:v>9.0623924731182789E-2</c:v>
                </c:pt>
                <c:pt idx="413">
                  <c:v>9.0492204301075227E-2</c:v>
                </c:pt>
                <c:pt idx="414">
                  <c:v>9.0368064516129026E-2</c:v>
                </c:pt>
                <c:pt idx="415">
                  <c:v>9.0413924731182857E-2</c:v>
                </c:pt>
                <c:pt idx="416">
                  <c:v>8.962446236559142E-2</c:v>
                </c:pt>
                <c:pt idx="417">
                  <c:v>8.8388279569892453E-2</c:v>
                </c:pt>
                <c:pt idx="418">
                  <c:v>8.8221236559139771E-2</c:v>
                </c:pt>
                <c:pt idx="419">
                  <c:v>8.8054623655913905E-2</c:v>
                </c:pt>
                <c:pt idx="420">
                  <c:v>8.7568817204301055E-2</c:v>
                </c:pt>
                <c:pt idx="421">
                  <c:v>8.7259516129032183E-2</c:v>
                </c:pt>
                <c:pt idx="422">
                  <c:v>8.7207096774193499E-2</c:v>
                </c:pt>
                <c:pt idx="423">
                  <c:v>8.6227365591397792E-2</c:v>
                </c:pt>
                <c:pt idx="424">
                  <c:v>8.573483870967738E-2</c:v>
                </c:pt>
                <c:pt idx="425">
                  <c:v>8.5417365591397815E-2</c:v>
                </c:pt>
                <c:pt idx="426">
                  <c:v>8.5376290322580609E-2</c:v>
                </c:pt>
                <c:pt idx="427">
                  <c:v>8.5288548387096735E-2</c:v>
                </c:pt>
                <c:pt idx="428">
                  <c:v>8.4946236559139757E-2</c:v>
                </c:pt>
                <c:pt idx="429">
                  <c:v>8.4763494623655886E-2</c:v>
                </c:pt>
                <c:pt idx="430">
                  <c:v>8.4763494623655886E-2</c:v>
                </c:pt>
                <c:pt idx="431">
                  <c:v>8.4511559139784906E-2</c:v>
                </c:pt>
                <c:pt idx="432">
                  <c:v>8.4511559139784906E-2</c:v>
                </c:pt>
                <c:pt idx="433">
                  <c:v>8.3658064516129005E-2</c:v>
                </c:pt>
                <c:pt idx="434">
                  <c:v>8.3174516129032233E-2</c:v>
                </c:pt>
                <c:pt idx="435">
                  <c:v>8.2743333333333322E-2</c:v>
                </c:pt>
                <c:pt idx="436">
                  <c:v>8.2539569892473102E-2</c:v>
                </c:pt>
                <c:pt idx="437">
                  <c:v>8.2477258064516112E-2</c:v>
                </c:pt>
                <c:pt idx="438">
                  <c:v>8.2477258064516112E-2</c:v>
                </c:pt>
                <c:pt idx="439">
                  <c:v>8.2298279569892469E-2</c:v>
                </c:pt>
                <c:pt idx="440">
                  <c:v>8.1858333333333338E-2</c:v>
                </c:pt>
                <c:pt idx="441">
                  <c:v>8.1571720430107533E-2</c:v>
                </c:pt>
                <c:pt idx="442">
                  <c:v>8.1383602150537623E-2</c:v>
                </c:pt>
                <c:pt idx="443">
                  <c:v>8.1468709677419315E-2</c:v>
                </c:pt>
                <c:pt idx="444">
                  <c:v>8.1575806451612887E-2</c:v>
                </c:pt>
                <c:pt idx="445">
                  <c:v>8.174602150537634E-2</c:v>
                </c:pt>
                <c:pt idx="446">
                  <c:v>8.1858225806451593E-2</c:v>
                </c:pt>
                <c:pt idx="447">
                  <c:v>8.2417580645161276E-2</c:v>
                </c:pt>
                <c:pt idx="448">
                  <c:v>8.3125913978494587E-2</c:v>
                </c:pt>
                <c:pt idx="449">
                  <c:v>8.3284354838709634E-2</c:v>
                </c:pt>
                <c:pt idx="450">
                  <c:v>8.3425860215053729E-2</c:v>
                </c:pt>
                <c:pt idx="451">
                  <c:v>8.3470376344085981E-2</c:v>
                </c:pt>
                <c:pt idx="452">
                  <c:v>8.3583440860215047E-2</c:v>
                </c:pt>
                <c:pt idx="453">
                  <c:v>8.386193548387097E-2</c:v>
                </c:pt>
                <c:pt idx="454">
                  <c:v>8.5317258064516135E-2</c:v>
                </c:pt>
                <c:pt idx="455">
                  <c:v>8.5317258064516135E-2</c:v>
                </c:pt>
                <c:pt idx="456">
                  <c:v>8.5845967741935467E-2</c:v>
                </c:pt>
                <c:pt idx="457">
                  <c:v>8.6019139784946227E-2</c:v>
                </c:pt>
                <c:pt idx="458">
                  <c:v>8.6128064516129005E-2</c:v>
                </c:pt>
                <c:pt idx="459">
                  <c:v>8.652473118279573E-2</c:v>
                </c:pt>
                <c:pt idx="460">
                  <c:v>8.6831774193548442E-2</c:v>
                </c:pt>
                <c:pt idx="461">
                  <c:v>8.700161290322582E-2</c:v>
                </c:pt>
                <c:pt idx="462">
                  <c:v>8.7052150537634446E-2</c:v>
                </c:pt>
                <c:pt idx="463">
                  <c:v>8.7046236559139817E-2</c:v>
                </c:pt>
                <c:pt idx="464">
                  <c:v>8.7027903225806474E-2</c:v>
                </c:pt>
                <c:pt idx="465">
                  <c:v>8.7027903225806474E-2</c:v>
                </c:pt>
                <c:pt idx="466">
                  <c:v>8.6978387096774246E-2</c:v>
                </c:pt>
                <c:pt idx="467">
                  <c:v>8.6971989247311865E-2</c:v>
                </c:pt>
                <c:pt idx="468">
                  <c:v>8.6758172043010812E-2</c:v>
                </c:pt>
                <c:pt idx="469">
                  <c:v>8.6719946236559195E-2</c:v>
                </c:pt>
                <c:pt idx="470">
                  <c:v>8.6707150537634461E-2</c:v>
                </c:pt>
                <c:pt idx="471">
                  <c:v>8.6707150537634461E-2</c:v>
                </c:pt>
                <c:pt idx="472">
                  <c:v>8.6707150537634461E-2</c:v>
                </c:pt>
                <c:pt idx="473">
                  <c:v>8.6592634408602168E-2</c:v>
                </c:pt>
                <c:pt idx="474">
                  <c:v>8.6317473118279572E-2</c:v>
                </c:pt>
                <c:pt idx="475">
                  <c:v>8.6042526881720469E-2</c:v>
                </c:pt>
                <c:pt idx="476">
                  <c:v>8.5551397849462404E-2</c:v>
                </c:pt>
                <c:pt idx="477">
                  <c:v>8.5551397849462404E-2</c:v>
                </c:pt>
                <c:pt idx="478">
                  <c:v>8.5114032258064548E-2</c:v>
                </c:pt>
                <c:pt idx="479">
                  <c:v>8.4744569892473129E-2</c:v>
                </c:pt>
                <c:pt idx="480">
                  <c:v>8.4744569892473129E-2</c:v>
                </c:pt>
                <c:pt idx="481">
                  <c:v>8.3409946236559146E-2</c:v>
                </c:pt>
                <c:pt idx="482">
                  <c:v>8.3347204301075284E-2</c:v>
                </c:pt>
                <c:pt idx="483">
                  <c:v>8.3313817204301074E-2</c:v>
                </c:pt>
                <c:pt idx="484">
                  <c:v>8.3031182795698905E-2</c:v>
                </c:pt>
                <c:pt idx="485">
                  <c:v>8.3031182795698905E-2</c:v>
                </c:pt>
                <c:pt idx="486">
                  <c:v>8.3015591397849434E-2</c:v>
                </c:pt>
                <c:pt idx="487">
                  <c:v>8.2748870967741889E-2</c:v>
                </c:pt>
                <c:pt idx="488">
                  <c:v>8.260801075268813E-2</c:v>
                </c:pt>
                <c:pt idx="489">
                  <c:v>8.2292096774193566E-2</c:v>
                </c:pt>
                <c:pt idx="490">
                  <c:v>8.2262580645161301E-2</c:v>
                </c:pt>
                <c:pt idx="491">
                  <c:v>8.2171505376344087E-2</c:v>
                </c:pt>
                <c:pt idx="492">
                  <c:v>8.209048387096772E-2</c:v>
                </c:pt>
                <c:pt idx="493">
                  <c:v>8.2023870967741899E-2</c:v>
                </c:pt>
                <c:pt idx="494">
                  <c:v>8.197962365591395E-2</c:v>
                </c:pt>
                <c:pt idx="495">
                  <c:v>8.1967150537634398E-2</c:v>
                </c:pt>
                <c:pt idx="496">
                  <c:v>8.1766666666666654E-2</c:v>
                </c:pt>
                <c:pt idx="497">
                  <c:v>8.1766666666666654E-2</c:v>
                </c:pt>
                <c:pt idx="498">
                  <c:v>8.1750483870967727E-2</c:v>
                </c:pt>
                <c:pt idx="499">
                  <c:v>8.1596290322580617E-2</c:v>
                </c:pt>
                <c:pt idx="500">
                  <c:v>8.1539731182795686E-2</c:v>
                </c:pt>
                <c:pt idx="501">
                  <c:v>8.1351344086021515E-2</c:v>
                </c:pt>
                <c:pt idx="502">
                  <c:v>8.1351344086021515E-2</c:v>
                </c:pt>
                <c:pt idx="503">
                  <c:v>8.1095645161290322E-2</c:v>
                </c:pt>
                <c:pt idx="504">
                  <c:v>8.0504139784946221E-2</c:v>
                </c:pt>
                <c:pt idx="505">
                  <c:v>8.029903225806452E-2</c:v>
                </c:pt>
                <c:pt idx="506">
                  <c:v>7.9963064516129057E-2</c:v>
                </c:pt>
                <c:pt idx="507">
                  <c:v>7.9820053763440882E-2</c:v>
                </c:pt>
                <c:pt idx="508">
                  <c:v>7.9413763440860222E-2</c:v>
                </c:pt>
                <c:pt idx="509">
                  <c:v>7.8622204301075263E-2</c:v>
                </c:pt>
                <c:pt idx="510">
                  <c:v>7.8487526881720421E-2</c:v>
                </c:pt>
                <c:pt idx="511">
                  <c:v>7.8476451612903231E-2</c:v>
                </c:pt>
                <c:pt idx="512">
                  <c:v>7.8288387096774201E-2</c:v>
                </c:pt>
                <c:pt idx="513">
                  <c:v>7.8188172043010762E-2</c:v>
                </c:pt>
                <c:pt idx="514">
                  <c:v>7.7883064516129016E-2</c:v>
                </c:pt>
                <c:pt idx="515">
                  <c:v>7.7524193548387049E-2</c:v>
                </c:pt>
                <c:pt idx="516">
                  <c:v>7.7227311827956988E-2</c:v>
                </c:pt>
                <c:pt idx="517">
                  <c:v>7.7179569892473127E-2</c:v>
                </c:pt>
                <c:pt idx="518">
                  <c:v>7.7145591397849461E-2</c:v>
                </c:pt>
                <c:pt idx="519">
                  <c:v>7.7074032258064529E-2</c:v>
                </c:pt>
                <c:pt idx="520">
                  <c:v>7.7054247311827959E-2</c:v>
                </c:pt>
                <c:pt idx="521">
                  <c:v>7.7043118279569875E-2</c:v>
                </c:pt>
                <c:pt idx="522">
                  <c:v>7.7034516129032241E-2</c:v>
                </c:pt>
                <c:pt idx="523">
                  <c:v>7.696301075268816E-2</c:v>
                </c:pt>
                <c:pt idx="524">
                  <c:v>7.6743709677419378E-2</c:v>
                </c:pt>
                <c:pt idx="525">
                  <c:v>7.6743709677419378E-2</c:v>
                </c:pt>
                <c:pt idx="526">
                  <c:v>7.6609516129032315E-2</c:v>
                </c:pt>
                <c:pt idx="527">
                  <c:v>7.6347473118279621E-2</c:v>
                </c:pt>
                <c:pt idx="528">
                  <c:v>7.6233387096774255E-2</c:v>
                </c:pt>
                <c:pt idx="529">
                  <c:v>7.6233387096774255E-2</c:v>
                </c:pt>
                <c:pt idx="530">
                  <c:v>7.6066505376344101E-2</c:v>
                </c:pt>
                <c:pt idx="531">
                  <c:v>7.6041612903225808E-2</c:v>
                </c:pt>
                <c:pt idx="532">
                  <c:v>7.5833387096774216E-2</c:v>
                </c:pt>
                <c:pt idx="533">
                  <c:v>7.5833387096774216E-2</c:v>
                </c:pt>
                <c:pt idx="534">
                  <c:v>7.526650537634412E-2</c:v>
                </c:pt>
                <c:pt idx="535">
                  <c:v>7.4728709677419389E-2</c:v>
                </c:pt>
                <c:pt idx="536">
                  <c:v>7.2696236559139774E-2</c:v>
                </c:pt>
                <c:pt idx="537">
                  <c:v>7.253639784946235E-2</c:v>
                </c:pt>
                <c:pt idx="538">
                  <c:v>7.253639784946235E-2</c:v>
                </c:pt>
                <c:pt idx="539">
                  <c:v>7.2000645161290289E-2</c:v>
                </c:pt>
                <c:pt idx="540">
                  <c:v>7.1953602150537602E-2</c:v>
                </c:pt>
                <c:pt idx="541">
                  <c:v>7.162709677419353E-2</c:v>
                </c:pt>
                <c:pt idx="542">
                  <c:v>7.0596559139784951E-2</c:v>
                </c:pt>
                <c:pt idx="543">
                  <c:v>7.0596559139784951E-2</c:v>
                </c:pt>
                <c:pt idx="544">
                  <c:v>7.0490430107526883E-2</c:v>
                </c:pt>
                <c:pt idx="545">
                  <c:v>7.0260483870967741E-2</c:v>
                </c:pt>
                <c:pt idx="546">
                  <c:v>6.9692795698924725E-2</c:v>
                </c:pt>
                <c:pt idx="547">
                  <c:v>6.913446236559137E-2</c:v>
                </c:pt>
                <c:pt idx="548">
                  <c:v>6.8780752688172034E-2</c:v>
                </c:pt>
                <c:pt idx="549">
                  <c:v>6.8706774193548384E-2</c:v>
                </c:pt>
                <c:pt idx="550">
                  <c:v>6.8706774193548384E-2</c:v>
                </c:pt>
                <c:pt idx="551">
                  <c:v>6.735392473118279E-2</c:v>
                </c:pt>
                <c:pt idx="552">
                  <c:v>6.7193387096774193E-2</c:v>
                </c:pt>
                <c:pt idx="553">
                  <c:v>6.7117741935483866E-2</c:v>
                </c:pt>
                <c:pt idx="554">
                  <c:v>6.6683763440860203E-2</c:v>
                </c:pt>
                <c:pt idx="555">
                  <c:v>6.6465537634408586E-2</c:v>
                </c:pt>
                <c:pt idx="556">
                  <c:v>6.6387150537634387E-2</c:v>
                </c:pt>
                <c:pt idx="557">
                  <c:v>6.5965752688172036E-2</c:v>
                </c:pt>
                <c:pt idx="558">
                  <c:v>6.5771344086021491E-2</c:v>
                </c:pt>
                <c:pt idx="559">
                  <c:v>6.5702473118279564E-2</c:v>
                </c:pt>
                <c:pt idx="560">
                  <c:v>6.5702473118279564E-2</c:v>
                </c:pt>
                <c:pt idx="561">
                  <c:v>6.5702473118279564E-2</c:v>
                </c:pt>
                <c:pt idx="562">
                  <c:v>6.5582473118279569E-2</c:v>
                </c:pt>
                <c:pt idx="563">
                  <c:v>6.5263118279569904E-2</c:v>
                </c:pt>
                <c:pt idx="564">
                  <c:v>6.5043978494623678E-2</c:v>
                </c:pt>
                <c:pt idx="565">
                  <c:v>6.4972849462365603E-2</c:v>
                </c:pt>
                <c:pt idx="566">
                  <c:v>6.4887795698924736E-2</c:v>
                </c:pt>
                <c:pt idx="567">
                  <c:v>6.4523010752688154E-2</c:v>
                </c:pt>
                <c:pt idx="568">
                  <c:v>6.4523010752688154E-2</c:v>
                </c:pt>
                <c:pt idx="569">
                  <c:v>6.4420268817204293E-2</c:v>
                </c:pt>
                <c:pt idx="570">
                  <c:v>6.4375537634408592E-2</c:v>
                </c:pt>
                <c:pt idx="571">
                  <c:v>6.4331935483870964E-2</c:v>
                </c:pt>
                <c:pt idx="572">
                  <c:v>6.408290322580644E-2</c:v>
                </c:pt>
                <c:pt idx="573">
                  <c:v>6.4007526881720428E-2</c:v>
                </c:pt>
                <c:pt idx="574">
                  <c:v>6.3673494623655916E-2</c:v>
                </c:pt>
                <c:pt idx="575">
                  <c:v>6.3480000000000009E-2</c:v>
                </c:pt>
                <c:pt idx="576">
                  <c:v>6.3315376344086016E-2</c:v>
                </c:pt>
                <c:pt idx="577">
                  <c:v>6.3442311827956982E-2</c:v>
                </c:pt>
                <c:pt idx="578">
                  <c:v>6.3904838709677406E-2</c:v>
                </c:pt>
                <c:pt idx="579">
                  <c:v>6.6383978494623672E-2</c:v>
                </c:pt>
                <c:pt idx="580">
                  <c:v>6.6773333333333351E-2</c:v>
                </c:pt>
                <c:pt idx="581">
                  <c:v>6.8370215053763478E-2</c:v>
                </c:pt>
                <c:pt idx="582">
                  <c:v>7.2101075268817177E-2</c:v>
                </c:pt>
                <c:pt idx="583">
                  <c:v>7.2101075268817177E-2</c:v>
                </c:pt>
                <c:pt idx="584">
                  <c:v>7.26209139784946E-2</c:v>
                </c:pt>
                <c:pt idx="585">
                  <c:v>7.321731182795696E-2</c:v>
                </c:pt>
                <c:pt idx="586">
                  <c:v>7.321731182795696E-2</c:v>
                </c:pt>
                <c:pt idx="587">
                  <c:v>7.3574569892473074E-2</c:v>
                </c:pt>
                <c:pt idx="588">
                  <c:v>7.5251290322580586E-2</c:v>
                </c:pt>
                <c:pt idx="589">
                  <c:v>7.5538763440860177E-2</c:v>
                </c:pt>
                <c:pt idx="590">
                  <c:v>7.5663978494623627E-2</c:v>
                </c:pt>
                <c:pt idx="591">
                  <c:v>7.5932365591397821E-2</c:v>
                </c:pt>
                <c:pt idx="592">
                  <c:v>7.5932365591397821E-2</c:v>
                </c:pt>
                <c:pt idx="593">
                  <c:v>7.6029892473118241E-2</c:v>
                </c:pt>
                <c:pt idx="594">
                  <c:v>7.6120430107526837E-2</c:v>
                </c:pt>
                <c:pt idx="595">
                  <c:v>7.6234086021505332E-2</c:v>
                </c:pt>
                <c:pt idx="596">
                  <c:v>7.7168118279569903E-2</c:v>
                </c:pt>
                <c:pt idx="597">
                  <c:v>7.1555645161290357E-2</c:v>
                </c:pt>
                <c:pt idx="598">
                  <c:v>7.1271451612903269E-2</c:v>
                </c:pt>
                <c:pt idx="599">
                  <c:v>7.0556451612903276E-2</c:v>
                </c:pt>
                <c:pt idx="600">
                  <c:v>6.9792688172042996E-2</c:v>
                </c:pt>
                <c:pt idx="601">
                  <c:v>6.8573978494623627E-2</c:v>
                </c:pt>
                <c:pt idx="602">
                  <c:v>6.8501021505376319E-2</c:v>
                </c:pt>
                <c:pt idx="603">
                  <c:v>6.8501021505376319E-2</c:v>
                </c:pt>
                <c:pt idx="604">
                  <c:v>6.8042311827956961E-2</c:v>
                </c:pt>
                <c:pt idx="605">
                  <c:v>6.797268817204298E-2</c:v>
                </c:pt>
                <c:pt idx="606">
                  <c:v>6.7626827956989224E-2</c:v>
                </c:pt>
                <c:pt idx="607">
                  <c:v>6.6715913978494593E-2</c:v>
                </c:pt>
                <c:pt idx="608">
                  <c:v>6.6443064516129011E-2</c:v>
                </c:pt>
                <c:pt idx="609">
                  <c:v>6.4523064516129006E-2</c:v>
                </c:pt>
                <c:pt idx="610">
                  <c:v>6.3983225806451563E-2</c:v>
                </c:pt>
                <c:pt idx="611">
                  <c:v>6.4046666666666668E-2</c:v>
                </c:pt>
                <c:pt idx="612">
                  <c:v>6.4028279569892488E-2</c:v>
                </c:pt>
                <c:pt idx="613">
                  <c:v>6.4020430107526907E-2</c:v>
                </c:pt>
                <c:pt idx="614">
                  <c:v>6.3977634408602144E-2</c:v>
                </c:pt>
                <c:pt idx="615">
                  <c:v>6.4024516129032261E-2</c:v>
                </c:pt>
                <c:pt idx="616">
                  <c:v>6.4034892473118291E-2</c:v>
                </c:pt>
                <c:pt idx="617">
                  <c:v>6.4945537634408634E-2</c:v>
                </c:pt>
                <c:pt idx="618">
                  <c:v>6.5448494623655928E-2</c:v>
                </c:pt>
                <c:pt idx="619">
                  <c:v>6.7748172043010813E-2</c:v>
                </c:pt>
                <c:pt idx="620">
                  <c:v>6.8462526881720442E-2</c:v>
                </c:pt>
                <c:pt idx="621">
                  <c:v>6.8609946236559111E-2</c:v>
                </c:pt>
                <c:pt idx="622">
                  <c:v>6.8597419354838693E-2</c:v>
                </c:pt>
                <c:pt idx="623">
                  <c:v>6.8566021505376315E-2</c:v>
                </c:pt>
                <c:pt idx="624">
                  <c:v>6.8482258064516119E-2</c:v>
                </c:pt>
                <c:pt idx="625">
                  <c:v>6.8473172043010747E-2</c:v>
                </c:pt>
                <c:pt idx="626">
                  <c:v>6.8290215053763426E-2</c:v>
                </c:pt>
                <c:pt idx="627">
                  <c:v>6.827876344086023E-2</c:v>
                </c:pt>
                <c:pt idx="628">
                  <c:v>6.8278333333333344E-2</c:v>
                </c:pt>
                <c:pt idx="629">
                  <c:v>6.8210645161290315E-2</c:v>
                </c:pt>
                <c:pt idx="630">
                  <c:v>6.8210645161290315E-2</c:v>
                </c:pt>
                <c:pt idx="631">
                  <c:v>6.810102150537635E-2</c:v>
                </c:pt>
                <c:pt idx="632">
                  <c:v>6.7853709677419341E-2</c:v>
                </c:pt>
                <c:pt idx="633">
                  <c:v>6.8060161290322579E-2</c:v>
                </c:pt>
                <c:pt idx="634">
                  <c:v>6.7697043010752703E-2</c:v>
                </c:pt>
                <c:pt idx="635">
                  <c:v>6.7025161290322557E-2</c:v>
                </c:pt>
                <c:pt idx="636">
                  <c:v>6.6969247311827934E-2</c:v>
                </c:pt>
                <c:pt idx="637">
                  <c:v>6.5288978494623673E-2</c:v>
                </c:pt>
                <c:pt idx="638">
                  <c:v>6.1022580645161278E-2</c:v>
                </c:pt>
                <c:pt idx="639">
                  <c:v>6.0954139784946224E-2</c:v>
                </c:pt>
                <c:pt idx="640">
                  <c:v>5.938279569892474E-2</c:v>
                </c:pt>
                <c:pt idx="641">
                  <c:v>5.8185000000000014E-2</c:v>
                </c:pt>
                <c:pt idx="642">
                  <c:v>5.7970161290322592E-2</c:v>
                </c:pt>
                <c:pt idx="643">
                  <c:v>5.7693602150537635E-2</c:v>
                </c:pt>
                <c:pt idx="644">
                  <c:v>5.7036344086021505E-2</c:v>
                </c:pt>
                <c:pt idx="645">
                  <c:v>5.6293655913978474E-2</c:v>
                </c:pt>
                <c:pt idx="646">
                  <c:v>5.5145860215053764E-2</c:v>
                </c:pt>
                <c:pt idx="647">
                  <c:v>5.4894193548387094E-2</c:v>
                </c:pt>
                <c:pt idx="648">
                  <c:v>5.3143978494623684E-2</c:v>
                </c:pt>
                <c:pt idx="649">
                  <c:v>5.3080537634408606E-2</c:v>
                </c:pt>
                <c:pt idx="650">
                  <c:v>5.3080537634408606E-2</c:v>
                </c:pt>
                <c:pt idx="651">
                  <c:v>5.35527419354839E-2</c:v>
                </c:pt>
                <c:pt idx="652">
                  <c:v>5.9209408602150598E-2</c:v>
                </c:pt>
                <c:pt idx="653">
                  <c:v>5.9961612903225846E-2</c:v>
                </c:pt>
                <c:pt idx="654">
                  <c:v>6.16427956989248E-2</c:v>
                </c:pt>
                <c:pt idx="655">
                  <c:v>6.1986129032258114E-2</c:v>
                </c:pt>
                <c:pt idx="656">
                  <c:v>6.1952150537634393E-2</c:v>
                </c:pt>
                <c:pt idx="657">
                  <c:v>6.1837956989247267E-2</c:v>
                </c:pt>
                <c:pt idx="658">
                  <c:v>6.1804677419354803E-2</c:v>
                </c:pt>
                <c:pt idx="659">
                  <c:v>6.1468333333333292E-2</c:v>
                </c:pt>
                <c:pt idx="660">
                  <c:v>6.1422580645161262E-2</c:v>
                </c:pt>
                <c:pt idx="661">
                  <c:v>6.1116505376344048E-2</c:v>
                </c:pt>
                <c:pt idx="662">
                  <c:v>6.001521505376347E-2</c:v>
                </c:pt>
                <c:pt idx="663">
                  <c:v>5.9927956989247327E-2</c:v>
                </c:pt>
                <c:pt idx="664">
                  <c:v>5.9761612903225826E-2</c:v>
                </c:pt>
                <c:pt idx="665">
                  <c:v>5.8689247311827987E-2</c:v>
                </c:pt>
                <c:pt idx="666">
                  <c:v>5.8634892473118323E-2</c:v>
                </c:pt>
                <c:pt idx="667">
                  <c:v>5.7515698924731185E-2</c:v>
                </c:pt>
                <c:pt idx="668">
                  <c:v>5.6615107526881731E-2</c:v>
                </c:pt>
                <c:pt idx="669">
                  <c:v>5.6128279569892449E-2</c:v>
                </c:pt>
                <c:pt idx="670">
                  <c:v>5.5393279569892456E-2</c:v>
                </c:pt>
                <c:pt idx="671">
                  <c:v>5.5393279569892456E-2</c:v>
                </c:pt>
                <c:pt idx="672">
                  <c:v>5.4969247311827979E-2</c:v>
                </c:pt>
                <c:pt idx="673">
                  <c:v>5.4695322580645155E-2</c:v>
                </c:pt>
                <c:pt idx="674">
                  <c:v>5.4669516129032245E-2</c:v>
                </c:pt>
                <c:pt idx="675">
                  <c:v>5.4410107526881704E-2</c:v>
                </c:pt>
                <c:pt idx="676">
                  <c:v>5.444947849462365E-2</c:v>
                </c:pt>
                <c:pt idx="677">
                  <c:v>5.474660215053765E-2</c:v>
                </c:pt>
                <c:pt idx="678">
                  <c:v>5.476067741935485E-2</c:v>
                </c:pt>
                <c:pt idx="679">
                  <c:v>5.485070967741932E-2</c:v>
                </c:pt>
                <c:pt idx="680">
                  <c:v>5.4513155913978477E-2</c:v>
                </c:pt>
                <c:pt idx="681">
                  <c:v>5.4474209677419339E-2</c:v>
                </c:pt>
                <c:pt idx="682">
                  <c:v>5.3448876344086065E-2</c:v>
                </c:pt>
                <c:pt idx="683">
                  <c:v>5.3404715053763464E-2</c:v>
                </c:pt>
                <c:pt idx="684">
                  <c:v>5.335969354838712E-2</c:v>
                </c:pt>
                <c:pt idx="685">
                  <c:v>5.32826666666667E-2</c:v>
                </c:pt>
                <c:pt idx="686">
                  <c:v>5.3250215053763462E-2</c:v>
                </c:pt>
                <c:pt idx="687">
                  <c:v>5.3006666666666695E-2</c:v>
                </c:pt>
                <c:pt idx="688">
                  <c:v>5.3006666666666695E-2</c:v>
                </c:pt>
                <c:pt idx="689">
                  <c:v>5.2638763440860235E-2</c:v>
                </c:pt>
                <c:pt idx="690">
                  <c:v>5.1828091397849461E-2</c:v>
                </c:pt>
                <c:pt idx="691">
                  <c:v>5.1615543010752669E-2</c:v>
                </c:pt>
                <c:pt idx="692">
                  <c:v>5.0028962365591408E-2</c:v>
                </c:pt>
                <c:pt idx="693">
                  <c:v>4.9826795698924752E-2</c:v>
                </c:pt>
                <c:pt idx="694">
                  <c:v>4.9697091397849467E-2</c:v>
                </c:pt>
                <c:pt idx="695">
                  <c:v>4.9491010752688164E-2</c:v>
                </c:pt>
                <c:pt idx="696">
                  <c:v>4.9220811827956977E-2</c:v>
                </c:pt>
                <c:pt idx="697">
                  <c:v>4.8839263440860238E-2</c:v>
                </c:pt>
                <c:pt idx="698">
                  <c:v>4.8650709677419385E-2</c:v>
                </c:pt>
                <c:pt idx="699">
                  <c:v>4.7985043010752675E-2</c:v>
                </c:pt>
                <c:pt idx="700">
                  <c:v>4.7952510752688172E-2</c:v>
                </c:pt>
                <c:pt idx="701">
                  <c:v>4.7806994623655896E-2</c:v>
                </c:pt>
                <c:pt idx="702">
                  <c:v>4.8131892473118248E-2</c:v>
                </c:pt>
                <c:pt idx="703">
                  <c:v>4.8457118279569861E-2</c:v>
                </c:pt>
                <c:pt idx="704">
                  <c:v>4.8501161290322566E-2</c:v>
                </c:pt>
                <c:pt idx="705">
                  <c:v>4.8654629032258034E-2</c:v>
                </c:pt>
                <c:pt idx="706">
                  <c:v>4.8714107526881704E-2</c:v>
                </c:pt>
                <c:pt idx="707">
                  <c:v>4.8714107526881704E-2</c:v>
                </c:pt>
                <c:pt idx="708">
                  <c:v>4.8815629032258043E-2</c:v>
                </c:pt>
                <c:pt idx="709">
                  <c:v>4.8832951612903207E-2</c:v>
                </c:pt>
                <c:pt idx="710">
                  <c:v>4.8832951612903207E-2</c:v>
                </c:pt>
                <c:pt idx="711">
                  <c:v>4.8947725806451611E-2</c:v>
                </c:pt>
                <c:pt idx="712">
                  <c:v>4.9333586021505359E-2</c:v>
                </c:pt>
                <c:pt idx="713">
                  <c:v>4.9398833333333329E-2</c:v>
                </c:pt>
                <c:pt idx="714">
                  <c:v>4.9400817204301062E-2</c:v>
                </c:pt>
                <c:pt idx="715">
                  <c:v>4.9400817204301062E-2</c:v>
                </c:pt>
                <c:pt idx="716">
                  <c:v>4.9523548387096772E-2</c:v>
                </c:pt>
                <c:pt idx="717">
                  <c:v>4.9523548387096772E-2</c:v>
                </c:pt>
                <c:pt idx="718">
                  <c:v>4.9875876344086044E-2</c:v>
                </c:pt>
                <c:pt idx="719">
                  <c:v>5.0528887096774208E-2</c:v>
                </c:pt>
                <c:pt idx="720">
                  <c:v>5.0528887096774208E-2</c:v>
                </c:pt>
                <c:pt idx="721">
                  <c:v>5.0607306451612925E-2</c:v>
                </c:pt>
                <c:pt idx="722">
                  <c:v>5.0664951612903235E-2</c:v>
                </c:pt>
                <c:pt idx="723">
                  <c:v>5.1024774193548388E-2</c:v>
                </c:pt>
                <c:pt idx="724">
                  <c:v>5.1021876344086031E-2</c:v>
                </c:pt>
                <c:pt idx="725">
                  <c:v>5.1038301075268813E-2</c:v>
                </c:pt>
                <c:pt idx="726">
                  <c:v>5.1025118279569931E-2</c:v>
                </c:pt>
                <c:pt idx="727">
                  <c:v>5.1025118279569931E-2</c:v>
                </c:pt>
                <c:pt idx="728">
                  <c:v>5.1004844086021531E-2</c:v>
                </c:pt>
                <c:pt idx="729">
                  <c:v>5.0936822580645191E-2</c:v>
                </c:pt>
                <c:pt idx="730">
                  <c:v>5.0878188172043037E-2</c:v>
                </c:pt>
                <c:pt idx="731">
                  <c:v>5.0878188172043037E-2</c:v>
                </c:pt>
                <c:pt idx="732">
                  <c:v>5.0830456989247305E-2</c:v>
                </c:pt>
                <c:pt idx="733">
                  <c:v>5.0833456989247322E-2</c:v>
                </c:pt>
                <c:pt idx="734">
                  <c:v>5.0916021505376365E-2</c:v>
                </c:pt>
                <c:pt idx="735">
                  <c:v>5.0908849462365596E-2</c:v>
                </c:pt>
                <c:pt idx="736">
                  <c:v>5.0899725806451614E-2</c:v>
                </c:pt>
                <c:pt idx="737">
                  <c:v>5.0867553763440862E-2</c:v>
                </c:pt>
                <c:pt idx="738">
                  <c:v>4.9455279569892471E-2</c:v>
                </c:pt>
                <c:pt idx="739">
                  <c:v>4.8600903225806472E-2</c:v>
                </c:pt>
                <c:pt idx="740">
                  <c:v>4.8332381720430126E-2</c:v>
                </c:pt>
                <c:pt idx="741">
                  <c:v>4.7992032258064525E-2</c:v>
                </c:pt>
                <c:pt idx="742">
                  <c:v>4.7648263440860227E-2</c:v>
                </c:pt>
                <c:pt idx="743">
                  <c:v>4.7125881720430127E-2</c:v>
                </c:pt>
                <c:pt idx="744">
                  <c:v>4.7071704301075282E-2</c:v>
                </c:pt>
                <c:pt idx="745">
                  <c:v>4.6521005376344064E-2</c:v>
                </c:pt>
                <c:pt idx="746">
                  <c:v>4.6325516129032247E-2</c:v>
                </c:pt>
                <c:pt idx="747">
                  <c:v>4.5981741935483871E-2</c:v>
                </c:pt>
                <c:pt idx="748">
                  <c:v>4.5312456989247352E-2</c:v>
                </c:pt>
                <c:pt idx="749">
                  <c:v>4.5172392473118321E-2</c:v>
                </c:pt>
                <c:pt idx="750">
                  <c:v>4.5159946236559181E-2</c:v>
                </c:pt>
                <c:pt idx="751">
                  <c:v>4.5159946236559181E-2</c:v>
                </c:pt>
                <c:pt idx="752">
                  <c:v>4.5143478494623697E-2</c:v>
                </c:pt>
                <c:pt idx="753">
                  <c:v>4.5266801075268828E-2</c:v>
                </c:pt>
                <c:pt idx="754">
                  <c:v>4.5300344086021516E-2</c:v>
                </c:pt>
                <c:pt idx="755">
                  <c:v>4.5331505376344103E-2</c:v>
                </c:pt>
                <c:pt idx="756">
                  <c:v>4.528687634408602E-2</c:v>
                </c:pt>
                <c:pt idx="757">
                  <c:v>4.5281569892473124E-2</c:v>
                </c:pt>
                <c:pt idx="758">
                  <c:v>4.5241510752688188E-2</c:v>
                </c:pt>
                <c:pt idx="759">
                  <c:v>4.5237397849462388E-2</c:v>
                </c:pt>
                <c:pt idx="760">
                  <c:v>4.5237397849462388E-2</c:v>
                </c:pt>
                <c:pt idx="761">
                  <c:v>4.5230537634408617E-2</c:v>
                </c:pt>
                <c:pt idx="762">
                  <c:v>4.5230537634408617E-2</c:v>
                </c:pt>
                <c:pt idx="763">
                  <c:v>4.5192559139784955E-2</c:v>
                </c:pt>
                <c:pt idx="764">
                  <c:v>4.5161951612903227E-2</c:v>
                </c:pt>
                <c:pt idx="765">
                  <c:v>4.5161172043010768E-2</c:v>
                </c:pt>
                <c:pt idx="766">
                  <c:v>4.5161172043010768E-2</c:v>
                </c:pt>
                <c:pt idx="767">
                  <c:v>4.5229618279569887E-2</c:v>
                </c:pt>
                <c:pt idx="768">
                  <c:v>4.5312005376344104E-2</c:v>
                </c:pt>
                <c:pt idx="769">
                  <c:v>4.6512000000000005E-2</c:v>
                </c:pt>
                <c:pt idx="770">
                  <c:v>4.8653924731182782E-2</c:v>
                </c:pt>
                <c:pt idx="771">
                  <c:v>4.8653924731182782E-2</c:v>
                </c:pt>
                <c:pt idx="772">
                  <c:v>4.93318709677419E-2</c:v>
                </c:pt>
                <c:pt idx="773">
                  <c:v>4.9370301075268783E-2</c:v>
                </c:pt>
                <c:pt idx="774">
                  <c:v>4.9593543010752687E-2</c:v>
                </c:pt>
                <c:pt idx="775">
                  <c:v>4.969098924731187E-2</c:v>
                </c:pt>
                <c:pt idx="776">
                  <c:v>4.9756446236559178E-2</c:v>
                </c:pt>
                <c:pt idx="777">
                  <c:v>4.9803564516129051E-2</c:v>
                </c:pt>
                <c:pt idx="778">
                  <c:v>4.9736586021505401E-2</c:v>
                </c:pt>
                <c:pt idx="779">
                  <c:v>4.946686559139786E-2</c:v>
                </c:pt>
                <c:pt idx="780">
                  <c:v>4.943032258064517E-2</c:v>
                </c:pt>
                <c:pt idx="781">
                  <c:v>4.939027956989249E-2</c:v>
                </c:pt>
                <c:pt idx="782">
                  <c:v>4.9277107526881733E-2</c:v>
                </c:pt>
                <c:pt idx="783">
                  <c:v>4.9202521505376337E-2</c:v>
                </c:pt>
                <c:pt idx="784">
                  <c:v>4.9065838709677428E-2</c:v>
                </c:pt>
                <c:pt idx="785">
                  <c:v>4.8539956989247325E-2</c:v>
                </c:pt>
                <c:pt idx="786">
                  <c:v>4.8427032258064523E-2</c:v>
                </c:pt>
                <c:pt idx="787">
                  <c:v>4.8401268817204308E-2</c:v>
                </c:pt>
                <c:pt idx="788">
                  <c:v>4.8374806451612892E-2</c:v>
                </c:pt>
                <c:pt idx="789">
                  <c:v>4.8279403225806435E-2</c:v>
                </c:pt>
                <c:pt idx="790">
                  <c:v>4.81539569892473E-2</c:v>
                </c:pt>
                <c:pt idx="791">
                  <c:v>4.8429467741935482E-2</c:v>
                </c:pt>
                <c:pt idx="792">
                  <c:v>4.8429467741935482E-2</c:v>
                </c:pt>
                <c:pt idx="793">
                  <c:v>4.8450290322580643E-2</c:v>
                </c:pt>
                <c:pt idx="794">
                  <c:v>4.8577870967741944E-2</c:v>
                </c:pt>
                <c:pt idx="795">
                  <c:v>4.8704698924731199E-2</c:v>
                </c:pt>
                <c:pt idx="796">
                  <c:v>4.8780892473118287E-2</c:v>
                </c:pt>
                <c:pt idx="797">
                  <c:v>4.9126263440860234E-2</c:v>
                </c:pt>
                <c:pt idx="798">
                  <c:v>4.9151908602150539E-2</c:v>
                </c:pt>
                <c:pt idx="799">
                  <c:v>4.9130548387096774E-2</c:v>
                </c:pt>
                <c:pt idx="800">
                  <c:v>4.9167693548387091E-2</c:v>
                </c:pt>
                <c:pt idx="801">
                  <c:v>4.9164236559139776E-2</c:v>
                </c:pt>
                <c:pt idx="802">
                  <c:v>4.9120053763440835E-2</c:v>
                </c:pt>
                <c:pt idx="803">
                  <c:v>4.9074817204301048E-2</c:v>
                </c:pt>
                <c:pt idx="804">
                  <c:v>4.8949489247311809E-2</c:v>
                </c:pt>
                <c:pt idx="805">
                  <c:v>4.8925827956989236E-2</c:v>
                </c:pt>
                <c:pt idx="806">
                  <c:v>4.8852462365591383E-2</c:v>
                </c:pt>
                <c:pt idx="807">
                  <c:v>4.8820666666666644E-2</c:v>
                </c:pt>
                <c:pt idx="808">
                  <c:v>4.866257526881719E-2</c:v>
                </c:pt>
                <c:pt idx="809">
                  <c:v>4.8632193548387097E-2</c:v>
                </c:pt>
                <c:pt idx="810">
                  <c:v>4.8610634408602145E-2</c:v>
                </c:pt>
                <c:pt idx="811">
                  <c:v>4.8610634408602145E-2</c:v>
                </c:pt>
                <c:pt idx="812">
                  <c:v>4.8610634408602145E-2</c:v>
                </c:pt>
                <c:pt idx="813">
                  <c:v>4.8575387096774184E-2</c:v>
                </c:pt>
                <c:pt idx="814">
                  <c:v>4.8312784946236552E-2</c:v>
                </c:pt>
                <c:pt idx="815">
                  <c:v>4.8127317204301079E-2</c:v>
                </c:pt>
                <c:pt idx="816">
                  <c:v>4.8127317204301079E-2</c:v>
                </c:pt>
                <c:pt idx="817">
                  <c:v>4.7746360215053789E-2</c:v>
                </c:pt>
                <c:pt idx="818">
                  <c:v>4.7746360215053789E-2</c:v>
                </c:pt>
                <c:pt idx="819">
                  <c:v>4.7568236559139797E-2</c:v>
                </c:pt>
                <c:pt idx="820">
                  <c:v>4.6270247311827946E-2</c:v>
                </c:pt>
                <c:pt idx="821">
                  <c:v>4.5310946236559117E-2</c:v>
                </c:pt>
                <c:pt idx="822">
                  <c:v>4.5204150537634373E-2</c:v>
                </c:pt>
                <c:pt idx="823">
                  <c:v>4.5159666666666633E-2</c:v>
                </c:pt>
                <c:pt idx="824">
                  <c:v>4.4977096774193516E-2</c:v>
                </c:pt>
                <c:pt idx="825">
                  <c:v>4.4977096774193516E-2</c:v>
                </c:pt>
                <c:pt idx="826">
                  <c:v>4.5044854838709673E-2</c:v>
                </c:pt>
                <c:pt idx="827">
                  <c:v>4.500119892473118E-2</c:v>
                </c:pt>
                <c:pt idx="828">
                  <c:v>4.4795064516129024E-2</c:v>
                </c:pt>
                <c:pt idx="829">
                  <c:v>4.4805236559139774E-2</c:v>
                </c:pt>
                <c:pt idx="830">
                  <c:v>4.4805236559139774E-2</c:v>
                </c:pt>
                <c:pt idx="831">
                  <c:v>4.4805236559139774E-2</c:v>
                </c:pt>
                <c:pt idx="832">
                  <c:v>4.4787994623655916E-2</c:v>
                </c:pt>
                <c:pt idx="833">
                  <c:v>4.476559677419354E-2</c:v>
                </c:pt>
                <c:pt idx="834">
                  <c:v>4.472765053763441E-2</c:v>
                </c:pt>
                <c:pt idx="835">
                  <c:v>4.4676994623655916E-2</c:v>
                </c:pt>
                <c:pt idx="836">
                  <c:v>4.4613182795698925E-2</c:v>
                </c:pt>
                <c:pt idx="837">
                  <c:v>4.4613182795698925E-2</c:v>
                </c:pt>
                <c:pt idx="838">
                  <c:v>4.4176978494623625E-2</c:v>
                </c:pt>
                <c:pt idx="839">
                  <c:v>4.4176978494623625E-2</c:v>
                </c:pt>
                <c:pt idx="840">
                  <c:v>4.4176978494623625E-2</c:v>
                </c:pt>
                <c:pt idx="841">
                  <c:v>4.413615053763438E-2</c:v>
                </c:pt>
                <c:pt idx="842">
                  <c:v>4.3750440860215019E-2</c:v>
                </c:pt>
                <c:pt idx="843">
                  <c:v>4.2574655913978458E-2</c:v>
                </c:pt>
                <c:pt idx="844">
                  <c:v>4.2390155913978461E-2</c:v>
                </c:pt>
                <c:pt idx="845">
                  <c:v>4.2300532258064474E-2</c:v>
                </c:pt>
                <c:pt idx="846">
                  <c:v>4.135601075268814E-2</c:v>
                </c:pt>
                <c:pt idx="847">
                  <c:v>4.0334978494623641E-2</c:v>
                </c:pt>
                <c:pt idx="848">
                  <c:v>3.8883215053763465E-2</c:v>
                </c:pt>
                <c:pt idx="849">
                  <c:v>3.831693010752691E-2</c:v>
                </c:pt>
                <c:pt idx="850">
                  <c:v>3.8028435483870998E-2</c:v>
                </c:pt>
                <c:pt idx="851">
                  <c:v>3.7068801075268831E-2</c:v>
                </c:pt>
                <c:pt idx="852">
                  <c:v>3.6954274193548395E-2</c:v>
                </c:pt>
                <c:pt idx="853">
                  <c:v>3.6987225806451619E-2</c:v>
                </c:pt>
                <c:pt idx="854">
                  <c:v>3.7042763440860216E-2</c:v>
                </c:pt>
                <c:pt idx="855">
                  <c:v>3.7266112903225811E-2</c:v>
                </c:pt>
                <c:pt idx="856">
                  <c:v>3.734419892473119E-2</c:v>
                </c:pt>
                <c:pt idx="857">
                  <c:v>3.7354586021505383E-2</c:v>
                </c:pt>
                <c:pt idx="858">
                  <c:v>3.745723118279571E-2</c:v>
                </c:pt>
                <c:pt idx="859">
                  <c:v>3.745723118279571E-2</c:v>
                </c:pt>
                <c:pt idx="860">
                  <c:v>4.0920887096774189E-2</c:v>
                </c:pt>
                <c:pt idx="861">
                  <c:v>4.1119102150537636E-2</c:v>
                </c:pt>
                <c:pt idx="862">
                  <c:v>4.1194473118279576E-2</c:v>
                </c:pt>
                <c:pt idx="863">
                  <c:v>4.1194473118279576E-2</c:v>
                </c:pt>
                <c:pt idx="864">
                  <c:v>4.1280317204301087E-2</c:v>
                </c:pt>
                <c:pt idx="865">
                  <c:v>4.1882913978494626E-2</c:v>
                </c:pt>
                <c:pt idx="866">
                  <c:v>4.2461903225806466E-2</c:v>
                </c:pt>
                <c:pt idx="867">
                  <c:v>4.2564768817204321E-2</c:v>
                </c:pt>
                <c:pt idx="868">
                  <c:v>4.2613956989247338E-2</c:v>
                </c:pt>
                <c:pt idx="869">
                  <c:v>4.2660231182795723E-2</c:v>
                </c:pt>
                <c:pt idx="870">
                  <c:v>4.2660231182795723E-2</c:v>
                </c:pt>
                <c:pt idx="871">
                  <c:v>4.2660231182795723E-2</c:v>
                </c:pt>
                <c:pt idx="872">
                  <c:v>4.2754532258064533E-2</c:v>
                </c:pt>
                <c:pt idx="873">
                  <c:v>4.2754532258064533E-2</c:v>
                </c:pt>
                <c:pt idx="874">
                  <c:v>4.2957704301075275E-2</c:v>
                </c:pt>
                <c:pt idx="875">
                  <c:v>4.3007521505376345E-2</c:v>
                </c:pt>
                <c:pt idx="876">
                  <c:v>4.3449231182795707E-2</c:v>
                </c:pt>
                <c:pt idx="877">
                  <c:v>4.3697188172043024E-2</c:v>
                </c:pt>
                <c:pt idx="878">
                  <c:v>4.3697188172043024E-2</c:v>
                </c:pt>
                <c:pt idx="879">
                  <c:v>4.3744118279569914E-2</c:v>
                </c:pt>
                <c:pt idx="880">
                  <c:v>4.3939408602150558E-2</c:v>
                </c:pt>
                <c:pt idx="881">
                  <c:v>4.4011333333333326E-2</c:v>
                </c:pt>
                <c:pt idx="882">
                  <c:v>4.4021693548387086E-2</c:v>
                </c:pt>
                <c:pt idx="883">
                  <c:v>4.4190166666666662E-2</c:v>
                </c:pt>
                <c:pt idx="884">
                  <c:v>4.432086021505377E-2</c:v>
                </c:pt>
                <c:pt idx="885">
                  <c:v>4.4333720430107547E-2</c:v>
                </c:pt>
                <c:pt idx="886">
                  <c:v>4.4352994623655925E-2</c:v>
                </c:pt>
                <c:pt idx="887">
                  <c:v>4.4421602150537656E-2</c:v>
                </c:pt>
                <c:pt idx="888">
                  <c:v>4.4552188172043032E-2</c:v>
                </c:pt>
                <c:pt idx="889">
                  <c:v>4.4552188172043032E-2</c:v>
                </c:pt>
                <c:pt idx="890">
                  <c:v>4.4552188172043032E-2</c:v>
                </c:pt>
                <c:pt idx="891">
                  <c:v>4.4617069892473112E-2</c:v>
                </c:pt>
                <c:pt idx="892">
                  <c:v>4.4607709677419345E-2</c:v>
                </c:pt>
                <c:pt idx="893">
                  <c:v>4.4578629032258073E-2</c:v>
                </c:pt>
                <c:pt idx="894">
                  <c:v>4.4582456989247302E-2</c:v>
                </c:pt>
                <c:pt idx="895">
                  <c:v>4.4596424731182777E-2</c:v>
                </c:pt>
                <c:pt idx="896">
                  <c:v>4.4114919354838709E-2</c:v>
                </c:pt>
                <c:pt idx="897">
                  <c:v>4.3997505376344087E-2</c:v>
                </c:pt>
                <c:pt idx="898">
                  <c:v>4.3066844086021509E-2</c:v>
                </c:pt>
                <c:pt idx="899">
                  <c:v>4.3066844086021509E-2</c:v>
                </c:pt>
                <c:pt idx="900">
                  <c:v>4.3066844086021509E-2</c:v>
                </c:pt>
                <c:pt idx="901">
                  <c:v>4.3066844086021509E-2</c:v>
                </c:pt>
                <c:pt idx="902">
                  <c:v>4.1981806451612903E-2</c:v>
                </c:pt>
                <c:pt idx="903">
                  <c:v>4.1718650537634405E-2</c:v>
                </c:pt>
                <c:pt idx="904">
                  <c:v>4.1718650537634405E-2</c:v>
                </c:pt>
                <c:pt idx="905">
                  <c:v>4.1686822580645148E-2</c:v>
                </c:pt>
                <c:pt idx="906">
                  <c:v>4.1433365591397847E-2</c:v>
                </c:pt>
                <c:pt idx="907">
                  <c:v>4.1242424731182788E-2</c:v>
                </c:pt>
                <c:pt idx="908">
                  <c:v>4.1192537634408596E-2</c:v>
                </c:pt>
                <c:pt idx="909">
                  <c:v>4.1192537634408596E-2</c:v>
                </c:pt>
                <c:pt idx="910">
                  <c:v>4.1155784946236555E-2</c:v>
                </c:pt>
                <c:pt idx="911">
                  <c:v>4.1107086021505375E-2</c:v>
                </c:pt>
                <c:pt idx="912">
                  <c:v>4.1073688172043016E-2</c:v>
                </c:pt>
                <c:pt idx="913">
                  <c:v>4.1054091397849463E-2</c:v>
                </c:pt>
                <c:pt idx="914">
                  <c:v>4.0996290322580647E-2</c:v>
                </c:pt>
                <c:pt idx="915">
                  <c:v>4.0861134408602152E-2</c:v>
                </c:pt>
                <c:pt idx="916">
                  <c:v>4.0830349462365592E-2</c:v>
                </c:pt>
                <c:pt idx="917">
                  <c:v>4.0823462365591409E-2</c:v>
                </c:pt>
                <c:pt idx="918">
                  <c:v>4.1615430107526885E-2</c:v>
                </c:pt>
                <c:pt idx="919">
                  <c:v>4.2005720430107522E-2</c:v>
                </c:pt>
                <c:pt idx="920">
                  <c:v>4.2360736559139786E-2</c:v>
                </c:pt>
                <c:pt idx="921">
                  <c:v>4.320301612903224E-2</c:v>
                </c:pt>
                <c:pt idx="922">
                  <c:v>4.3619865591397834E-2</c:v>
                </c:pt>
                <c:pt idx="923">
                  <c:v>4.3787139784946201E-2</c:v>
                </c:pt>
                <c:pt idx="924">
                  <c:v>4.4088784946236539E-2</c:v>
                </c:pt>
                <c:pt idx="925">
                  <c:v>4.3239553763440873E-2</c:v>
                </c:pt>
                <c:pt idx="926">
                  <c:v>3.9267688172043028E-2</c:v>
                </c:pt>
                <c:pt idx="927">
                  <c:v>3.7558043010752697E-2</c:v>
                </c:pt>
                <c:pt idx="928">
                  <c:v>3.7120876344086014E-2</c:v>
                </c:pt>
                <c:pt idx="929">
                  <c:v>3.6953274193548394E-2</c:v>
                </c:pt>
                <c:pt idx="930">
                  <c:v>3.5883247311827945E-2</c:v>
                </c:pt>
                <c:pt idx="931">
                  <c:v>3.5883247311827945E-2</c:v>
                </c:pt>
                <c:pt idx="932">
                  <c:v>3.5883247311827945E-2</c:v>
                </c:pt>
                <c:pt idx="933">
                  <c:v>3.521843548387097E-2</c:v>
                </c:pt>
                <c:pt idx="934">
                  <c:v>3.4814817204301074E-2</c:v>
                </c:pt>
                <c:pt idx="935">
                  <c:v>3.1537155913978487E-2</c:v>
                </c:pt>
                <c:pt idx="936">
                  <c:v>3.1537155913978487E-2</c:v>
                </c:pt>
                <c:pt idx="937">
                  <c:v>3.1299048387096767E-2</c:v>
                </c:pt>
                <c:pt idx="938">
                  <c:v>3.0955252688172039E-2</c:v>
                </c:pt>
                <c:pt idx="939">
                  <c:v>3.090409139784946E-2</c:v>
                </c:pt>
                <c:pt idx="940">
                  <c:v>3.0613860215053752E-2</c:v>
                </c:pt>
                <c:pt idx="941">
                  <c:v>3.0531752688172032E-2</c:v>
                </c:pt>
                <c:pt idx="942">
                  <c:v>3.0518161290322563E-2</c:v>
                </c:pt>
                <c:pt idx="943">
                  <c:v>3.0360569892473103E-2</c:v>
                </c:pt>
                <c:pt idx="944">
                  <c:v>2.921232258064518E-2</c:v>
                </c:pt>
                <c:pt idx="945">
                  <c:v>2.9188134408602167E-2</c:v>
                </c:pt>
                <c:pt idx="946">
                  <c:v>2.9149166666666677E-2</c:v>
                </c:pt>
                <c:pt idx="947">
                  <c:v>2.9149166666666677E-2</c:v>
                </c:pt>
                <c:pt idx="948">
                  <c:v>2.9149166666666677E-2</c:v>
                </c:pt>
                <c:pt idx="949">
                  <c:v>2.9139021505376353E-2</c:v>
                </c:pt>
                <c:pt idx="950">
                  <c:v>2.9057903225806481E-2</c:v>
                </c:pt>
                <c:pt idx="951">
                  <c:v>2.9036510752688201E-2</c:v>
                </c:pt>
                <c:pt idx="952">
                  <c:v>2.8835198924731211E-2</c:v>
                </c:pt>
                <c:pt idx="953">
                  <c:v>2.8789236559139817E-2</c:v>
                </c:pt>
                <c:pt idx="954">
                  <c:v>2.8789236559139817E-2</c:v>
                </c:pt>
                <c:pt idx="955">
                  <c:v>2.8653779569892499E-2</c:v>
                </c:pt>
                <c:pt idx="956">
                  <c:v>2.8653779569892499E-2</c:v>
                </c:pt>
                <c:pt idx="957">
                  <c:v>2.8352413978494632E-2</c:v>
                </c:pt>
                <c:pt idx="958">
                  <c:v>2.8352413978494632E-2</c:v>
                </c:pt>
                <c:pt idx="959">
                  <c:v>2.8352413978494632E-2</c:v>
                </c:pt>
                <c:pt idx="960">
                  <c:v>2.8352413978494632E-2</c:v>
                </c:pt>
                <c:pt idx="961">
                  <c:v>2.8352413978494632E-2</c:v>
                </c:pt>
                <c:pt idx="962">
                  <c:v>2.8352413978494632E-2</c:v>
                </c:pt>
                <c:pt idx="963">
                  <c:v>2.8291360215053782E-2</c:v>
                </c:pt>
                <c:pt idx="964">
                  <c:v>2.8616317204301071E-2</c:v>
                </c:pt>
                <c:pt idx="965">
                  <c:v>2.8943962365591387E-2</c:v>
                </c:pt>
                <c:pt idx="966">
                  <c:v>2.9168129032258062E-2</c:v>
                </c:pt>
                <c:pt idx="967">
                  <c:v>2.9569075268817205E-2</c:v>
                </c:pt>
                <c:pt idx="968">
                  <c:v>2.9637946236559135E-2</c:v>
                </c:pt>
                <c:pt idx="969">
                  <c:v>3.0150408602150545E-2</c:v>
                </c:pt>
                <c:pt idx="970">
                  <c:v>3.0231897849462376E-2</c:v>
                </c:pt>
                <c:pt idx="971">
                  <c:v>3.0231897849462376E-2</c:v>
                </c:pt>
                <c:pt idx="972">
                  <c:v>3.0404478494623671E-2</c:v>
                </c:pt>
                <c:pt idx="973">
                  <c:v>3.3264198924731182E-2</c:v>
                </c:pt>
                <c:pt idx="974">
                  <c:v>3.4235107526881713E-2</c:v>
                </c:pt>
                <c:pt idx="975">
                  <c:v>3.4418806451612896E-2</c:v>
                </c:pt>
                <c:pt idx="976">
                  <c:v>3.4455768817204295E-2</c:v>
                </c:pt>
                <c:pt idx="977">
                  <c:v>3.4686612903225798E-2</c:v>
                </c:pt>
                <c:pt idx="978">
                  <c:v>3.4991833333333326E-2</c:v>
                </c:pt>
                <c:pt idx="979">
                  <c:v>3.5233241935483856E-2</c:v>
                </c:pt>
                <c:pt idx="980">
                  <c:v>3.5275795698924708E-2</c:v>
                </c:pt>
                <c:pt idx="981">
                  <c:v>3.531835483870966E-2</c:v>
                </c:pt>
                <c:pt idx="982">
                  <c:v>3.5361720430107504E-2</c:v>
                </c:pt>
                <c:pt idx="983">
                  <c:v>3.5505096774193522E-2</c:v>
                </c:pt>
                <c:pt idx="984">
                  <c:v>3.5762059139784919E-2</c:v>
                </c:pt>
                <c:pt idx="985">
                  <c:v>3.6589349462365563E-2</c:v>
                </c:pt>
                <c:pt idx="986">
                  <c:v>3.663044623655911E-2</c:v>
                </c:pt>
                <c:pt idx="987">
                  <c:v>3.7169801075268794E-2</c:v>
                </c:pt>
                <c:pt idx="988">
                  <c:v>3.7193930107526856E-2</c:v>
                </c:pt>
                <c:pt idx="989">
                  <c:v>3.7271956989247283E-2</c:v>
                </c:pt>
                <c:pt idx="990">
                  <c:v>3.7366903225806429E-2</c:v>
                </c:pt>
                <c:pt idx="991">
                  <c:v>3.7305086021505396E-2</c:v>
                </c:pt>
                <c:pt idx="992">
                  <c:v>3.7292623655914001E-2</c:v>
                </c:pt>
                <c:pt idx="993">
                  <c:v>3.7075838709677449E-2</c:v>
                </c:pt>
                <c:pt idx="994">
                  <c:v>3.7075838709677449E-2</c:v>
                </c:pt>
                <c:pt idx="995">
                  <c:v>3.6614661290322606E-2</c:v>
                </c:pt>
                <c:pt idx="996">
                  <c:v>3.6559112903225825E-2</c:v>
                </c:pt>
                <c:pt idx="997">
                  <c:v>3.6559112903225825E-2</c:v>
                </c:pt>
                <c:pt idx="998">
                  <c:v>3.6559112903225825E-2</c:v>
                </c:pt>
                <c:pt idx="999">
                  <c:v>3.6292177419354865E-2</c:v>
                </c:pt>
                <c:pt idx="1000">
                  <c:v>3.6031462365591418E-2</c:v>
                </c:pt>
                <c:pt idx="1001">
                  <c:v>3.5910043010752707E-2</c:v>
                </c:pt>
                <c:pt idx="1002">
                  <c:v>3.5025118279569903E-2</c:v>
                </c:pt>
                <c:pt idx="1003">
                  <c:v>3.4562758064516148E-2</c:v>
                </c:pt>
                <c:pt idx="1004">
                  <c:v>3.4425274193548391E-2</c:v>
                </c:pt>
                <c:pt idx="1005">
                  <c:v>3.3686795698924708E-2</c:v>
                </c:pt>
                <c:pt idx="1006">
                  <c:v>3.3482435483870955E-2</c:v>
                </c:pt>
                <c:pt idx="1007">
                  <c:v>3.329141935483871E-2</c:v>
                </c:pt>
                <c:pt idx="1008">
                  <c:v>3.329141935483871E-2</c:v>
                </c:pt>
                <c:pt idx="1009">
                  <c:v>3.301786021505377E-2</c:v>
                </c:pt>
                <c:pt idx="1010">
                  <c:v>3.2840349462365602E-2</c:v>
                </c:pt>
                <c:pt idx="1011">
                  <c:v>3.1584494623655923E-2</c:v>
                </c:pt>
                <c:pt idx="1012">
                  <c:v>3.1265413978494631E-2</c:v>
                </c:pt>
                <c:pt idx="1013">
                  <c:v>3.1265413978494631E-2</c:v>
                </c:pt>
                <c:pt idx="1014">
                  <c:v>2.8764607526881713E-2</c:v>
                </c:pt>
                <c:pt idx="1015">
                  <c:v>2.8140037634408619E-2</c:v>
                </c:pt>
                <c:pt idx="1016">
                  <c:v>2.7860516129032259E-2</c:v>
                </c:pt>
                <c:pt idx="1017">
                  <c:v>2.7815075268817199E-2</c:v>
                </c:pt>
                <c:pt idx="1018">
                  <c:v>2.823995161290322E-2</c:v>
                </c:pt>
                <c:pt idx="1019">
                  <c:v>2.8346844086021505E-2</c:v>
                </c:pt>
                <c:pt idx="1020">
                  <c:v>2.8400935483870966E-2</c:v>
                </c:pt>
                <c:pt idx="1021">
                  <c:v>2.867111827956988E-2</c:v>
                </c:pt>
                <c:pt idx="1022">
                  <c:v>2.895737634408602E-2</c:v>
                </c:pt>
                <c:pt idx="1023">
                  <c:v>2.91135376344086E-2</c:v>
                </c:pt>
                <c:pt idx="1024">
                  <c:v>2.9214935483870972E-2</c:v>
                </c:pt>
                <c:pt idx="1025">
                  <c:v>2.9255322580645164E-2</c:v>
                </c:pt>
                <c:pt idx="1026">
                  <c:v>2.9371951612903228E-2</c:v>
                </c:pt>
                <c:pt idx="1027">
                  <c:v>2.9672059139784969E-2</c:v>
                </c:pt>
                <c:pt idx="1028">
                  <c:v>2.9672059139784969E-2</c:v>
                </c:pt>
                <c:pt idx="1029">
                  <c:v>2.9680543010752698E-2</c:v>
                </c:pt>
                <c:pt idx="1030">
                  <c:v>2.9510967741935505E-2</c:v>
                </c:pt>
                <c:pt idx="1031">
                  <c:v>2.9445096774193564E-2</c:v>
                </c:pt>
                <c:pt idx="1032">
                  <c:v>2.920690322580646E-2</c:v>
                </c:pt>
                <c:pt idx="1033">
                  <c:v>2.8281860215053783E-2</c:v>
                </c:pt>
                <c:pt idx="1034">
                  <c:v>2.8243548387096796E-2</c:v>
                </c:pt>
                <c:pt idx="1035">
                  <c:v>2.795630645161291E-2</c:v>
                </c:pt>
                <c:pt idx="1036">
                  <c:v>2.7902682795698932E-2</c:v>
                </c:pt>
                <c:pt idx="1037">
                  <c:v>2.7706736559139779E-2</c:v>
                </c:pt>
                <c:pt idx="1038">
                  <c:v>2.7706736559139779E-2</c:v>
                </c:pt>
                <c:pt idx="1039">
                  <c:v>2.5621951612903211E-2</c:v>
                </c:pt>
                <c:pt idx="1040">
                  <c:v>2.513830107526881E-2</c:v>
                </c:pt>
                <c:pt idx="1041">
                  <c:v>2.5069499999999991E-2</c:v>
                </c:pt>
                <c:pt idx="1042">
                  <c:v>2.5005215053763432E-2</c:v>
                </c:pt>
                <c:pt idx="1043">
                  <c:v>2.4802118279569893E-2</c:v>
                </c:pt>
                <c:pt idx="1044">
                  <c:v>2.4735064516129029E-2</c:v>
                </c:pt>
                <c:pt idx="1045">
                  <c:v>2.4736032258064512E-2</c:v>
                </c:pt>
                <c:pt idx="1046">
                  <c:v>2.4861225806451608E-2</c:v>
                </c:pt>
                <c:pt idx="1047">
                  <c:v>2.5137397849462364E-2</c:v>
                </c:pt>
                <c:pt idx="1048">
                  <c:v>2.5247344086021504E-2</c:v>
                </c:pt>
                <c:pt idx="1049">
                  <c:v>2.5247344086021504E-2</c:v>
                </c:pt>
                <c:pt idx="1050">
                  <c:v>2.5334758064516127E-2</c:v>
                </c:pt>
                <c:pt idx="1051">
                  <c:v>2.5394241935483869E-2</c:v>
                </c:pt>
                <c:pt idx="1052">
                  <c:v>2.5878478494623665E-2</c:v>
                </c:pt>
                <c:pt idx="1053">
                  <c:v>2.6347301075268826E-2</c:v>
                </c:pt>
                <c:pt idx="1054">
                  <c:v>2.6519220430107522E-2</c:v>
                </c:pt>
                <c:pt idx="1055">
                  <c:v>2.7707537634408592E-2</c:v>
                </c:pt>
                <c:pt idx="1056">
                  <c:v>2.7943526881720415E-2</c:v>
                </c:pt>
                <c:pt idx="1057">
                  <c:v>2.8161543010752684E-2</c:v>
                </c:pt>
                <c:pt idx="1058">
                  <c:v>2.8820215053763445E-2</c:v>
                </c:pt>
                <c:pt idx="1059">
                  <c:v>2.9083989247311835E-2</c:v>
                </c:pt>
                <c:pt idx="1060">
                  <c:v>2.9376145161290342E-2</c:v>
                </c:pt>
                <c:pt idx="1061">
                  <c:v>2.94708172043011E-2</c:v>
                </c:pt>
                <c:pt idx="1062">
                  <c:v>2.9729811827957003E-2</c:v>
                </c:pt>
                <c:pt idx="1063">
                  <c:v>2.9786354838709683E-2</c:v>
                </c:pt>
                <c:pt idx="1064">
                  <c:v>2.9280999999999995E-2</c:v>
                </c:pt>
                <c:pt idx="1065">
                  <c:v>2.9219172043010746E-2</c:v>
                </c:pt>
                <c:pt idx="1066">
                  <c:v>2.9184919354838711E-2</c:v>
                </c:pt>
                <c:pt idx="1067">
                  <c:v>2.9156075268817198E-2</c:v>
                </c:pt>
                <c:pt idx="1068">
                  <c:v>2.9002575268817193E-2</c:v>
                </c:pt>
                <c:pt idx="1069">
                  <c:v>2.8982376344086014E-2</c:v>
                </c:pt>
                <c:pt idx="1070">
                  <c:v>2.8970999999999986E-2</c:v>
                </c:pt>
                <c:pt idx="1071">
                  <c:v>2.8577209677419342E-2</c:v>
                </c:pt>
                <c:pt idx="1072">
                  <c:v>2.8547048387096766E-2</c:v>
                </c:pt>
                <c:pt idx="1073">
                  <c:v>2.8493048387096764E-2</c:v>
                </c:pt>
                <c:pt idx="1074">
                  <c:v>2.837980645161289E-2</c:v>
                </c:pt>
                <c:pt idx="1075">
                  <c:v>2.825824193548386E-2</c:v>
                </c:pt>
                <c:pt idx="1076">
                  <c:v>2.8446553763440845E-2</c:v>
                </c:pt>
                <c:pt idx="1077">
                  <c:v>2.8446553763440845E-2</c:v>
                </c:pt>
                <c:pt idx="1078">
                  <c:v>2.8528290322580627E-2</c:v>
                </c:pt>
                <c:pt idx="1079">
                  <c:v>2.8746435483870972E-2</c:v>
                </c:pt>
                <c:pt idx="1080">
                  <c:v>2.883037096774194E-2</c:v>
                </c:pt>
                <c:pt idx="1081">
                  <c:v>2.9057661290322605E-2</c:v>
                </c:pt>
                <c:pt idx="1082">
                  <c:v>2.9076564516129052E-2</c:v>
                </c:pt>
                <c:pt idx="1083">
                  <c:v>2.9128005376344107E-2</c:v>
                </c:pt>
                <c:pt idx="1084">
                  <c:v>2.9144887096774218E-2</c:v>
                </c:pt>
                <c:pt idx="1085">
                  <c:v>2.9534247311827969E-2</c:v>
                </c:pt>
                <c:pt idx="1086">
                  <c:v>2.9624741935483877E-2</c:v>
                </c:pt>
                <c:pt idx="1087">
                  <c:v>2.9715838709677419E-2</c:v>
                </c:pt>
                <c:pt idx="1088">
                  <c:v>2.9847731182795698E-2</c:v>
                </c:pt>
                <c:pt idx="1089">
                  <c:v>2.9874419354838713E-2</c:v>
                </c:pt>
                <c:pt idx="1090">
                  <c:v>3.0242354838709701E-2</c:v>
                </c:pt>
                <c:pt idx="1091">
                  <c:v>3.0268118279569923E-2</c:v>
                </c:pt>
                <c:pt idx="1092">
                  <c:v>3.0448500000000007E-2</c:v>
                </c:pt>
                <c:pt idx="1093">
                  <c:v>3.0468650537634416E-2</c:v>
                </c:pt>
                <c:pt idx="1094">
                  <c:v>3.0535650537634421E-2</c:v>
                </c:pt>
                <c:pt idx="1095">
                  <c:v>3.0557698924731203E-2</c:v>
                </c:pt>
                <c:pt idx="1096">
                  <c:v>3.0639930107526907E-2</c:v>
                </c:pt>
                <c:pt idx="1097">
                  <c:v>3.0639930107526907E-2</c:v>
                </c:pt>
                <c:pt idx="1098">
                  <c:v>3.0673430107526895E-2</c:v>
                </c:pt>
                <c:pt idx="1099">
                  <c:v>3.0673430107526895E-2</c:v>
                </c:pt>
                <c:pt idx="1100">
                  <c:v>3.0794629032258082E-2</c:v>
                </c:pt>
                <c:pt idx="1101">
                  <c:v>3.0937258064516141E-2</c:v>
                </c:pt>
                <c:pt idx="1102">
                  <c:v>3.1093747311827971E-2</c:v>
                </c:pt>
                <c:pt idx="1103">
                  <c:v>3.1102940860215065E-2</c:v>
                </c:pt>
                <c:pt idx="1104">
                  <c:v>3.1141306451612918E-2</c:v>
                </c:pt>
                <c:pt idx="1105">
                  <c:v>3.1216602150537637E-2</c:v>
                </c:pt>
                <c:pt idx="1106">
                  <c:v>3.1216602150537637E-2</c:v>
                </c:pt>
                <c:pt idx="1107">
                  <c:v>3.1419145161290324E-2</c:v>
                </c:pt>
                <c:pt idx="1108">
                  <c:v>3.1425655913978494E-2</c:v>
                </c:pt>
                <c:pt idx="1109">
                  <c:v>3.1433612903225806E-2</c:v>
                </c:pt>
                <c:pt idx="1110">
                  <c:v>3.1454268817204305E-2</c:v>
                </c:pt>
                <c:pt idx="1111">
                  <c:v>3.1452672043010756E-2</c:v>
                </c:pt>
                <c:pt idx="1112">
                  <c:v>3.1451338709677423E-2</c:v>
                </c:pt>
                <c:pt idx="1113">
                  <c:v>3.1451338709677423E-2</c:v>
                </c:pt>
                <c:pt idx="1114">
                  <c:v>3.1435166666666674E-2</c:v>
                </c:pt>
                <c:pt idx="1115">
                  <c:v>3.1380064516129041E-2</c:v>
                </c:pt>
                <c:pt idx="1116">
                  <c:v>3.1247263440860224E-2</c:v>
                </c:pt>
                <c:pt idx="1117">
                  <c:v>3.1233801075268817E-2</c:v>
                </c:pt>
                <c:pt idx="1118">
                  <c:v>3.108076344086021E-2</c:v>
                </c:pt>
                <c:pt idx="1119">
                  <c:v>3.1047172043010746E-2</c:v>
                </c:pt>
              </c:numCache>
            </c:numRef>
          </c:xVal>
          <c:yVal>
            <c:numRef>
              <c:f>'DEU 2.06 Risk Premium'!$G$48:$G$1167</c:f>
              <c:numCache>
                <c:formatCode>0.00%</c:formatCode>
                <c:ptCount val="1120"/>
                <c:pt idx="0">
                  <c:v>3.1534408602150565E-2</c:v>
                </c:pt>
                <c:pt idx="1">
                  <c:v>4.3462365591397878E-2</c:v>
                </c:pt>
                <c:pt idx="2">
                  <c:v>3.7549462365591466E-2</c:v>
                </c:pt>
                <c:pt idx="3">
                  <c:v>4.5247849462365625E-2</c:v>
                </c:pt>
                <c:pt idx="4">
                  <c:v>3.0496774193548404E-2</c:v>
                </c:pt>
                <c:pt idx="5">
                  <c:v>4.8658064516129071E-2</c:v>
                </c:pt>
                <c:pt idx="6">
                  <c:v>3.3231182795698977E-2</c:v>
                </c:pt>
                <c:pt idx="7">
                  <c:v>3.3075806451612955E-2</c:v>
                </c:pt>
                <c:pt idx="8">
                  <c:v>4.1391397849462344E-2</c:v>
                </c:pt>
                <c:pt idx="9">
                  <c:v>4.0859677419354826E-2</c:v>
                </c:pt>
                <c:pt idx="10">
                  <c:v>3.547043010752686E-2</c:v>
                </c:pt>
                <c:pt idx="11">
                  <c:v>3.9572043010752636E-2</c:v>
                </c:pt>
                <c:pt idx="12">
                  <c:v>2.4810752688171983E-2</c:v>
                </c:pt>
                <c:pt idx="13">
                  <c:v>4.4844086021505331E-2</c:v>
                </c:pt>
                <c:pt idx="14">
                  <c:v>1.9850537634408597E-2</c:v>
                </c:pt>
                <c:pt idx="15">
                  <c:v>3.7055376344086025E-2</c:v>
                </c:pt>
                <c:pt idx="16">
                  <c:v>3.1778494623655965E-2</c:v>
                </c:pt>
                <c:pt idx="17">
                  <c:v>4.8720967741935517E-2</c:v>
                </c:pt>
                <c:pt idx="18">
                  <c:v>3.938118279569898E-2</c:v>
                </c:pt>
                <c:pt idx="19">
                  <c:v>5.3247849462365618E-2</c:v>
                </c:pt>
                <c:pt idx="20">
                  <c:v>3.0624731182795739E-2</c:v>
                </c:pt>
                <c:pt idx="21">
                  <c:v>3.5054838709677405E-2</c:v>
                </c:pt>
                <c:pt idx="22">
                  <c:v>3.7298924731182806E-2</c:v>
                </c:pt>
                <c:pt idx="23">
                  <c:v>2.1057526881720412E-2</c:v>
                </c:pt>
                <c:pt idx="24">
                  <c:v>3.0042473118279553E-2</c:v>
                </c:pt>
                <c:pt idx="25">
                  <c:v>3.3046236559139769E-2</c:v>
                </c:pt>
                <c:pt idx="26">
                  <c:v>3.3955913978494637E-2</c:v>
                </c:pt>
                <c:pt idx="27">
                  <c:v>1.6951075268817214E-2</c:v>
                </c:pt>
                <c:pt idx="28">
                  <c:v>4.0334408602150526E-2</c:v>
                </c:pt>
                <c:pt idx="29">
                  <c:v>2.1836559139784911E-2</c:v>
                </c:pt>
                <c:pt idx="30">
                  <c:v>2.7326881720430088E-2</c:v>
                </c:pt>
                <c:pt idx="31">
                  <c:v>3.1226881720430102E-2</c:v>
                </c:pt>
                <c:pt idx="32">
                  <c:v>3.0996236559139786E-2</c:v>
                </c:pt>
                <c:pt idx="33">
                  <c:v>4.0149462365591415E-2</c:v>
                </c:pt>
                <c:pt idx="34">
                  <c:v>3.4419354838709684E-2</c:v>
                </c:pt>
                <c:pt idx="35">
                  <c:v>3.4419354838709684E-2</c:v>
                </c:pt>
                <c:pt idx="36">
                  <c:v>2.9065053763440873E-2</c:v>
                </c:pt>
                <c:pt idx="37">
                  <c:v>4.1019354838709665E-2</c:v>
                </c:pt>
                <c:pt idx="38">
                  <c:v>4.1019354838709665E-2</c:v>
                </c:pt>
                <c:pt idx="39">
                  <c:v>8.9629032258064373E-3</c:v>
                </c:pt>
                <c:pt idx="40">
                  <c:v>1.8962903225806446E-2</c:v>
                </c:pt>
                <c:pt idx="41">
                  <c:v>3.3826881720430052E-2</c:v>
                </c:pt>
                <c:pt idx="42">
                  <c:v>3.8803225806451569E-2</c:v>
                </c:pt>
                <c:pt idx="43">
                  <c:v>3.2220967741935433E-2</c:v>
                </c:pt>
                <c:pt idx="44">
                  <c:v>2.1138172043010744E-2</c:v>
                </c:pt>
                <c:pt idx="45">
                  <c:v>4.3618817204301039E-2</c:v>
                </c:pt>
                <c:pt idx="46">
                  <c:v>2.3666129032258024E-2</c:v>
                </c:pt>
                <c:pt idx="47">
                  <c:v>3.4737096774193538E-2</c:v>
                </c:pt>
                <c:pt idx="48">
                  <c:v>5.2720860215053747E-2</c:v>
                </c:pt>
                <c:pt idx="49">
                  <c:v>4.3087096774193576E-2</c:v>
                </c:pt>
                <c:pt idx="50">
                  <c:v>3.0460430107526887E-2</c:v>
                </c:pt>
                <c:pt idx="51">
                  <c:v>3.2460430107526916E-2</c:v>
                </c:pt>
                <c:pt idx="52">
                  <c:v>2.8442043010752718E-2</c:v>
                </c:pt>
                <c:pt idx="53">
                  <c:v>2.301655913978494E-2</c:v>
                </c:pt>
                <c:pt idx="54">
                  <c:v>2.8607096774193555E-2</c:v>
                </c:pt>
                <c:pt idx="55">
                  <c:v>3.3653118279569891E-2</c:v>
                </c:pt>
                <c:pt idx="56">
                  <c:v>3.4269139784946237E-2</c:v>
                </c:pt>
                <c:pt idx="57">
                  <c:v>3.1697741935483886E-2</c:v>
                </c:pt>
                <c:pt idx="58">
                  <c:v>3.8124838709677394E-2</c:v>
                </c:pt>
                <c:pt idx="59">
                  <c:v>4.0483978494623679E-2</c:v>
                </c:pt>
                <c:pt idx="60">
                  <c:v>2.0143225806451601E-2</c:v>
                </c:pt>
                <c:pt idx="61">
                  <c:v>3.1609569892473086E-2</c:v>
                </c:pt>
                <c:pt idx="62">
                  <c:v>3.0974086021505365E-2</c:v>
                </c:pt>
                <c:pt idx="63">
                  <c:v>4.0411290322580701E-2</c:v>
                </c:pt>
                <c:pt idx="64">
                  <c:v>3.5509784946236606E-2</c:v>
                </c:pt>
                <c:pt idx="65">
                  <c:v>3.4747419354838757E-2</c:v>
                </c:pt>
                <c:pt idx="66">
                  <c:v>3.0809677419354878E-2</c:v>
                </c:pt>
                <c:pt idx="67">
                  <c:v>1.3680860215053797E-2</c:v>
                </c:pt>
                <c:pt idx="68">
                  <c:v>2.1180860215053776E-2</c:v>
                </c:pt>
                <c:pt idx="69">
                  <c:v>1.4511935483871002E-2</c:v>
                </c:pt>
                <c:pt idx="70">
                  <c:v>2.8511935483870987E-2</c:v>
                </c:pt>
                <c:pt idx="71">
                  <c:v>1.6210860215053774E-2</c:v>
                </c:pt>
                <c:pt idx="72">
                  <c:v>2.2068602150537617E-2</c:v>
                </c:pt>
                <c:pt idx="73">
                  <c:v>3.4195698924731177E-2</c:v>
                </c:pt>
                <c:pt idx="74">
                  <c:v>2.1449677419354857E-2</c:v>
                </c:pt>
                <c:pt idx="75">
                  <c:v>1.3541612903225836E-2</c:v>
                </c:pt>
                <c:pt idx="76">
                  <c:v>3.3012580645161299E-2</c:v>
                </c:pt>
                <c:pt idx="77">
                  <c:v>4.1778494623655904E-2</c:v>
                </c:pt>
                <c:pt idx="78">
                  <c:v>2.9960752688172027E-2</c:v>
                </c:pt>
                <c:pt idx="79">
                  <c:v>9.4054838709677346E-3</c:v>
                </c:pt>
                <c:pt idx="80">
                  <c:v>2.6705483870967744E-2</c:v>
                </c:pt>
                <c:pt idx="81">
                  <c:v>6.326559139784943E-3</c:v>
                </c:pt>
                <c:pt idx="82">
                  <c:v>1.3326559139784921E-2</c:v>
                </c:pt>
                <c:pt idx="83">
                  <c:v>7.8353763440859592E-3</c:v>
                </c:pt>
                <c:pt idx="84">
                  <c:v>7.8353763440859592E-3</c:v>
                </c:pt>
                <c:pt idx="85">
                  <c:v>1.4735376344085949E-2</c:v>
                </c:pt>
                <c:pt idx="86">
                  <c:v>2.4272580645161246E-2</c:v>
                </c:pt>
                <c:pt idx="87">
                  <c:v>1.3838064516128984E-2</c:v>
                </c:pt>
                <c:pt idx="88">
                  <c:v>1.9431075268817155E-2</c:v>
                </c:pt>
                <c:pt idx="89">
                  <c:v>1.0911720430107463E-2</c:v>
                </c:pt>
                <c:pt idx="90">
                  <c:v>2.9858494623655862E-2</c:v>
                </c:pt>
                <c:pt idx="91">
                  <c:v>1.1856344086021486E-2</c:v>
                </c:pt>
                <c:pt idx="92">
                  <c:v>2.6067096774193527E-2</c:v>
                </c:pt>
                <c:pt idx="93">
                  <c:v>1.4324086021505394E-2</c:v>
                </c:pt>
                <c:pt idx="94">
                  <c:v>2.8168709677419329E-2</c:v>
                </c:pt>
                <c:pt idx="95">
                  <c:v>1.7446666666666694E-2</c:v>
                </c:pt>
                <c:pt idx="96">
                  <c:v>2.9946666666666705E-2</c:v>
                </c:pt>
                <c:pt idx="97">
                  <c:v>3.4946666666666709E-2</c:v>
                </c:pt>
                <c:pt idx="98">
                  <c:v>1.9533225806451643E-2</c:v>
                </c:pt>
                <c:pt idx="99">
                  <c:v>-6.2161290322576557E-4</c:v>
                </c:pt>
                <c:pt idx="100">
                  <c:v>2.896602150537636E-2</c:v>
                </c:pt>
                <c:pt idx="101">
                  <c:v>1.7000967741935491E-2</c:v>
                </c:pt>
                <c:pt idx="102">
                  <c:v>1.5273548387096797E-2</c:v>
                </c:pt>
                <c:pt idx="103">
                  <c:v>1.3509569892473122E-2</c:v>
                </c:pt>
                <c:pt idx="104">
                  <c:v>1.5871935483871003E-2</c:v>
                </c:pt>
                <c:pt idx="105">
                  <c:v>2.437193548387101E-2</c:v>
                </c:pt>
                <c:pt idx="106">
                  <c:v>2.437193548387101E-2</c:v>
                </c:pt>
                <c:pt idx="107">
                  <c:v>3.0899892473118334E-2</c:v>
                </c:pt>
                <c:pt idx="108">
                  <c:v>2.0398279569892513E-2</c:v>
                </c:pt>
                <c:pt idx="109">
                  <c:v>2.3398279569892516E-2</c:v>
                </c:pt>
                <c:pt idx="110">
                  <c:v>2.1106344086021606E-2</c:v>
                </c:pt>
                <c:pt idx="111">
                  <c:v>1.0389139784946294E-2</c:v>
                </c:pt>
                <c:pt idx="112">
                  <c:v>1.9771935483871045E-2</c:v>
                </c:pt>
                <c:pt idx="113">
                  <c:v>2.2771935483871047E-2</c:v>
                </c:pt>
                <c:pt idx="114">
                  <c:v>2.2496666666666693E-2</c:v>
                </c:pt>
                <c:pt idx="115">
                  <c:v>2.4996666666666695E-2</c:v>
                </c:pt>
                <c:pt idx="116">
                  <c:v>1.7450967741935525E-2</c:v>
                </c:pt>
                <c:pt idx="117">
                  <c:v>-1.8557634408602197E-2</c:v>
                </c:pt>
                <c:pt idx="118">
                  <c:v>2.4057956989247314E-2</c:v>
                </c:pt>
                <c:pt idx="119">
                  <c:v>2.9872473118279536E-2</c:v>
                </c:pt>
                <c:pt idx="120">
                  <c:v>1.4326881720430062E-3</c:v>
                </c:pt>
                <c:pt idx="121">
                  <c:v>2.377784946236558E-2</c:v>
                </c:pt>
                <c:pt idx="122">
                  <c:v>1.6246666666666632E-2</c:v>
                </c:pt>
                <c:pt idx="123">
                  <c:v>1.069774193548384E-2</c:v>
                </c:pt>
                <c:pt idx="124">
                  <c:v>1.8697741935483847E-2</c:v>
                </c:pt>
                <c:pt idx="125">
                  <c:v>2.1128924731182774E-2</c:v>
                </c:pt>
                <c:pt idx="126">
                  <c:v>2.0463333333333306E-2</c:v>
                </c:pt>
                <c:pt idx="127">
                  <c:v>1.0825161290322544E-2</c:v>
                </c:pt>
                <c:pt idx="128">
                  <c:v>3.1774623655913964E-2</c:v>
                </c:pt>
                <c:pt idx="129">
                  <c:v>2.0279999999999937E-2</c:v>
                </c:pt>
                <c:pt idx="130">
                  <c:v>2.2678387096774111E-2</c:v>
                </c:pt>
                <c:pt idx="131">
                  <c:v>2.5162258064516024E-2</c:v>
                </c:pt>
                <c:pt idx="132">
                  <c:v>1.0105806451612825E-2</c:v>
                </c:pt>
                <c:pt idx="133">
                  <c:v>2.5087526881720335E-2</c:v>
                </c:pt>
                <c:pt idx="134">
                  <c:v>1.1096666666666588E-2</c:v>
                </c:pt>
                <c:pt idx="135">
                  <c:v>2.7096666666666575E-2</c:v>
                </c:pt>
                <c:pt idx="136">
                  <c:v>7.1063440860214544E-3</c:v>
                </c:pt>
                <c:pt idx="137">
                  <c:v>1.029935483870964E-2</c:v>
                </c:pt>
                <c:pt idx="138">
                  <c:v>6.3445161290322238E-3</c:v>
                </c:pt>
                <c:pt idx="139">
                  <c:v>1.8788064516129022E-2</c:v>
                </c:pt>
                <c:pt idx="140">
                  <c:v>1.9131075268817216E-2</c:v>
                </c:pt>
                <c:pt idx="141">
                  <c:v>1.5973010752688171E-2</c:v>
                </c:pt>
                <c:pt idx="142">
                  <c:v>2.3555268817204295E-2</c:v>
                </c:pt>
                <c:pt idx="143">
                  <c:v>6.354193548387066E-3</c:v>
                </c:pt>
                <c:pt idx="144">
                  <c:v>2.1520860215053755E-2</c:v>
                </c:pt>
                <c:pt idx="145">
                  <c:v>1.6905806451612909E-2</c:v>
                </c:pt>
                <c:pt idx="146">
                  <c:v>2.6932688172043029E-2</c:v>
                </c:pt>
                <c:pt idx="147">
                  <c:v>1.7640752688172057E-2</c:v>
                </c:pt>
                <c:pt idx="148">
                  <c:v>2.2140752688172061E-2</c:v>
                </c:pt>
                <c:pt idx="149">
                  <c:v>1.3203118279569909E-2</c:v>
                </c:pt>
                <c:pt idx="150">
                  <c:v>3.0520322580645215E-2</c:v>
                </c:pt>
                <c:pt idx="151">
                  <c:v>7.9256989247312448E-3</c:v>
                </c:pt>
                <c:pt idx="152">
                  <c:v>2.4252580645161337E-2</c:v>
                </c:pt>
                <c:pt idx="153">
                  <c:v>1.1624086021505414E-2</c:v>
                </c:pt>
                <c:pt idx="154">
                  <c:v>1.9424086021505388E-2</c:v>
                </c:pt>
                <c:pt idx="155">
                  <c:v>2.8695053763440892E-2</c:v>
                </c:pt>
                <c:pt idx="156">
                  <c:v>3.4855268817204327E-2</c:v>
                </c:pt>
                <c:pt idx="157">
                  <c:v>2.409075268817204E-2</c:v>
                </c:pt>
                <c:pt idx="158">
                  <c:v>2.6662795698924741E-2</c:v>
                </c:pt>
                <c:pt idx="159">
                  <c:v>1.9332150537634429E-2</c:v>
                </c:pt>
                <c:pt idx="160">
                  <c:v>2.4927849462365592E-2</c:v>
                </c:pt>
                <c:pt idx="161">
                  <c:v>2.5161720430107531E-2</c:v>
                </c:pt>
                <c:pt idx="162">
                  <c:v>1.739505376344086E-2</c:v>
                </c:pt>
                <c:pt idx="163">
                  <c:v>1.0713870967741901E-2</c:v>
                </c:pt>
                <c:pt idx="164">
                  <c:v>1.3240215053763438E-2</c:v>
                </c:pt>
                <c:pt idx="165">
                  <c:v>2.0840215053763433E-2</c:v>
                </c:pt>
                <c:pt idx="166">
                  <c:v>3.0840215053763442E-2</c:v>
                </c:pt>
                <c:pt idx="167">
                  <c:v>3.2840215053763416E-2</c:v>
                </c:pt>
                <c:pt idx="168">
                  <c:v>3.0981612903225819E-2</c:v>
                </c:pt>
                <c:pt idx="169">
                  <c:v>1.6724086021505352E-2</c:v>
                </c:pt>
                <c:pt idx="170">
                  <c:v>2.6469247311827981E-2</c:v>
                </c:pt>
                <c:pt idx="171">
                  <c:v>2.6832688172042984E-2</c:v>
                </c:pt>
                <c:pt idx="172">
                  <c:v>3.8810107526881688E-2</c:v>
                </c:pt>
                <c:pt idx="173">
                  <c:v>1.6482688172042931E-2</c:v>
                </c:pt>
                <c:pt idx="174">
                  <c:v>3.1849354838709654E-2</c:v>
                </c:pt>
                <c:pt idx="175">
                  <c:v>2.7257419354838663E-2</c:v>
                </c:pt>
                <c:pt idx="176">
                  <c:v>1.7280537634408566E-2</c:v>
                </c:pt>
                <c:pt idx="177">
                  <c:v>3.1441827956989216E-2</c:v>
                </c:pt>
                <c:pt idx="178">
                  <c:v>2.714881720430104E-2</c:v>
                </c:pt>
                <c:pt idx="179">
                  <c:v>1.7326774193548333E-2</c:v>
                </c:pt>
                <c:pt idx="180">
                  <c:v>3.2526774193548352E-2</c:v>
                </c:pt>
                <c:pt idx="181">
                  <c:v>2.58752688172037E-3</c:v>
                </c:pt>
                <c:pt idx="182">
                  <c:v>2.778752688172037E-2</c:v>
                </c:pt>
                <c:pt idx="183">
                  <c:v>2.778752688172037E-2</c:v>
                </c:pt>
                <c:pt idx="184">
                  <c:v>2.9287526881720372E-2</c:v>
                </c:pt>
                <c:pt idx="185">
                  <c:v>3.2787526881720375E-2</c:v>
                </c:pt>
                <c:pt idx="186">
                  <c:v>3.3787526881720376E-2</c:v>
                </c:pt>
                <c:pt idx="187">
                  <c:v>2.654075268817202E-2</c:v>
                </c:pt>
                <c:pt idx="188">
                  <c:v>3.1234301075268783E-2</c:v>
                </c:pt>
                <c:pt idx="189">
                  <c:v>3.4221397849462348E-2</c:v>
                </c:pt>
                <c:pt idx="190">
                  <c:v>3.8384838709677377E-2</c:v>
                </c:pt>
                <c:pt idx="191">
                  <c:v>3.7343978494623647E-2</c:v>
                </c:pt>
                <c:pt idx="192">
                  <c:v>2.4983225806451598E-2</c:v>
                </c:pt>
                <c:pt idx="193">
                  <c:v>3.2143440860215033E-2</c:v>
                </c:pt>
                <c:pt idx="194">
                  <c:v>2.8332688172043013E-2</c:v>
                </c:pt>
                <c:pt idx="195">
                  <c:v>2.8332688172043013E-2</c:v>
                </c:pt>
                <c:pt idx="196">
                  <c:v>3.8504193548387147E-2</c:v>
                </c:pt>
                <c:pt idx="197">
                  <c:v>3.8504193548387147E-2</c:v>
                </c:pt>
                <c:pt idx="198">
                  <c:v>3.6493440860215096E-2</c:v>
                </c:pt>
                <c:pt idx="199">
                  <c:v>3.2647204301075317E-2</c:v>
                </c:pt>
                <c:pt idx="200">
                  <c:v>2.8224086021505446E-2</c:v>
                </c:pt>
                <c:pt idx="201">
                  <c:v>3.3747204301075362E-2</c:v>
                </c:pt>
                <c:pt idx="202">
                  <c:v>3.8747204301075366E-2</c:v>
                </c:pt>
                <c:pt idx="203">
                  <c:v>2.8284838709677476E-2</c:v>
                </c:pt>
                <c:pt idx="204">
                  <c:v>2.9412795698924799E-2</c:v>
                </c:pt>
                <c:pt idx="205">
                  <c:v>3.032784946236565E-2</c:v>
                </c:pt>
                <c:pt idx="206">
                  <c:v>3.8676774193548452E-2</c:v>
                </c:pt>
                <c:pt idx="207">
                  <c:v>3.4686451612903318E-2</c:v>
                </c:pt>
                <c:pt idx="208">
                  <c:v>4.3895053763440953E-2</c:v>
                </c:pt>
                <c:pt idx="209">
                  <c:v>3.4056881720430199E-2</c:v>
                </c:pt>
                <c:pt idx="210">
                  <c:v>3.8839139784946325E-2</c:v>
                </c:pt>
                <c:pt idx="211">
                  <c:v>4.5839139784946331E-2</c:v>
                </c:pt>
                <c:pt idx="212">
                  <c:v>3.5034301075268906E-2</c:v>
                </c:pt>
                <c:pt idx="213">
                  <c:v>1.9621935483871034E-2</c:v>
                </c:pt>
                <c:pt idx="214">
                  <c:v>3.9674086021505392E-2</c:v>
                </c:pt>
                <c:pt idx="215">
                  <c:v>4.3484301075268836E-2</c:v>
                </c:pt>
                <c:pt idx="216">
                  <c:v>4.5132688172042981E-2</c:v>
                </c:pt>
                <c:pt idx="217">
                  <c:v>3.95929032258064E-2</c:v>
                </c:pt>
                <c:pt idx="218">
                  <c:v>3.1698118279569809E-2</c:v>
                </c:pt>
                <c:pt idx="219">
                  <c:v>3.685569892473109E-2</c:v>
                </c:pt>
                <c:pt idx="220">
                  <c:v>3.7058602150537565E-2</c:v>
                </c:pt>
                <c:pt idx="221">
                  <c:v>4.0704946236559084E-2</c:v>
                </c:pt>
                <c:pt idx="222">
                  <c:v>3.4207419354838661E-2</c:v>
                </c:pt>
                <c:pt idx="223">
                  <c:v>5.7707419354838654E-2</c:v>
                </c:pt>
                <c:pt idx="224">
                  <c:v>3.7933602150537551E-2</c:v>
                </c:pt>
                <c:pt idx="225">
                  <c:v>4.1047849462365574E-2</c:v>
                </c:pt>
                <c:pt idx="226">
                  <c:v>5.2047849462365556E-2</c:v>
                </c:pt>
                <c:pt idx="227">
                  <c:v>4.1086505376344049E-2</c:v>
                </c:pt>
                <c:pt idx="228">
                  <c:v>4.3116989247311777E-2</c:v>
                </c:pt>
                <c:pt idx="229">
                  <c:v>4.8140268817204263E-2</c:v>
                </c:pt>
                <c:pt idx="230">
                  <c:v>4.2962849462365574E-2</c:v>
                </c:pt>
                <c:pt idx="231">
                  <c:v>4.3962849462365575E-2</c:v>
                </c:pt>
                <c:pt idx="232">
                  <c:v>4.4859999999999997E-2</c:v>
                </c:pt>
                <c:pt idx="233">
                  <c:v>4.9699032258064504E-2</c:v>
                </c:pt>
                <c:pt idx="234">
                  <c:v>5.1480161290322582E-2</c:v>
                </c:pt>
                <c:pt idx="235">
                  <c:v>3.8820053763440859E-2</c:v>
                </c:pt>
                <c:pt idx="236">
                  <c:v>4.3820053763440864E-2</c:v>
                </c:pt>
                <c:pt idx="237">
                  <c:v>3.8549516129032249E-2</c:v>
                </c:pt>
                <c:pt idx="238">
                  <c:v>4.5820053763440838E-2</c:v>
                </c:pt>
                <c:pt idx="239">
                  <c:v>3.5391236559139783E-2</c:v>
                </c:pt>
                <c:pt idx="240">
                  <c:v>3.2785107526881727E-2</c:v>
                </c:pt>
                <c:pt idx="241">
                  <c:v>5.1677849462365574E-2</c:v>
                </c:pt>
                <c:pt idx="242">
                  <c:v>5.2677849462365603E-2</c:v>
                </c:pt>
                <c:pt idx="243">
                  <c:v>5.2677849462365603E-2</c:v>
                </c:pt>
                <c:pt idx="244">
                  <c:v>4.4957204301075249E-2</c:v>
                </c:pt>
                <c:pt idx="245">
                  <c:v>4.1562150537634401E-2</c:v>
                </c:pt>
                <c:pt idx="246">
                  <c:v>3.6847849462365592E-2</c:v>
                </c:pt>
                <c:pt idx="247">
                  <c:v>3.8105268817204344E-2</c:v>
                </c:pt>
                <c:pt idx="248">
                  <c:v>4.260526881720432E-2</c:v>
                </c:pt>
                <c:pt idx="249">
                  <c:v>3.7180322580645173E-2</c:v>
                </c:pt>
                <c:pt idx="250">
                  <c:v>5.4080322580645199E-2</c:v>
                </c:pt>
                <c:pt idx="251">
                  <c:v>5.4080322580645199E-2</c:v>
                </c:pt>
                <c:pt idx="252">
                  <c:v>3.3272634408602161E-2</c:v>
                </c:pt>
                <c:pt idx="253">
                  <c:v>4.6933924731182866E-2</c:v>
                </c:pt>
                <c:pt idx="254">
                  <c:v>4.0868602150537697E-2</c:v>
                </c:pt>
                <c:pt idx="255">
                  <c:v>3.2805483870967794E-2</c:v>
                </c:pt>
                <c:pt idx="256">
                  <c:v>4.2805483870967803E-2</c:v>
                </c:pt>
                <c:pt idx="257">
                  <c:v>4.1389354838709758E-2</c:v>
                </c:pt>
                <c:pt idx="258">
                  <c:v>4.7389354838709763E-2</c:v>
                </c:pt>
                <c:pt idx="259">
                  <c:v>4.4762204301075345E-2</c:v>
                </c:pt>
                <c:pt idx="260">
                  <c:v>3.7015913978494686E-2</c:v>
                </c:pt>
                <c:pt idx="261">
                  <c:v>3.6950322580645192E-2</c:v>
                </c:pt>
                <c:pt idx="262">
                  <c:v>4.5552204301075316E-2</c:v>
                </c:pt>
                <c:pt idx="263">
                  <c:v>4.1344301075268861E-2</c:v>
                </c:pt>
                <c:pt idx="264">
                  <c:v>4.1441935483870984E-2</c:v>
                </c:pt>
                <c:pt idx="265">
                  <c:v>4.475956989247315E-2</c:v>
                </c:pt>
                <c:pt idx="266">
                  <c:v>2.7342956989247325E-2</c:v>
                </c:pt>
                <c:pt idx="267">
                  <c:v>2.9145967741935466E-2</c:v>
                </c:pt>
                <c:pt idx="268">
                  <c:v>4.2979569892473105E-2</c:v>
                </c:pt>
                <c:pt idx="269">
                  <c:v>3.7704086021505406E-2</c:v>
                </c:pt>
                <c:pt idx="270">
                  <c:v>3.3856666666666743E-2</c:v>
                </c:pt>
                <c:pt idx="271">
                  <c:v>4.340247311827973E-2</c:v>
                </c:pt>
                <c:pt idx="272">
                  <c:v>3.9466021505376508E-2</c:v>
                </c:pt>
                <c:pt idx="273">
                  <c:v>1.3600698924731286E-2</c:v>
                </c:pt>
                <c:pt idx="274">
                  <c:v>3.0009516129032354E-2</c:v>
                </c:pt>
                <c:pt idx="275">
                  <c:v>2.3607688172043118E-2</c:v>
                </c:pt>
                <c:pt idx="276">
                  <c:v>3.3124408602150643E-2</c:v>
                </c:pt>
                <c:pt idx="277">
                  <c:v>3.6254999999999982E-2</c:v>
                </c:pt>
                <c:pt idx="278">
                  <c:v>4.181172043010753E-2</c:v>
                </c:pt>
                <c:pt idx="279">
                  <c:v>2.8136989247311783E-2</c:v>
                </c:pt>
                <c:pt idx="280">
                  <c:v>2.2784032258064441E-2</c:v>
                </c:pt>
                <c:pt idx="281">
                  <c:v>2.0907258064516099E-2</c:v>
                </c:pt>
                <c:pt idx="282">
                  <c:v>1.9527634408602085E-2</c:v>
                </c:pt>
                <c:pt idx="283">
                  <c:v>2.1780483870967676E-2</c:v>
                </c:pt>
                <c:pt idx="284">
                  <c:v>3.019580645161285E-2</c:v>
                </c:pt>
                <c:pt idx="285">
                  <c:v>2.9972043010752625E-2</c:v>
                </c:pt>
                <c:pt idx="286">
                  <c:v>3.2972043010752627E-2</c:v>
                </c:pt>
                <c:pt idx="287">
                  <c:v>3.632634408602145E-2</c:v>
                </c:pt>
                <c:pt idx="288">
                  <c:v>2.1723279569892451E-2</c:v>
                </c:pt>
                <c:pt idx="289">
                  <c:v>2.1127580645161237E-2</c:v>
                </c:pt>
                <c:pt idx="290">
                  <c:v>2.8599354838709651E-2</c:v>
                </c:pt>
                <c:pt idx="291">
                  <c:v>2.3468602150537587E-2</c:v>
                </c:pt>
                <c:pt idx="292">
                  <c:v>2.8481827956989253E-2</c:v>
                </c:pt>
                <c:pt idx="293">
                  <c:v>2.3561021505376367E-2</c:v>
                </c:pt>
                <c:pt idx="294">
                  <c:v>3.2898387096774229E-2</c:v>
                </c:pt>
                <c:pt idx="295">
                  <c:v>2.8979946236559168E-2</c:v>
                </c:pt>
                <c:pt idx="296">
                  <c:v>2.4524946236559125E-2</c:v>
                </c:pt>
                <c:pt idx="297">
                  <c:v>2.4646182795698912E-2</c:v>
                </c:pt>
                <c:pt idx="298">
                  <c:v>3.2426989247311883E-2</c:v>
                </c:pt>
                <c:pt idx="299">
                  <c:v>3.7426989247311887E-2</c:v>
                </c:pt>
                <c:pt idx="300">
                  <c:v>3.5030698924731221E-2</c:v>
                </c:pt>
                <c:pt idx="301">
                  <c:v>2.3810860215053756E-2</c:v>
                </c:pt>
                <c:pt idx="302">
                  <c:v>2.5273494623655912E-2</c:v>
                </c:pt>
                <c:pt idx="303">
                  <c:v>2.7351881720430113E-2</c:v>
                </c:pt>
                <c:pt idx="304">
                  <c:v>2.257467741935483E-2</c:v>
                </c:pt>
                <c:pt idx="305">
                  <c:v>2.6174677419354822E-2</c:v>
                </c:pt>
                <c:pt idx="306">
                  <c:v>3.3467096774193517E-2</c:v>
                </c:pt>
                <c:pt idx="307">
                  <c:v>2.7237473118279537E-2</c:v>
                </c:pt>
                <c:pt idx="308">
                  <c:v>3.4861182795698872E-2</c:v>
                </c:pt>
                <c:pt idx="309">
                  <c:v>3.7449946236559117E-2</c:v>
                </c:pt>
                <c:pt idx="310">
                  <c:v>4.1718494623655872E-2</c:v>
                </c:pt>
                <c:pt idx="311">
                  <c:v>3.3628064516129041E-2</c:v>
                </c:pt>
                <c:pt idx="312">
                  <c:v>3.6189193548387066E-2</c:v>
                </c:pt>
                <c:pt idx="313">
                  <c:v>3.2413172043010738E-2</c:v>
                </c:pt>
                <c:pt idx="314">
                  <c:v>3.3913064516129049E-2</c:v>
                </c:pt>
                <c:pt idx="315">
                  <c:v>3.2777096774193562E-2</c:v>
                </c:pt>
                <c:pt idx="316">
                  <c:v>4.1823279569892471E-2</c:v>
                </c:pt>
                <c:pt idx="317">
                  <c:v>4.2683709677419385E-2</c:v>
                </c:pt>
                <c:pt idx="318">
                  <c:v>3.4791290322580659E-2</c:v>
                </c:pt>
                <c:pt idx="319">
                  <c:v>2.7851290322580699E-2</c:v>
                </c:pt>
                <c:pt idx="320">
                  <c:v>3.4851290322580677E-2</c:v>
                </c:pt>
                <c:pt idx="321">
                  <c:v>4.3402849462365611E-2</c:v>
                </c:pt>
                <c:pt idx="322">
                  <c:v>2.0866720430107552E-2</c:v>
                </c:pt>
                <c:pt idx="323">
                  <c:v>4.0933924731182778E-2</c:v>
                </c:pt>
                <c:pt idx="324">
                  <c:v>2.5145483870967739E-2</c:v>
                </c:pt>
                <c:pt idx="325">
                  <c:v>1.291532258064515E-2</c:v>
                </c:pt>
                <c:pt idx="326">
                  <c:v>4.2255752688172055E-2</c:v>
                </c:pt>
                <c:pt idx="327">
                  <c:v>4.2958924731182818E-2</c:v>
                </c:pt>
                <c:pt idx="328">
                  <c:v>4.4158924731182797E-2</c:v>
                </c:pt>
                <c:pt idx="329">
                  <c:v>4.4158924731182797E-2</c:v>
                </c:pt>
                <c:pt idx="330">
                  <c:v>5.2306290322580662E-2</c:v>
                </c:pt>
                <c:pt idx="331">
                  <c:v>3.4935537634408639E-2</c:v>
                </c:pt>
                <c:pt idx="332">
                  <c:v>3.9935537634408616E-2</c:v>
                </c:pt>
                <c:pt idx="333">
                  <c:v>4.126403225806459E-2</c:v>
                </c:pt>
                <c:pt idx="334">
                  <c:v>2.3003333333333431E-2</c:v>
                </c:pt>
                <c:pt idx="335">
                  <c:v>5.010526881720441E-2</c:v>
                </c:pt>
                <c:pt idx="336">
                  <c:v>4.0251774193548473E-2</c:v>
                </c:pt>
                <c:pt idx="337">
                  <c:v>3.1392688172043021E-2</c:v>
                </c:pt>
                <c:pt idx="338">
                  <c:v>3.549731182795704E-2</c:v>
                </c:pt>
                <c:pt idx="339">
                  <c:v>4.0757741935483913E-2</c:v>
                </c:pt>
                <c:pt idx="340">
                  <c:v>4.8895053763440943E-2</c:v>
                </c:pt>
                <c:pt idx="341">
                  <c:v>4.8038548387096841E-2</c:v>
                </c:pt>
                <c:pt idx="342">
                  <c:v>3.9316290322580702E-2</c:v>
                </c:pt>
                <c:pt idx="343">
                  <c:v>5.0372634408602193E-2</c:v>
                </c:pt>
                <c:pt idx="344">
                  <c:v>4.6207204301075305E-2</c:v>
                </c:pt>
                <c:pt idx="345">
                  <c:v>3.1214999999999979E-2</c:v>
                </c:pt>
                <c:pt idx="346">
                  <c:v>4.0250322580645176E-2</c:v>
                </c:pt>
                <c:pt idx="347">
                  <c:v>4.9256827956989255E-2</c:v>
                </c:pt>
                <c:pt idx="348">
                  <c:v>5.2876774193548429E-2</c:v>
                </c:pt>
                <c:pt idx="349">
                  <c:v>5.2866559139784969E-2</c:v>
                </c:pt>
                <c:pt idx="350">
                  <c:v>4.8524247311827959E-2</c:v>
                </c:pt>
                <c:pt idx="351">
                  <c:v>5.3362741935483862E-2</c:v>
                </c:pt>
                <c:pt idx="352">
                  <c:v>6.0950322580645172E-2</c:v>
                </c:pt>
                <c:pt idx="353">
                  <c:v>6.3975967741935494E-2</c:v>
                </c:pt>
                <c:pt idx="354">
                  <c:v>6.1918709677419359E-2</c:v>
                </c:pt>
                <c:pt idx="355">
                  <c:v>5.6147311827956972E-2</c:v>
                </c:pt>
                <c:pt idx="356">
                  <c:v>6.3288010752688112E-2</c:v>
                </c:pt>
                <c:pt idx="357">
                  <c:v>6.4329354838709635E-2</c:v>
                </c:pt>
                <c:pt idx="358">
                  <c:v>5.2803225806451554E-2</c:v>
                </c:pt>
                <c:pt idx="359">
                  <c:v>6.0818333333333266E-2</c:v>
                </c:pt>
                <c:pt idx="360">
                  <c:v>4.6924408602150469E-2</c:v>
                </c:pt>
                <c:pt idx="361">
                  <c:v>5.1294193548387032E-2</c:v>
                </c:pt>
                <c:pt idx="362">
                  <c:v>4.5299462365591361E-2</c:v>
                </c:pt>
                <c:pt idx="363">
                  <c:v>4.7365107526881708E-2</c:v>
                </c:pt>
                <c:pt idx="364">
                  <c:v>5.5328387096774193E-2</c:v>
                </c:pt>
                <c:pt idx="365">
                  <c:v>5.2500376344086025E-2</c:v>
                </c:pt>
                <c:pt idx="366">
                  <c:v>5.7717634408602142E-2</c:v>
                </c:pt>
                <c:pt idx="367">
                  <c:v>5.3948548387096784E-2</c:v>
                </c:pt>
                <c:pt idx="368">
                  <c:v>4.7498494623655907E-2</c:v>
                </c:pt>
                <c:pt idx="369">
                  <c:v>5.0170967741935496E-2</c:v>
                </c:pt>
                <c:pt idx="370">
                  <c:v>5.5644301075268826E-2</c:v>
                </c:pt>
                <c:pt idx="371">
                  <c:v>3.3107043010752749E-2</c:v>
                </c:pt>
                <c:pt idx="372">
                  <c:v>4.7212849462365647E-2</c:v>
                </c:pt>
                <c:pt idx="373">
                  <c:v>4.047000000000002E-2</c:v>
                </c:pt>
                <c:pt idx="374">
                  <c:v>4.4270000000000018E-2</c:v>
                </c:pt>
                <c:pt idx="375">
                  <c:v>4.0687849462365616E-2</c:v>
                </c:pt>
                <c:pt idx="376">
                  <c:v>4.0614838709677456E-2</c:v>
                </c:pt>
                <c:pt idx="377">
                  <c:v>3.7585537634408625E-2</c:v>
                </c:pt>
                <c:pt idx="378">
                  <c:v>3.6789784946236553E-2</c:v>
                </c:pt>
                <c:pt idx="379">
                  <c:v>3.0897043010752717E-2</c:v>
                </c:pt>
                <c:pt idx="380">
                  <c:v>3.9045322580645192E-2</c:v>
                </c:pt>
                <c:pt idx="381">
                  <c:v>4.3045322580645196E-2</c:v>
                </c:pt>
                <c:pt idx="382">
                  <c:v>4.1598709677419396E-2</c:v>
                </c:pt>
                <c:pt idx="383">
                  <c:v>3.7557849462365622E-2</c:v>
                </c:pt>
                <c:pt idx="384">
                  <c:v>4.2050483870967756E-2</c:v>
                </c:pt>
                <c:pt idx="385">
                  <c:v>3.6114408602150538E-2</c:v>
                </c:pt>
                <c:pt idx="386">
                  <c:v>4.0512795698924714E-2</c:v>
                </c:pt>
                <c:pt idx="387">
                  <c:v>4.1646075268817154E-2</c:v>
                </c:pt>
                <c:pt idx="388">
                  <c:v>4.5049139784946193E-2</c:v>
                </c:pt>
                <c:pt idx="389">
                  <c:v>2.7371182795698903E-2</c:v>
                </c:pt>
                <c:pt idx="390">
                  <c:v>2.5322903225806423E-2</c:v>
                </c:pt>
                <c:pt idx="391">
                  <c:v>3.8050860215053758E-2</c:v>
                </c:pt>
                <c:pt idx="392">
                  <c:v>3.0718064516129032E-2</c:v>
                </c:pt>
                <c:pt idx="393">
                  <c:v>3.1005806451612911E-2</c:v>
                </c:pt>
                <c:pt idx="394">
                  <c:v>4.505247311827959E-2</c:v>
                </c:pt>
                <c:pt idx="395">
                  <c:v>3.8367365591397917E-2</c:v>
                </c:pt>
                <c:pt idx="396">
                  <c:v>3.9696989247311867E-2</c:v>
                </c:pt>
                <c:pt idx="397">
                  <c:v>3.4673010752688194E-2</c:v>
                </c:pt>
                <c:pt idx="398">
                  <c:v>4.7160215053763471E-2</c:v>
                </c:pt>
                <c:pt idx="399">
                  <c:v>4.313602150537639E-2</c:v>
                </c:pt>
                <c:pt idx="400">
                  <c:v>4.1677419354838749E-2</c:v>
                </c:pt>
                <c:pt idx="401">
                  <c:v>3.862451612903231E-2</c:v>
                </c:pt>
                <c:pt idx="402">
                  <c:v>4.3080376344086069E-2</c:v>
                </c:pt>
                <c:pt idx="403">
                  <c:v>4.5553817204301142E-2</c:v>
                </c:pt>
                <c:pt idx="404">
                  <c:v>4.0032258064516185E-2</c:v>
                </c:pt>
                <c:pt idx="405">
                  <c:v>4.0506666666666732E-2</c:v>
                </c:pt>
                <c:pt idx="406">
                  <c:v>3.0207258064516171E-2</c:v>
                </c:pt>
                <c:pt idx="407">
                  <c:v>3.7341989247311858E-2</c:v>
                </c:pt>
                <c:pt idx="408">
                  <c:v>3.9483924731182812E-2</c:v>
                </c:pt>
                <c:pt idx="409">
                  <c:v>3.8461290322580666E-2</c:v>
                </c:pt>
                <c:pt idx="410">
                  <c:v>4.4446989247311872E-2</c:v>
                </c:pt>
                <c:pt idx="411">
                  <c:v>3.5358172043010769E-2</c:v>
                </c:pt>
                <c:pt idx="412">
                  <c:v>3.9376075268817215E-2</c:v>
                </c:pt>
                <c:pt idx="413">
                  <c:v>4.3207795698924759E-2</c:v>
                </c:pt>
                <c:pt idx="414">
                  <c:v>3.9631935483870978E-2</c:v>
                </c:pt>
                <c:pt idx="415">
                  <c:v>3.9586075268817147E-2</c:v>
                </c:pt>
                <c:pt idx="416">
                  <c:v>4.5375537634408589E-2</c:v>
                </c:pt>
                <c:pt idx="417">
                  <c:v>2.9611720430107555E-2</c:v>
                </c:pt>
                <c:pt idx="418">
                  <c:v>3.9778763440860232E-2</c:v>
                </c:pt>
                <c:pt idx="419">
                  <c:v>4.1945376344086099E-2</c:v>
                </c:pt>
                <c:pt idx="420">
                  <c:v>3.7431182795698945E-2</c:v>
                </c:pt>
                <c:pt idx="421">
                  <c:v>4.074048387096782E-2</c:v>
                </c:pt>
                <c:pt idx="422">
                  <c:v>4.1792903225806505E-2</c:v>
                </c:pt>
                <c:pt idx="423">
                  <c:v>3.4772634408602204E-2</c:v>
                </c:pt>
                <c:pt idx="424">
                  <c:v>4.4265161290322624E-2</c:v>
                </c:pt>
                <c:pt idx="425">
                  <c:v>3.8682634408602187E-2</c:v>
                </c:pt>
                <c:pt idx="426">
                  <c:v>4.7123709677419398E-2</c:v>
                </c:pt>
                <c:pt idx="427">
                  <c:v>4.3711451612903268E-2</c:v>
                </c:pt>
                <c:pt idx="428">
                  <c:v>5.1053763440860253E-2</c:v>
                </c:pt>
                <c:pt idx="429">
                  <c:v>4.4536505376344113E-2</c:v>
                </c:pt>
                <c:pt idx="430">
                  <c:v>4.7236505376344121E-2</c:v>
                </c:pt>
                <c:pt idx="431">
                  <c:v>4.1488440860215095E-2</c:v>
                </c:pt>
                <c:pt idx="432">
                  <c:v>4.5488440860215099E-2</c:v>
                </c:pt>
                <c:pt idx="433">
                  <c:v>4.3841935483870997E-2</c:v>
                </c:pt>
                <c:pt idx="434">
                  <c:v>4.9325483870967773E-2</c:v>
                </c:pt>
                <c:pt idx="435">
                  <c:v>4.7256666666666683E-2</c:v>
                </c:pt>
                <c:pt idx="436">
                  <c:v>4.6460430107526901E-2</c:v>
                </c:pt>
                <c:pt idx="437">
                  <c:v>4.552274193548389E-2</c:v>
                </c:pt>
                <c:pt idx="438">
                  <c:v>4.6522741935483891E-2</c:v>
                </c:pt>
                <c:pt idx="439">
                  <c:v>4.2701720430107531E-2</c:v>
                </c:pt>
                <c:pt idx="440">
                  <c:v>4.8141666666666666E-2</c:v>
                </c:pt>
                <c:pt idx="441">
                  <c:v>4.3428279569892467E-2</c:v>
                </c:pt>
                <c:pt idx="442">
                  <c:v>3.9616397849462373E-2</c:v>
                </c:pt>
                <c:pt idx="443">
                  <c:v>4.6531290322580687E-2</c:v>
                </c:pt>
                <c:pt idx="444">
                  <c:v>4.8424193548387118E-2</c:v>
                </c:pt>
                <c:pt idx="445">
                  <c:v>4.0253978494623657E-2</c:v>
                </c:pt>
                <c:pt idx="446">
                  <c:v>5.0641774193548414E-2</c:v>
                </c:pt>
                <c:pt idx="447">
                  <c:v>4.2082419354838724E-2</c:v>
                </c:pt>
                <c:pt idx="448">
                  <c:v>4.0874086021505412E-2</c:v>
                </c:pt>
                <c:pt idx="449">
                  <c:v>4.8715645161290372E-2</c:v>
                </c:pt>
                <c:pt idx="450">
                  <c:v>4.5574139784946274E-2</c:v>
                </c:pt>
                <c:pt idx="451">
                  <c:v>4.9029623655914026E-2</c:v>
                </c:pt>
                <c:pt idx="452">
                  <c:v>3.741655913978495E-2</c:v>
                </c:pt>
                <c:pt idx="453">
                  <c:v>3.3138064516129023E-2</c:v>
                </c:pt>
                <c:pt idx="454">
                  <c:v>3.9682741935483865E-2</c:v>
                </c:pt>
                <c:pt idx="455">
                  <c:v>3.9682741935483865E-2</c:v>
                </c:pt>
                <c:pt idx="456">
                  <c:v>3.9154032258064533E-2</c:v>
                </c:pt>
                <c:pt idx="457">
                  <c:v>4.1480860215053775E-2</c:v>
                </c:pt>
                <c:pt idx="458">
                  <c:v>3.8871935483870995E-2</c:v>
                </c:pt>
                <c:pt idx="459">
                  <c:v>4.3475268817204274E-2</c:v>
                </c:pt>
                <c:pt idx="460">
                  <c:v>3.2168225806451567E-2</c:v>
                </c:pt>
                <c:pt idx="461">
                  <c:v>4.2498387096774184E-2</c:v>
                </c:pt>
                <c:pt idx="462">
                  <c:v>4.5447849462365561E-2</c:v>
                </c:pt>
                <c:pt idx="463">
                  <c:v>4.2953763440860188E-2</c:v>
                </c:pt>
                <c:pt idx="464">
                  <c:v>3.3972096774193522E-2</c:v>
                </c:pt>
                <c:pt idx="465">
                  <c:v>3.7972096774193526E-2</c:v>
                </c:pt>
                <c:pt idx="466">
                  <c:v>4.0521612903225757E-2</c:v>
                </c:pt>
                <c:pt idx="467">
                  <c:v>4.0528010752688137E-2</c:v>
                </c:pt>
                <c:pt idx="468">
                  <c:v>4.4241827956989194E-2</c:v>
                </c:pt>
                <c:pt idx="469">
                  <c:v>3.8280053763440805E-2</c:v>
                </c:pt>
                <c:pt idx="470">
                  <c:v>3.8292849462365539E-2</c:v>
                </c:pt>
                <c:pt idx="471">
                  <c:v>4.3292849462365543E-2</c:v>
                </c:pt>
                <c:pt idx="472">
                  <c:v>4.9292849462365548E-2</c:v>
                </c:pt>
                <c:pt idx="473">
                  <c:v>4.3607365591397815E-2</c:v>
                </c:pt>
                <c:pt idx="474">
                  <c:v>4.6182526881720434E-2</c:v>
                </c:pt>
                <c:pt idx="475">
                  <c:v>3.0957473118279524E-2</c:v>
                </c:pt>
                <c:pt idx="476">
                  <c:v>4.1448602150537597E-2</c:v>
                </c:pt>
                <c:pt idx="477">
                  <c:v>4.2448602150537598E-2</c:v>
                </c:pt>
                <c:pt idx="478">
                  <c:v>4.4885967741935456E-2</c:v>
                </c:pt>
                <c:pt idx="479">
                  <c:v>3.9755430107526871E-2</c:v>
                </c:pt>
                <c:pt idx="480">
                  <c:v>4.5255430107526876E-2</c:v>
                </c:pt>
                <c:pt idx="481">
                  <c:v>3.3590053763440847E-2</c:v>
                </c:pt>
                <c:pt idx="482">
                  <c:v>4.1652795698924716E-2</c:v>
                </c:pt>
                <c:pt idx="483">
                  <c:v>3.3686182795698918E-2</c:v>
                </c:pt>
                <c:pt idx="484">
                  <c:v>3.7968817204301092E-2</c:v>
                </c:pt>
                <c:pt idx="485">
                  <c:v>3.9968817204301108E-2</c:v>
                </c:pt>
                <c:pt idx="486">
                  <c:v>4.598440860215057E-2</c:v>
                </c:pt>
                <c:pt idx="487">
                  <c:v>3.9751129032258109E-2</c:v>
                </c:pt>
                <c:pt idx="488">
                  <c:v>5.0391989247311877E-2</c:v>
                </c:pt>
                <c:pt idx="489">
                  <c:v>4.2707903225806434E-2</c:v>
                </c:pt>
                <c:pt idx="490">
                  <c:v>4.1737419354838698E-2</c:v>
                </c:pt>
                <c:pt idx="491">
                  <c:v>3.0828494623655917E-2</c:v>
                </c:pt>
                <c:pt idx="492">
                  <c:v>3.4909516129032273E-2</c:v>
                </c:pt>
                <c:pt idx="493">
                  <c:v>5.1976129032258109E-2</c:v>
                </c:pt>
                <c:pt idx="494">
                  <c:v>4.7020376344086054E-2</c:v>
                </c:pt>
                <c:pt idx="495">
                  <c:v>4.5532849462365604E-2</c:v>
                </c:pt>
                <c:pt idx="496">
                  <c:v>3.4233333333333338E-2</c:v>
                </c:pt>
                <c:pt idx="497">
                  <c:v>3.8233333333333341E-2</c:v>
                </c:pt>
                <c:pt idx="498">
                  <c:v>4.5249516129032274E-2</c:v>
                </c:pt>
                <c:pt idx="499">
                  <c:v>4.5403709677419385E-2</c:v>
                </c:pt>
                <c:pt idx="500">
                  <c:v>3.5960268817204308E-2</c:v>
                </c:pt>
                <c:pt idx="501">
                  <c:v>4.4648655913978486E-2</c:v>
                </c:pt>
                <c:pt idx="502">
                  <c:v>4.6648655913978487E-2</c:v>
                </c:pt>
                <c:pt idx="503">
                  <c:v>3.9904354838709674E-2</c:v>
                </c:pt>
                <c:pt idx="504">
                  <c:v>4.7895860215053765E-2</c:v>
                </c:pt>
                <c:pt idx="505">
                  <c:v>3.9700967741935475E-2</c:v>
                </c:pt>
                <c:pt idx="506">
                  <c:v>5.0036935483870948E-2</c:v>
                </c:pt>
                <c:pt idx="507">
                  <c:v>3.7679946236559111E-2</c:v>
                </c:pt>
                <c:pt idx="508">
                  <c:v>4.5586236559139778E-2</c:v>
                </c:pt>
                <c:pt idx="509">
                  <c:v>4.8877795698924739E-2</c:v>
                </c:pt>
                <c:pt idx="510">
                  <c:v>4.3512473118279577E-2</c:v>
                </c:pt>
                <c:pt idx="511">
                  <c:v>3.152354838709677E-2</c:v>
                </c:pt>
                <c:pt idx="512">
                  <c:v>4.1711612903225795E-2</c:v>
                </c:pt>
                <c:pt idx="513">
                  <c:v>3.3811827956989227E-2</c:v>
                </c:pt>
                <c:pt idx="514">
                  <c:v>4.311693548387098E-2</c:v>
                </c:pt>
                <c:pt idx="515">
                  <c:v>4.6775806451612945E-2</c:v>
                </c:pt>
                <c:pt idx="516">
                  <c:v>3.8772688172043004E-2</c:v>
                </c:pt>
                <c:pt idx="517">
                  <c:v>4.5320430107526871E-2</c:v>
                </c:pt>
                <c:pt idx="518">
                  <c:v>5.0354408602150541E-2</c:v>
                </c:pt>
                <c:pt idx="519">
                  <c:v>3.9425967741935478E-2</c:v>
                </c:pt>
                <c:pt idx="520">
                  <c:v>4.5445752688172039E-2</c:v>
                </c:pt>
                <c:pt idx="521">
                  <c:v>5.0456881720430127E-2</c:v>
                </c:pt>
                <c:pt idx="522">
                  <c:v>3.6965483870967764E-2</c:v>
                </c:pt>
                <c:pt idx="523">
                  <c:v>2.9036989247311837E-2</c:v>
                </c:pt>
                <c:pt idx="524">
                  <c:v>3.3256290322580623E-2</c:v>
                </c:pt>
                <c:pt idx="525">
                  <c:v>4.3256290322580618E-2</c:v>
                </c:pt>
                <c:pt idx="526">
                  <c:v>4.1890483870967679E-2</c:v>
                </c:pt>
                <c:pt idx="527">
                  <c:v>4.2652526881720387E-2</c:v>
                </c:pt>
                <c:pt idx="528">
                  <c:v>4.6766612903225757E-2</c:v>
                </c:pt>
                <c:pt idx="529">
                  <c:v>4.7766612903225744E-2</c:v>
                </c:pt>
                <c:pt idx="530">
                  <c:v>4.3933494623655894E-2</c:v>
                </c:pt>
                <c:pt idx="531">
                  <c:v>4.3958387096774187E-2</c:v>
                </c:pt>
                <c:pt idx="532">
                  <c:v>4.416661290322578E-2</c:v>
                </c:pt>
                <c:pt idx="533">
                  <c:v>4.416661290322578E-2</c:v>
                </c:pt>
                <c:pt idx="534">
                  <c:v>3.8733494623655884E-2</c:v>
                </c:pt>
                <c:pt idx="535">
                  <c:v>4.1271290322580603E-2</c:v>
                </c:pt>
                <c:pt idx="536">
                  <c:v>4.480376344086022E-2</c:v>
                </c:pt>
                <c:pt idx="537">
                  <c:v>4.2463602150537655E-2</c:v>
                </c:pt>
                <c:pt idx="538">
                  <c:v>4.4963602150537643E-2</c:v>
                </c:pt>
                <c:pt idx="539">
                  <c:v>4.7999354838709707E-2</c:v>
                </c:pt>
                <c:pt idx="540">
                  <c:v>4.3046397849462403E-2</c:v>
                </c:pt>
                <c:pt idx="541">
                  <c:v>4.5872903225806463E-2</c:v>
                </c:pt>
                <c:pt idx="542">
                  <c:v>4.7203440860215037E-2</c:v>
                </c:pt>
                <c:pt idx="543">
                  <c:v>4.8403440860215058E-2</c:v>
                </c:pt>
                <c:pt idx="544">
                  <c:v>4.4509569892473122E-2</c:v>
                </c:pt>
                <c:pt idx="545">
                  <c:v>4.4739516129032264E-2</c:v>
                </c:pt>
                <c:pt idx="546">
                  <c:v>3.7807204301075273E-2</c:v>
                </c:pt>
                <c:pt idx="547">
                  <c:v>4.5865537634408635E-2</c:v>
                </c:pt>
                <c:pt idx="548">
                  <c:v>5.0219247311827975E-2</c:v>
                </c:pt>
                <c:pt idx="549">
                  <c:v>4.3793225806451619E-2</c:v>
                </c:pt>
                <c:pt idx="550">
                  <c:v>4.5993225806451626E-2</c:v>
                </c:pt>
                <c:pt idx="551">
                  <c:v>3.7646075268817206E-2</c:v>
                </c:pt>
                <c:pt idx="552">
                  <c:v>4.2806612903225807E-2</c:v>
                </c:pt>
                <c:pt idx="553">
                  <c:v>4.8882258064516126E-2</c:v>
                </c:pt>
                <c:pt idx="554">
                  <c:v>4.8316236559139802E-2</c:v>
                </c:pt>
                <c:pt idx="555">
                  <c:v>4.5534462365591402E-2</c:v>
                </c:pt>
                <c:pt idx="556">
                  <c:v>5.1112849462365606E-2</c:v>
                </c:pt>
                <c:pt idx="557">
                  <c:v>4.953424731182797E-2</c:v>
                </c:pt>
                <c:pt idx="558">
                  <c:v>4.9228655913978514E-2</c:v>
                </c:pt>
                <c:pt idx="559">
                  <c:v>3.5297526881720429E-2</c:v>
                </c:pt>
                <c:pt idx="560">
                  <c:v>3.6297526881720429E-2</c:v>
                </c:pt>
                <c:pt idx="561">
                  <c:v>4.6797526881720439E-2</c:v>
                </c:pt>
                <c:pt idx="562">
                  <c:v>4.2417526881720444E-2</c:v>
                </c:pt>
                <c:pt idx="563">
                  <c:v>5.2736881720430104E-2</c:v>
                </c:pt>
                <c:pt idx="564">
                  <c:v>5.9956021505376322E-2</c:v>
                </c:pt>
                <c:pt idx="565">
                  <c:v>4.5027150537634397E-2</c:v>
                </c:pt>
                <c:pt idx="566">
                  <c:v>4.9612204301075255E-2</c:v>
                </c:pt>
                <c:pt idx="567">
                  <c:v>4.1476989247311843E-2</c:v>
                </c:pt>
                <c:pt idx="568">
                  <c:v>4.7476989247311835E-2</c:v>
                </c:pt>
                <c:pt idx="569">
                  <c:v>4.857973118279571E-2</c:v>
                </c:pt>
                <c:pt idx="570">
                  <c:v>4.5624462365591409E-2</c:v>
                </c:pt>
                <c:pt idx="571">
                  <c:v>3.6668064516129029E-2</c:v>
                </c:pt>
                <c:pt idx="572">
                  <c:v>5.0917096774193565E-2</c:v>
                </c:pt>
                <c:pt idx="573">
                  <c:v>4.5992473118279573E-2</c:v>
                </c:pt>
                <c:pt idx="574">
                  <c:v>5.632650537634408E-2</c:v>
                </c:pt>
                <c:pt idx="575">
                  <c:v>4.052E-2</c:v>
                </c:pt>
                <c:pt idx="576">
                  <c:v>4.3684623655913982E-2</c:v>
                </c:pt>
                <c:pt idx="577">
                  <c:v>4.8957688172043018E-2</c:v>
                </c:pt>
                <c:pt idx="578">
                  <c:v>4.6095161290322595E-2</c:v>
                </c:pt>
                <c:pt idx="579">
                  <c:v>3.8616021505376324E-2</c:v>
                </c:pt>
                <c:pt idx="580">
                  <c:v>3.9226666666666646E-2</c:v>
                </c:pt>
                <c:pt idx="581">
                  <c:v>3.862978494623652E-2</c:v>
                </c:pt>
                <c:pt idx="582">
                  <c:v>3.6898924731182822E-2</c:v>
                </c:pt>
                <c:pt idx="583">
                  <c:v>3.7898924731182823E-2</c:v>
                </c:pt>
                <c:pt idx="584">
                  <c:v>4.6079086021505386E-2</c:v>
                </c:pt>
                <c:pt idx="585">
                  <c:v>4.1782688172043045E-2</c:v>
                </c:pt>
                <c:pt idx="586">
                  <c:v>4.1782688172043045E-2</c:v>
                </c:pt>
                <c:pt idx="587">
                  <c:v>3.6425430107526927E-2</c:v>
                </c:pt>
                <c:pt idx="588">
                  <c:v>4.5948709677419403E-2</c:v>
                </c:pt>
                <c:pt idx="589">
                  <c:v>3.7461236559139827E-2</c:v>
                </c:pt>
                <c:pt idx="590">
                  <c:v>3.4336021505376374E-2</c:v>
                </c:pt>
                <c:pt idx="591">
                  <c:v>3.9067634408602184E-2</c:v>
                </c:pt>
                <c:pt idx="592">
                  <c:v>4.1067634408602172E-2</c:v>
                </c:pt>
                <c:pt idx="593">
                  <c:v>4.2170107526881759E-2</c:v>
                </c:pt>
                <c:pt idx="594">
                  <c:v>3.8879569892473168E-2</c:v>
                </c:pt>
                <c:pt idx="595">
                  <c:v>3.8765913978494673E-2</c:v>
                </c:pt>
                <c:pt idx="596">
                  <c:v>3.2831881720430098E-2</c:v>
                </c:pt>
                <c:pt idx="597">
                  <c:v>4.1444354838709646E-2</c:v>
                </c:pt>
                <c:pt idx="598">
                  <c:v>3.272854838709674E-2</c:v>
                </c:pt>
                <c:pt idx="599">
                  <c:v>4.4443548387096729E-2</c:v>
                </c:pt>
                <c:pt idx="600">
                  <c:v>3.7807311827957005E-2</c:v>
                </c:pt>
                <c:pt idx="601">
                  <c:v>5.6426021505376373E-2</c:v>
                </c:pt>
                <c:pt idx="602">
                  <c:v>4.2498978494623682E-2</c:v>
                </c:pt>
                <c:pt idx="603">
                  <c:v>4.4498978494623684E-2</c:v>
                </c:pt>
                <c:pt idx="604">
                  <c:v>4.0957688172043039E-2</c:v>
                </c:pt>
                <c:pt idx="605">
                  <c:v>4.6027311827957024E-2</c:v>
                </c:pt>
                <c:pt idx="606">
                  <c:v>6.8373172043010785E-2</c:v>
                </c:pt>
                <c:pt idx="607">
                  <c:v>4.6284086021505411E-2</c:v>
                </c:pt>
                <c:pt idx="608">
                  <c:v>4.9556935483870981E-2</c:v>
                </c:pt>
                <c:pt idx="609">
                  <c:v>4.8476935483870998E-2</c:v>
                </c:pt>
                <c:pt idx="610">
                  <c:v>5.2016774193548429E-2</c:v>
                </c:pt>
                <c:pt idx="611">
                  <c:v>4.7253333333333342E-2</c:v>
                </c:pt>
                <c:pt idx="612">
                  <c:v>4.0971720430107508E-2</c:v>
                </c:pt>
                <c:pt idx="613">
                  <c:v>4.3679569892473083E-2</c:v>
                </c:pt>
                <c:pt idx="614">
                  <c:v>4.2022365591397853E-2</c:v>
                </c:pt>
                <c:pt idx="615">
                  <c:v>4.597548387096774E-2</c:v>
                </c:pt>
                <c:pt idx="616">
                  <c:v>4.8465107526881712E-2</c:v>
                </c:pt>
                <c:pt idx="617">
                  <c:v>4.7554462365591368E-2</c:v>
                </c:pt>
                <c:pt idx="618">
                  <c:v>4.7051505376344074E-2</c:v>
                </c:pt>
                <c:pt idx="619">
                  <c:v>3.2251827956989193E-2</c:v>
                </c:pt>
                <c:pt idx="620">
                  <c:v>4.4537473118279561E-2</c:v>
                </c:pt>
                <c:pt idx="621">
                  <c:v>4.4390053763440893E-2</c:v>
                </c:pt>
                <c:pt idx="622">
                  <c:v>4.440258064516131E-2</c:v>
                </c:pt>
                <c:pt idx="623">
                  <c:v>4.1433978494623686E-2</c:v>
                </c:pt>
                <c:pt idx="624">
                  <c:v>5.1117741935483893E-2</c:v>
                </c:pt>
                <c:pt idx="625">
                  <c:v>4.6526827956989258E-2</c:v>
                </c:pt>
                <c:pt idx="626">
                  <c:v>4.4709784946236578E-2</c:v>
                </c:pt>
                <c:pt idx="627">
                  <c:v>4.4221236559139773E-2</c:v>
                </c:pt>
                <c:pt idx="628">
                  <c:v>4.4221666666666659E-2</c:v>
                </c:pt>
                <c:pt idx="629">
                  <c:v>4.1789354838709686E-2</c:v>
                </c:pt>
                <c:pt idx="630">
                  <c:v>4.9789354838709693E-2</c:v>
                </c:pt>
                <c:pt idx="631">
                  <c:v>4.9898978494623658E-2</c:v>
                </c:pt>
                <c:pt idx="632">
                  <c:v>3.9646290322580657E-2</c:v>
                </c:pt>
                <c:pt idx="633">
                  <c:v>4.8939838709677413E-2</c:v>
                </c:pt>
                <c:pt idx="634">
                  <c:v>5.2302956989247293E-2</c:v>
                </c:pt>
                <c:pt idx="635">
                  <c:v>4.0474838709677441E-2</c:v>
                </c:pt>
                <c:pt idx="636">
                  <c:v>4.5530752688172069E-2</c:v>
                </c:pt>
                <c:pt idx="637">
                  <c:v>4.2211021505376325E-2</c:v>
                </c:pt>
                <c:pt idx="638">
                  <c:v>4.7977419354838721E-2</c:v>
                </c:pt>
                <c:pt idx="639">
                  <c:v>6.1045860215053774E-2</c:v>
                </c:pt>
                <c:pt idx="640">
                  <c:v>5.0617204301075261E-2</c:v>
                </c:pt>
                <c:pt idx="641">
                  <c:v>5.111499999999998E-2</c:v>
                </c:pt>
                <c:pt idx="642">
                  <c:v>5.6029838709677413E-2</c:v>
                </c:pt>
                <c:pt idx="643">
                  <c:v>6.1306397849462374E-2</c:v>
                </c:pt>
                <c:pt idx="644">
                  <c:v>5.3563655913978499E-2</c:v>
                </c:pt>
                <c:pt idx="645">
                  <c:v>5.770634408602153E-2</c:v>
                </c:pt>
                <c:pt idx="646">
                  <c:v>6.6854139784946226E-2</c:v>
                </c:pt>
                <c:pt idx="647">
                  <c:v>6.6105806451612903E-2</c:v>
                </c:pt>
                <c:pt idx="648">
                  <c:v>5.8356021505376318E-2</c:v>
                </c:pt>
                <c:pt idx="649">
                  <c:v>5.3419462365591391E-2</c:v>
                </c:pt>
                <c:pt idx="650">
                  <c:v>5.3419462365591391E-2</c:v>
                </c:pt>
                <c:pt idx="651">
                  <c:v>5.8947258064516103E-2</c:v>
                </c:pt>
                <c:pt idx="652">
                  <c:v>4.3290591397849396E-2</c:v>
                </c:pt>
                <c:pt idx="653">
                  <c:v>4.503838709677415E-2</c:v>
                </c:pt>
                <c:pt idx="654">
                  <c:v>4.5457204301075214E-2</c:v>
                </c:pt>
                <c:pt idx="655">
                  <c:v>4.4013870967741883E-2</c:v>
                </c:pt>
                <c:pt idx="656">
                  <c:v>4.604784946236562E-2</c:v>
                </c:pt>
                <c:pt idx="657">
                  <c:v>4.8662043010752734E-2</c:v>
                </c:pt>
                <c:pt idx="658">
                  <c:v>5.06953225806452E-2</c:v>
                </c:pt>
                <c:pt idx="659">
                  <c:v>4.9131666666666712E-2</c:v>
                </c:pt>
                <c:pt idx="660">
                  <c:v>6.0577419354838735E-2</c:v>
                </c:pt>
                <c:pt idx="661">
                  <c:v>4.8883494623655953E-2</c:v>
                </c:pt>
                <c:pt idx="662">
                  <c:v>5.2484784946236533E-2</c:v>
                </c:pt>
                <c:pt idx="663">
                  <c:v>5.1672043010752677E-2</c:v>
                </c:pt>
                <c:pt idx="664">
                  <c:v>5.3238387096774177E-2</c:v>
                </c:pt>
                <c:pt idx="665">
                  <c:v>7.0310752688172024E-2</c:v>
                </c:pt>
                <c:pt idx="666">
                  <c:v>6.2365107526881673E-2</c:v>
                </c:pt>
                <c:pt idx="667">
                  <c:v>5.748430107526882E-2</c:v>
                </c:pt>
                <c:pt idx="668">
                  <c:v>5.5884892473118272E-2</c:v>
                </c:pt>
                <c:pt idx="669">
                  <c:v>5.1371720430107549E-2</c:v>
                </c:pt>
                <c:pt idx="670">
                  <c:v>4.7606720430107552E-2</c:v>
                </c:pt>
                <c:pt idx="671">
                  <c:v>5.4606720430107544E-2</c:v>
                </c:pt>
                <c:pt idx="672">
                  <c:v>4.5030752688172027E-2</c:v>
                </c:pt>
                <c:pt idx="673">
                  <c:v>5.5304677419354846E-2</c:v>
                </c:pt>
                <c:pt idx="674">
                  <c:v>5.5330483870967756E-2</c:v>
                </c:pt>
                <c:pt idx="675">
                  <c:v>6.0589892473118301E-2</c:v>
                </c:pt>
                <c:pt idx="676">
                  <c:v>5.555052150537635E-2</c:v>
                </c:pt>
                <c:pt idx="677">
                  <c:v>6.2953397849462356E-2</c:v>
                </c:pt>
                <c:pt idx="678">
                  <c:v>6.8239322580645162E-2</c:v>
                </c:pt>
                <c:pt idx="679">
                  <c:v>5.5149290322580681E-2</c:v>
                </c:pt>
                <c:pt idx="680">
                  <c:v>5.7486844086021512E-2</c:v>
                </c:pt>
                <c:pt idx="681">
                  <c:v>6.8525790322580674E-2</c:v>
                </c:pt>
                <c:pt idx="682">
                  <c:v>5.9551123655913939E-2</c:v>
                </c:pt>
                <c:pt idx="683">
                  <c:v>5.2595284946236533E-2</c:v>
                </c:pt>
                <c:pt idx="684">
                  <c:v>7.2640306451612874E-2</c:v>
                </c:pt>
                <c:pt idx="685">
                  <c:v>6.0717333333333304E-2</c:v>
                </c:pt>
                <c:pt idx="686">
                  <c:v>5.4249784946236536E-2</c:v>
                </c:pt>
                <c:pt idx="687">
                  <c:v>4.6993333333333311E-2</c:v>
                </c:pt>
                <c:pt idx="688">
                  <c:v>5.1993333333333301E-2</c:v>
                </c:pt>
                <c:pt idx="689">
                  <c:v>5.4861236559139763E-2</c:v>
                </c:pt>
                <c:pt idx="690">
                  <c:v>6.0171908602150527E-2</c:v>
                </c:pt>
                <c:pt idx="691">
                  <c:v>6.0884456989247333E-2</c:v>
                </c:pt>
                <c:pt idx="692">
                  <c:v>7.2971037634408598E-2</c:v>
                </c:pt>
                <c:pt idx="693">
                  <c:v>4.9773204301075256E-2</c:v>
                </c:pt>
                <c:pt idx="694">
                  <c:v>6.4302908602150544E-2</c:v>
                </c:pt>
                <c:pt idx="695">
                  <c:v>7.0508989247311832E-2</c:v>
                </c:pt>
                <c:pt idx="696">
                  <c:v>7.0779188172043012E-2</c:v>
                </c:pt>
                <c:pt idx="697">
                  <c:v>6.5160736559139759E-2</c:v>
                </c:pt>
                <c:pt idx="698">
                  <c:v>6.1849290322580616E-2</c:v>
                </c:pt>
                <c:pt idx="699">
                  <c:v>6.2014956989247326E-2</c:v>
                </c:pt>
                <c:pt idx="700">
                  <c:v>6.2047489247311828E-2</c:v>
                </c:pt>
                <c:pt idx="701">
                  <c:v>6.9293005376344113E-2</c:v>
                </c:pt>
                <c:pt idx="702">
                  <c:v>5.3868107526881745E-2</c:v>
                </c:pt>
                <c:pt idx="703">
                  <c:v>5.0542881720430144E-2</c:v>
                </c:pt>
                <c:pt idx="704">
                  <c:v>5.3998838709677428E-2</c:v>
                </c:pt>
                <c:pt idx="705">
                  <c:v>5.6745370967741959E-2</c:v>
                </c:pt>
                <c:pt idx="706">
                  <c:v>5.5885892473118308E-2</c:v>
                </c:pt>
                <c:pt idx="707">
                  <c:v>5.838589247311831E-2</c:v>
                </c:pt>
                <c:pt idx="708">
                  <c:v>6.1184370967741958E-2</c:v>
                </c:pt>
                <c:pt idx="709">
                  <c:v>5.3167048387096787E-2</c:v>
                </c:pt>
                <c:pt idx="710">
                  <c:v>5.8667048387096792E-2</c:v>
                </c:pt>
                <c:pt idx="711">
                  <c:v>5.7052274193548386E-2</c:v>
                </c:pt>
                <c:pt idx="712">
                  <c:v>5.5666413978494637E-2</c:v>
                </c:pt>
                <c:pt idx="713">
                  <c:v>5.5601166666666667E-2</c:v>
                </c:pt>
                <c:pt idx="714">
                  <c:v>7.0599182795698934E-2</c:v>
                </c:pt>
                <c:pt idx="715">
                  <c:v>7.0599182795698934E-2</c:v>
                </c:pt>
                <c:pt idx="716">
                  <c:v>5.2976451612903222E-2</c:v>
                </c:pt>
                <c:pt idx="717">
                  <c:v>7.0476451612903224E-2</c:v>
                </c:pt>
                <c:pt idx="718">
                  <c:v>6.2624123655913966E-2</c:v>
                </c:pt>
                <c:pt idx="719">
                  <c:v>5.8471112903225791E-2</c:v>
                </c:pt>
                <c:pt idx="720">
                  <c:v>5.8471112903225791E-2</c:v>
                </c:pt>
                <c:pt idx="721">
                  <c:v>4.939269354838708E-2</c:v>
                </c:pt>
                <c:pt idx="722">
                  <c:v>6.1535048387096773E-2</c:v>
                </c:pt>
                <c:pt idx="723">
                  <c:v>5.3975225806451609E-2</c:v>
                </c:pt>
                <c:pt idx="724">
                  <c:v>4.8978123655913974E-2</c:v>
                </c:pt>
                <c:pt idx="725">
                  <c:v>5.1461698924731181E-2</c:v>
                </c:pt>
                <c:pt idx="726">
                  <c:v>5.3974881720430065E-2</c:v>
                </c:pt>
                <c:pt idx="727">
                  <c:v>5.3974881720430065E-2</c:v>
                </c:pt>
                <c:pt idx="728">
                  <c:v>5.2995155913978478E-2</c:v>
                </c:pt>
                <c:pt idx="729">
                  <c:v>5.4063177419354805E-2</c:v>
                </c:pt>
                <c:pt idx="730">
                  <c:v>5.2121811827956971E-2</c:v>
                </c:pt>
                <c:pt idx="731">
                  <c:v>5.4121811827956959E-2</c:v>
                </c:pt>
                <c:pt idx="732">
                  <c:v>5.1169543010752688E-2</c:v>
                </c:pt>
                <c:pt idx="733">
                  <c:v>5.5166543010752675E-2</c:v>
                </c:pt>
                <c:pt idx="734">
                  <c:v>4.808397849462364E-2</c:v>
                </c:pt>
                <c:pt idx="735">
                  <c:v>6.4091150537634409E-2</c:v>
                </c:pt>
                <c:pt idx="736">
                  <c:v>6.4100274193548384E-2</c:v>
                </c:pt>
                <c:pt idx="737">
                  <c:v>5.1632446236559132E-2</c:v>
                </c:pt>
                <c:pt idx="738">
                  <c:v>5.3544720430107537E-2</c:v>
                </c:pt>
                <c:pt idx="739">
                  <c:v>6.1399096774193529E-2</c:v>
                </c:pt>
                <c:pt idx="740">
                  <c:v>5.7667618279569871E-2</c:v>
                </c:pt>
                <c:pt idx="741">
                  <c:v>6.2007967741935476E-2</c:v>
                </c:pt>
                <c:pt idx="742">
                  <c:v>5.2351736559139779E-2</c:v>
                </c:pt>
                <c:pt idx="743">
                  <c:v>5.4674118279569875E-2</c:v>
                </c:pt>
                <c:pt idx="744">
                  <c:v>6.1928295698924718E-2</c:v>
                </c:pt>
                <c:pt idx="745">
                  <c:v>5.8478994623655932E-2</c:v>
                </c:pt>
                <c:pt idx="746">
                  <c:v>6.8674483870967751E-2</c:v>
                </c:pt>
                <c:pt idx="747">
                  <c:v>5.8018258064516139E-2</c:v>
                </c:pt>
                <c:pt idx="748">
                  <c:v>4.9187543010752635E-2</c:v>
                </c:pt>
                <c:pt idx="749">
                  <c:v>5.9927607526881678E-2</c:v>
                </c:pt>
                <c:pt idx="750">
                  <c:v>5.3840053763440823E-2</c:v>
                </c:pt>
                <c:pt idx="751">
                  <c:v>6.2340053763440817E-2</c:v>
                </c:pt>
                <c:pt idx="752">
                  <c:v>5.8856521505376312E-2</c:v>
                </c:pt>
                <c:pt idx="753">
                  <c:v>5.7233198924731166E-2</c:v>
                </c:pt>
                <c:pt idx="754">
                  <c:v>5.1699655913978473E-2</c:v>
                </c:pt>
                <c:pt idx="755">
                  <c:v>5.4668494623655903E-2</c:v>
                </c:pt>
                <c:pt idx="756">
                  <c:v>5.1713123655913969E-2</c:v>
                </c:pt>
                <c:pt idx="757">
                  <c:v>6.471843010752687E-2</c:v>
                </c:pt>
                <c:pt idx="758">
                  <c:v>5.6058489247311813E-2</c:v>
                </c:pt>
                <c:pt idx="759">
                  <c:v>5.8762602150537621E-2</c:v>
                </c:pt>
                <c:pt idx="760">
                  <c:v>6.4762602150537613E-2</c:v>
                </c:pt>
                <c:pt idx="761">
                  <c:v>5.6769462365591376E-2</c:v>
                </c:pt>
                <c:pt idx="762">
                  <c:v>6.476946236559139E-2</c:v>
                </c:pt>
                <c:pt idx="763">
                  <c:v>5.4807440860215051E-2</c:v>
                </c:pt>
                <c:pt idx="764">
                  <c:v>6.4838048387096781E-2</c:v>
                </c:pt>
                <c:pt idx="765">
                  <c:v>6.6838827956989227E-2</c:v>
                </c:pt>
                <c:pt idx="766">
                  <c:v>6.6838827956989227E-2</c:v>
                </c:pt>
                <c:pt idx="767">
                  <c:v>5.9770381720430109E-2</c:v>
                </c:pt>
                <c:pt idx="768">
                  <c:v>4.9687994623655897E-2</c:v>
                </c:pt>
                <c:pt idx="769">
                  <c:v>5.9487999999999992E-2</c:v>
                </c:pt>
                <c:pt idx="770">
                  <c:v>4.734607526881722E-2</c:v>
                </c:pt>
                <c:pt idx="771">
                  <c:v>5.1346075268817223E-2</c:v>
                </c:pt>
                <c:pt idx="772">
                  <c:v>6.06681290322581E-2</c:v>
                </c:pt>
                <c:pt idx="773">
                  <c:v>5.8129698924731216E-2</c:v>
                </c:pt>
                <c:pt idx="774">
                  <c:v>4.8406456989247316E-2</c:v>
                </c:pt>
                <c:pt idx="775">
                  <c:v>4.7409010752688135E-2</c:v>
                </c:pt>
                <c:pt idx="776">
                  <c:v>5.0243553763440828E-2</c:v>
                </c:pt>
                <c:pt idx="777">
                  <c:v>6.019643548387095E-2</c:v>
                </c:pt>
                <c:pt idx="778">
                  <c:v>5.2263413978494593E-2</c:v>
                </c:pt>
                <c:pt idx="779">
                  <c:v>5.4533134408602149E-2</c:v>
                </c:pt>
                <c:pt idx="780">
                  <c:v>6.0569677419354831E-2</c:v>
                </c:pt>
                <c:pt idx="781">
                  <c:v>5.960972043010751E-2</c:v>
                </c:pt>
                <c:pt idx="782">
                  <c:v>5.8722892473118279E-2</c:v>
                </c:pt>
                <c:pt idx="783">
                  <c:v>5.0797478494623668E-2</c:v>
                </c:pt>
                <c:pt idx="784">
                  <c:v>5.4934161290322581E-2</c:v>
                </c:pt>
                <c:pt idx="785">
                  <c:v>5.2460043010752667E-2</c:v>
                </c:pt>
                <c:pt idx="786">
                  <c:v>5.4072967741935471E-2</c:v>
                </c:pt>
                <c:pt idx="787">
                  <c:v>6.5098731182795688E-2</c:v>
                </c:pt>
                <c:pt idx="788">
                  <c:v>5.6625193548387104E-2</c:v>
                </c:pt>
                <c:pt idx="789">
                  <c:v>5.1720596774193571E-2</c:v>
                </c:pt>
                <c:pt idx="790">
                  <c:v>5.9346043010752698E-2</c:v>
                </c:pt>
                <c:pt idx="791">
                  <c:v>4.6870532258064514E-2</c:v>
                </c:pt>
                <c:pt idx="792">
                  <c:v>5.257053225806451E-2</c:v>
                </c:pt>
                <c:pt idx="793">
                  <c:v>5.4049709677419351E-2</c:v>
                </c:pt>
                <c:pt idx="794">
                  <c:v>4.6422129032258057E-2</c:v>
                </c:pt>
                <c:pt idx="795">
                  <c:v>5.529530107526881E-2</c:v>
                </c:pt>
                <c:pt idx="796">
                  <c:v>5.271910752688172E-2</c:v>
                </c:pt>
                <c:pt idx="797">
                  <c:v>5.5873736559139763E-2</c:v>
                </c:pt>
                <c:pt idx="798">
                  <c:v>4.7948091397849467E-2</c:v>
                </c:pt>
                <c:pt idx="799">
                  <c:v>5.0869451612903231E-2</c:v>
                </c:pt>
                <c:pt idx="800">
                  <c:v>4.7832306451612898E-2</c:v>
                </c:pt>
                <c:pt idx="801">
                  <c:v>5.5635763440860228E-2</c:v>
                </c:pt>
                <c:pt idx="802">
                  <c:v>5.5879946236559161E-2</c:v>
                </c:pt>
                <c:pt idx="803">
                  <c:v>4.7425182795698954E-2</c:v>
                </c:pt>
                <c:pt idx="804">
                  <c:v>5.1050510752688197E-2</c:v>
                </c:pt>
                <c:pt idx="805">
                  <c:v>5.0074172043010769E-2</c:v>
                </c:pt>
                <c:pt idx="806">
                  <c:v>5.1147537634408623E-2</c:v>
                </c:pt>
                <c:pt idx="807">
                  <c:v>6.0179333333333355E-2</c:v>
                </c:pt>
                <c:pt idx="808">
                  <c:v>5.9337424731182822E-2</c:v>
                </c:pt>
                <c:pt idx="809">
                  <c:v>5.5367806451612912E-2</c:v>
                </c:pt>
                <c:pt idx="810">
                  <c:v>4.9389365591397859E-2</c:v>
                </c:pt>
                <c:pt idx="811">
                  <c:v>4.9389365591397859E-2</c:v>
                </c:pt>
                <c:pt idx="812">
                  <c:v>5.3389365591397848E-2</c:v>
                </c:pt>
                <c:pt idx="813">
                  <c:v>4.2424612903225814E-2</c:v>
                </c:pt>
                <c:pt idx="814">
                  <c:v>5.9187215053763446E-2</c:v>
                </c:pt>
                <c:pt idx="815">
                  <c:v>5.9372682795698919E-2</c:v>
                </c:pt>
                <c:pt idx="816">
                  <c:v>5.9372682795698919E-2</c:v>
                </c:pt>
                <c:pt idx="817">
                  <c:v>5.2153639784946214E-2</c:v>
                </c:pt>
                <c:pt idx="818">
                  <c:v>5.4153639784946202E-2</c:v>
                </c:pt>
                <c:pt idx="819">
                  <c:v>5.4431763440860197E-2</c:v>
                </c:pt>
                <c:pt idx="820">
                  <c:v>5.372975268817206E-2</c:v>
                </c:pt>
                <c:pt idx="821">
                  <c:v>5.9689053763440879E-2</c:v>
                </c:pt>
                <c:pt idx="822">
                  <c:v>5.4795849462365633E-2</c:v>
                </c:pt>
                <c:pt idx="823">
                  <c:v>5.4840333333333373E-2</c:v>
                </c:pt>
                <c:pt idx="824">
                  <c:v>6.2022903225806482E-2</c:v>
                </c:pt>
                <c:pt idx="825">
                  <c:v>6.3222903225806482E-2</c:v>
                </c:pt>
                <c:pt idx="826">
                  <c:v>5.7455145161290321E-2</c:v>
                </c:pt>
                <c:pt idx="827">
                  <c:v>5.7498801075268814E-2</c:v>
                </c:pt>
                <c:pt idx="828">
                  <c:v>6.2204935483870974E-2</c:v>
                </c:pt>
                <c:pt idx="829">
                  <c:v>6.1994763440860218E-2</c:v>
                </c:pt>
                <c:pt idx="830">
                  <c:v>6.1994763440860218E-2</c:v>
                </c:pt>
                <c:pt idx="831">
                  <c:v>6.1994763440860218E-2</c:v>
                </c:pt>
                <c:pt idx="832">
                  <c:v>5.7212005376344077E-2</c:v>
                </c:pt>
                <c:pt idx="833">
                  <c:v>5.8234403225806468E-2</c:v>
                </c:pt>
                <c:pt idx="834">
                  <c:v>5.6772349462365597E-2</c:v>
                </c:pt>
                <c:pt idx="835">
                  <c:v>5.5923005376344093E-2</c:v>
                </c:pt>
                <c:pt idx="836">
                  <c:v>6.1386817204301072E-2</c:v>
                </c:pt>
                <c:pt idx="837">
                  <c:v>6.1386817204301072E-2</c:v>
                </c:pt>
                <c:pt idx="838">
                  <c:v>6.0823021505376371E-2</c:v>
                </c:pt>
                <c:pt idx="839">
                  <c:v>6.0823021505376371E-2</c:v>
                </c:pt>
                <c:pt idx="840">
                  <c:v>6.0823021505376371E-2</c:v>
                </c:pt>
                <c:pt idx="841">
                  <c:v>6.0863849462365616E-2</c:v>
                </c:pt>
                <c:pt idx="842">
                  <c:v>6.0149559139784987E-2</c:v>
                </c:pt>
                <c:pt idx="843">
                  <c:v>5.7425344086021547E-2</c:v>
                </c:pt>
                <c:pt idx="844">
                  <c:v>5.8609844086021531E-2</c:v>
                </c:pt>
                <c:pt idx="845">
                  <c:v>5.9699467741935519E-2</c:v>
                </c:pt>
                <c:pt idx="846">
                  <c:v>6.3143989247311849E-2</c:v>
                </c:pt>
                <c:pt idx="847">
                  <c:v>6.0165021505376365E-2</c:v>
                </c:pt>
                <c:pt idx="848">
                  <c:v>6.4116784946236544E-2</c:v>
                </c:pt>
                <c:pt idx="849">
                  <c:v>6.3383069892473082E-2</c:v>
                </c:pt>
                <c:pt idx="850">
                  <c:v>6.9471564516129E-2</c:v>
                </c:pt>
                <c:pt idx="851">
                  <c:v>7.0431198924731167E-2</c:v>
                </c:pt>
                <c:pt idx="852">
                  <c:v>6.5045725806451599E-2</c:v>
                </c:pt>
                <c:pt idx="853">
                  <c:v>5.8412774193548365E-2</c:v>
                </c:pt>
                <c:pt idx="854">
                  <c:v>6.3957236559139777E-2</c:v>
                </c:pt>
                <c:pt idx="855">
                  <c:v>6.2733887096774188E-2</c:v>
                </c:pt>
                <c:pt idx="856">
                  <c:v>6.4755801075268821E-2</c:v>
                </c:pt>
                <c:pt idx="857">
                  <c:v>5.5745413978494619E-2</c:v>
                </c:pt>
                <c:pt idx="858">
                  <c:v>5.5142768817204292E-2</c:v>
                </c:pt>
                <c:pt idx="859">
                  <c:v>6.7542768817204279E-2</c:v>
                </c:pt>
                <c:pt idx="860">
                  <c:v>6.307911290322582E-2</c:v>
                </c:pt>
                <c:pt idx="861">
                  <c:v>5.9880897849462357E-2</c:v>
                </c:pt>
                <c:pt idx="862">
                  <c:v>6.0305526881720431E-2</c:v>
                </c:pt>
                <c:pt idx="863">
                  <c:v>6.0305526881720431E-2</c:v>
                </c:pt>
                <c:pt idx="864">
                  <c:v>5.8219682795698904E-2</c:v>
                </c:pt>
                <c:pt idx="865">
                  <c:v>5.261708602150536E-2</c:v>
                </c:pt>
                <c:pt idx="866">
                  <c:v>6.253809677419353E-2</c:v>
                </c:pt>
                <c:pt idx="867">
                  <c:v>6.4935231182795677E-2</c:v>
                </c:pt>
                <c:pt idx="868">
                  <c:v>6.038604301075267E-2</c:v>
                </c:pt>
                <c:pt idx="869">
                  <c:v>6.1339768817204286E-2</c:v>
                </c:pt>
                <c:pt idx="870">
                  <c:v>6.1339768817204286E-2</c:v>
                </c:pt>
                <c:pt idx="871">
                  <c:v>6.2339768817204273E-2</c:v>
                </c:pt>
                <c:pt idx="872">
                  <c:v>5.9245467741935461E-2</c:v>
                </c:pt>
                <c:pt idx="873">
                  <c:v>6.1245467741935476E-2</c:v>
                </c:pt>
                <c:pt idx="874">
                  <c:v>6.5542295698924724E-2</c:v>
                </c:pt>
                <c:pt idx="875">
                  <c:v>6.0792478494623658E-2</c:v>
                </c:pt>
                <c:pt idx="876">
                  <c:v>5.8950768817204298E-2</c:v>
                </c:pt>
                <c:pt idx="877">
                  <c:v>5.8602811827956978E-2</c:v>
                </c:pt>
                <c:pt idx="878">
                  <c:v>5.9602811827956979E-2</c:v>
                </c:pt>
                <c:pt idx="879">
                  <c:v>6.0255881720430095E-2</c:v>
                </c:pt>
                <c:pt idx="880">
                  <c:v>5.6060591397849448E-2</c:v>
                </c:pt>
                <c:pt idx="881">
                  <c:v>6.098866666666667E-2</c:v>
                </c:pt>
                <c:pt idx="882">
                  <c:v>5.1978306451612916E-2</c:v>
                </c:pt>
                <c:pt idx="883">
                  <c:v>5.7109833333333339E-2</c:v>
                </c:pt>
                <c:pt idx="884">
                  <c:v>6.2679139784946228E-2</c:v>
                </c:pt>
                <c:pt idx="885">
                  <c:v>5.0666279569892454E-2</c:v>
                </c:pt>
                <c:pt idx="886">
                  <c:v>5.6647005376344067E-2</c:v>
                </c:pt>
                <c:pt idx="887">
                  <c:v>5.9078397849462339E-2</c:v>
                </c:pt>
                <c:pt idx="888">
                  <c:v>4.7347811827956963E-2</c:v>
                </c:pt>
                <c:pt idx="889">
                  <c:v>4.9447811827956968E-2</c:v>
                </c:pt>
                <c:pt idx="890">
                  <c:v>4.9447811827956968E-2</c:v>
                </c:pt>
                <c:pt idx="891">
                  <c:v>6.0882930107526899E-2</c:v>
                </c:pt>
                <c:pt idx="892">
                  <c:v>5.5892290322580661E-2</c:v>
                </c:pt>
                <c:pt idx="893">
                  <c:v>6.5421370967741921E-2</c:v>
                </c:pt>
                <c:pt idx="894">
                  <c:v>5.5417543010752704E-2</c:v>
                </c:pt>
                <c:pt idx="895">
                  <c:v>5.8403575268817232E-2</c:v>
                </c:pt>
                <c:pt idx="896">
                  <c:v>8.1385080645161284E-2</c:v>
                </c:pt>
                <c:pt idx="897">
                  <c:v>5.7002494623655905E-2</c:v>
                </c:pt>
                <c:pt idx="898">
                  <c:v>5.2933155913978493E-2</c:v>
                </c:pt>
                <c:pt idx="899">
                  <c:v>5.6933155913978496E-2</c:v>
                </c:pt>
                <c:pt idx="900">
                  <c:v>5.6933155913978496E-2</c:v>
                </c:pt>
                <c:pt idx="901">
                  <c:v>5.9933155913978499E-2</c:v>
                </c:pt>
                <c:pt idx="902">
                  <c:v>6.2018193548387106E-2</c:v>
                </c:pt>
                <c:pt idx="903">
                  <c:v>5.5781349462365598E-2</c:v>
                </c:pt>
                <c:pt idx="904">
                  <c:v>5.5781349462365598E-2</c:v>
                </c:pt>
                <c:pt idx="905">
                  <c:v>6.5813177419354857E-2</c:v>
                </c:pt>
                <c:pt idx="906">
                  <c:v>6.0566634408602146E-2</c:v>
                </c:pt>
                <c:pt idx="907">
                  <c:v>5.8757575268817218E-2</c:v>
                </c:pt>
                <c:pt idx="908">
                  <c:v>5.4407462365591408E-2</c:v>
                </c:pt>
                <c:pt idx="909">
                  <c:v>5.9707462365591407E-2</c:v>
                </c:pt>
                <c:pt idx="910">
                  <c:v>6.1344215053763439E-2</c:v>
                </c:pt>
                <c:pt idx="911">
                  <c:v>6.2192913978494628E-2</c:v>
                </c:pt>
                <c:pt idx="912">
                  <c:v>5.9926311827956977E-2</c:v>
                </c:pt>
                <c:pt idx="913">
                  <c:v>5.994590860215053E-2</c:v>
                </c:pt>
                <c:pt idx="914">
                  <c:v>5.8203709677419349E-2</c:v>
                </c:pt>
                <c:pt idx="915">
                  <c:v>6.2638865591397835E-2</c:v>
                </c:pt>
                <c:pt idx="916">
                  <c:v>6.2169650537634416E-2</c:v>
                </c:pt>
                <c:pt idx="917">
                  <c:v>6.2176537634408599E-2</c:v>
                </c:pt>
                <c:pt idx="918">
                  <c:v>5.9384569892473107E-2</c:v>
                </c:pt>
                <c:pt idx="919">
                  <c:v>5.2494279569892464E-2</c:v>
                </c:pt>
                <c:pt idx="920">
                  <c:v>5.813926344086022E-2</c:v>
                </c:pt>
                <c:pt idx="921">
                  <c:v>6.1796983870967756E-2</c:v>
                </c:pt>
                <c:pt idx="922">
                  <c:v>5.6380134408602171E-2</c:v>
                </c:pt>
                <c:pt idx="923">
                  <c:v>4.4512860215053802E-2</c:v>
                </c:pt>
                <c:pt idx="924">
                  <c:v>4.7911215053763459E-2</c:v>
                </c:pt>
                <c:pt idx="925">
                  <c:v>5.776044623655912E-2</c:v>
                </c:pt>
                <c:pt idx="926">
                  <c:v>5.6732311827956974E-2</c:v>
                </c:pt>
                <c:pt idx="927">
                  <c:v>5.7441956989247304E-2</c:v>
                </c:pt>
                <c:pt idx="928">
                  <c:v>6.2879123655913999E-2</c:v>
                </c:pt>
                <c:pt idx="929">
                  <c:v>6.7046725806451615E-2</c:v>
                </c:pt>
                <c:pt idx="930">
                  <c:v>5.4716752688172055E-2</c:v>
                </c:pt>
                <c:pt idx="931">
                  <c:v>5.8616752688172041E-2</c:v>
                </c:pt>
                <c:pt idx="932">
                  <c:v>5.8616752688172041E-2</c:v>
                </c:pt>
                <c:pt idx="933">
                  <c:v>6.6781564516129016E-2</c:v>
                </c:pt>
                <c:pt idx="934">
                  <c:v>6.5185182795698932E-2</c:v>
                </c:pt>
                <c:pt idx="935">
                  <c:v>6.3462844086021514E-2</c:v>
                </c:pt>
                <c:pt idx="936">
                  <c:v>6.5962844086021516E-2</c:v>
                </c:pt>
                <c:pt idx="937">
                  <c:v>6.6700951612903236E-2</c:v>
                </c:pt>
                <c:pt idx="938">
                  <c:v>6.5044747311827966E-2</c:v>
                </c:pt>
                <c:pt idx="939">
                  <c:v>6.6095908602150533E-2</c:v>
                </c:pt>
                <c:pt idx="940">
                  <c:v>7.2386139784946263E-2</c:v>
                </c:pt>
                <c:pt idx="941">
                  <c:v>7.3468247311827981E-2</c:v>
                </c:pt>
                <c:pt idx="942">
                  <c:v>6.5481838709677442E-2</c:v>
                </c:pt>
                <c:pt idx="943">
                  <c:v>6.7139430107526904E-2</c:v>
                </c:pt>
                <c:pt idx="944">
                  <c:v>7.3787677419354825E-2</c:v>
                </c:pt>
                <c:pt idx="945">
                  <c:v>6.5811865591397831E-2</c:v>
                </c:pt>
                <c:pt idx="946">
                  <c:v>6.3850833333333329E-2</c:v>
                </c:pt>
                <c:pt idx="947">
                  <c:v>6.9850833333333334E-2</c:v>
                </c:pt>
                <c:pt idx="948">
                  <c:v>7.0850833333333335E-2</c:v>
                </c:pt>
                <c:pt idx="949">
                  <c:v>6.5360978494623634E-2</c:v>
                </c:pt>
                <c:pt idx="950">
                  <c:v>7.1942096774193512E-2</c:v>
                </c:pt>
                <c:pt idx="951">
                  <c:v>7.3963489247311803E-2</c:v>
                </c:pt>
                <c:pt idx="952">
                  <c:v>7.1164801075268791E-2</c:v>
                </c:pt>
                <c:pt idx="953">
                  <c:v>7.5210763440860195E-2</c:v>
                </c:pt>
                <c:pt idx="954">
                  <c:v>7.6210763440860183E-2</c:v>
                </c:pt>
                <c:pt idx="955">
                  <c:v>7.1346220430107507E-2</c:v>
                </c:pt>
                <c:pt idx="956">
                  <c:v>7.6346220430107498E-2</c:v>
                </c:pt>
                <c:pt idx="957">
                  <c:v>6.6647586021505362E-2</c:v>
                </c:pt>
                <c:pt idx="958">
                  <c:v>7.2647586021505367E-2</c:v>
                </c:pt>
                <c:pt idx="959">
                  <c:v>7.4147586021505368E-2</c:v>
                </c:pt>
                <c:pt idx="960">
                  <c:v>7.4647586021505369E-2</c:v>
                </c:pt>
                <c:pt idx="961">
                  <c:v>7.564758602150537E-2</c:v>
                </c:pt>
                <c:pt idx="962">
                  <c:v>7.6647586021505371E-2</c:v>
                </c:pt>
                <c:pt idx="963">
                  <c:v>6.9708639784946222E-2</c:v>
                </c:pt>
                <c:pt idx="964">
                  <c:v>6.7383682795698924E-2</c:v>
                </c:pt>
                <c:pt idx="965">
                  <c:v>6.4056037634408619E-2</c:v>
                </c:pt>
                <c:pt idx="966">
                  <c:v>6.8831870967741945E-2</c:v>
                </c:pt>
                <c:pt idx="967">
                  <c:v>6.8430924731182799E-2</c:v>
                </c:pt>
                <c:pt idx="968">
                  <c:v>6.2862053763440867E-2</c:v>
                </c:pt>
                <c:pt idx="969">
                  <c:v>6.3849591397849459E-2</c:v>
                </c:pt>
                <c:pt idx="970">
                  <c:v>6.2568102150537624E-2</c:v>
                </c:pt>
                <c:pt idx="971">
                  <c:v>6.2568102150537624E-2</c:v>
                </c:pt>
                <c:pt idx="972">
                  <c:v>6.759552150537633E-2</c:v>
                </c:pt>
                <c:pt idx="973">
                  <c:v>6.2735801075268827E-2</c:v>
                </c:pt>
                <c:pt idx="974">
                  <c:v>6.7764892473118288E-2</c:v>
                </c:pt>
                <c:pt idx="975">
                  <c:v>6.3981193548387105E-2</c:v>
                </c:pt>
                <c:pt idx="976">
                  <c:v>6.8044231182795706E-2</c:v>
                </c:pt>
                <c:pt idx="977">
                  <c:v>6.0313387096774203E-2</c:v>
                </c:pt>
                <c:pt idx="978">
                  <c:v>6.7008166666666674E-2</c:v>
                </c:pt>
                <c:pt idx="979">
                  <c:v>6.0766758064516146E-2</c:v>
                </c:pt>
                <c:pt idx="980">
                  <c:v>6.2024204301075289E-2</c:v>
                </c:pt>
                <c:pt idx="981">
                  <c:v>6.4681645161290352E-2</c:v>
                </c:pt>
                <c:pt idx="982">
                  <c:v>5.5438279569892501E-2</c:v>
                </c:pt>
                <c:pt idx="983">
                  <c:v>6.1694903225806487E-2</c:v>
                </c:pt>
                <c:pt idx="984">
                  <c:v>6.4237940860215087E-2</c:v>
                </c:pt>
                <c:pt idx="985">
                  <c:v>5.991065053763444E-2</c:v>
                </c:pt>
                <c:pt idx="986">
                  <c:v>5.5169553763440883E-2</c:v>
                </c:pt>
                <c:pt idx="987">
                  <c:v>5.583019892473122E-2</c:v>
                </c:pt>
                <c:pt idx="988">
                  <c:v>6.1306069892473135E-2</c:v>
                </c:pt>
                <c:pt idx="989">
                  <c:v>5.8228043010752718E-2</c:v>
                </c:pt>
                <c:pt idx="990">
                  <c:v>5.983309677419358E-2</c:v>
                </c:pt>
                <c:pt idx="991">
                  <c:v>5.7694913978494605E-2</c:v>
                </c:pt>
                <c:pt idx="992">
                  <c:v>6.0707376344086003E-2</c:v>
                </c:pt>
                <c:pt idx="993">
                  <c:v>5.3924161290322549E-2</c:v>
                </c:pt>
                <c:pt idx="994">
                  <c:v>5.8824161290322551E-2</c:v>
                </c:pt>
                <c:pt idx="995">
                  <c:v>6.7385338709677403E-2</c:v>
                </c:pt>
                <c:pt idx="996">
                  <c:v>6.4440887096774174E-2</c:v>
                </c:pt>
                <c:pt idx="997">
                  <c:v>6.4440887096774174E-2</c:v>
                </c:pt>
                <c:pt idx="998">
                  <c:v>6.4440887096774174E-2</c:v>
                </c:pt>
                <c:pt idx="999">
                  <c:v>5.6707822580645148E-2</c:v>
                </c:pt>
                <c:pt idx="1000">
                  <c:v>5.6968537634408595E-2</c:v>
                </c:pt>
                <c:pt idx="1001">
                  <c:v>6.3089956989247298E-2</c:v>
                </c:pt>
                <c:pt idx="1002">
                  <c:v>5.5974881720430095E-2</c:v>
                </c:pt>
                <c:pt idx="1003">
                  <c:v>5.8937241935483851E-2</c:v>
                </c:pt>
                <c:pt idx="1004">
                  <c:v>6.3074725806451612E-2</c:v>
                </c:pt>
                <c:pt idx="1005">
                  <c:v>7.4313204301075297E-2</c:v>
                </c:pt>
                <c:pt idx="1006">
                  <c:v>6.8517564516129031E-2</c:v>
                </c:pt>
                <c:pt idx="1007">
                  <c:v>6.8708580645161277E-2</c:v>
                </c:pt>
                <c:pt idx="1008">
                  <c:v>6.9708580645161305E-2</c:v>
                </c:pt>
                <c:pt idx="1009">
                  <c:v>6.8982139784946217E-2</c:v>
                </c:pt>
                <c:pt idx="1010">
                  <c:v>6.7159650537634397E-2</c:v>
                </c:pt>
                <c:pt idx="1011">
                  <c:v>7.1415505376344085E-2</c:v>
                </c:pt>
                <c:pt idx="1012">
                  <c:v>5.923458602150538E-2</c:v>
                </c:pt>
                <c:pt idx="1013">
                  <c:v>5.923458602150538E-2</c:v>
                </c:pt>
                <c:pt idx="1014">
                  <c:v>6.6235392473118285E-2</c:v>
                </c:pt>
                <c:pt idx="1015">
                  <c:v>6.9859962365591388E-2</c:v>
                </c:pt>
                <c:pt idx="1016">
                  <c:v>6.2139483870967738E-2</c:v>
                </c:pt>
                <c:pt idx="1017">
                  <c:v>6.9684924731182804E-2</c:v>
                </c:pt>
                <c:pt idx="1018">
                  <c:v>6.7260048387096788E-2</c:v>
                </c:pt>
                <c:pt idx="1019">
                  <c:v>6.9153155913978498E-2</c:v>
                </c:pt>
                <c:pt idx="1020">
                  <c:v>6.159906451612903E-2</c:v>
                </c:pt>
                <c:pt idx="1021">
                  <c:v>6.9328881720430127E-2</c:v>
                </c:pt>
                <c:pt idx="1022">
                  <c:v>7.1042623655913989E-2</c:v>
                </c:pt>
                <c:pt idx="1023">
                  <c:v>7.0886462365591402E-2</c:v>
                </c:pt>
                <c:pt idx="1024">
                  <c:v>6.6785064516129033E-2</c:v>
                </c:pt>
                <c:pt idx="1025">
                  <c:v>6.9744677419354834E-2</c:v>
                </c:pt>
                <c:pt idx="1026">
                  <c:v>6.5628048387096766E-2</c:v>
                </c:pt>
                <c:pt idx="1027">
                  <c:v>6.5327940860215039E-2</c:v>
                </c:pt>
                <c:pt idx="1028">
                  <c:v>6.5327940860215039E-2</c:v>
                </c:pt>
                <c:pt idx="1029">
                  <c:v>6.4319456989247306E-2</c:v>
                </c:pt>
                <c:pt idx="1030">
                  <c:v>6.648903225806449E-2</c:v>
                </c:pt>
                <c:pt idx="1031">
                  <c:v>6.5554903225806441E-2</c:v>
                </c:pt>
                <c:pt idx="1032">
                  <c:v>6.4793096774193537E-2</c:v>
                </c:pt>
                <c:pt idx="1033">
                  <c:v>6.9718139784946218E-2</c:v>
                </c:pt>
                <c:pt idx="1034">
                  <c:v>6.6656451612903206E-2</c:v>
                </c:pt>
                <c:pt idx="1035">
                  <c:v>6.7543693548387088E-2</c:v>
                </c:pt>
                <c:pt idx="1036">
                  <c:v>6.8597317204301067E-2</c:v>
                </c:pt>
                <c:pt idx="1037">
                  <c:v>6.2293263440860218E-2</c:v>
                </c:pt>
                <c:pt idx="1038">
                  <c:v>6.2293263440860218E-2</c:v>
                </c:pt>
                <c:pt idx="1039">
                  <c:v>6.9378048387096797E-2</c:v>
                </c:pt>
                <c:pt idx="1040">
                  <c:v>7.2361698924731196E-2</c:v>
                </c:pt>
                <c:pt idx="1041">
                  <c:v>6.9930500000000007E-2</c:v>
                </c:pt>
                <c:pt idx="1042">
                  <c:v>6.6094784946236565E-2</c:v>
                </c:pt>
                <c:pt idx="1043">
                  <c:v>7.71978817204301E-2</c:v>
                </c:pt>
                <c:pt idx="1044">
                  <c:v>7.226493548387096E-2</c:v>
                </c:pt>
                <c:pt idx="1045">
                  <c:v>7.3263967741935498E-2</c:v>
                </c:pt>
                <c:pt idx="1046">
                  <c:v>7.5138774193548391E-2</c:v>
                </c:pt>
                <c:pt idx="1047">
                  <c:v>7.5862602150537625E-2</c:v>
                </c:pt>
                <c:pt idx="1048">
                  <c:v>6.4752655913978496E-2</c:v>
                </c:pt>
                <c:pt idx="1049">
                  <c:v>6.4752655913978496E-2</c:v>
                </c:pt>
                <c:pt idx="1050">
                  <c:v>7.2165241935483876E-2</c:v>
                </c:pt>
                <c:pt idx="1051">
                  <c:v>6.9605758064516132E-2</c:v>
                </c:pt>
                <c:pt idx="1052">
                  <c:v>6.4121521505376339E-2</c:v>
                </c:pt>
                <c:pt idx="1053">
                  <c:v>7.9152698924731188E-2</c:v>
                </c:pt>
                <c:pt idx="1054">
                  <c:v>6.5980779569892484E-2</c:v>
                </c:pt>
                <c:pt idx="1055">
                  <c:v>6.7292462365591416E-2</c:v>
                </c:pt>
                <c:pt idx="1056">
                  <c:v>5.9056473118279579E-2</c:v>
                </c:pt>
                <c:pt idx="1057">
                  <c:v>6.6838456989247313E-2</c:v>
                </c:pt>
                <c:pt idx="1058">
                  <c:v>6.7179784946236554E-2</c:v>
                </c:pt>
                <c:pt idx="1059">
                  <c:v>6.7916010752688161E-2</c:v>
                </c:pt>
                <c:pt idx="1060">
                  <c:v>6.7623854838709641E-2</c:v>
                </c:pt>
                <c:pt idx="1061">
                  <c:v>6.6529182795698902E-2</c:v>
                </c:pt>
                <c:pt idx="1062">
                  <c:v>6.5770188172042998E-2</c:v>
                </c:pt>
                <c:pt idx="1063">
                  <c:v>7.1213645161290307E-2</c:v>
                </c:pt>
                <c:pt idx="1064">
                  <c:v>6.4718999999999999E-2</c:v>
                </c:pt>
                <c:pt idx="1065">
                  <c:v>6.778082795698924E-2</c:v>
                </c:pt>
                <c:pt idx="1066">
                  <c:v>8.9615080645161299E-2</c:v>
                </c:pt>
                <c:pt idx="1067">
                  <c:v>7.2843924731182799E-2</c:v>
                </c:pt>
                <c:pt idx="1068">
                  <c:v>6.6997424731182809E-2</c:v>
                </c:pt>
                <c:pt idx="1069">
                  <c:v>7.301762365591398E-2</c:v>
                </c:pt>
                <c:pt idx="1070">
                  <c:v>7.1529000000000023E-2</c:v>
                </c:pt>
                <c:pt idx="1071">
                  <c:v>6.6422790322580666E-2</c:v>
                </c:pt>
                <c:pt idx="1072">
                  <c:v>6.9452951612903241E-2</c:v>
                </c:pt>
                <c:pt idx="1073">
                  <c:v>6.4006951612903235E-2</c:v>
                </c:pt>
                <c:pt idx="1074">
                  <c:v>6.6620193548387108E-2</c:v>
                </c:pt>
                <c:pt idx="1075">
                  <c:v>6.9741758064516143E-2</c:v>
                </c:pt>
                <c:pt idx="1076">
                  <c:v>6.9553446236559152E-2</c:v>
                </c:pt>
                <c:pt idx="1077">
                  <c:v>6.9553446236559152E-2</c:v>
                </c:pt>
                <c:pt idx="1078">
                  <c:v>6.6471709677419374E-2</c:v>
                </c:pt>
                <c:pt idx="1079">
                  <c:v>6.1253564516129025E-2</c:v>
                </c:pt>
                <c:pt idx="1080">
                  <c:v>7.3069629032258054E-2</c:v>
                </c:pt>
                <c:pt idx="1081">
                  <c:v>6.5942338709677389E-2</c:v>
                </c:pt>
                <c:pt idx="1082">
                  <c:v>6.3923435483870958E-2</c:v>
                </c:pt>
                <c:pt idx="1083">
                  <c:v>6.5871994623655894E-2</c:v>
                </c:pt>
                <c:pt idx="1084">
                  <c:v>6.7855112903225767E-2</c:v>
                </c:pt>
                <c:pt idx="1085">
                  <c:v>6.4465752688172034E-2</c:v>
                </c:pt>
                <c:pt idx="1086">
                  <c:v>6.8375258064516123E-2</c:v>
                </c:pt>
                <c:pt idx="1087">
                  <c:v>5.8284161290322586E-2</c:v>
                </c:pt>
                <c:pt idx="1088">
                  <c:v>6.6152268817204304E-2</c:v>
                </c:pt>
                <c:pt idx="1089">
                  <c:v>6.4125580645161287E-2</c:v>
                </c:pt>
                <c:pt idx="1090">
                  <c:v>6.2557645161290296E-2</c:v>
                </c:pt>
                <c:pt idx="1091">
                  <c:v>6.9731881720430086E-2</c:v>
                </c:pt>
                <c:pt idx="1092">
                  <c:v>6.9551500000000002E-2</c:v>
                </c:pt>
                <c:pt idx="1093">
                  <c:v>6.9531349462365583E-2</c:v>
                </c:pt>
                <c:pt idx="1094">
                  <c:v>6.796434946236557E-2</c:v>
                </c:pt>
                <c:pt idx="1095">
                  <c:v>6.7442301075268801E-2</c:v>
                </c:pt>
                <c:pt idx="1096">
                  <c:v>6.3360069892473087E-2</c:v>
                </c:pt>
                <c:pt idx="1097">
                  <c:v>7.1360069892473094E-2</c:v>
                </c:pt>
                <c:pt idx="1098">
                  <c:v>6.4326569892473109E-2</c:v>
                </c:pt>
                <c:pt idx="1099">
                  <c:v>6.4326569892473109E-2</c:v>
                </c:pt>
                <c:pt idx="1100">
                  <c:v>6.5305370967741916E-2</c:v>
                </c:pt>
                <c:pt idx="1101">
                  <c:v>6.7062741935483866E-2</c:v>
                </c:pt>
                <c:pt idx="1102">
                  <c:v>6.2906252688172029E-2</c:v>
                </c:pt>
                <c:pt idx="1103">
                  <c:v>6.4897059139784941E-2</c:v>
                </c:pt>
                <c:pt idx="1104">
                  <c:v>6.7558693548387075E-2</c:v>
                </c:pt>
                <c:pt idx="1105">
                  <c:v>6.5783397849462355E-2</c:v>
                </c:pt>
                <c:pt idx="1106">
                  <c:v>6.5783397849462355E-2</c:v>
                </c:pt>
                <c:pt idx="1107">
                  <c:v>6.5580854838709665E-2</c:v>
                </c:pt>
                <c:pt idx="1108">
                  <c:v>6.1574344086021519E-2</c:v>
                </c:pt>
                <c:pt idx="1109">
                  <c:v>6.4566387096774203E-2</c:v>
                </c:pt>
                <c:pt idx="1110">
                  <c:v>6.1545731182795708E-2</c:v>
                </c:pt>
                <c:pt idx="1111">
                  <c:v>6.2047327956989244E-2</c:v>
                </c:pt>
                <c:pt idx="1112">
                  <c:v>6.1048661290322576E-2</c:v>
                </c:pt>
                <c:pt idx="1113">
                  <c:v>6.1048661290322576E-2</c:v>
                </c:pt>
                <c:pt idx="1114">
                  <c:v>6.6564833333333323E-2</c:v>
                </c:pt>
                <c:pt idx="1115">
                  <c:v>6.5619935483870948E-2</c:v>
                </c:pt>
                <c:pt idx="1116">
                  <c:v>5.8752736559139776E-2</c:v>
                </c:pt>
                <c:pt idx="1117">
                  <c:v>6.5766198924731178E-2</c:v>
                </c:pt>
                <c:pt idx="1118">
                  <c:v>6.6219236559139791E-2</c:v>
                </c:pt>
                <c:pt idx="1119">
                  <c:v>6.5452827956989257E-2</c:v>
                </c:pt>
              </c:numCache>
            </c:numRef>
          </c:yVal>
          <c:smooth val="0"/>
          <c:extLst xmlns:c16r2="http://schemas.microsoft.com/office/drawing/2015/06/chart">
            <c:ext xmlns:c16="http://schemas.microsoft.com/office/drawing/2014/chart" uri="{C3380CC4-5D6E-409C-BE32-E72D297353CC}">
              <c16:uniqueId val="{00000001-3E5F-4AB3-8F72-4BEFDECA7839}"/>
            </c:ext>
          </c:extLst>
        </c:ser>
        <c:dLbls>
          <c:showLegendKey val="0"/>
          <c:showVal val="0"/>
          <c:showCatName val="0"/>
          <c:showSerName val="0"/>
          <c:showPercent val="0"/>
          <c:showBubbleSize val="0"/>
        </c:dLbls>
        <c:axId val="432222416"/>
        <c:axId val="432222808"/>
      </c:scatterChart>
      <c:valAx>
        <c:axId val="432222416"/>
        <c:scaling>
          <c:orientation val="minMax"/>
        </c:scaling>
        <c:delete val="0"/>
        <c:axPos val="b"/>
        <c:title>
          <c:tx>
            <c:rich>
              <a:bodyPr/>
              <a:lstStyle/>
              <a:p>
                <a:pPr>
                  <a:defRPr/>
                </a:pPr>
                <a:r>
                  <a:rPr lang="en-US"/>
                  <a:t>Treasury Yield</a:t>
                </a:r>
              </a:p>
            </c:rich>
          </c:tx>
          <c:overlay val="0"/>
        </c:title>
        <c:numFmt formatCode="0.00%" sourceLinked="1"/>
        <c:majorTickMark val="none"/>
        <c:minorTickMark val="none"/>
        <c:tickLblPos val="nextTo"/>
        <c:txPr>
          <a:bodyPr rot="-60000000" vert="horz"/>
          <a:lstStyle/>
          <a:p>
            <a:pPr>
              <a:defRPr/>
            </a:pPr>
            <a:endParaRPr lang="en-US"/>
          </a:p>
        </c:txPr>
        <c:crossAx val="432222808"/>
        <c:crosses val="autoZero"/>
        <c:crossBetween val="midCat"/>
      </c:valAx>
      <c:valAx>
        <c:axId val="432222808"/>
        <c:scaling>
          <c:orientation val="minMax"/>
        </c:scaling>
        <c:delete val="0"/>
        <c:axPos val="l"/>
        <c:majorGridlines>
          <c:spPr>
            <a:ln>
              <a:prstDash val="sysDot"/>
            </a:ln>
          </c:spPr>
        </c:majorGridlines>
        <c:title>
          <c:tx>
            <c:rich>
              <a:bodyPr rot="-5400000" vert="horz"/>
              <a:lstStyle/>
              <a:p>
                <a:pPr>
                  <a:defRPr/>
                </a:pPr>
                <a:r>
                  <a:rPr lang="en-US"/>
                  <a:t>Risk Premium</a:t>
                </a:r>
              </a:p>
            </c:rich>
          </c:tx>
          <c:layout>
            <c:manualLayout>
              <c:xMode val="edge"/>
              <c:yMode val="edge"/>
              <c:x val="9.0350685331000297E-3"/>
              <c:y val="0.36384951881014882"/>
            </c:manualLayout>
          </c:layout>
          <c:overlay val="0"/>
        </c:title>
        <c:numFmt formatCode="0.00%" sourceLinked="1"/>
        <c:majorTickMark val="none"/>
        <c:minorTickMark val="none"/>
        <c:tickLblPos val="nextTo"/>
        <c:txPr>
          <a:bodyPr rot="-60000000" vert="horz"/>
          <a:lstStyle/>
          <a:p>
            <a:pPr>
              <a:defRPr/>
            </a:pPr>
            <a:endParaRPr lang="en-US"/>
          </a:p>
        </c:txPr>
        <c:crossAx val="432222416"/>
        <c:crosses val="autoZero"/>
        <c:crossBetween val="midCat"/>
      </c:valAx>
    </c:plotArea>
    <c:plotVisOnly val="1"/>
    <c:dispBlanksAs val="gap"/>
    <c:showDLblsOverMax val="0"/>
  </c:chart>
  <c:txPr>
    <a:bodyPr/>
    <a:lstStyle/>
    <a:p>
      <a:pPr>
        <a:defRPr sz="800">
          <a:latin typeface="Calibri" panose="020F0502020204030204" pitchFamily="34" charset="0"/>
          <a:cs typeface="Calibri" panose="020F0502020204030204" pitchFamily="34" charset="0"/>
        </a:defRPr>
      </a:pPr>
      <a:endParaRPr lang="en-US"/>
    </a:p>
  </c:txPr>
  <c:printSettings>
    <c:headerFooter/>
    <c:pageMargins b="0.75000000000000022" l="0.70000000000000018" r="0.70000000000000018" t="0.75000000000000022" header="0.3000000000000001" footer="0.30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dispRSqr val="1"/>
            <c:dispEq val="1"/>
            <c:trendlineLbl>
              <c:numFmt formatCode="General" sourceLinked="0"/>
              <c:spPr>
                <a:noFill/>
                <a:ln w="25400">
                  <a:noFill/>
                </a:ln>
              </c:spPr>
              <c:txPr>
                <a:bodyPr/>
                <a:lstStyle/>
                <a:p>
                  <a:pPr>
                    <a:defRPr sz="175" b="0" i="0" u="none" strike="noStrike" baseline="0">
                      <a:solidFill>
                        <a:srgbClr val="000000"/>
                      </a:solidFill>
                      <a:latin typeface="Arial"/>
                      <a:ea typeface="Arial"/>
                      <a:cs typeface="Arial"/>
                    </a:defRPr>
                  </a:pPr>
                  <a:endParaRPr lang="en-US"/>
                </a:p>
              </c:txPr>
            </c:trendlineLbl>
          </c:trendline>
          <c:yVal>
            <c:numLit>
              <c:formatCode>General</c:formatCode>
              <c:ptCount val="1"/>
              <c:pt idx="0">
                <c:v>0</c:v>
              </c:pt>
            </c:numLit>
          </c:yVal>
          <c:smooth val="0"/>
          <c:extLst xmlns:c16r2="http://schemas.microsoft.com/office/drawing/2015/06/chart">
            <c:ext xmlns:c16="http://schemas.microsoft.com/office/drawing/2014/chart" uri="{C3380CC4-5D6E-409C-BE32-E72D297353CC}">
              <c16:uniqueId val="{00000001-5AB6-4DE7-B0D8-9524E80FCB21}"/>
            </c:ext>
          </c:extLst>
        </c:ser>
        <c:dLbls>
          <c:showLegendKey val="0"/>
          <c:showVal val="0"/>
          <c:showCatName val="0"/>
          <c:showSerName val="0"/>
          <c:showPercent val="0"/>
          <c:showBubbleSize val="0"/>
        </c:dLbls>
        <c:axId val="432223200"/>
        <c:axId val="432223984"/>
      </c:scatterChart>
      <c:valAx>
        <c:axId val="432223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32223984"/>
        <c:crosses val="autoZero"/>
        <c:crossBetween val="midCat"/>
      </c:valAx>
      <c:valAx>
        <c:axId val="432223984"/>
        <c:scaling>
          <c:orientation val="minMax"/>
          <c:min val="0.05"/>
        </c:scaling>
        <c:delete val="0"/>
        <c:axPos val="l"/>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3222320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1399" r="0.75000000000001399"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0</xdr:rowOff>
    </xdr:from>
    <xdr:to>
      <xdr:col>7</xdr:col>
      <xdr:colOff>145676</xdr:colOff>
      <xdr:row>27</xdr:row>
      <xdr:rowOff>76200</xdr:rowOff>
    </xdr:to>
    <xdr:graphicFrame macro="">
      <xdr:nvGraphicFramePr>
        <xdr:cNvPr id="2" name="Chart 1">
          <a:extLst>
            <a:ext uri="{FF2B5EF4-FFF2-40B4-BE49-F238E27FC236}">
              <a16:creationId xmlns="" xmlns:a16="http://schemas.microsoft.com/office/drawing/2014/main" id="{9EE3BD94-9A28-46C7-9521-E537734D2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41</xdr:row>
      <xdr:rowOff>0</xdr:rowOff>
    </xdr:from>
    <xdr:to>
      <xdr:col>6</xdr:col>
      <xdr:colOff>523875</xdr:colOff>
      <xdr:row>41</xdr:row>
      <xdr:rowOff>0</xdr:rowOff>
    </xdr:to>
    <xdr:graphicFrame macro="">
      <xdr:nvGraphicFramePr>
        <xdr:cNvPr id="2" name="Chart 1">
          <a:extLst>
            <a:ext uri="{FF2B5EF4-FFF2-40B4-BE49-F238E27FC236}">
              <a16:creationId xmlns="" xmlns:a16="http://schemas.microsoft.com/office/drawing/2014/main" id="{C2498CE7-4F4B-43A3-8C34-D2FEA72F2C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hare.unitil.com/COS/ANNLRPTS/WY/98/GA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RA\94E3\BASEREV.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jejperkins\Library\Containers\com.apple.mail\Data\Library\Mail%20Downloads\7FB16D56-7834-4E9D-9850-B0121F619E0E\BASEREV.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ProForma%202001%201.0f2"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u-share.unitil.com/Users/RyanKucan/Box%20Sync/Projects%20-%20Sussex/16.1246%20Dominion%20NC%20ROE/Rebuttal%20Testimony/Supporting%20Analyses/forward%20interpolated%20yield%20curve.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RyanKucan\Box%20Sync\Projects%20-%20Sussex\16.1246%20Dominion%20NC%20ROE\Rebuttal%20Testimony\Supporting%20Analyses\forward%20interpolated%20yield%20curve.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u-share.unitil.com/COS/Annual%20Rpts/WY/2000/GA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RyanKucan\AppData\Local\Microsoft\Windows\INetCache\Content.Outlook\J3RSQ4CQ\Atmos%20Schedule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u-share.unitil.com/TEMPLATE/Testimony%20Templates/Econ.%20data%20&amp;%20graphs/Testimony%20draft%20to%20be%20updated/historical.Graphs-testimony%20ready-revise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TEMPLATE\Testimony%20Templates\Econ.%20data%20&amp;%20graphs\Testimony%20draft%20to%20be%20updated\historical.Graphs-testimony%20ready-revise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W\Profiles\kms7245\Local%20Settings\Temporary%20Internet%20Files\OLK8D\Cost%20of%20Capital%20estimated%2012-31-03%20Preliminary%20(1-21-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S\ANNLRPTS\WY\98\GA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u-share.unitil.com/W/Profiles/kms7245/Local%20Settings/Temporary%20Internet%20Files/OLK8D/Cost%20of%20Capital%20estimated%2012-31-03%20Preliminary%20(1-21-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Gas\MGE\MGE%20GR-2006-0422\Schedules\Direct\Atmos%20Schedu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D\MTGAS\2014%20Case\2014%20RateDesignM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u-share.unitil.com/RD/MTGAS/2014%20Case/2014%20RateDesignM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ejperkins\Library\Containers\com.apple.mail\Data\Library\Mail%20Downloads\7FB16D56-7834-4E9D-9850-B0121F619E0E\May%20Fi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u-share.unitil.com/COS/PGA/2002/May%20Fil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jlm8149\Local%20Settings\Temporary%20Internet%20Files\OLK5C\Cost%20of%20Capital%20estimated%2012-31-04%20(1-24-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u-share.unitil.com/Documents%20and%20Settings/jlm8149/Local%20Settings/Temporary%20Internet%20Files/OLK5C/Cost%20of%20Capital%20estimated%2012-31-04%20(1-2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 Info."/>
      <sheetName val="Gen. Info."/>
      <sheetName val="Mngrs &amp; Offcrs"/>
      <sheetName val="Directors"/>
      <sheetName val="Long Term Debt"/>
      <sheetName val="Dividends"/>
      <sheetName val="Plant in Ser"/>
      <sheetName val="Depr."/>
      <sheetName val="Inc Stmnt"/>
      <sheetName val="Taxes Other"/>
      <sheetName val="Balance Sheet"/>
      <sheetName val="Liability Ins"/>
      <sheetName val="Miles of Line"/>
      <sheetName val="Gas Purchased &amp; Sold"/>
      <sheetName val="Dedication Res."/>
      <sheetName val="Emer. Curt. &amp; IRP"/>
      <sheetName val="Imprt Chngs"/>
      <sheetName val="Plnt Add-Ret-17a"/>
      <sheetName val="Fin Chngs (pg 17b)"/>
      <sheetName val="Oa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mt"/>
      <sheetName val="Per Books"/>
      <sheetName val="Current Rates"/>
      <sheetName val="Projected"/>
      <sheetName val="Fuel Cost"/>
      <sheetName val="Rate 10"/>
      <sheetName val="Rate 11"/>
      <sheetName val="Rate 13"/>
      <sheetName val="Rate 16"/>
      <sheetName val="Rate 20"/>
      <sheetName val="Rate 22"/>
      <sheetName val="Rate 25"/>
      <sheetName val="Rate 26"/>
      <sheetName val="Rate 27"/>
      <sheetName val="Rate 29"/>
      <sheetName val="Rate 30"/>
      <sheetName val="Rate 31"/>
      <sheetName val="Rate 34"/>
      <sheetName val="Rate 39"/>
      <sheetName val="Rate 40"/>
      <sheetName val="Rate 41"/>
      <sheetName val="Rate 48"/>
      <sheetName val="Rate 50"/>
      <sheetName val="Rate 52"/>
      <sheetName val="Rate 56"/>
      <sheetName val="Rate 95"/>
      <sheetName val="Adj Factors"/>
      <sheetName val="ST-9 Demand"/>
      <sheetName val="Primary Service Accts"/>
      <sheetName val="Primary_Secondary Dem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mt"/>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Notes"/>
      <sheetName val="Variables"/>
      <sheetName val="Report"/>
      <sheetName val="Operating Lease Adj."/>
      <sheetName val="Captive Finance Adj."/>
      <sheetName val="FAS106 Adj."/>
      <sheetName val="Net Debt Adj."/>
      <sheetName val="Structural Subordination"/>
      <sheetName val="Graphs"/>
      <sheetName val="Import"/>
      <sheetName val="BLR Worksheet"/>
      <sheetName val="TBSheet"/>
      <sheetName val="Main"/>
      <sheetName val="ProForma 2001 1"/>
    </sheetNames>
    <sheetDataSet>
      <sheetData sheetId="0" refreshError="1"/>
      <sheetData sheetId="1" refreshError="1"/>
      <sheetData sheetId="2"/>
      <sheetData sheetId="3"/>
      <sheetData sheetId="4" refreshError="1"/>
      <sheetData sheetId="5"/>
      <sheetData sheetId="6" refreshError="1"/>
      <sheetData sheetId="7" refreshError="1"/>
      <sheetData sheetId="8" refreshError="1"/>
      <sheetData sheetId="9"/>
      <sheetData sheetId="10" refreshError="1"/>
      <sheetData sheetId="11" refreshError="1"/>
      <sheetData sheetId="12" refreshError="1"/>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_curve"/>
      <sheetName val="FRWD VS INTERP"/>
      <sheetName val="Chart X Fwd vs Spot 27 year"/>
    </sheetNames>
    <sheetDataSet>
      <sheetData sheetId="0"/>
      <sheetData sheetId="1"/>
      <sheetData sheetId="2">
        <row r="6">
          <cell r="H6" t="str">
            <v>FRWD</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_curve"/>
      <sheetName val="FRWD VS INTERP"/>
      <sheetName val="Chart X Fwd vs Spot 27 year"/>
    </sheetNames>
    <sheetDataSet>
      <sheetData sheetId="0"/>
      <sheetData sheetId="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Gen. Info."/>
      <sheetName val="Co. Info."/>
      <sheetName val="Mngrs &amp; Offcrs"/>
      <sheetName val="Directors"/>
      <sheetName val="Long Term Debt"/>
      <sheetName val="Dividends"/>
      <sheetName val="Plant in Ser"/>
      <sheetName val="Depr."/>
      <sheetName val="Inc Stmnt"/>
      <sheetName val="Taxes Other"/>
      <sheetName val="Balance Sheet"/>
      <sheetName val="Liability Ins"/>
      <sheetName val="Miles of Line"/>
      <sheetName val="Gas Purchased &amp; Sold"/>
      <sheetName val="Dedication Res."/>
      <sheetName val="Emer. Curt. &amp; IRP"/>
      <sheetName val="Imprt Chngs"/>
      <sheetName val="Plnt Add-Ret-17a"/>
      <sheetName val="Fin Chngs (pg 17b)"/>
      <sheetName val="Oat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ata"/>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Moody's Bond Yield Data"/>
      <sheetName val="Discount Rate"/>
      <sheetName val="Discount Chart"/>
      <sheetName val="Prime Rate"/>
      <sheetName val="Prime Chart "/>
      <sheetName val="Inflation"/>
      <sheetName val="Inflation Chart"/>
      <sheetName val="Moody's"/>
      <sheetName val="30 Yr. Bonds"/>
      <sheetName val="Moody's T-Bond Chart"/>
      <sheetName val="Moody's Spread Chart"/>
      <sheetName val="Moody's Baa Bond Yields Chart"/>
    </sheetNames>
    <sheetDataSet>
      <sheetData sheetId="0">
        <row r="30">
          <cell r="B30" t="str">
            <v>82</v>
          </cell>
          <cell r="C30">
            <v>14.22</v>
          </cell>
        </row>
        <row r="31">
          <cell r="C31">
            <v>14.22</v>
          </cell>
        </row>
        <row r="32">
          <cell r="C32">
            <v>13.53</v>
          </cell>
        </row>
        <row r="33">
          <cell r="C33">
            <v>13.37</v>
          </cell>
        </row>
        <row r="34">
          <cell r="C34">
            <v>13.24</v>
          </cell>
        </row>
        <row r="35">
          <cell r="C35">
            <v>13.92</v>
          </cell>
        </row>
        <row r="36">
          <cell r="C36">
            <v>13.55</v>
          </cell>
        </row>
        <row r="37">
          <cell r="C37">
            <v>12.77</v>
          </cell>
        </row>
        <row r="38">
          <cell r="C38">
            <v>12.07</v>
          </cell>
        </row>
        <row r="39">
          <cell r="C39">
            <v>11.17</v>
          </cell>
        </row>
        <row r="40">
          <cell r="C40">
            <v>10.54</v>
          </cell>
        </row>
        <row r="41">
          <cell r="C41">
            <v>10.54</v>
          </cell>
        </row>
        <row r="42">
          <cell r="C42">
            <v>10.63</v>
          </cell>
        </row>
        <row r="43">
          <cell r="C43">
            <v>10.88</v>
          </cell>
        </row>
        <row r="44">
          <cell r="C44">
            <v>10.63</v>
          </cell>
        </row>
        <row r="45">
          <cell r="C45">
            <v>10.48</v>
          </cell>
        </row>
        <row r="46">
          <cell r="C46">
            <v>10.53</v>
          </cell>
        </row>
        <row r="47">
          <cell r="C47">
            <v>10.93</v>
          </cell>
        </row>
        <row r="48">
          <cell r="C48">
            <v>11.4</v>
          </cell>
        </row>
        <row r="49">
          <cell r="C49">
            <v>11.82</v>
          </cell>
        </row>
        <row r="50">
          <cell r="C50">
            <v>11.63</v>
          </cell>
        </row>
        <row r="51">
          <cell r="C51">
            <v>11.58</v>
          </cell>
        </row>
        <row r="52">
          <cell r="C52">
            <v>11.75</v>
          </cell>
        </row>
        <row r="53">
          <cell r="C53">
            <v>11.88</v>
          </cell>
        </row>
        <row r="54">
          <cell r="C54">
            <v>11.75</v>
          </cell>
        </row>
        <row r="55">
          <cell r="C55">
            <v>11.95</v>
          </cell>
        </row>
        <row r="56">
          <cell r="C56">
            <v>12.38</v>
          </cell>
        </row>
        <row r="57">
          <cell r="C57">
            <v>12.65</v>
          </cell>
        </row>
        <row r="58">
          <cell r="C58">
            <v>13.43</v>
          </cell>
        </row>
        <row r="59">
          <cell r="C59">
            <v>13.44</v>
          </cell>
        </row>
        <row r="60">
          <cell r="C60">
            <v>13.21</v>
          </cell>
        </row>
        <row r="61">
          <cell r="C61">
            <v>12.54</v>
          </cell>
        </row>
        <row r="62">
          <cell r="C62">
            <v>12.29</v>
          </cell>
        </row>
        <row r="63">
          <cell r="C63">
            <v>11.98</v>
          </cell>
        </row>
        <row r="64">
          <cell r="C64">
            <v>11.56</v>
          </cell>
        </row>
        <row r="65">
          <cell r="C65">
            <v>11.52</v>
          </cell>
        </row>
        <row r="66">
          <cell r="C66">
            <v>11.45</v>
          </cell>
        </row>
        <row r="67">
          <cell r="C67">
            <v>11.47</v>
          </cell>
        </row>
        <row r="68">
          <cell r="C68">
            <v>11.81</v>
          </cell>
        </row>
        <row r="69">
          <cell r="C69">
            <v>11.47</v>
          </cell>
        </row>
        <row r="70">
          <cell r="C70">
            <v>11.05</v>
          </cell>
        </row>
        <row r="71">
          <cell r="C71">
            <v>10.44</v>
          </cell>
        </row>
        <row r="72">
          <cell r="C72">
            <v>10.5</v>
          </cell>
        </row>
        <row r="73">
          <cell r="C73">
            <v>10.56</v>
          </cell>
        </row>
        <row r="74">
          <cell r="C74">
            <v>10.61</v>
          </cell>
        </row>
        <row r="75">
          <cell r="C75">
            <v>10.5</v>
          </cell>
        </row>
        <row r="76">
          <cell r="C76">
            <v>10.06</v>
          </cell>
        </row>
        <row r="77">
          <cell r="C77">
            <v>9.5399999999999991</v>
          </cell>
        </row>
        <row r="78">
          <cell r="C78">
            <v>9.4</v>
          </cell>
        </row>
        <row r="79">
          <cell r="C79">
            <v>8.93</v>
          </cell>
        </row>
        <row r="80">
          <cell r="C80">
            <v>7.96</v>
          </cell>
        </row>
        <row r="81">
          <cell r="C81">
            <v>7.39</v>
          </cell>
        </row>
        <row r="82">
          <cell r="C82">
            <v>7.52</v>
          </cell>
        </row>
        <row r="83">
          <cell r="C83">
            <v>7.57</v>
          </cell>
        </row>
        <row r="84">
          <cell r="C84">
            <v>7.27</v>
          </cell>
        </row>
        <row r="85">
          <cell r="C85">
            <v>7.33</v>
          </cell>
        </row>
        <row r="86">
          <cell r="C86">
            <v>7.62</v>
          </cell>
        </row>
        <row r="87">
          <cell r="C87">
            <v>7.7</v>
          </cell>
        </row>
        <row r="88">
          <cell r="C88">
            <v>7.52</v>
          </cell>
        </row>
        <row r="89">
          <cell r="C89">
            <v>7.37</v>
          </cell>
        </row>
        <row r="90">
          <cell r="C90">
            <v>7.39</v>
          </cell>
        </row>
        <row r="91">
          <cell r="C91">
            <v>7.54</v>
          </cell>
        </row>
        <row r="92">
          <cell r="C92">
            <v>7.55</v>
          </cell>
        </row>
        <row r="93">
          <cell r="C93">
            <v>8.25</v>
          </cell>
        </row>
        <row r="94">
          <cell r="C94">
            <v>8.7799999999999994</v>
          </cell>
        </row>
        <row r="95">
          <cell r="C95">
            <v>8.57</v>
          </cell>
        </row>
        <row r="96">
          <cell r="C96">
            <v>8.64</v>
          </cell>
        </row>
        <row r="97">
          <cell r="C97">
            <v>8.9700000000000006</v>
          </cell>
        </row>
        <row r="98">
          <cell r="C98">
            <v>9.59</v>
          </cell>
        </row>
        <row r="99">
          <cell r="C99">
            <v>9.61</v>
          </cell>
        </row>
        <row r="100">
          <cell r="C100">
            <v>8.9499999999999993</v>
          </cell>
        </row>
        <row r="101">
          <cell r="C101">
            <v>9.1199999999999992</v>
          </cell>
        </row>
        <row r="102">
          <cell r="C102">
            <v>8.83</v>
          </cell>
        </row>
        <row r="103">
          <cell r="C103">
            <v>8.43</v>
          </cell>
        </row>
        <row r="104">
          <cell r="C104">
            <v>8.6300000000000008</v>
          </cell>
        </row>
        <row r="105">
          <cell r="C105">
            <v>8.9499999999999993</v>
          </cell>
        </row>
        <row r="106">
          <cell r="C106">
            <v>9.23</v>
          </cell>
        </row>
        <row r="107">
          <cell r="C107">
            <v>9</v>
          </cell>
        </row>
        <row r="108">
          <cell r="C108">
            <v>9.14</v>
          </cell>
        </row>
        <row r="109">
          <cell r="C109">
            <v>9.32</v>
          </cell>
        </row>
        <row r="110">
          <cell r="C110">
            <v>9.06</v>
          </cell>
        </row>
        <row r="111">
          <cell r="C111">
            <v>8.89</v>
          </cell>
        </row>
        <row r="112">
          <cell r="C112">
            <v>9.02</v>
          </cell>
        </row>
        <row r="113">
          <cell r="C113">
            <v>9.01</v>
          </cell>
        </row>
        <row r="114">
          <cell r="C114">
            <v>8.93</v>
          </cell>
        </row>
        <row r="115">
          <cell r="C115">
            <v>9.01</v>
          </cell>
        </row>
        <row r="116">
          <cell r="C116">
            <v>9.17</v>
          </cell>
        </row>
        <row r="117">
          <cell r="C117">
            <v>9.0299999999999994</v>
          </cell>
        </row>
        <row r="118">
          <cell r="C118">
            <v>8.83</v>
          </cell>
        </row>
        <row r="119">
          <cell r="C119">
            <v>8.27</v>
          </cell>
        </row>
        <row r="120">
          <cell r="C120">
            <v>8.08</v>
          </cell>
        </row>
        <row r="121">
          <cell r="C121">
            <v>8.1199999999999992</v>
          </cell>
        </row>
        <row r="122">
          <cell r="C122">
            <v>8.15</v>
          </cell>
        </row>
        <row r="123">
          <cell r="C123">
            <v>8</v>
          </cell>
        </row>
        <row r="124">
          <cell r="C124">
            <v>7.9</v>
          </cell>
        </row>
        <row r="125">
          <cell r="C125">
            <v>7.9</v>
          </cell>
        </row>
        <row r="126">
          <cell r="C126">
            <v>8.26</v>
          </cell>
        </row>
        <row r="127">
          <cell r="C127">
            <v>8.5</v>
          </cell>
        </row>
        <row r="128">
          <cell r="C128">
            <v>8.56</v>
          </cell>
        </row>
        <row r="129">
          <cell r="C129">
            <v>8.76</v>
          </cell>
        </row>
        <row r="130">
          <cell r="C130">
            <v>8.73</v>
          </cell>
        </row>
        <row r="131">
          <cell r="C131">
            <v>8.4600000000000009</v>
          </cell>
        </row>
        <row r="132">
          <cell r="C132">
            <v>8.5</v>
          </cell>
        </row>
        <row r="133">
          <cell r="C133">
            <v>8.86</v>
          </cell>
        </row>
        <row r="134">
          <cell r="C134">
            <v>9.0299999999999994</v>
          </cell>
        </row>
        <row r="135">
          <cell r="C135">
            <v>8.86</v>
          </cell>
        </row>
        <row r="136">
          <cell r="C136">
            <v>8.5399999999999991</v>
          </cell>
        </row>
        <row r="137">
          <cell r="C137">
            <v>8.24</v>
          </cell>
        </row>
        <row r="138">
          <cell r="C138">
            <v>8.27</v>
          </cell>
        </row>
        <row r="139">
          <cell r="C139">
            <v>8.0299999999999994</v>
          </cell>
        </row>
        <row r="140">
          <cell r="C140">
            <v>8.2899999999999991</v>
          </cell>
        </row>
        <row r="141">
          <cell r="C141">
            <v>8.2100000000000009</v>
          </cell>
        </row>
        <row r="142">
          <cell r="C142">
            <v>8.27</v>
          </cell>
        </row>
        <row r="143">
          <cell r="C143">
            <v>8.4700000000000006</v>
          </cell>
        </row>
        <row r="144">
          <cell r="C144">
            <v>8.4499999999999993</v>
          </cell>
        </row>
        <row r="145">
          <cell r="C145">
            <v>8.14</v>
          </cell>
        </row>
        <row r="146">
          <cell r="C146">
            <v>7.95</v>
          </cell>
        </row>
        <row r="147">
          <cell r="C147">
            <v>7.93</v>
          </cell>
        </row>
        <row r="148">
          <cell r="C148">
            <v>7.92</v>
          </cell>
        </row>
        <row r="149">
          <cell r="C149">
            <v>7.7</v>
          </cell>
        </row>
        <row r="150">
          <cell r="C150">
            <v>7.58</v>
          </cell>
        </row>
        <row r="151">
          <cell r="C151">
            <v>7.85</v>
          </cell>
        </row>
        <row r="152">
          <cell r="C152">
            <v>7.97</v>
          </cell>
        </row>
        <row r="153">
          <cell r="C153">
            <v>7.96</v>
          </cell>
        </row>
        <row r="154">
          <cell r="C154">
            <v>7.89</v>
          </cell>
        </row>
        <row r="155">
          <cell r="C155">
            <v>7.84</v>
          </cell>
        </row>
        <row r="156">
          <cell r="C156">
            <v>7.6</v>
          </cell>
        </row>
        <row r="157">
          <cell r="C157">
            <v>7.39</v>
          </cell>
        </row>
        <row r="158">
          <cell r="C158">
            <v>7.34</v>
          </cell>
        </row>
        <row r="159">
          <cell r="C159">
            <v>7.53</v>
          </cell>
        </row>
        <row r="160">
          <cell r="C160">
            <v>7.61</v>
          </cell>
        </row>
        <row r="161">
          <cell r="C161">
            <v>7.44</v>
          </cell>
        </row>
        <row r="162">
          <cell r="C162">
            <v>7.34</v>
          </cell>
        </row>
        <row r="163">
          <cell r="C163">
            <v>7.09</v>
          </cell>
        </row>
        <row r="164">
          <cell r="C164">
            <v>6.82</v>
          </cell>
        </row>
        <row r="165">
          <cell r="C165">
            <v>6.85</v>
          </cell>
        </row>
        <row r="166">
          <cell r="C166">
            <v>6.92</v>
          </cell>
        </row>
        <row r="167">
          <cell r="C167">
            <v>6.81</v>
          </cell>
        </row>
        <row r="168">
          <cell r="C168">
            <v>6.63</v>
          </cell>
        </row>
        <row r="169">
          <cell r="C169">
            <v>6.32</v>
          </cell>
        </row>
        <row r="170">
          <cell r="C170">
            <v>6</v>
          </cell>
        </row>
        <row r="171">
          <cell r="C171">
            <v>5.94</v>
          </cell>
        </row>
        <row r="172">
          <cell r="C172">
            <v>6.21</v>
          </cell>
        </row>
        <row r="173">
          <cell r="C173">
            <v>6.25</v>
          </cell>
        </row>
        <row r="174">
          <cell r="C174">
            <v>6.29</v>
          </cell>
        </row>
        <row r="175">
          <cell r="C175">
            <v>6.49</v>
          </cell>
        </row>
        <row r="176">
          <cell r="C176">
            <v>6.91</v>
          </cell>
        </row>
        <row r="177">
          <cell r="C177">
            <v>7.27</v>
          </cell>
        </row>
        <row r="178">
          <cell r="C178">
            <v>7.41</v>
          </cell>
        </row>
        <row r="179">
          <cell r="C179">
            <v>7.4</v>
          </cell>
        </row>
        <row r="180">
          <cell r="C180">
            <v>7.58</v>
          </cell>
        </row>
        <row r="181">
          <cell r="C181">
            <v>7.49</v>
          </cell>
        </row>
        <row r="182">
          <cell r="C182">
            <v>7.71</v>
          </cell>
        </row>
        <row r="183">
          <cell r="C183">
            <v>7.94</v>
          </cell>
        </row>
        <row r="184">
          <cell r="C184">
            <v>8.08</v>
          </cell>
        </row>
        <row r="185">
          <cell r="C185">
            <v>7.87</v>
          </cell>
        </row>
        <row r="186">
          <cell r="C186">
            <v>7.85</v>
          </cell>
        </row>
        <row r="187">
          <cell r="C187">
            <v>7.61</v>
          </cell>
        </row>
        <row r="188">
          <cell r="C188">
            <v>7.45</v>
          </cell>
        </row>
        <row r="189">
          <cell r="C189">
            <v>7.36</v>
          </cell>
        </row>
        <row r="190">
          <cell r="C190">
            <v>6.95</v>
          </cell>
        </row>
        <row r="191">
          <cell r="C191">
            <v>6.57</v>
          </cell>
        </row>
        <row r="192">
          <cell r="C192">
            <v>6.72</v>
          </cell>
        </row>
        <row r="193">
          <cell r="C193">
            <v>6.86</v>
          </cell>
        </row>
        <row r="194">
          <cell r="C194">
            <v>6.55</v>
          </cell>
        </row>
        <row r="195">
          <cell r="C195">
            <v>6.37</v>
          </cell>
        </row>
        <row r="196">
          <cell r="C196">
            <v>6.26</v>
          </cell>
        </row>
        <row r="197">
          <cell r="C197">
            <v>6.06</v>
          </cell>
        </row>
        <row r="198">
          <cell r="C198">
            <v>6.05</v>
          </cell>
        </row>
        <row r="199">
          <cell r="C199">
            <v>6.24</v>
          </cell>
        </row>
        <row r="200">
          <cell r="C200">
            <v>6.6</v>
          </cell>
        </row>
        <row r="201">
          <cell r="C201">
            <v>6.79</v>
          </cell>
        </row>
        <row r="202">
          <cell r="C202">
            <v>6.93</v>
          </cell>
        </row>
        <row r="203">
          <cell r="C203">
            <v>7.06</v>
          </cell>
        </row>
        <row r="204">
          <cell r="C204">
            <v>7.03</v>
          </cell>
        </row>
        <row r="205">
          <cell r="C205">
            <v>6.84</v>
          </cell>
        </row>
        <row r="206">
          <cell r="C206">
            <v>7.03</v>
          </cell>
        </row>
        <row r="207">
          <cell r="C207">
            <v>6.81</v>
          </cell>
        </row>
        <row r="208">
          <cell r="C208">
            <v>6.48</v>
          </cell>
        </row>
        <row r="209">
          <cell r="C209">
            <v>6.55</v>
          </cell>
        </row>
        <row r="210">
          <cell r="C210">
            <v>6.83</v>
          </cell>
        </row>
        <row r="211">
          <cell r="C211">
            <v>6.69</v>
          </cell>
        </row>
        <row r="212">
          <cell r="C212">
            <v>6.93</v>
          </cell>
        </row>
        <row r="213">
          <cell r="C213">
            <v>7.09</v>
          </cell>
        </row>
        <row r="214">
          <cell r="C214">
            <v>6.94</v>
          </cell>
        </row>
        <row r="215">
          <cell r="C215">
            <v>6.77</v>
          </cell>
        </row>
        <row r="216">
          <cell r="C216">
            <v>6.51</v>
          </cell>
        </row>
        <row r="217">
          <cell r="C217">
            <v>6.58</v>
          </cell>
        </row>
        <row r="218">
          <cell r="C218">
            <v>6.5</v>
          </cell>
        </row>
        <row r="219">
          <cell r="C219">
            <v>6.33</v>
          </cell>
        </row>
        <row r="220">
          <cell r="C220">
            <v>6.11</v>
          </cell>
        </row>
        <row r="221">
          <cell r="C221">
            <v>5.99</v>
          </cell>
        </row>
        <row r="222">
          <cell r="C222">
            <v>5.81</v>
          </cell>
        </row>
        <row r="223">
          <cell r="C223">
            <v>5.89</v>
          </cell>
        </row>
        <row r="224">
          <cell r="C224">
            <v>5.95</v>
          </cell>
        </row>
        <row r="225">
          <cell r="C225">
            <v>5.92</v>
          </cell>
        </row>
        <row r="226">
          <cell r="C226">
            <v>5.93</v>
          </cell>
        </row>
        <row r="227">
          <cell r="C227">
            <v>5.7</v>
          </cell>
        </row>
        <row r="228">
          <cell r="C228">
            <v>5.68</v>
          </cell>
        </row>
        <row r="229">
          <cell r="C229">
            <v>5.54</v>
          </cell>
        </row>
        <row r="230">
          <cell r="C230">
            <v>5.2</v>
          </cell>
        </row>
        <row r="231">
          <cell r="C231">
            <v>5.01</v>
          </cell>
        </row>
        <row r="232">
          <cell r="C232">
            <v>5.25</v>
          </cell>
        </row>
        <row r="233">
          <cell r="C233">
            <v>5.0599999999999996</v>
          </cell>
        </row>
      </sheetData>
      <sheetData sheetId="1"/>
      <sheetData sheetId="2"/>
      <sheetData sheetId="3" refreshError="1"/>
      <sheetData sheetId="4"/>
      <sheetData sheetId="5" refreshError="1"/>
      <sheetData sheetId="6"/>
      <sheetData sheetId="7" refreshError="1"/>
      <sheetData sheetId="8"/>
      <sheetData sheetId="9"/>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Moody's Bond Yield Data"/>
      <sheetName val="Discount Rate"/>
      <sheetName val="Discount Chart"/>
      <sheetName val="Prime Rate"/>
      <sheetName val="Prime Chart "/>
      <sheetName val="Inflation"/>
      <sheetName val="Inflation Chart"/>
      <sheetName val="Moody's"/>
      <sheetName val="30 Yr. Bonds"/>
      <sheetName val="Moody's T-Bond Chart"/>
      <sheetName val="Moody's Spread Chart"/>
      <sheetName val="Moody's Baa Bond Yields Chart"/>
    </sheetNames>
    <sheetDataSet>
      <sheetData sheetId="0">
        <row r="30">
          <cell r="B30" t="str">
            <v>82</v>
          </cell>
          <cell r="C30">
            <v>14.22</v>
          </cell>
        </row>
        <row r="31">
          <cell r="C31">
            <v>14.22</v>
          </cell>
        </row>
        <row r="32">
          <cell r="C32">
            <v>13.53</v>
          </cell>
        </row>
        <row r="33">
          <cell r="C33">
            <v>13.37</v>
          </cell>
        </row>
        <row r="34">
          <cell r="C34">
            <v>13.24</v>
          </cell>
        </row>
        <row r="35">
          <cell r="C35">
            <v>13.92</v>
          </cell>
        </row>
        <row r="36">
          <cell r="C36">
            <v>13.55</v>
          </cell>
        </row>
        <row r="37">
          <cell r="C37">
            <v>12.77</v>
          </cell>
        </row>
        <row r="38">
          <cell r="C38">
            <v>12.07</v>
          </cell>
        </row>
        <row r="39">
          <cell r="C39">
            <v>11.17</v>
          </cell>
        </row>
        <row r="40">
          <cell r="C40">
            <v>10.54</v>
          </cell>
        </row>
        <row r="41">
          <cell r="C41">
            <v>10.54</v>
          </cell>
        </row>
        <row r="42">
          <cell r="C42">
            <v>10.63</v>
          </cell>
        </row>
        <row r="43">
          <cell r="C43">
            <v>10.88</v>
          </cell>
        </row>
        <row r="44">
          <cell r="C44">
            <v>10.63</v>
          </cell>
        </row>
        <row r="45">
          <cell r="C45">
            <v>10.48</v>
          </cell>
        </row>
        <row r="46">
          <cell r="C46">
            <v>10.53</v>
          </cell>
        </row>
        <row r="47">
          <cell r="C47">
            <v>10.93</v>
          </cell>
        </row>
        <row r="48">
          <cell r="C48">
            <v>11.4</v>
          </cell>
        </row>
        <row r="49">
          <cell r="C49">
            <v>11.82</v>
          </cell>
        </row>
        <row r="50">
          <cell r="C50">
            <v>11.63</v>
          </cell>
        </row>
        <row r="51">
          <cell r="C51">
            <v>11.58</v>
          </cell>
        </row>
        <row r="52">
          <cell r="C52">
            <v>11.75</v>
          </cell>
        </row>
        <row r="53">
          <cell r="C53">
            <v>11.88</v>
          </cell>
        </row>
        <row r="54">
          <cell r="C54">
            <v>11.75</v>
          </cell>
        </row>
        <row r="55">
          <cell r="C55">
            <v>11.95</v>
          </cell>
        </row>
        <row r="56">
          <cell r="C56">
            <v>12.38</v>
          </cell>
        </row>
        <row r="57">
          <cell r="C57">
            <v>12.65</v>
          </cell>
        </row>
        <row r="58">
          <cell r="C58">
            <v>13.43</v>
          </cell>
        </row>
        <row r="59">
          <cell r="C59">
            <v>13.44</v>
          </cell>
        </row>
        <row r="60">
          <cell r="C60">
            <v>13.21</v>
          </cell>
        </row>
        <row r="61">
          <cell r="C61">
            <v>12.54</v>
          </cell>
        </row>
        <row r="62">
          <cell r="C62">
            <v>12.29</v>
          </cell>
        </row>
        <row r="63">
          <cell r="C63">
            <v>11.98</v>
          </cell>
        </row>
        <row r="64">
          <cell r="C64">
            <v>11.56</v>
          </cell>
        </row>
        <row r="65">
          <cell r="C65">
            <v>11.52</v>
          </cell>
        </row>
        <row r="66">
          <cell r="C66">
            <v>11.45</v>
          </cell>
        </row>
        <row r="67">
          <cell r="C67">
            <v>11.47</v>
          </cell>
        </row>
        <row r="68">
          <cell r="C68">
            <v>11.81</v>
          </cell>
        </row>
        <row r="69">
          <cell r="C69">
            <v>11.47</v>
          </cell>
        </row>
        <row r="70">
          <cell r="C70">
            <v>11.05</v>
          </cell>
        </row>
        <row r="71">
          <cell r="C71">
            <v>10.44</v>
          </cell>
        </row>
        <row r="72">
          <cell r="C72">
            <v>10.5</v>
          </cell>
        </row>
        <row r="73">
          <cell r="C73">
            <v>10.56</v>
          </cell>
        </row>
        <row r="74">
          <cell r="C74">
            <v>10.61</v>
          </cell>
        </row>
        <row r="75">
          <cell r="C75">
            <v>10.5</v>
          </cell>
        </row>
        <row r="76">
          <cell r="C76">
            <v>10.06</v>
          </cell>
        </row>
        <row r="77">
          <cell r="C77">
            <v>9.5399999999999991</v>
          </cell>
        </row>
        <row r="78">
          <cell r="C78">
            <v>9.4</v>
          </cell>
        </row>
        <row r="79">
          <cell r="C79">
            <v>8.93</v>
          </cell>
        </row>
        <row r="80">
          <cell r="C80">
            <v>7.96</v>
          </cell>
        </row>
        <row r="81">
          <cell r="C81">
            <v>7.39</v>
          </cell>
        </row>
        <row r="82">
          <cell r="C82">
            <v>7.52</v>
          </cell>
        </row>
        <row r="83">
          <cell r="C83">
            <v>7.57</v>
          </cell>
        </row>
        <row r="84">
          <cell r="C84">
            <v>7.27</v>
          </cell>
        </row>
        <row r="85">
          <cell r="C85">
            <v>7.33</v>
          </cell>
        </row>
        <row r="86">
          <cell r="C86">
            <v>7.62</v>
          </cell>
        </row>
        <row r="87">
          <cell r="C87">
            <v>7.7</v>
          </cell>
        </row>
        <row r="88">
          <cell r="C88">
            <v>7.52</v>
          </cell>
        </row>
        <row r="89">
          <cell r="C89">
            <v>7.37</v>
          </cell>
        </row>
        <row r="90">
          <cell r="C90">
            <v>7.39</v>
          </cell>
        </row>
        <row r="91">
          <cell r="C91">
            <v>7.54</v>
          </cell>
        </row>
        <row r="92">
          <cell r="C92">
            <v>7.55</v>
          </cell>
        </row>
        <row r="93">
          <cell r="C93">
            <v>8.25</v>
          </cell>
        </row>
        <row r="94">
          <cell r="C94">
            <v>8.7799999999999994</v>
          </cell>
        </row>
        <row r="95">
          <cell r="C95">
            <v>8.57</v>
          </cell>
        </row>
        <row r="96">
          <cell r="C96">
            <v>8.64</v>
          </cell>
        </row>
        <row r="97">
          <cell r="C97">
            <v>8.9700000000000006</v>
          </cell>
        </row>
        <row r="98">
          <cell r="C98">
            <v>9.59</v>
          </cell>
        </row>
        <row r="99">
          <cell r="C99">
            <v>9.61</v>
          </cell>
        </row>
        <row r="100">
          <cell r="C100">
            <v>8.9499999999999993</v>
          </cell>
        </row>
        <row r="101">
          <cell r="C101">
            <v>9.1199999999999992</v>
          </cell>
        </row>
        <row r="102">
          <cell r="C102">
            <v>8.83</v>
          </cell>
        </row>
        <row r="103">
          <cell r="C103">
            <v>8.43</v>
          </cell>
        </row>
        <row r="104">
          <cell r="C104">
            <v>8.6300000000000008</v>
          </cell>
        </row>
        <row r="105">
          <cell r="C105">
            <v>8.9499999999999993</v>
          </cell>
        </row>
        <row r="106">
          <cell r="C106">
            <v>9.23</v>
          </cell>
        </row>
        <row r="107">
          <cell r="C107">
            <v>9</v>
          </cell>
        </row>
        <row r="108">
          <cell r="C108">
            <v>9.14</v>
          </cell>
        </row>
        <row r="109">
          <cell r="C109">
            <v>9.32</v>
          </cell>
        </row>
        <row r="110">
          <cell r="C110">
            <v>9.06</v>
          </cell>
        </row>
        <row r="111">
          <cell r="C111">
            <v>8.89</v>
          </cell>
        </row>
        <row r="112">
          <cell r="C112">
            <v>9.02</v>
          </cell>
        </row>
        <row r="113">
          <cell r="C113">
            <v>9.01</v>
          </cell>
        </row>
        <row r="114">
          <cell r="C114">
            <v>8.93</v>
          </cell>
        </row>
        <row r="115">
          <cell r="C115">
            <v>9.01</v>
          </cell>
        </row>
        <row r="116">
          <cell r="C116">
            <v>9.17</v>
          </cell>
        </row>
        <row r="117">
          <cell r="C117">
            <v>9.0299999999999994</v>
          </cell>
        </row>
        <row r="118">
          <cell r="C118">
            <v>8.83</v>
          </cell>
        </row>
        <row r="119">
          <cell r="C119">
            <v>8.27</v>
          </cell>
        </row>
        <row r="120">
          <cell r="C120">
            <v>8.08</v>
          </cell>
        </row>
        <row r="121">
          <cell r="C121">
            <v>8.1199999999999992</v>
          </cell>
        </row>
        <row r="122">
          <cell r="C122">
            <v>8.15</v>
          </cell>
        </row>
        <row r="123">
          <cell r="C123">
            <v>8</v>
          </cell>
        </row>
        <row r="124">
          <cell r="C124">
            <v>7.9</v>
          </cell>
        </row>
        <row r="125">
          <cell r="C125">
            <v>7.9</v>
          </cell>
        </row>
        <row r="126">
          <cell r="C126">
            <v>8.26</v>
          </cell>
        </row>
        <row r="127">
          <cell r="C127">
            <v>8.5</v>
          </cell>
        </row>
        <row r="128">
          <cell r="C128">
            <v>8.56</v>
          </cell>
        </row>
        <row r="129">
          <cell r="C129">
            <v>8.76</v>
          </cell>
        </row>
        <row r="130">
          <cell r="C130">
            <v>8.73</v>
          </cell>
        </row>
        <row r="131">
          <cell r="C131">
            <v>8.4600000000000009</v>
          </cell>
        </row>
        <row r="132">
          <cell r="C132">
            <v>8.5</v>
          </cell>
        </row>
        <row r="133">
          <cell r="C133">
            <v>8.86</v>
          </cell>
        </row>
        <row r="134">
          <cell r="C134">
            <v>9.0299999999999994</v>
          </cell>
        </row>
        <row r="135">
          <cell r="C135">
            <v>8.86</v>
          </cell>
        </row>
        <row r="136">
          <cell r="C136">
            <v>8.5399999999999991</v>
          </cell>
        </row>
        <row r="137">
          <cell r="C137">
            <v>8.24</v>
          </cell>
        </row>
        <row r="138">
          <cell r="C138">
            <v>8.27</v>
          </cell>
        </row>
        <row r="139">
          <cell r="C139">
            <v>8.0299999999999994</v>
          </cell>
        </row>
        <row r="140">
          <cell r="C140">
            <v>8.2899999999999991</v>
          </cell>
        </row>
        <row r="141">
          <cell r="C141">
            <v>8.2100000000000009</v>
          </cell>
        </row>
        <row r="142">
          <cell r="C142">
            <v>8.27</v>
          </cell>
        </row>
        <row r="143">
          <cell r="C143">
            <v>8.4700000000000006</v>
          </cell>
        </row>
        <row r="144">
          <cell r="C144">
            <v>8.4499999999999993</v>
          </cell>
        </row>
        <row r="145">
          <cell r="C145">
            <v>8.14</v>
          </cell>
        </row>
        <row r="146">
          <cell r="C146">
            <v>7.95</v>
          </cell>
        </row>
        <row r="147">
          <cell r="C147">
            <v>7.93</v>
          </cell>
        </row>
        <row r="148">
          <cell r="C148">
            <v>7.92</v>
          </cell>
        </row>
        <row r="149">
          <cell r="C149">
            <v>7.7</v>
          </cell>
        </row>
        <row r="150">
          <cell r="C150">
            <v>7.58</v>
          </cell>
        </row>
        <row r="151">
          <cell r="C151">
            <v>7.85</v>
          </cell>
        </row>
        <row r="152">
          <cell r="C152">
            <v>7.97</v>
          </cell>
        </row>
        <row r="153">
          <cell r="C153">
            <v>7.96</v>
          </cell>
        </row>
        <row r="154">
          <cell r="C154">
            <v>7.89</v>
          </cell>
        </row>
        <row r="155">
          <cell r="C155">
            <v>7.84</v>
          </cell>
        </row>
        <row r="156">
          <cell r="C156">
            <v>7.6</v>
          </cell>
        </row>
        <row r="157">
          <cell r="C157">
            <v>7.39</v>
          </cell>
        </row>
        <row r="158">
          <cell r="C158">
            <v>7.34</v>
          </cell>
        </row>
        <row r="159">
          <cell r="C159">
            <v>7.53</v>
          </cell>
        </row>
        <row r="160">
          <cell r="C160">
            <v>7.61</v>
          </cell>
        </row>
        <row r="161">
          <cell r="C161">
            <v>7.44</v>
          </cell>
        </row>
        <row r="162">
          <cell r="C162">
            <v>7.34</v>
          </cell>
        </row>
        <row r="163">
          <cell r="C163">
            <v>7.09</v>
          </cell>
        </row>
        <row r="164">
          <cell r="C164">
            <v>6.82</v>
          </cell>
        </row>
        <row r="165">
          <cell r="C165">
            <v>6.85</v>
          </cell>
        </row>
        <row r="166">
          <cell r="C166">
            <v>6.92</v>
          </cell>
        </row>
        <row r="167">
          <cell r="C167">
            <v>6.81</v>
          </cell>
        </row>
        <row r="168">
          <cell r="C168">
            <v>6.63</v>
          </cell>
        </row>
        <row r="169">
          <cell r="C169">
            <v>6.32</v>
          </cell>
        </row>
        <row r="170">
          <cell r="C170">
            <v>6</v>
          </cell>
        </row>
        <row r="171">
          <cell r="C171">
            <v>5.94</v>
          </cell>
        </row>
        <row r="172">
          <cell r="C172">
            <v>6.21</v>
          </cell>
        </row>
        <row r="173">
          <cell r="C173">
            <v>6.25</v>
          </cell>
        </row>
        <row r="174">
          <cell r="C174">
            <v>6.29</v>
          </cell>
        </row>
        <row r="175">
          <cell r="C175">
            <v>6.49</v>
          </cell>
        </row>
        <row r="176">
          <cell r="C176">
            <v>6.91</v>
          </cell>
        </row>
        <row r="177">
          <cell r="C177">
            <v>7.27</v>
          </cell>
        </row>
        <row r="178">
          <cell r="C178">
            <v>7.41</v>
          </cell>
        </row>
        <row r="179">
          <cell r="C179">
            <v>7.4</v>
          </cell>
        </row>
        <row r="180">
          <cell r="C180">
            <v>7.58</v>
          </cell>
        </row>
        <row r="181">
          <cell r="C181">
            <v>7.49</v>
          </cell>
        </row>
        <row r="182">
          <cell r="C182">
            <v>7.71</v>
          </cell>
        </row>
        <row r="183">
          <cell r="C183">
            <v>7.94</v>
          </cell>
        </row>
        <row r="184">
          <cell r="C184">
            <v>8.08</v>
          </cell>
        </row>
        <row r="185">
          <cell r="C185">
            <v>7.87</v>
          </cell>
        </row>
        <row r="186">
          <cell r="C186">
            <v>7.85</v>
          </cell>
        </row>
        <row r="187">
          <cell r="C187">
            <v>7.61</v>
          </cell>
        </row>
        <row r="188">
          <cell r="C188">
            <v>7.45</v>
          </cell>
        </row>
        <row r="189">
          <cell r="C189">
            <v>7.36</v>
          </cell>
        </row>
        <row r="190">
          <cell r="C190">
            <v>6.95</v>
          </cell>
        </row>
        <row r="191">
          <cell r="C191">
            <v>6.57</v>
          </cell>
        </row>
        <row r="192">
          <cell r="C192">
            <v>6.72</v>
          </cell>
        </row>
        <row r="193">
          <cell r="C193">
            <v>6.86</v>
          </cell>
        </row>
        <row r="194">
          <cell r="C194">
            <v>6.55</v>
          </cell>
        </row>
        <row r="195">
          <cell r="C195">
            <v>6.37</v>
          </cell>
        </row>
        <row r="196">
          <cell r="C196">
            <v>6.26</v>
          </cell>
        </row>
        <row r="197">
          <cell r="C197">
            <v>6.06</v>
          </cell>
        </row>
        <row r="198">
          <cell r="C198">
            <v>6.05</v>
          </cell>
        </row>
        <row r="199">
          <cell r="C199">
            <v>6.24</v>
          </cell>
        </row>
        <row r="200">
          <cell r="C200">
            <v>6.6</v>
          </cell>
        </row>
        <row r="201">
          <cell r="C201">
            <v>6.79</v>
          </cell>
        </row>
        <row r="202">
          <cell r="C202">
            <v>6.93</v>
          </cell>
        </row>
        <row r="203">
          <cell r="C203">
            <v>7.06</v>
          </cell>
        </row>
        <row r="204">
          <cell r="C204">
            <v>7.03</v>
          </cell>
        </row>
        <row r="205">
          <cell r="C205">
            <v>6.84</v>
          </cell>
        </row>
        <row r="206">
          <cell r="C206">
            <v>7.03</v>
          </cell>
        </row>
        <row r="207">
          <cell r="C207">
            <v>6.81</v>
          </cell>
        </row>
        <row r="208">
          <cell r="C208">
            <v>6.48</v>
          </cell>
        </row>
        <row r="209">
          <cell r="C209">
            <v>6.55</v>
          </cell>
        </row>
        <row r="210">
          <cell r="C210">
            <v>6.83</v>
          </cell>
        </row>
        <row r="211">
          <cell r="C211">
            <v>6.69</v>
          </cell>
        </row>
        <row r="212">
          <cell r="C212">
            <v>6.93</v>
          </cell>
        </row>
        <row r="213">
          <cell r="C213">
            <v>7.09</v>
          </cell>
        </row>
        <row r="214">
          <cell r="C214">
            <v>6.94</v>
          </cell>
        </row>
        <row r="215">
          <cell r="C215">
            <v>6.77</v>
          </cell>
        </row>
        <row r="216">
          <cell r="C216">
            <v>6.51</v>
          </cell>
        </row>
        <row r="217">
          <cell r="C217">
            <v>6.58</v>
          </cell>
        </row>
        <row r="218">
          <cell r="C218">
            <v>6.5</v>
          </cell>
        </row>
        <row r="219">
          <cell r="C219">
            <v>6.33</v>
          </cell>
        </row>
        <row r="220">
          <cell r="C220">
            <v>6.11</v>
          </cell>
        </row>
        <row r="221">
          <cell r="C221">
            <v>5.99</v>
          </cell>
        </row>
        <row r="222">
          <cell r="C222">
            <v>5.81</v>
          </cell>
        </row>
        <row r="223">
          <cell r="C223">
            <v>5.89</v>
          </cell>
        </row>
        <row r="224">
          <cell r="C224">
            <v>5.95</v>
          </cell>
        </row>
        <row r="225">
          <cell r="C225">
            <v>5.92</v>
          </cell>
        </row>
        <row r="226">
          <cell r="C226">
            <v>5.93</v>
          </cell>
        </row>
        <row r="227">
          <cell r="C227">
            <v>5.7</v>
          </cell>
        </row>
        <row r="228">
          <cell r="C228">
            <v>5.68</v>
          </cell>
        </row>
        <row r="229">
          <cell r="C229">
            <v>5.54</v>
          </cell>
        </row>
        <row r="230">
          <cell r="C230">
            <v>5.2</v>
          </cell>
        </row>
        <row r="231">
          <cell r="C231">
            <v>5.01</v>
          </cell>
        </row>
        <row r="232">
          <cell r="C232">
            <v>5.25</v>
          </cell>
        </row>
        <row r="233">
          <cell r="C233">
            <v>5.0599999999999996</v>
          </cell>
        </row>
      </sheetData>
      <sheetData sheetId="1"/>
      <sheetData sheetId="2"/>
      <sheetData sheetId="3" refreshError="1"/>
      <sheetData sheetId="4"/>
      <sheetData sheetId="5" refreshError="1"/>
      <sheetData sheetId="6"/>
      <sheetData sheetId="7" refreshError="1"/>
      <sheetData sheetId="8"/>
      <sheetData sheetId="9"/>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
      <sheetName val="Capitalization"/>
      <sheetName val="Pfd Stock"/>
      <sheetName val="WCLTD"/>
      <sheetName val="MTN-C"/>
      <sheetName val="MTN-D"/>
      <sheetName val="92 EIRR"/>
      <sheetName val="93 EIRR"/>
      <sheetName val="Mates A"/>
      <sheetName val="Mates B"/>
      <sheetName val="94 EIRR"/>
      <sheetName val="98 EIRR A&amp;B"/>
      <sheetName val="TOPrs"/>
      <sheetName val="Int Rate Hedging-1"/>
      <sheetName val="Int Rate Hedging-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 Info."/>
      <sheetName val="Gen. Info."/>
      <sheetName val="Mngrs &amp; Offcrs"/>
      <sheetName val="Directors"/>
      <sheetName val="Long Term Debt"/>
      <sheetName val="Dividends"/>
      <sheetName val="Plant in Ser"/>
      <sheetName val="Depr."/>
      <sheetName val="Inc Stmnt"/>
      <sheetName val="Taxes Other"/>
      <sheetName val="Balance Sheet"/>
      <sheetName val="Liability Ins"/>
      <sheetName val="Miles of Line"/>
      <sheetName val="Gas Purchased &amp; Sold"/>
      <sheetName val="Dedication Res."/>
      <sheetName val="Emer. Curt. &amp; IRP"/>
      <sheetName val="Imprt Chngs"/>
      <sheetName val="Plnt Add-Ret-17a"/>
      <sheetName val="Fin Chngs (pg 17b)"/>
      <sheetName val="Oat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
      <sheetName val="Capitalization"/>
      <sheetName val="Pfd Stock"/>
      <sheetName val="WCLTD"/>
      <sheetName val="MTN-C"/>
      <sheetName val="MTN-D"/>
      <sheetName val="92 EIRR"/>
      <sheetName val="93 EIRR"/>
      <sheetName val="Mates A"/>
      <sheetName val="Mates B"/>
      <sheetName val="94 EIRR"/>
      <sheetName val="98 EIRR A&amp;B"/>
      <sheetName val="TOPrs"/>
      <sheetName val="Int Rate Hedging-1"/>
      <sheetName val="Int Rate Hedging-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ata"/>
      <sheetName val="Moody's Bond Yield Data"/>
      <sheetName val="Cover"/>
      <sheetName val="List"/>
      <sheetName val="Discount Rate"/>
      <sheetName val="Prime Rate"/>
      <sheetName val="Inflation"/>
      <sheetName val="Moody's"/>
      <sheetName val="30 Yr. Bonds"/>
      <sheetName val="Discount Chart"/>
      <sheetName val="Inflation Chart"/>
      <sheetName val="Moody's T-Bond Chart"/>
      <sheetName val="Moody's Spread Chart"/>
      <sheetName val="Moody's Baa Bond Yields Chart"/>
      <sheetName val="Econ Est &amp; Proj"/>
      <sheetName val="Hist. Cap Stru Atmos"/>
      <sheetName val="Ratios"/>
      <sheetName val="Cap. Struct."/>
      <sheetName val="LTD Rate"/>
      <sheetName val="STD Rate"/>
      <sheetName val="Comp. Co Criteria"/>
      <sheetName val="Ticker - Distr."/>
      <sheetName val="10-yr. Historical Growth"/>
      <sheetName val="5-yr. historical growth"/>
      <sheetName val="Avg 5-year and 10-year"/>
      <sheetName val="Comparable Projected Growth"/>
      <sheetName val="Comparable Stock Prices"/>
      <sheetName val="Comp DCF"/>
      <sheetName val="Comp CAPM"/>
      <sheetName val="Comp. Ratios"/>
      <sheetName val="RR"/>
      <sheetName val="WACC"/>
    </sheetNames>
    <sheetDataSet>
      <sheetData sheetId="0">
        <row r="30">
          <cell r="B30" t="str">
            <v>82</v>
          </cell>
          <cell r="C30">
            <v>14.22</v>
          </cell>
          <cell r="E30">
            <v>16.73</v>
          </cell>
          <cell r="I30">
            <v>8.4</v>
          </cell>
          <cell r="K30">
            <v>12</v>
          </cell>
          <cell r="O30">
            <v>2.5099999999999998</v>
          </cell>
          <cell r="P30">
            <v>1.5240553745928338</v>
          </cell>
        </row>
        <row r="31">
          <cell r="C31">
            <v>14.22</v>
          </cell>
          <cell r="E31">
            <v>16.72</v>
          </cell>
          <cell r="I31">
            <v>7.6</v>
          </cell>
          <cell r="K31">
            <v>12</v>
          </cell>
          <cell r="O31">
            <v>2.4999999999999982</v>
          </cell>
          <cell r="P31">
            <v>1.5240553745928338</v>
          </cell>
        </row>
        <row r="32">
          <cell r="C32">
            <v>13.53</v>
          </cell>
          <cell r="E32">
            <v>16.07</v>
          </cell>
          <cell r="I32">
            <v>6.8</v>
          </cell>
          <cell r="K32">
            <v>12</v>
          </cell>
          <cell r="O32">
            <v>2.5400000000000009</v>
          </cell>
          <cell r="P32">
            <v>1.5240553745928338</v>
          </cell>
        </row>
        <row r="33">
          <cell r="C33">
            <v>13.37</v>
          </cell>
          <cell r="E33">
            <v>15.82</v>
          </cell>
          <cell r="I33">
            <v>6.5</v>
          </cell>
          <cell r="K33">
            <v>12</v>
          </cell>
          <cell r="O33">
            <v>2.4500000000000011</v>
          </cell>
          <cell r="P33">
            <v>1.5240553745928338</v>
          </cell>
        </row>
        <row r="34">
          <cell r="C34">
            <v>13.24</v>
          </cell>
          <cell r="E34">
            <v>15.6</v>
          </cell>
          <cell r="I34">
            <v>6.7</v>
          </cell>
          <cell r="K34">
            <v>12</v>
          </cell>
          <cell r="O34">
            <v>2.3599999999999994</v>
          </cell>
          <cell r="P34">
            <v>1.5240553745928338</v>
          </cell>
        </row>
        <row r="35">
          <cell r="C35">
            <v>13.92</v>
          </cell>
          <cell r="E35">
            <v>16.18</v>
          </cell>
          <cell r="I35">
            <v>7.1</v>
          </cell>
          <cell r="K35">
            <v>12</v>
          </cell>
          <cell r="O35">
            <v>2.2599999999999998</v>
          </cell>
          <cell r="P35">
            <v>1.5240553745928338</v>
          </cell>
        </row>
        <row r="36">
          <cell r="C36">
            <v>13.55</v>
          </cell>
          <cell r="E36">
            <v>16.04</v>
          </cell>
          <cell r="I36">
            <v>6.4</v>
          </cell>
          <cell r="K36">
            <v>11</v>
          </cell>
          <cell r="O36">
            <v>2.4899999999999984</v>
          </cell>
          <cell r="P36">
            <v>1.5240553745928338</v>
          </cell>
        </row>
        <row r="37">
          <cell r="C37">
            <v>12.77</v>
          </cell>
          <cell r="E37">
            <v>15.22</v>
          </cell>
          <cell r="I37">
            <v>5.9</v>
          </cell>
          <cell r="K37">
            <v>10</v>
          </cell>
          <cell r="O37">
            <v>2.4500000000000011</v>
          </cell>
          <cell r="P37">
            <v>1.5240553745928338</v>
          </cell>
        </row>
        <row r="38">
          <cell r="C38">
            <v>12.07</v>
          </cell>
          <cell r="E38">
            <v>14.56</v>
          </cell>
          <cell r="I38">
            <v>5</v>
          </cell>
          <cell r="K38">
            <v>9.5</v>
          </cell>
          <cell r="O38">
            <v>2.4900000000000002</v>
          </cell>
          <cell r="P38">
            <v>1.5240553745928338</v>
          </cell>
        </row>
        <row r="39">
          <cell r="C39">
            <v>11.17</v>
          </cell>
          <cell r="E39">
            <v>13.88</v>
          </cell>
          <cell r="I39">
            <v>5.0999999999999996</v>
          </cell>
          <cell r="K39">
            <v>9</v>
          </cell>
          <cell r="O39">
            <v>2.7100000000000009</v>
          </cell>
          <cell r="P39">
            <v>1.5240553745928338</v>
          </cell>
        </row>
        <row r="40">
          <cell r="C40">
            <v>10.54</v>
          </cell>
          <cell r="E40">
            <v>13.58</v>
          </cell>
          <cell r="I40">
            <v>4.5999999999999996</v>
          </cell>
          <cell r="K40">
            <v>9</v>
          </cell>
          <cell r="O40">
            <v>3.0400000000000009</v>
          </cell>
          <cell r="P40">
            <v>1.5240553745928338</v>
          </cell>
        </row>
        <row r="41">
          <cell r="C41">
            <v>10.54</v>
          </cell>
          <cell r="E41">
            <v>13.55</v>
          </cell>
          <cell r="I41">
            <v>3.8</v>
          </cell>
          <cell r="K41">
            <v>8.5</v>
          </cell>
          <cell r="O41">
            <v>3.0100000000000016</v>
          </cell>
          <cell r="P41">
            <v>1.5240553745928338</v>
          </cell>
        </row>
        <row r="42">
          <cell r="B42" t="str">
            <v>83</v>
          </cell>
          <cell r="C42">
            <v>10.63</v>
          </cell>
          <cell r="E42">
            <v>13.46</v>
          </cell>
          <cell r="I42">
            <v>3.7</v>
          </cell>
          <cell r="K42">
            <v>8.5</v>
          </cell>
          <cell r="O42">
            <v>2.83</v>
          </cell>
          <cell r="P42">
            <v>1.5240553745928338</v>
          </cell>
        </row>
        <row r="43">
          <cell r="C43">
            <v>10.88</v>
          </cell>
          <cell r="E43">
            <v>13.6</v>
          </cell>
          <cell r="I43">
            <v>3.5</v>
          </cell>
          <cell r="K43">
            <v>8.5</v>
          </cell>
          <cell r="O43">
            <v>2.7199999999999989</v>
          </cell>
          <cell r="P43">
            <v>1.5240553745928338</v>
          </cell>
        </row>
        <row r="44">
          <cell r="C44">
            <v>10.63</v>
          </cell>
          <cell r="E44">
            <v>13.28</v>
          </cell>
          <cell r="I44">
            <v>3.6</v>
          </cell>
          <cell r="K44">
            <v>8.5</v>
          </cell>
          <cell r="O44">
            <v>2.6499999999999986</v>
          </cell>
          <cell r="P44">
            <v>1.5240553745928338</v>
          </cell>
        </row>
        <row r="45">
          <cell r="C45">
            <v>10.48</v>
          </cell>
          <cell r="E45">
            <v>13.03</v>
          </cell>
          <cell r="I45">
            <v>3.9</v>
          </cell>
          <cell r="K45">
            <v>8.5</v>
          </cell>
          <cell r="O45">
            <v>2.5499999999999989</v>
          </cell>
          <cell r="P45">
            <v>1.5240553745928338</v>
          </cell>
        </row>
        <row r="46">
          <cell r="C46">
            <v>10.53</v>
          </cell>
          <cell r="E46">
            <v>13</v>
          </cell>
          <cell r="I46">
            <v>3.5</v>
          </cell>
          <cell r="K46">
            <v>8.5</v>
          </cell>
          <cell r="O46">
            <v>2.4700000000000006</v>
          </cell>
          <cell r="P46">
            <v>1.5240553745928338</v>
          </cell>
        </row>
        <row r="47">
          <cell r="C47">
            <v>10.93</v>
          </cell>
          <cell r="E47">
            <v>13.17</v>
          </cell>
          <cell r="I47">
            <v>2.6</v>
          </cell>
          <cell r="K47">
            <v>8.5</v>
          </cell>
          <cell r="O47">
            <v>2.2400000000000002</v>
          </cell>
          <cell r="P47">
            <v>1.5240553745928338</v>
          </cell>
        </row>
        <row r="48">
          <cell r="C48">
            <v>11.4</v>
          </cell>
          <cell r="E48">
            <v>13.28</v>
          </cell>
          <cell r="I48">
            <v>2.5</v>
          </cell>
          <cell r="K48">
            <v>8.5</v>
          </cell>
          <cell r="O48">
            <v>1.879999999999999</v>
          </cell>
          <cell r="P48">
            <v>1.5240553745928338</v>
          </cell>
        </row>
        <row r="49">
          <cell r="C49">
            <v>11.82</v>
          </cell>
          <cell r="E49">
            <v>13.5</v>
          </cell>
          <cell r="I49">
            <v>2.6</v>
          </cell>
          <cell r="K49">
            <v>8.5</v>
          </cell>
          <cell r="O49">
            <v>1.6799999999999997</v>
          </cell>
          <cell r="P49">
            <v>1.5240553745928338</v>
          </cell>
        </row>
        <row r="50">
          <cell r="C50">
            <v>11.63</v>
          </cell>
          <cell r="E50">
            <v>13.35</v>
          </cell>
          <cell r="I50">
            <v>2.9</v>
          </cell>
          <cell r="K50">
            <v>8.5</v>
          </cell>
          <cell r="O50">
            <v>1.7199999999999989</v>
          </cell>
          <cell r="P50">
            <v>1.5240553745928338</v>
          </cell>
        </row>
        <row r="51">
          <cell r="C51">
            <v>11.58</v>
          </cell>
          <cell r="E51">
            <v>13.19</v>
          </cell>
          <cell r="I51">
            <v>2.9</v>
          </cell>
          <cell r="K51">
            <v>8.5</v>
          </cell>
          <cell r="O51">
            <v>1.6099999999999994</v>
          </cell>
          <cell r="P51">
            <v>1.5240553745928338</v>
          </cell>
        </row>
        <row r="52">
          <cell r="C52">
            <v>11.75</v>
          </cell>
          <cell r="E52">
            <v>13.33</v>
          </cell>
          <cell r="I52">
            <v>3.3</v>
          </cell>
          <cell r="K52">
            <v>8.5</v>
          </cell>
          <cell r="O52">
            <v>1.58</v>
          </cell>
          <cell r="P52">
            <v>1.5240553745928338</v>
          </cell>
        </row>
        <row r="53">
          <cell r="C53">
            <v>11.88</v>
          </cell>
          <cell r="E53">
            <v>13.48</v>
          </cell>
          <cell r="I53">
            <v>3.8</v>
          </cell>
          <cell r="K53">
            <v>8.5</v>
          </cell>
          <cell r="O53">
            <v>1.5999999999999996</v>
          </cell>
          <cell r="P53">
            <v>1.5240553745928338</v>
          </cell>
        </row>
        <row r="54">
          <cell r="B54" t="str">
            <v>84</v>
          </cell>
          <cell r="C54">
            <v>11.75</v>
          </cell>
          <cell r="E54">
            <v>13.4</v>
          </cell>
          <cell r="I54">
            <v>4.2</v>
          </cell>
          <cell r="K54">
            <v>8.5</v>
          </cell>
          <cell r="O54">
            <v>1.6500000000000004</v>
          </cell>
          <cell r="P54">
            <v>1.5240553745928338</v>
          </cell>
        </row>
        <row r="55">
          <cell r="C55">
            <v>11.95</v>
          </cell>
          <cell r="E55">
            <v>13.5</v>
          </cell>
          <cell r="I55">
            <v>4.5999999999999996</v>
          </cell>
          <cell r="K55">
            <v>8.5</v>
          </cell>
          <cell r="O55">
            <v>1.5500000000000007</v>
          </cell>
          <cell r="P55">
            <v>1.5240553745928338</v>
          </cell>
        </row>
        <row r="56">
          <cell r="C56">
            <v>12.38</v>
          </cell>
          <cell r="E56">
            <v>14.03</v>
          </cell>
          <cell r="I56">
            <v>4.8</v>
          </cell>
          <cell r="K56">
            <v>8.5</v>
          </cell>
          <cell r="O56">
            <v>1.6499999999999986</v>
          </cell>
          <cell r="P56">
            <v>1.5240553745928338</v>
          </cell>
        </row>
        <row r="57">
          <cell r="C57">
            <v>12.65</v>
          </cell>
          <cell r="E57">
            <v>14.3</v>
          </cell>
          <cell r="I57">
            <v>4.5999999999999996</v>
          </cell>
          <cell r="K57">
            <v>9</v>
          </cell>
          <cell r="O57">
            <v>1.6500000000000004</v>
          </cell>
          <cell r="P57">
            <v>1.5240553745928338</v>
          </cell>
        </row>
        <row r="58">
          <cell r="C58">
            <v>13.43</v>
          </cell>
          <cell r="E58">
            <v>14.95</v>
          </cell>
          <cell r="I58">
            <v>4.2</v>
          </cell>
          <cell r="K58">
            <v>9</v>
          </cell>
          <cell r="O58">
            <v>1.5199999999999996</v>
          </cell>
          <cell r="P58">
            <v>1.5240553745928338</v>
          </cell>
        </row>
        <row r="59">
          <cell r="C59">
            <v>13.44</v>
          </cell>
          <cell r="E59">
            <v>15.16</v>
          </cell>
          <cell r="I59">
            <v>4.2</v>
          </cell>
          <cell r="K59">
            <v>9</v>
          </cell>
          <cell r="O59">
            <v>1.7200000000000006</v>
          </cell>
          <cell r="P59">
            <v>1.5240553745928338</v>
          </cell>
        </row>
        <row r="60">
          <cell r="C60">
            <v>13.21</v>
          </cell>
          <cell r="E60">
            <v>14.92</v>
          </cell>
          <cell r="I60">
            <v>4.2</v>
          </cell>
          <cell r="K60">
            <v>9</v>
          </cell>
          <cell r="O60">
            <v>1.7099999999999991</v>
          </cell>
          <cell r="P60">
            <v>1.5240553745928338</v>
          </cell>
        </row>
        <row r="61">
          <cell r="C61">
            <v>12.54</v>
          </cell>
          <cell r="E61">
            <v>14.29</v>
          </cell>
          <cell r="I61">
            <v>4.3</v>
          </cell>
          <cell r="K61">
            <v>9</v>
          </cell>
          <cell r="O61">
            <v>1.75</v>
          </cell>
          <cell r="P61">
            <v>1.5240553745928338</v>
          </cell>
        </row>
        <row r="62">
          <cell r="C62">
            <v>12.29</v>
          </cell>
          <cell r="E62">
            <v>14.04</v>
          </cell>
          <cell r="I62">
            <v>4.3</v>
          </cell>
          <cell r="K62">
            <v>9</v>
          </cell>
          <cell r="O62">
            <v>1.75</v>
          </cell>
          <cell r="P62">
            <v>1.5240553745928338</v>
          </cell>
        </row>
        <row r="63">
          <cell r="C63">
            <v>11.98</v>
          </cell>
          <cell r="E63">
            <v>13.68</v>
          </cell>
          <cell r="I63">
            <v>4.3</v>
          </cell>
          <cell r="K63">
            <v>9</v>
          </cell>
          <cell r="O63">
            <v>1.6999999999999993</v>
          </cell>
          <cell r="P63">
            <v>1.5240553745928338</v>
          </cell>
        </row>
        <row r="64">
          <cell r="C64">
            <v>11.56</v>
          </cell>
          <cell r="E64">
            <v>13.15</v>
          </cell>
          <cell r="I64">
            <v>4.0999999999999996</v>
          </cell>
          <cell r="K64">
            <v>8.5</v>
          </cell>
          <cell r="O64">
            <v>1.5899999999999999</v>
          </cell>
          <cell r="P64">
            <v>1.5240553745928338</v>
          </cell>
        </row>
        <row r="65">
          <cell r="C65">
            <v>11.52</v>
          </cell>
          <cell r="E65">
            <v>12.96</v>
          </cell>
          <cell r="I65">
            <v>3.9</v>
          </cell>
          <cell r="K65">
            <v>8</v>
          </cell>
          <cell r="O65">
            <v>1.4400000000000013</v>
          </cell>
          <cell r="P65">
            <v>1.5240553745928338</v>
          </cell>
        </row>
        <row r="66">
          <cell r="B66" t="str">
            <v>85</v>
          </cell>
          <cell r="C66">
            <v>11.45</v>
          </cell>
          <cell r="E66">
            <v>12.88</v>
          </cell>
          <cell r="I66">
            <v>3.5</v>
          </cell>
          <cell r="K66">
            <v>8</v>
          </cell>
          <cell r="O66">
            <v>1.4300000000000015</v>
          </cell>
          <cell r="P66">
            <v>1.5240553745928338</v>
          </cell>
        </row>
        <row r="67">
          <cell r="C67">
            <v>11.47</v>
          </cell>
          <cell r="E67">
            <v>13</v>
          </cell>
          <cell r="I67">
            <v>3.5</v>
          </cell>
          <cell r="K67">
            <v>8</v>
          </cell>
          <cell r="O67">
            <v>1.5299999999999994</v>
          </cell>
          <cell r="P67">
            <v>1.5240553745928338</v>
          </cell>
        </row>
        <row r="68">
          <cell r="C68">
            <v>11.81</v>
          </cell>
          <cell r="E68">
            <v>13.66</v>
          </cell>
          <cell r="I68">
            <v>3.7</v>
          </cell>
          <cell r="K68">
            <v>8</v>
          </cell>
          <cell r="O68">
            <v>1.8499999999999996</v>
          </cell>
          <cell r="P68">
            <v>1.5240553745928338</v>
          </cell>
        </row>
        <row r="69">
          <cell r="C69">
            <v>11.47</v>
          </cell>
          <cell r="E69">
            <v>13.42</v>
          </cell>
          <cell r="I69">
            <v>3.7</v>
          </cell>
          <cell r="K69">
            <v>8</v>
          </cell>
          <cell r="O69">
            <v>1.9499999999999993</v>
          </cell>
          <cell r="P69">
            <v>1.5240553745928338</v>
          </cell>
        </row>
        <row r="70">
          <cell r="C70">
            <v>11.05</v>
          </cell>
          <cell r="E70">
            <v>12.89</v>
          </cell>
          <cell r="I70">
            <v>3.8</v>
          </cell>
          <cell r="K70">
            <v>7.5</v>
          </cell>
          <cell r="O70">
            <v>1.8399999999999999</v>
          </cell>
          <cell r="P70">
            <v>1.5240553745928338</v>
          </cell>
        </row>
        <row r="71">
          <cell r="C71">
            <v>10.44</v>
          </cell>
          <cell r="E71">
            <v>11.91</v>
          </cell>
          <cell r="I71">
            <v>3.8</v>
          </cell>
          <cell r="K71">
            <v>7.5</v>
          </cell>
          <cell r="O71">
            <v>1.4700000000000006</v>
          </cell>
          <cell r="P71">
            <v>1.5240553745928338</v>
          </cell>
        </row>
        <row r="72">
          <cell r="C72">
            <v>10.5</v>
          </cell>
          <cell r="E72">
            <v>11.88</v>
          </cell>
          <cell r="I72">
            <v>3.6</v>
          </cell>
          <cell r="K72">
            <v>7.5</v>
          </cell>
          <cell r="O72">
            <v>1.3800000000000008</v>
          </cell>
          <cell r="P72">
            <v>1.5240553745928338</v>
          </cell>
        </row>
        <row r="73">
          <cell r="C73">
            <v>10.56</v>
          </cell>
          <cell r="E73">
            <v>11.93</v>
          </cell>
          <cell r="I73">
            <v>3.3</v>
          </cell>
          <cell r="K73">
            <v>7.5</v>
          </cell>
          <cell r="O73">
            <v>1.3699999999999992</v>
          </cell>
          <cell r="P73">
            <v>1.5240553745928338</v>
          </cell>
        </row>
        <row r="74">
          <cell r="C74">
            <v>10.61</v>
          </cell>
          <cell r="E74">
            <v>11.95</v>
          </cell>
          <cell r="I74">
            <v>3.1</v>
          </cell>
          <cell r="K74">
            <v>7.5</v>
          </cell>
          <cell r="O74">
            <v>1.3399999999999999</v>
          </cell>
          <cell r="P74">
            <v>1.5240553745928338</v>
          </cell>
        </row>
        <row r="75">
          <cell r="C75">
            <v>10.5</v>
          </cell>
          <cell r="E75">
            <v>11.84</v>
          </cell>
          <cell r="I75">
            <v>3.2</v>
          </cell>
          <cell r="K75">
            <v>7.5</v>
          </cell>
          <cell r="O75">
            <v>1.3399999999999999</v>
          </cell>
          <cell r="P75">
            <v>1.5240553745928338</v>
          </cell>
        </row>
        <row r="76">
          <cell r="C76">
            <v>10.06</v>
          </cell>
          <cell r="E76">
            <v>11.33</v>
          </cell>
          <cell r="I76">
            <v>3.5</v>
          </cell>
          <cell r="K76">
            <v>7.5</v>
          </cell>
          <cell r="O76">
            <v>1.2699999999999996</v>
          </cell>
          <cell r="P76">
            <v>1.5240553745928338</v>
          </cell>
        </row>
        <row r="77">
          <cell r="C77">
            <v>9.5399999999999991</v>
          </cell>
          <cell r="E77">
            <v>10.82</v>
          </cell>
          <cell r="I77">
            <v>3.8</v>
          </cell>
          <cell r="K77">
            <v>7.5</v>
          </cell>
          <cell r="O77">
            <v>1.2800000000000011</v>
          </cell>
          <cell r="P77">
            <v>1.5240553745928338</v>
          </cell>
        </row>
        <row r="78">
          <cell r="B78" t="str">
            <v>86</v>
          </cell>
          <cell r="C78">
            <v>9.4</v>
          </cell>
          <cell r="E78">
            <v>10.66</v>
          </cell>
          <cell r="I78">
            <v>3.9</v>
          </cell>
          <cell r="K78">
            <v>7.5</v>
          </cell>
          <cell r="O78">
            <v>1.2599999999999998</v>
          </cell>
          <cell r="P78">
            <v>1.5240553745928338</v>
          </cell>
        </row>
        <row r="79">
          <cell r="C79">
            <v>8.93</v>
          </cell>
          <cell r="E79">
            <v>10.16</v>
          </cell>
          <cell r="I79">
            <v>3.1</v>
          </cell>
          <cell r="K79">
            <v>7.5</v>
          </cell>
          <cell r="O79">
            <v>1.2300000000000004</v>
          </cell>
          <cell r="P79">
            <v>1.5240553745928338</v>
          </cell>
        </row>
        <row r="80">
          <cell r="C80">
            <v>7.96</v>
          </cell>
          <cell r="E80">
            <v>9.33</v>
          </cell>
          <cell r="I80">
            <v>2.2999999999999998</v>
          </cell>
          <cell r="K80">
            <v>7</v>
          </cell>
          <cell r="O80">
            <v>1.37</v>
          </cell>
          <cell r="P80">
            <v>1.5240553745928338</v>
          </cell>
        </row>
        <row r="81">
          <cell r="C81">
            <v>7.39</v>
          </cell>
          <cell r="E81">
            <v>9.02</v>
          </cell>
          <cell r="I81">
            <v>1.6</v>
          </cell>
          <cell r="K81">
            <v>6.5</v>
          </cell>
          <cell r="O81">
            <v>1.63</v>
          </cell>
          <cell r="P81">
            <v>1.5240553745928338</v>
          </cell>
        </row>
        <row r="82">
          <cell r="C82">
            <v>7.52</v>
          </cell>
          <cell r="E82">
            <v>9.52</v>
          </cell>
          <cell r="I82">
            <v>1.5</v>
          </cell>
          <cell r="K82">
            <v>6.5</v>
          </cell>
          <cell r="O82">
            <v>2</v>
          </cell>
          <cell r="P82">
            <v>1.5240553745928338</v>
          </cell>
        </row>
        <row r="83">
          <cell r="C83">
            <v>7.57</v>
          </cell>
          <cell r="E83">
            <v>9.51</v>
          </cell>
          <cell r="I83">
            <v>1.8</v>
          </cell>
          <cell r="K83">
            <v>6.5</v>
          </cell>
          <cell r="O83">
            <v>1.9399999999999995</v>
          </cell>
          <cell r="P83">
            <v>1.5240553745928338</v>
          </cell>
        </row>
        <row r="84">
          <cell r="C84">
            <v>7.27</v>
          </cell>
          <cell r="E84">
            <v>9.19</v>
          </cell>
          <cell r="I84">
            <v>1.6</v>
          </cell>
          <cell r="K84">
            <v>6</v>
          </cell>
          <cell r="O84">
            <v>1.92</v>
          </cell>
          <cell r="P84">
            <v>1.5240553745928338</v>
          </cell>
        </row>
        <row r="85">
          <cell r="C85">
            <v>7.33</v>
          </cell>
          <cell r="E85">
            <v>9.15</v>
          </cell>
          <cell r="I85">
            <v>1.6</v>
          </cell>
          <cell r="K85">
            <v>5.5</v>
          </cell>
          <cell r="O85">
            <v>1.8200000000000003</v>
          </cell>
          <cell r="P85">
            <v>1.5240553745928338</v>
          </cell>
        </row>
        <row r="86">
          <cell r="C86">
            <v>7.62</v>
          </cell>
          <cell r="E86">
            <v>9.42</v>
          </cell>
          <cell r="I86">
            <v>1.8</v>
          </cell>
          <cell r="K86">
            <v>5.5</v>
          </cell>
          <cell r="O86">
            <v>1.7999999999999998</v>
          </cell>
          <cell r="P86">
            <v>1.5240553745928338</v>
          </cell>
        </row>
        <row r="87">
          <cell r="C87">
            <v>7.7</v>
          </cell>
          <cell r="E87">
            <v>9.39</v>
          </cell>
          <cell r="I87">
            <v>1.5</v>
          </cell>
          <cell r="K87">
            <v>5.5</v>
          </cell>
          <cell r="O87">
            <v>1.6900000000000004</v>
          </cell>
          <cell r="P87">
            <v>1.5240553745928338</v>
          </cell>
        </row>
        <row r="88">
          <cell r="C88">
            <v>7.52</v>
          </cell>
          <cell r="E88">
            <v>9.15</v>
          </cell>
          <cell r="I88">
            <v>1.3</v>
          </cell>
          <cell r="K88">
            <v>5.5</v>
          </cell>
          <cell r="O88">
            <v>1.6300000000000008</v>
          </cell>
          <cell r="P88">
            <v>1.5240553745928338</v>
          </cell>
        </row>
        <row r="89">
          <cell r="C89">
            <v>7.37</v>
          </cell>
          <cell r="E89">
            <v>8.9600000000000009</v>
          </cell>
          <cell r="I89">
            <v>1.1000000000000001</v>
          </cell>
          <cell r="K89">
            <v>5.5</v>
          </cell>
          <cell r="O89">
            <v>1.5900000000000007</v>
          </cell>
          <cell r="P89">
            <v>1.5240553745928338</v>
          </cell>
        </row>
        <row r="90">
          <cell r="B90">
            <v>87</v>
          </cell>
          <cell r="C90">
            <v>7.39</v>
          </cell>
          <cell r="E90">
            <v>8.77</v>
          </cell>
          <cell r="I90">
            <v>1.5</v>
          </cell>
          <cell r="K90">
            <v>5.5</v>
          </cell>
          <cell r="O90">
            <v>1.38</v>
          </cell>
          <cell r="P90">
            <v>1.5240553745928338</v>
          </cell>
        </row>
        <row r="91">
          <cell r="C91">
            <v>7.54</v>
          </cell>
          <cell r="E91">
            <v>8.81</v>
          </cell>
          <cell r="I91">
            <v>2.1</v>
          </cell>
          <cell r="K91">
            <v>5.5</v>
          </cell>
          <cell r="O91">
            <v>1.2700000000000005</v>
          </cell>
          <cell r="P91">
            <v>1.5240553745928338</v>
          </cell>
        </row>
        <row r="92">
          <cell r="C92">
            <v>7.55</v>
          </cell>
          <cell r="E92">
            <v>8.75</v>
          </cell>
          <cell r="I92">
            <v>3</v>
          </cell>
          <cell r="K92">
            <v>5.5</v>
          </cell>
          <cell r="O92">
            <v>1.2000000000000002</v>
          </cell>
          <cell r="P92">
            <v>1.5240553745928338</v>
          </cell>
        </row>
        <row r="93">
          <cell r="C93">
            <v>8.25</v>
          </cell>
          <cell r="E93">
            <v>9.3000000000000007</v>
          </cell>
          <cell r="I93">
            <v>3.8</v>
          </cell>
          <cell r="K93">
            <v>5.5</v>
          </cell>
          <cell r="O93">
            <v>1.0500000000000007</v>
          </cell>
          <cell r="P93">
            <v>1.5240553745928338</v>
          </cell>
        </row>
        <row r="94">
          <cell r="C94">
            <v>8.7799999999999994</v>
          </cell>
          <cell r="E94">
            <v>9.82</v>
          </cell>
          <cell r="I94">
            <v>3.9</v>
          </cell>
          <cell r="K94">
            <v>5.5</v>
          </cell>
          <cell r="O94">
            <v>1.0400000000000009</v>
          </cell>
          <cell r="P94">
            <v>1.5240553745928338</v>
          </cell>
        </row>
        <row r="95">
          <cell r="C95">
            <v>8.57</v>
          </cell>
          <cell r="E95">
            <v>9.8699999999999992</v>
          </cell>
          <cell r="I95">
            <v>3.7</v>
          </cell>
          <cell r="K95">
            <v>5.5</v>
          </cell>
          <cell r="O95">
            <v>1.2999999999999989</v>
          </cell>
          <cell r="P95">
            <v>1.5240553745928338</v>
          </cell>
        </row>
        <row r="96">
          <cell r="C96">
            <v>8.64</v>
          </cell>
          <cell r="E96">
            <v>10.01</v>
          </cell>
          <cell r="I96">
            <v>3.9</v>
          </cell>
          <cell r="K96">
            <v>5.5</v>
          </cell>
          <cell r="O96">
            <v>1.3699999999999992</v>
          </cell>
          <cell r="P96">
            <v>1.5240553745928338</v>
          </cell>
        </row>
        <row r="97">
          <cell r="C97">
            <v>8.9700000000000006</v>
          </cell>
          <cell r="E97">
            <v>10.33</v>
          </cell>
          <cell r="I97">
            <v>4.3</v>
          </cell>
          <cell r="K97">
            <v>5.5</v>
          </cell>
          <cell r="O97">
            <v>1.3599999999999994</v>
          </cell>
          <cell r="P97">
            <v>1.5240553745928338</v>
          </cell>
        </row>
        <row r="98">
          <cell r="C98">
            <v>9.59</v>
          </cell>
          <cell r="E98">
            <v>11</v>
          </cell>
          <cell r="I98">
            <v>4.4000000000000004</v>
          </cell>
          <cell r="K98">
            <v>6</v>
          </cell>
          <cell r="O98">
            <v>1.4100000000000001</v>
          </cell>
          <cell r="P98">
            <v>1.5240553745928338</v>
          </cell>
        </row>
        <row r="99">
          <cell r="C99">
            <v>9.61</v>
          </cell>
          <cell r="E99">
            <v>11.32</v>
          </cell>
          <cell r="I99">
            <v>4.5</v>
          </cell>
          <cell r="K99">
            <v>6</v>
          </cell>
          <cell r="O99">
            <v>1.7100000000000009</v>
          </cell>
          <cell r="P99">
            <v>1.5240553745928338</v>
          </cell>
        </row>
        <row r="100">
          <cell r="C100">
            <v>8.9499999999999993</v>
          </cell>
          <cell r="E100">
            <v>10.82</v>
          </cell>
          <cell r="I100">
            <v>4.5</v>
          </cell>
          <cell r="K100">
            <v>6</v>
          </cell>
          <cell r="O100">
            <v>1.870000000000001</v>
          </cell>
          <cell r="P100">
            <v>1.5240553745928338</v>
          </cell>
        </row>
        <row r="101">
          <cell r="C101">
            <v>9.1199999999999992</v>
          </cell>
          <cell r="E101">
            <v>10.99</v>
          </cell>
          <cell r="I101">
            <v>4.4000000000000004</v>
          </cell>
          <cell r="K101">
            <v>6</v>
          </cell>
          <cell r="O101">
            <v>1.870000000000001</v>
          </cell>
          <cell r="P101">
            <v>1.5240553745928338</v>
          </cell>
        </row>
        <row r="102">
          <cell r="B102" t="str">
            <v>88</v>
          </cell>
          <cell r="C102">
            <v>8.83</v>
          </cell>
          <cell r="E102">
            <v>10.75</v>
          </cell>
          <cell r="I102">
            <v>4</v>
          </cell>
          <cell r="K102">
            <v>6</v>
          </cell>
          <cell r="O102">
            <v>1.92</v>
          </cell>
          <cell r="P102">
            <v>1.5240553745928338</v>
          </cell>
        </row>
        <row r="103">
          <cell r="C103">
            <v>8.43</v>
          </cell>
          <cell r="E103">
            <v>10.11</v>
          </cell>
          <cell r="I103">
            <v>3.9</v>
          </cell>
          <cell r="K103">
            <v>6</v>
          </cell>
          <cell r="O103">
            <v>1.6799999999999997</v>
          </cell>
          <cell r="P103">
            <v>1.5240553745928338</v>
          </cell>
        </row>
        <row r="104">
          <cell r="C104">
            <v>8.6300000000000008</v>
          </cell>
          <cell r="E104">
            <v>10.11</v>
          </cell>
          <cell r="I104">
            <v>3.9</v>
          </cell>
          <cell r="K104">
            <v>6</v>
          </cell>
          <cell r="O104">
            <v>1.4799999999999986</v>
          </cell>
          <cell r="P104">
            <v>1.5240553745928338</v>
          </cell>
        </row>
        <row r="105">
          <cell r="C105">
            <v>8.9499999999999993</v>
          </cell>
          <cell r="E105">
            <v>10.53</v>
          </cell>
          <cell r="I105">
            <v>3.9</v>
          </cell>
          <cell r="K105">
            <v>6</v>
          </cell>
          <cell r="O105">
            <v>1.58</v>
          </cell>
          <cell r="P105">
            <v>1.5240553745928338</v>
          </cell>
        </row>
        <row r="106">
          <cell r="C106">
            <v>9.23</v>
          </cell>
          <cell r="E106">
            <v>10.75</v>
          </cell>
          <cell r="I106">
            <v>3.9</v>
          </cell>
          <cell r="K106">
            <v>6</v>
          </cell>
          <cell r="O106">
            <v>1.5199999999999996</v>
          </cell>
          <cell r="P106">
            <v>1.5240553745928338</v>
          </cell>
        </row>
        <row r="107">
          <cell r="C107">
            <v>9</v>
          </cell>
          <cell r="E107">
            <v>10.71</v>
          </cell>
          <cell r="I107">
            <v>4</v>
          </cell>
          <cell r="K107">
            <v>6</v>
          </cell>
          <cell r="O107">
            <v>1.7100000000000009</v>
          </cell>
          <cell r="P107">
            <v>1.5240553745928338</v>
          </cell>
        </row>
        <row r="108">
          <cell r="C108">
            <v>9.14</v>
          </cell>
          <cell r="E108">
            <v>10.96</v>
          </cell>
          <cell r="I108">
            <v>4.0999999999999996</v>
          </cell>
          <cell r="K108">
            <v>6</v>
          </cell>
          <cell r="O108">
            <v>1.8200000000000003</v>
          </cell>
          <cell r="P108">
            <v>1.5240553745928338</v>
          </cell>
        </row>
        <row r="109">
          <cell r="C109">
            <v>9.32</v>
          </cell>
          <cell r="E109">
            <v>11.09</v>
          </cell>
          <cell r="I109">
            <v>4</v>
          </cell>
          <cell r="K109">
            <v>6.5</v>
          </cell>
          <cell r="O109">
            <v>1.7699999999999996</v>
          </cell>
          <cell r="P109">
            <v>1.5240553745928338</v>
          </cell>
        </row>
        <row r="110">
          <cell r="C110">
            <v>9.06</v>
          </cell>
          <cell r="E110">
            <v>10.56</v>
          </cell>
          <cell r="I110">
            <v>4.2</v>
          </cell>
          <cell r="K110">
            <v>6.5</v>
          </cell>
          <cell r="O110">
            <v>1.5</v>
          </cell>
          <cell r="P110">
            <v>1.5240553745928338</v>
          </cell>
        </row>
        <row r="111">
          <cell r="C111">
            <v>8.89</v>
          </cell>
          <cell r="E111">
            <v>9.92</v>
          </cell>
          <cell r="I111">
            <v>4.2</v>
          </cell>
          <cell r="K111">
            <v>6.5</v>
          </cell>
          <cell r="O111">
            <v>1.0299999999999994</v>
          </cell>
          <cell r="P111">
            <v>1.5240553745928338</v>
          </cell>
        </row>
        <row r="112">
          <cell r="C112">
            <v>9.02</v>
          </cell>
          <cell r="E112">
            <v>9.89</v>
          </cell>
          <cell r="I112">
            <v>4.2</v>
          </cell>
          <cell r="K112">
            <v>6.5</v>
          </cell>
          <cell r="O112">
            <v>0.87000000000000099</v>
          </cell>
          <cell r="P112">
            <v>1.5240553745928338</v>
          </cell>
        </row>
        <row r="113">
          <cell r="C113">
            <v>9.01</v>
          </cell>
          <cell r="E113">
            <v>10.02</v>
          </cell>
          <cell r="I113">
            <v>4.4000000000000004</v>
          </cell>
          <cell r="K113">
            <v>6.5</v>
          </cell>
          <cell r="O113">
            <v>1.0099999999999998</v>
          </cell>
          <cell r="P113">
            <v>1.5240553745928338</v>
          </cell>
        </row>
        <row r="114">
          <cell r="B114" t="str">
            <v>89</v>
          </cell>
          <cell r="C114">
            <v>8.93</v>
          </cell>
          <cell r="E114">
            <v>10.02</v>
          </cell>
          <cell r="I114">
            <v>4.7</v>
          </cell>
          <cell r="K114">
            <v>6.5</v>
          </cell>
          <cell r="O114">
            <v>1.0899999999999999</v>
          </cell>
          <cell r="P114">
            <v>1.5240553745928338</v>
          </cell>
        </row>
        <row r="115">
          <cell r="C115">
            <v>9.01</v>
          </cell>
          <cell r="E115">
            <v>10.02</v>
          </cell>
          <cell r="I115">
            <v>4.8</v>
          </cell>
          <cell r="K115">
            <v>7</v>
          </cell>
          <cell r="O115">
            <v>1.0099999999999998</v>
          </cell>
          <cell r="P115">
            <v>1.5240553745928338</v>
          </cell>
        </row>
        <row r="116">
          <cell r="C116">
            <v>9.17</v>
          </cell>
          <cell r="E116">
            <v>10.16</v>
          </cell>
          <cell r="I116">
            <v>5</v>
          </cell>
          <cell r="K116">
            <v>7</v>
          </cell>
          <cell r="O116">
            <v>0.99000000000000021</v>
          </cell>
          <cell r="P116">
            <v>1.5240553745928338</v>
          </cell>
        </row>
        <row r="117">
          <cell r="C117">
            <v>9.0299999999999994</v>
          </cell>
          <cell r="E117">
            <v>10.14</v>
          </cell>
          <cell r="I117">
            <v>5.0999999999999996</v>
          </cell>
          <cell r="K117">
            <v>7</v>
          </cell>
          <cell r="O117">
            <v>1.1100000000000012</v>
          </cell>
          <cell r="P117">
            <v>1.5240553745928338</v>
          </cell>
        </row>
        <row r="118">
          <cell r="C118">
            <v>8.83</v>
          </cell>
          <cell r="E118">
            <v>9.92</v>
          </cell>
          <cell r="I118">
            <v>5.4</v>
          </cell>
          <cell r="K118">
            <v>7</v>
          </cell>
          <cell r="O118">
            <v>1.0899999999999999</v>
          </cell>
          <cell r="P118">
            <v>1.5240553745928338</v>
          </cell>
        </row>
        <row r="119">
          <cell r="C119">
            <v>8.27</v>
          </cell>
          <cell r="E119">
            <v>9.49</v>
          </cell>
          <cell r="I119">
            <v>5.2</v>
          </cell>
          <cell r="K119">
            <v>7</v>
          </cell>
          <cell r="O119">
            <v>1.2200000000000006</v>
          </cell>
          <cell r="P119">
            <v>1.5240553745928338</v>
          </cell>
        </row>
        <row r="120">
          <cell r="C120">
            <v>8.08</v>
          </cell>
          <cell r="E120">
            <v>9.34</v>
          </cell>
          <cell r="I120">
            <v>5</v>
          </cell>
          <cell r="K120">
            <v>7</v>
          </cell>
          <cell r="O120">
            <v>1.2599999999999998</v>
          </cell>
          <cell r="P120">
            <v>1.5240553745928338</v>
          </cell>
        </row>
        <row r="121">
          <cell r="C121">
            <v>8.1199999999999992</v>
          </cell>
          <cell r="E121">
            <v>9.3699999999999992</v>
          </cell>
          <cell r="I121">
            <v>4.7</v>
          </cell>
          <cell r="K121">
            <v>7</v>
          </cell>
          <cell r="O121">
            <v>1.25</v>
          </cell>
          <cell r="P121">
            <v>1.5240553745928338</v>
          </cell>
        </row>
        <row r="122">
          <cell r="C122">
            <v>8.15</v>
          </cell>
          <cell r="E122">
            <v>9.43</v>
          </cell>
          <cell r="I122">
            <v>4.3</v>
          </cell>
          <cell r="K122">
            <v>7</v>
          </cell>
          <cell r="O122">
            <v>1.2799999999999994</v>
          </cell>
          <cell r="P122">
            <v>1.5240553745928338</v>
          </cell>
        </row>
        <row r="123">
          <cell r="C123">
            <v>8</v>
          </cell>
          <cell r="E123">
            <v>9.3699999999999992</v>
          </cell>
          <cell r="I123">
            <v>4.5</v>
          </cell>
          <cell r="K123">
            <v>7</v>
          </cell>
          <cell r="O123">
            <v>1.3699999999999992</v>
          </cell>
          <cell r="P123">
            <v>1.5240553745928338</v>
          </cell>
        </row>
        <row r="124">
          <cell r="C124">
            <v>7.9</v>
          </cell>
          <cell r="E124">
            <v>9.33</v>
          </cell>
          <cell r="I124">
            <v>4.7</v>
          </cell>
          <cell r="K124">
            <v>7</v>
          </cell>
          <cell r="O124">
            <v>1.4299999999999997</v>
          </cell>
          <cell r="P124">
            <v>1.5240553745928338</v>
          </cell>
        </row>
        <row r="125">
          <cell r="C125">
            <v>7.9</v>
          </cell>
          <cell r="E125">
            <v>9.31</v>
          </cell>
          <cell r="I125">
            <v>4.5999999999999996</v>
          </cell>
          <cell r="K125">
            <v>7</v>
          </cell>
          <cell r="O125">
            <v>1.4100000000000001</v>
          </cell>
          <cell r="P125">
            <v>1.5240553745928338</v>
          </cell>
        </row>
        <row r="126">
          <cell r="B126" t="str">
            <v>90</v>
          </cell>
          <cell r="C126">
            <v>8.26</v>
          </cell>
          <cell r="E126">
            <v>9.44</v>
          </cell>
          <cell r="I126">
            <v>5.2</v>
          </cell>
          <cell r="K126">
            <v>7</v>
          </cell>
          <cell r="O126">
            <v>1.1799999999999997</v>
          </cell>
          <cell r="P126">
            <v>1.5240553745928338</v>
          </cell>
        </row>
        <row r="127">
          <cell r="C127">
            <v>8.5</v>
          </cell>
          <cell r="E127">
            <v>9.66</v>
          </cell>
          <cell r="I127">
            <v>5.3</v>
          </cell>
          <cell r="K127">
            <v>7</v>
          </cell>
          <cell r="O127">
            <v>1.1600000000000001</v>
          </cell>
          <cell r="P127">
            <v>1.5240553745928338</v>
          </cell>
        </row>
        <row r="128">
          <cell r="C128">
            <v>8.56</v>
          </cell>
          <cell r="E128">
            <v>9.75</v>
          </cell>
          <cell r="I128">
            <v>5.2</v>
          </cell>
          <cell r="K128">
            <v>7</v>
          </cell>
          <cell r="O128">
            <v>1.1899999999999995</v>
          </cell>
          <cell r="P128">
            <v>1.5240553745928338</v>
          </cell>
        </row>
        <row r="129">
          <cell r="C129">
            <v>8.76</v>
          </cell>
          <cell r="E129">
            <v>9.8699999999999992</v>
          </cell>
          <cell r="I129">
            <v>4.7</v>
          </cell>
          <cell r="K129">
            <v>7</v>
          </cell>
          <cell r="O129">
            <v>1.1099999999999994</v>
          </cell>
          <cell r="P129">
            <v>1.5240553745928338</v>
          </cell>
        </row>
        <row r="130">
          <cell r="C130">
            <v>8.73</v>
          </cell>
          <cell r="E130">
            <v>9.89</v>
          </cell>
          <cell r="I130">
            <v>4.4000000000000004</v>
          </cell>
          <cell r="K130">
            <v>7</v>
          </cell>
          <cell r="O130">
            <v>1.1600000000000001</v>
          </cell>
          <cell r="P130">
            <v>1.5240553745928338</v>
          </cell>
        </row>
        <row r="131">
          <cell r="C131">
            <v>8.4600000000000009</v>
          </cell>
          <cell r="E131">
            <v>9.69</v>
          </cell>
          <cell r="I131">
            <v>4.7</v>
          </cell>
          <cell r="K131">
            <v>7</v>
          </cell>
          <cell r="O131">
            <v>1.2299999999999986</v>
          </cell>
          <cell r="P131">
            <v>1.5240553745928338</v>
          </cell>
        </row>
        <row r="132">
          <cell r="C132">
            <v>8.5</v>
          </cell>
          <cell r="E132">
            <v>9.66</v>
          </cell>
          <cell r="I132">
            <v>4.8</v>
          </cell>
          <cell r="K132">
            <v>7</v>
          </cell>
          <cell r="O132">
            <v>1.1600000000000001</v>
          </cell>
          <cell r="P132">
            <v>1.5240553745928338</v>
          </cell>
        </row>
        <row r="133">
          <cell r="C133">
            <v>8.86</v>
          </cell>
          <cell r="E133">
            <v>9.84</v>
          </cell>
          <cell r="I133">
            <v>5.6</v>
          </cell>
          <cell r="K133">
            <v>7</v>
          </cell>
          <cell r="O133">
            <v>0.98000000000000043</v>
          </cell>
          <cell r="P133">
            <v>1.5240553745928338</v>
          </cell>
        </row>
        <row r="134">
          <cell r="C134">
            <v>9.0299999999999994</v>
          </cell>
          <cell r="E134">
            <v>10.01</v>
          </cell>
          <cell r="I134">
            <v>6.2</v>
          </cell>
          <cell r="K134">
            <v>7</v>
          </cell>
          <cell r="O134">
            <v>0.98000000000000043</v>
          </cell>
          <cell r="P134">
            <v>1.5240553745928338</v>
          </cell>
        </row>
        <row r="135">
          <cell r="C135">
            <v>8.86</v>
          </cell>
          <cell r="E135">
            <v>9.94</v>
          </cell>
          <cell r="I135">
            <v>6.3</v>
          </cell>
          <cell r="K135">
            <v>7</v>
          </cell>
          <cell r="O135">
            <v>1.08</v>
          </cell>
          <cell r="P135">
            <v>1.5240553745928338</v>
          </cell>
        </row>
        <row r="136">
          <cell r="C136">
            <v>8.5399999999999991</v>
          </cell>
          <cell r="E136">
            <v>9.76</v>
          </cell>
          <cell r="I136">
            <v>6.3</v>
          </cell>
          <cell r="K136">
            <v>7</v>
          </cell>
          <cell r="O136">
            <v>1.2200000000000006</v>
          </cell>
          <cell r="P136">
            <v>1.5240553745928338</v>
          </cell>
        </row>
        <row r="137">
          <cell r="C137">
            <v>8.24</v>
          </cell>
          <cell r="E137">
            <v>9.57</v>
          </cell>
          <cell r="I137">
            <v>6.1</v>
          </cell>
          <cell r="K137">
            <v>6.5</v>
          </cell>
          <cell r="O137">
            <v>1.33</v>
          </cell>
          <cell r="P137">
            <v>1.5240553745928338</v>
          </cell>
        </row>
        <row r="138">
          <cell r="B138" t="str">
            <v>91</v>
          </cell>
          <cell r="C138">
            <v>8.27</v>
          </cell>
          <cell r="E138">
            <v>9.56</v>
          </cell>
          <cell r="I138">
            <v>5.7</v>
          </cell>
          <cell r="K138">
            <v>6.5</v>
          </cell>
          <cell r="O138">
            <v>1.2900000000000009</v>
          </cell>
          <cell r="P138">
            <v>1.5240553745928338</v>
          </cell>
        </row>
        <row r="139">
          <cell r="C139">
            <v>8.0299999999999994</v>
          </cell>
          <cell r="E139">
            <v>9.31</v>
          </cell>
          <cell r="I139">
            <v>5.3</v>
          </cell>
          <cell r="K139">
            <v>6</v>
          </cell>
          <cell r="O139">
            <v>1.2800000000000011</v>
          </cell>
          <cell r="P139">
            <v>1.5240553745928338</v>
          </cell>
        </row>
        <row r="140">
          <cell r="C140">
            <v>8.2899999999999991</v>
          </cell>
          <cell r="E140">
            <v>9.39</v>
          </cell>
          <cell r="I140">
            <v>4.9000000000000004</v>
          </cell>
          <cell r="K140">
            <v>6</v>
          </cell>
          <cell r="O140">
            <v>1.1000000000000014</v>
          </cell>
          <cell r="P140">
            <v>1.5240553745928338</v>
          </cell>
        </row>
        <row r="141">
          <cell r="C141">
            <v>8.2100000000000009</v>
          </cell>
          <cell r="E141">
            <v>9.3000000000000007</v>
          </cell>
          <cell r="I141">
            <v>4.9000000000000004</v>
          </cell>
          <cell r="K141">
            <v>5.5</v>
          </cell>
          <cell r="O141">
            <v>1.0899999999999999</v>
          </cell>
          <cell r="P141">
            <v>1.5240553745928338</v>
          </cell>
        </row>
        <row r="142">
          <cell r="C142">
            <v>8.27</v>
          </cell>
          <cell r="E142">
            <v>9.2899999999999991</v>
          </cell>
          <cell r="I142">
            <v>5</v>
          </cell>
          <cell r="K142">
            <v>5.5</v>
          </cell>
          <cell r="O142">
            <v>1.0199999999999996</v>
          </cell>
          <cell r="P142">
            <v>1.5240553745928338</v>
          </cell>
        </row>
        <row r="143">
          <cell r="C143">
            <v>8.4700000000000006</v>
          </cell>
          <cell r="E143">
            <v>9.44</v>
          </cell>
          <cell r="I143">
            <v>4.7</v>
          </cell>
          <cell r="K143">
            <v>5.5</v>
          </cell>
          <cell r="O143">
            <v>0.96999999999999886</v>
          </cell>
          <cell r="P143">
            <v>1.5240553745928338</v>
          </cell>
        </row>
        <row r="144">
          <cell r="C144">
            <v>8.4499999999999993</v>
          </cell>
          <cell r="E144">
            <v>9.4</v>
          </cell>
          <cell r="I144">
            <v>4.4000000000000004</v>
          </cell>
          <cell r="K144">
            <v>5.5</v>
          </cell>
          <cell r="O144">
            <v>0.95000000000000107</v>
          </cell>
          <cell r="P144">
            <v>1.5240553745928338</v>
          </cell>
        </row>
        <row r="145">
          <cell r="C145">
            <v>8.14</v>
          </cell>
          <cell r="E145">
            <v>9.16</v>
          </cell>
          <cell r="I145">
            <v>3.8</v>
          </cell>
          <cell r="K145">
            <v>5.5</v>
          </cell>
          <cell r="O145">
            <v>1.0199999999999996</v>
          </cell>
          <cell r="P145">
            <v>1.5240553745928338</v>
          </cell>
        </row>
        <row r="146">
          <cell r="C146">
            <v>7.95</v>
          </cell>
          <cell r="E146">
            <v>9.0299999999999994</v>
          </cell>
          <cell r="I146">
            <v>3.4</v>
          </cell>
          <cell r="K146">
            <v>5</v>
          </cell>
          <cell r="O146">
            <v>1.0799999999999992</v>
          </cell>
          <cell r="P146">
            <v>1.5240553745928338</v>
          </cell>
        </row>
        <row r="147">
          <cell r="C147">
            <v>7.93</v>
          </cell>
          <cell r="E147">
            <v>8.99</v>
          </cell>
          <cell r="I147">
            <v>2.9</v>
          </cell>
          <cell r="K147">
            <v>5</v>
          </cell>
          <cell r="O147">
            <v>1.0600000000000005</v>
          </cell>
          <cell r="P147">
            <v>1.5240553745928338</v>
          </cell>
        </row>
        <row r="148">
          <cell r="C148">
            <v>7.92</v>
          </cell>
          <cell r="E148">
            <v>8.93</v>
          </cell>
          <cell r="I148">
            <v>3</v>
          </cell>
          <cell r="K148">
            <v>5</v>
          </cell>
          <cell r="O148">
            <v>1.0099999999999998</v>
          </cell>
          <cell r="P148">
            <v>1.5240553745928338</v>
          </cell>
        </row>
        <row r="149">
          <cell r="C149">
            <v>7.7</v>
          </cell>
          <cell r="E149">
            <v>8.76</v>
          </cell>
          <cell r="I149">
            <v>3.1</v>
          </cell>
          <cell r="K149">
            <v>4.5</v>
          </cell>
          <cell r="O149">
            <v>1.0599999999999996</v>
          </cell>
          <cell r="P149">
            <v>1.5240553745928338</v>
          </cell>
        </row>
        <row r="150">
          <cell r="B150" t="str">
            <v>92</v>
          </cell>
          <cell r="C150">
            <v>7.58</v>
          </cell>
          <cell r="E150">
            <v>8.67</v>
          </cell>
          <cell r="I150">
            <v>2.6</v>
          </cell>
          <cell r="K150">
            <v>3.5</v>
          </cell>
          <cell r="O150">
            <v>1.0899999999999999</v>
          </cell>
          <cell r="P150">
            <v>1.5240553745928338</v>
          </cell>
        </row>
        <row r="151">
          <cell r="C151">
            <v>7.85</v>
          </cell>
          <cell r="E151">
            <v>8.77</v>
          </cell>
          <cell r="I151">
            <v>2.8</v>
          </cell>
          <cell r="K151">
            <v>3.5</v>
          </cell>
          <cell r="O151">
            <v>0.91999999999999993</v>
          </cell>
          <cell r="P151">
            <v>1.5240553745928338</v>
          </cell>
        </row>
        <row r="152">
          <cell r="C152">
            <v>7.97</v>
          </cell>
          <cell r="E152">
            <v>8.84</v>
          </cell>
          <cell r="I152">
            <v>3.2</v>
          </cell>
          <cell r="K152">
            <v>3.5</v>
          </cell>
          <cell r="O152">
            <v>0.87000000000000011</v>
          </cell>
          <cell r="P152">
            <v>1.5240553745928338</v>
          </cell>
        </row>
        <row r="153">
          <cell r="C153">
            <v>7.96</v>
          </cell>
          <cell r="E153">
            <v>8.7899999999999991</v>
          </cell>
          <cell r="I153">
            <v>3.2</v>
          </cell>
          <cell r="K153">
            <v>3.5</v>
          </cell>
          <cell r="O153">
            <v>0.82999999999999918</v>
          </cell>
          <cell r="P153">
            <v>1.5240553745928338</v>
          </cell>
        </row>
        <row r="154">
          <cell r="C154">
            <v>7.89</v>
          </cell>
          <cell r="E154">
            <v>8.7200000000000006</v>
          </cell>
          <cell r="I154">
            <v>3</v>
          </cell>
          <cell r="K154">
            <v>3.5</v>
          </cell>
          <cell r="O154">
            <v>0.83000000000000096</v>
          </cell>
          <cell r="P154">
            <v>1.5240553745928338</v>
          </cell>
        </row>
        <row r="155">
          <cell r="C155">
            <v>7.84</v>
          </cell>
          <cell r="E155">
            <v>8.64</v>
          </cell>
          <cell r="I155">
            <v>3.1</v>
          </cell>
          <cell r="K155">
            <v>3.5</v>
          </cell>
          <cell r="O155">
            <v>0.80000000000000071</v>
          </cell>
          <cell r="P155">
            <v>1.5240553745928338</v>
          </cell>
        </row>
        <row r="156">
          <cell r="C156">
            <v>7.6</v>
          </cell>
          <cell r="E156">
            <v>8.4600000000000009</v>
          </cell>
          <cell r="I156">
            <v>3.2</v>
          </cell>
          <cell r="K156">
            <v>3</v>
          </cell>
          <cell r="O156">
            <v>0.86000000000000121</v>
          </cell>
          <cell r="P156">
            <v>1.5240553745928338</v>
          </cell>
        </row>
        <row r="157">
          <cell r="C157">
            <v>7.39</v>
          </cell>
          <cell r="E157">
            <v>8.34</v>
          </cell>
          <cell r="I157">
            <v>3.1</v>
          </cell>
          <cell r="K157">
            <v>3</v>
          </cell>
          <cell r="O157">
            <v>0.95000000000000018</v>
          </cell>
          <cell r="P157">
            <v>1.5240553745928338</v>
          </cell>
        </row>
        <row r="158">
          <cell r="C158">
            <v>7.34</v>
          </cell>
          <cell r="E158">
            <v>8.32</v>
          </cell>
          <cell r="I158">
            <v>3</v>
          </cell>
          <cell r="K158">
            <v>3</v>
          </cell>
          <cell r="O158">
            <v>0.98000000000000043</v>
          </cell>
          <cell r="P158">
            <v>1.5240553745928338</v>
          </cell>
        </row>
        <row r="159">
          <cell r="C159">
            <v>7.53</v>
          </cell>
          <cell r="E159">
            <v>8.44</v>
          </cell>
          <cell r="I159">
            <v>3.2</v>
          </cell>
          <cell r="K159">
            <v>3</v>
          </cell>
          <cell r="O159">
            <v>0.90999999999999925</v>
          </cell>
          <cell r="P159">
            <v>1.5240553745928338</v>
          </cell>
        </row>
        <row r="160">
          <cell r="C160">
            <v>7.61</v>
          </cell>
          <cell r="E160">
            <v>8.5299999999999994</v>
          </cell>
          <cell r="I160">
            <v>3</v>
          </cell>
          <cell r="K160">
            <v>3</v>
          </cell>
          <cell r="O160">
            <v>0.91999999999999904</v>
          </cell>
          <cell r="P160">
            <v>1.5240553745928338</v>
          </cell>
        </row>
        <row r="161">
          <cell r="C161">
            <v>7.44</v>
          </cell>
          <cell r="E161">
            <v>8.36</v>
          </cell>
          <cell r="I161">
            <v>2.9</v>
          </cell>
          <cell r="K161">
            <v>3</v>
          </cell>
          <cell r="O161">
            <v>0.91999999999999904</v>
          </cell>
          <cell r="P161">
            <v>1.5240553745928338</v>
          </cell>
        </row>
        <row r="162">
          <cell r="B162" t="str">
            <v>93</v>
          </cell>
          <cell r="C162">
            <v>7.34</v>
          </cell>
          <cell r="E162">
            <v>8.23</v>
          </cell>
          <cell r="I162">
            <v>3.3</v>
          </cell>
          <cell r="K162">
            <v>3</v>
          </cell>
          <cell r="O162">
            <v>0.89000000000000057</v>
          </cell>
          <cell r="P162">
            <v>1.5240553745928338</v>
          </cell>
        </row>
        <row r="163">
          <cell r="C163">
            <v>7.09</v>
          </cell>
          <cell r="E163">
            <v>8</v>
          </cell>
          <cell r="I163">
            <v>3.2</v>
          </cell>
          <cell r="K163">
            <v>3</v>
          </cell>
          <cell r="O163">
            <v>0.91000000000000014</v>
          </cell>
          <cell r="P163">
            <v>1.5240553745928338</v>
          </cell>
        </row>
        <row r="164">
          <cell r="C164">
            <v>6.82</v>
          </cell>
          <cell r="E164">
            <v>7.85</v>
          </cell>
          <cell r="I164">
            <v>3.1</v>
          </cell>
          <cell r="K164">
            <v>3</v>
          </cell>
          <cell r="O164">
            <v>1.0299999999999994</v>
          </cell>
          <cell r="P164">
            <v>1.5240553745928338</v>
          </cell>
        </row>
        <row r="165">
          <cell r="C165">
            <v>6.85</v>
          </cell>
          <cell r="E165">
            <v>7.76</v>
          </cell>
          <cell r="I165">
            <v>3.2</v>
          </cell>
          <cell r="K165">
            <v>3</v>
          </cell>
          <cell r="O165">
            <v>0.91000000000000014</v>
          </cell>
          <cell r="P165">
            <v>1.5240553745928338</v>
          </cell>
        </row>
        <row r="166">
          <cell r="C166">
            <v>6.92</v>
          </cell>
          <cell r="E166">
            <v>7.78</v>
          </cell>
          <cell r="I166">
            <v>3.2</v>
          </cell>
          <cell r="K166">
            <v>3</v>
          </cell>
          <cell r="O166">
            <v>0.86000000000000032</v>
          </cell>
          <cell r="P166">
            <v>1.5240553745928338</v>
          </cell>
        </row>
        <row r="167">
          <cell r="C167">
            <v>6.81</v>
          </cell>
          <cell r="E167">
            <v>7.68</v>
          </cell>
          <cell r="I167">
            <v>3</v>
          </cell>
          <cell r="K167">
            <v>3</v>
          </cell>
          <cell r="O167">
            <v>0.87000000000000011</v>
          </cell>
          <cell r="P167">
            <v>1.5240553745928338</v>
          </cell>
        </row>
        <row r="168">
          <cell r="C168">
            <v>6.63</v>
          </cell>
          <cell r="E168">
            <v>7.53</v>
          </cell>
          <cell r="I168">
            <v>2.8</v>
          </cell>
          <cell r="K168">
            <v>3</v>
          </cell>
          <cell r="O168">
            <v>0.90000000000000036</v>
          </cell>
          <cell r="P168">
            <v>1.5240553745928338</v>
          </cell>
        </row>
        <row r="169">
          <cell r="C169">
            <v>6.32</v>
          </cell>
          <cell r="E169">
            <v>7.21</v>
          </cell>
          <cell r="I169">
            <v>2.8</v>
          </cell>
          <cell r="K169">
            <v>3</v>
          </cell>
          <cell r="O169">
            <v>0.88999999999999968</v>
          </cell>
          <cell r="P169">
            <v>1.5240553745928338</v>
          </cell>
        </row>
        <row r="170">
          <cell r="C170">
            <v>6</v>
          </cell>
          <cell r="E170">
            <v>7.01</v>
          </cell>
          <cell r="I170">
            <v>2.7</v>
          </cell>
          <cell r="K170">
            <v>3</v>
          </cell>
          <cell r="O170">
            <v>1.0099999999999998</v>
          </cell>
          <cell r="P170">
            <v>1.5240553745928338</v>
          </cell>
        </row>
        <row r="171">
          <cell r="C171">
            <v>5.94</v>
          </cell>
          <cell r="E171">
            <v>6.99</v>
          </cell>
          <cell r="I171">
            <v>2.8</v>
          </cell>
          <cell r="K171">
            <v>3</v>
          </cell>
          <cell r="O171">
            <v>1.0499999999999998</v>
          </cell>
          <cell r="P171">
            <v>1.5240553745928338</v>
          </cell>
        </row>
        <row r="172">
          <cell r="C172">
            <v>6.21</v>
          </cell>
          <cell r="E172">
            <v>7.3</v>
          </cell>
          <cell r="I172">
            <v>2.7</v>
          </cell>
          <cell r="K172">
            <v>3</v>
          </cell>
          <cell r="O172">
            <v>1.0899999999999999</v>
          </cell>
          <cell r="P172">
            <v>1.5240553745928338</v>
          </cell>
        </row>
        <row r="173">
          <cell r="C173">
            <v>6.25</v>
          </cell>
          <cell r="E173">
            <v>7.33</v>
          </cell>
          <cell r="I173">
            <v>2.7</v>
          </cell>
          <cell r="K173">
            <v>3</v>
          </cell>
          <cell r="O173">
            <v>1.08</v>
          </cell>
          <cell r="P173">
            <v>1.5240553745928338</v>
          </cell>
        </row>
        <row r="174">
          <cell r="B174" t="str">
            <v>94</v>
          </cell>
          <cell r="C174">
            <v>6.29</v>
          </cell>
          <cell r="E174">
            <v>7.31</v>
          </cell>
          <cell r="I174">
            <v>2.5</v>
          </cell>
          <cell r="K174">
            <v>3</v>
          </cell>
          <cell r="O174">
            <v>1.0199999999999996</v>
          </cell>
          <cell r="P174">
            <v>1.5240553745928338</v>
          </cell>
        </row>
        <row r="175">
          <cell r="C175">
            <v>6.49</v>
          </cell>
          <cell r="E175">
            <v>7.44</v>
          </cell>
          <cell r="I175">
            <v>2.5</v>
          </cell>
          <cell r="K175">
            <v>3</v>
          </cell>
          <cell r="O175">
            <v>0.95000000000000018</v>
          </cell>
          <cell r="P175">
            <v>1.5240553745928338</v>
          </cell>
        </row>
        <row r="176">
          <cell r="C176">
            <v>6.91</v>
          </cell>
          <cell r="E176">
            <v>7.83</v>
          </cell>
          <cell r="I176">
            <v>2.5</v>
          </cell>
          <cell r="K176">
            <v>3</v>
          </cell>
          <cell r="O176">
            <v>0.91999999999999993</v>
          </cell>
          <cell r="P176">
            <v>1.5240553745928338</v>
          </cell>
        </row>
        <row r="177">
          <cell r="C177">
            <v>7.27</v>
          </cell>
          <cell r="E177">
            <v>8.1999999999999993</v>
          </cell>
          <cell r="I177">
            <v>2.4</v>
          </cell>
          <cell r="K177">
            <v>3</v>
          </cell>
          <cell r="O177">
            <v>0.92999999999999972</v>
          </cell>
          <cell r="P177">
            <v>1.5240553745928338</v>
          </cell>
        </row>
        <row r="178">
          <cell r="C178">
            <v>7.41</v>
          </cell>
          <cell r="E178">
            <v>8.32</v>
          </cell>
          <cell r="I178">
            <v>2.2999999999999998</v>
          </cell>
          <cell r="K178">
            <v>3</v>
          </cell>
          <cell r="O178">
            <v>0.91000000000000014</v>
          </cell>
          <cell r="P178">
            <v>1.5240553745928338</v>
          </cell>
        </row>
        <row r="179">
          <cell r="C179">
            <v>7.4</v>
          </cell>
          <cell r="E179">
            <v>8.31</v>
          </cell>
          <cell r="I179">
            <v>2.5</v>
          </cell>
          <cell r="K179">
            <v>3.5</v>
          </cell>
          <cell r="O179">
            <v>0.91000000000000014</v>
          </cell>
          <cell r="P179">
            <v>1.5240553745928338</v>
          </cell>
        </row>
        <row r="180">
          <cell r="C180">
            <v>7.58</v>
          </cell>
          <cell r="E180">
            <v>8.4700000000000006</v>
          </cell>
          <cell r="I180">
            <v>2.9</v>
          </cell>
          <cell r="K180">
            <v>3.5</v>
          </cell>
          <cell r="O180">
            <v>0.89000000000000057</v>
          </cell>
          <cell r="P180">
            <v>1.5240553745928338</v>
          </cell>
        </row>
        <row r="181">
          <cell r="C181">
            <v>7.49</v>
          </cell>
          <cell r="E181">
            <v>8.41</v>
          </cell>
          <cell r="I181">
            <v>3</v>
          </cell>
          <cell r="K181">
            <v>3.5</v>
          </cell>
          <cell r="O181">
            <v>0.91999999999999993</v>
          </cell>
          <cell r="P181">
            <v>1.5240553745928338</v>
          </cell>
        </row>
        <row r="182">
          <cell r="C182">
            <v>7.71</v>
          </cell>
          <cell r="E182">
            <v>8.65</v>
          </cell>
          <cell r="I182">
            <v>2.6</v>
          </cell>
          <cell r="K182">
            <v>4</v>
          </cell>
          <cell r="O182">
            <v>0.94000000000000039</v>
          </cell>
          <cell r="P182">
            <v>1.5240553745928338</v>
          </cell>
        </row>
        <row r="183">
          <cell r="C183">
            <v>7.94</v>
          </cell>
          <cell r="E183">
            <v>8.8800000000000008</v>
          </cell>
          <cell r="I183">
            <v>2.7</v>
          </cell>
          <cell r="K183">
            <v>4</v>
          </cell>
          <cell r="O183">
            <v>0.94000000000000039</v>
          </cell>
          <cell r="P183">
            <v>1.5240553745928338</v>
          </cell>
        </row>
        <row r="184">
          <cell r="C184">
            <v>8.08</v>
          </cell>
          <cell r="E184">
            <v>9</v>
          </cell>
          <cell r="I184">
            <v>2.7</v>
          </cell>
          <cell r="K184">
            <v>4.75</v>
          </cell>
          <cell r="O184">
            <v>0.91999999999999993</v>
          </cell>
          <cell r="P184">
            <v>1.5240553745928338</v>
          </cell>
        </row>
        <row r="185">
          <cell r="C185">
            <v>7.87</v>
          </cell>
          <cell r="E185">
            <v>8.7899999999999991</v>
          </cell>
          <cell r="I185">
            <v>2.8</v>
          </cell>
          <cell r="K185">
            <v>4.75</v>
          </cell>
          <cell r="O185">
            <v>0.91999999999999904</v>
          </cell>
          <cell r="P185">
            <v>1.5240553745928338</v>
          </cell>
        </row>
        <row r="186">
          <cell r="B186" t="str">
            <v>95</v>
          </cell>
          <cell r="C186">
            <v>7.85</v>
          </cell>
          <cell r="E186">
            <v>8.77</v>
          </cell>
          <cell r="I186">
            <v>2.9</v>
          </cell>
          <cell r="K186">
            <v>4.75</v>
          </cell>
          <cell r="O186">
            <v>0.91999999999999993</v>
          </cell>
          <cell r="P186">
            <v>1.5240553745928338</v>
          </cell>
        </row>
        <row r="187">
          <cell r="C187">
            <v>7.61</v>
          </cell>
          <cell r="E187">
            <v>8.56</v>
          </cell>
          <cell r="I187">
            <v>2.9</v>
          </cell>
          <cell r="K187">
            <v>5.25</v>
          </cell>
          <cell r="O187">
            <v>0.95000000000000018</v>
          </cell>
          <cell r="P187">
            <v>1.5240553745928338</v>
          </cell>
        </row>
        <row r="188">
          <cell r="C188">
            <v>7.45</v>
          </cell>
          <cell r="E188">
            <v>8.41</v>
          </cell>
          <cell r="I188">
            <v>3.1</v>
          </cell>
          <cell r="K188">
            <v>5.25</v>
          </cell>
          <cell r="O188">
            <v>0.96</v>
          </cell>
          <cell r="P188">
            <v>1.5240553745928338</v>
          </cell>
        </row>
        <row r="189">
          <cell r="C189">
            <v>7.36</v>
          </cell>
          <cell r="E189">
            <v>8.3000000000000007</v>
          </cell>
          <cell r="I189">
            <v>2.4</v>
          </cell>
          <cell r="K189">
            <v>5.25</v>
          </cell>
          <cell r="O189">
            <v>0.94000000000000039</v>
          </cell>
          <cell r="P189">
            <v>1.5240553745928338</v>
          </cell>
        </row>
        <row r="190">
          <cell r="C190">
            <v>6.95</v>
          </cell>
          <cell r="E190">
            <v>7.93</v>
          </cell>
          <cell r="I190">
            <v>3.2</v>
          </cell>
          <cell r="K190">
            <v>5.25</v>
          </cell>
          <cell r="O190">
            <v>0.97999999999999954</v>
          </cell>
          <cell r="P190">
            <v>1.5240553745928338</v>
          </cell>
        </row>
        <row r="191">
          <cell r="C191">
            <v>6.57</v>
          </cell>
          <cell r="E191">
            <v>7.62</v>
          </cell>
          <cell r="I191">
            <v>3</v>
          </cell>
          <cell r="K191">
            <v>5.25</v>
          </cell>
          <cell r="O191">
            <v>1.0499999999999998</v>
          </cell>
          <cell r="P191">
            <v>1.5240553745928338</v>
          </cell>
        </row>
        <row r="192">
          <cell r="C192">
            <v>6.72</v>
          </cell>
          <cell r="E192">
            <v>7.73</v>
          </cell>
          <cell r="I192">
            <v>2.8</v>
          </cell>
          <cell r="K192">
            <v>5.25</v>
          </cell>
          <cell r="O192">
            <v>1.0100000000000007</v>
          </cell>
          <cell r="P192">
            <v>1.5240553745928338</v>
          </cell>
        </row>
        <row r="193">
          <cell r="C193">
            <v>6.86</v>
          </cell>
          <cell r="E193">
            <v>7.86</v>
          </cell>
          <cell r="I193">
            <v>2.6</v>
          </cell>
          <cell r="K193">
            <v>5.25</v>
          </cell>
          <cell r="O193">
            <v>1</v>
          </cell>
          <cell r="P193">
            <v>1.5240553745928338</v>
          </cell>
        </row>
        <row r="194">
          <cell r="C194">
            <v>6.55</v>
          </cell>
          <cell r="E194">
            <v>7.62</v>
          </cell>
          <cell r="I194">
            <v>2.5</v>
          </cell>
          <cell r="K194">
            <v>5.25</v>
          </cell>
          <cell r="O194">
            <v>1.0700000000000003</v>
          </cell>
          <cell r="P194">
            <v>1.5240553745928338</v>
          </cell>
        </row>
        <row r="195">
          <cell r="C195">
            <v>6.37</v>
          </cell>
          <cell r="E195">
            <v>7.46</v>
          </cell>
          <cell r="I195">
            <v>2.8</v>
          </cell>
          <cell r="K195">
            <v>5.25</v>
          </cell>
          <cell r="O195">
            <v>1.0899999999999999</v>
          </cell>
          <cell r="P195">
            <v>1.5240553745928338</v>
          </cell>
        </row>
        <row r="196">
          <cell r="C196">
            <v>6.26</v>
          </cell>
          <cell r="E196">
            <v>7.4</v>
          </cell>
          <cell r="I196">
            <v>2.6</v>
          </cell>
          <cell r="K196">
            <v>5.25</v>
          </cell>
          <cell r="O196">
            <v>1.1400000000000006</v>
          </cell>
          <cell r="P196">
            <v>1.5240553745928338</v>
          </cell>
        </row>
        <row r="197">
          <cell r="C197">
            <v>6.06</v>
          </cell>
          <cell r="E197">
            <v>7.21</v>
          </cell>
          <cell r="I197">
            <v>2.5</v>
          </cell>
          <cell r="K197">
            <v>5.25</v>
          </cell>
          <cell r="O197">
            <v>1.1500000000000004</v>
          </cell>
          <cell r="P197">
            <v>1.5240553745928338</v>
          </cell>
        </row>
        <row r="198">
          <cell r="B198" t="str">
            <v>96</v>
          </cell>
          <cell r="C198">
            <v>6.05</v>
          </cell>
          <cell r="E198">
            <v>7.2</v>
          </cell>
          <cell r="I198">
            <v>2.7</v>
          </cell>
          <cell r="K198">
            <v>5.25</v>
          </cell>
          <cell r="O198">
            <v>1.1500000000000004</v>
          </cell>
          <cell r="P198">
            <v>1.5240553745928338</v>
          </cell>
        </row>
        <row r="199">
          <cell r="C199">
            <v>6.24</v>
          </cell>
          <cell r="E199">
            <v>7.37</v>
          </cell>
          <cell r="I199">
            <v>2.7</v>
          </cell>
          <cell r="K199">
            <v>5</v>
          </cell>
          <cell r="O199">
            <v>1.1299999999999999</v>
          </cell>
          <cell r="P199">
            <v>1.5240553745928338</v>
          </cell>
        </row>
        <row r="200">
          <cell r="C200">
            <v>6.6</v>
          </cell>
          <cell r="E200">
            <v>7.72</v>
          </cell>
          <cell r="I200">
            <v>2.8</v>
          </cell>
          <cell r="K200">
            <v>5</v>
          </cell>
          <cell r="O200">
            <v>1.1200000000000001</v>
          </cell>
          <cell r="P200">
            <v>1.5240553745928338</v>
          </cell>
        </row>
        <row r="201">
          <cell r="C201">
            <v>6.79</v>
          </cell>
          <cell r="E201">
            <v>7.88</v>
          </cell>
          <cell r="I201">
            <v>2.9</v>
          </cell>
          <cell r="K201">
            <v>5</v>
          </cell>
          <cell r="O201">
            <v>1.0899999999999999</v>
          </cell>
          <cell r="P201">
            <v>1.5240553745928338</v>
          </cell>
        </row>
        <row r="202">
          <cell r="C202">
            <v>6.93</v>
          </cell>
          <cell r="E202">
            <v>7.99</v>
          </cell>
          <cell r="I202">
            <v>2.9</v>
          </cell>
          <cell r="K202">
            <v>5</v>
          </cell>
          <cell r="O202">
            <v>1.0600000000000005</v>
          </cell>
          <cell r="P202">
            <v>1.5240553745928338</v>
          </cell>
        </row>
        <row r="203">
          <cell r="C203">
            <v>7.06</v>
          </cell>
          <cell r="E203">
            <v>8.07</v>
          </cell>
          <cell r="I203">
            <v>2.8</v>
          </cell>
          <cell r="K203">
            <v>5</v>
          </cell>
          <cell r="O203">
            <v>1.0100000000000007</v>
          </cell>
          <cell r="P203">
            <v>1.5240553745928338</v>
          </cell>
        </row>
        <row r="204">
          <cell r="C204">
            <v>7.03</v>
          </cell>
          <cell r="E204">
            <v>8.02</v>
          </cell>
          <cell r="I204">
            <v>3</v>
          </cell>
          <cell r="K204">
            <v>5</v>
          </cell>
          <cell r="O204">
            <v>0.98999999999999932</v>
          </cell>
          <cell r="P204">
            <v>1.5240553745928338</v>
          </cell>
        </row>
        <row r="205">
          <cell r="C205">
            <v>6.84</v>
          </cell>
          <cell r="E205">
            <v>7.84</v>
          </cell>
          <cell r="I205">
            <v>2.9</v>
          </cell>
          <cell r="K205">
            <v>5</v>
          </cell>
          <cell r="O205">
            <v>1</v>
          </cell>
          <cell r="P205">
            <v>1.5240553745928338</v>
          </cell>
        </row>
        <row r="206">
          <cell r="C206">
            <v>7.03</v>
          </cell>
          <cell r="E206">
            <v>8.01</v>
          </cell>
          <cell r="I206">
            <v>3</v>
          </cell>
          <cell r="K206">
            <v>5</v>
          </cell>
          <cell r="O206">
            <v>0.97999999999999954</v>
          </cell>
          <cell r="P206">
            <v>1.5240553745928338</v>
          </cell>
        </row>
        <row r="207">
          <cell r="C207">
            <v>6.81</v>
          </cell>
          <cell r="E207">
            <v>7.76</v>
          </cell>
          <cell r="I207">
            <v>3</v>
          </cell>
          <cell r="K207">
            <v>5</v>
          </cell>
          <cell r="O207">
            <v>0.95000000000000018</v>
          </cell>
          <cell r="P207">
            <v>1.5240553745928338</v>
          </cell>
        </row>
        <row r="208">
          <cell r="C208">
            <v>6.48</v>
          </cell>
          <cell r="E208">
            <v>7.48</v>
          </cell>
          <cell r="I208">
            <v>3.3</v>
          </cell>
          <cell r="K208">
            <v>5</v>
          </cell>
          <cell r="O208">
            <v>1</v>
          </cell>
          <cell r="P208">
            <v>1.5240553745928338</v>
          </cell>
        </row>
        <row r="209">
          <cell r="C209">
            <v>6.55</v>
          </cell>
          <cell r="E209">
            <v>7.58</v>
          </cell>
          <cell r="I209">
            <v>3.3</v>
          </cell>
          <cell r="K209">
            <v>5</v>
          </cell>
          <cell r="O209">
            <v>1.0300000000000002</v>
          </cell>
          <cell r="P209">
            <v>1.5240553745928338</v>
          </cell>
        </row>
        <row r="210">
          <cell r="B210" t="str">
            <v>97</v>
          </cell>
          <cell r="C210">
            <v>6.83</v>
          </cell>
          <cell r="E210">
            <v>7.79</v>
          </cell>
          <cell r="I210">
            <v>3</v>
          </cell>
          <cell r="K210">
            <v>5</v>
          </cell>
          <cell r="O210">
            <v>0.96</v>
          </cell>
          <cell r="P210">
            <v>1.5240553745928338</v>
          </cell>
        </row>
        <row r="211">
          <cell r="C211">
            <v>6.69</v>
          </cell>
          <cell r="E211">
            <v>7.68</v>
          </cell>
          <cell r="I211">
            <v>3</v>
          </cell>
          <cell r="K211">
            <v>5</v>
          </cell>
          <cell r="O211">
            <v>0.98999999999999932</v>
          </cell>
          <cell r="P211">
            <v>1.5240553745928338</v>
          </cell>
        </row>
        <row r="212">
          <cell r="C212">
            <v>6.93</v>
          </cell>
          <cell r="E212">
            <v>7.92</v>
          </cell>
          <cell r="I212">
            <v>2.8</v>
          </cell>
          <cell r="K212">
            <v>5</v>
          </cell>
          <cell r="O212">
            <v>0.99000000000000021</v>
          </cell>
          <cell r="P212">
            <v>1.5240553745928338</v>
          </cell>
        </row>
        <row r="213">
          <cell r="C213">
            <v>7.09</v>
          </cell>
          <cell r="E213">
            <v>8.08</v>
          </cell>
          <cell r="I213">
            <v>2.5</v>
          </cell>
          <cell r="K213">
            <v>5</v>
          </cell>
          <cell r="O213">
            <v>0.99000000000000021</v>
          </cell>
          <cell r="P213">
            <v>1.5240553745928338</v>
          </cell>
        </row>
        <row r="214">
          <cell r="C214">
            <v>6.94</v>
          </cell>
          <cell r="E214">
            <v>7.94</v>
          </cell>
          <cell r="I214">
            <v>2.2000000000000002</v>
          </cell>
          <cell r="K214">
            <v>5</v>
          </cell>
          <cell r="O214">
            <v>1</v>
          </cell>
          <cell r="P214">
            <v>1.5240553745928338</v>
          </cell>
        </row>
        <row r="215">
          <cell r="C215">
            <v>6.77</v>
          </cell>
          <cell r="E215">
            <v>7.77</v>
          </cell>
          <cell r="I215">
            <v>2.2999999999999998</v>
          </cell>
          <cell r="K215">
            <v>5</v>
          </cell>
          <cell r="O215">
            <v>1</v>
          </cell>
          <cell r="P215">
            <v>1.5240553745928338</v>
          </cell>
        </row>
        <row r="216">
          <cell r="C216">
            <v>6.51</v>
          </cell>
          <cell r="E216">
            <v>7.52</v>
          </cell>
          <cell r="I216">
            <v>2.2000000000000002</v>
          </cell>
          <cell r="K216">
            <v>5</v>
          </cell>
          <cell r="O216">
            <v>1.0099999999999998</v>
          </cell>
          <cell r="P216">
            <v>1.5240553745928338</v>
          </cell>
        </row>
        <row r="217">
          <cell r="C217">
            <v>6.58</v>
          </cell>
          <cell r="E217">
            <v>7.57</v>
          </cell>
          <cell r="I217">
            <v>2.2000000000000002</v>
          </cell>
          <cell r="K217">
            <v>5</v>
          </cell>
          <cell r="O217">
            <v>0.99000000000000021</v>
          </cell>
          <cell r="P217">
            <v>1.5240553745928338</v>
          </cell>
        </row>
        <row r="218">
          <cell r="C218">
            <v>6.5</v>
          </cell>
          <cell r="E218">
            <v>7.5</v>
          </cell>
          <cell r="I218">
            <v>2.2000000000000002</v>
          </cell>
          <cell r="K218">
            <v>5</v>
          </cell>
          <cell r="O218">
            <v>1</v>
          </cell>
          <cell r="P218">
            <v>1.5240553745928338</v>
          </cell>
        </row>
        <row r="219">
          <cell r="C219">
            <v>6.33</v>
          </cell>
          <cell r="E219">
            <v>7.37</v>
          </cell>
          <cell r="I219">
            <v>2.1</v>
          </cell>
          <cell r="K219">
            <v>5</v>
          </cell>
          <cell r="O219">
            <v>1.04</v>
          </cell>
          <cell r="P219">
            <v>1.5240553745928338</v>
          </cell>
        </row>
        <row r="220">
          <cell r="C220">
            <v>6.11</v>
          </cell>
          <cell r="E220">
            <v>7.24</v>
          </cell>
          <cell r="I220">
            <v>1.8</v>
          </cell>
          <cell r="K220">
            <v>5</v>
          </cell>
          <cell r="O220">
            <v>1.1299999999999999</v>
          </cell>
          <cell r="P220">
            <v>1.5240553745928338</v>
          </cell>
        </row>
        <row r="221">
          <cell r="C221">
            <v>5.99</v>
          </cell>
          <cell r="E221">
            <v>7.16</v>
          </cell>
          <cell r="I221">
            <v>1.7</v>
          </cell>
          <cell r="K221">
            <v>5</v>
          </cell>
          <cell r="O221">
            <v>1.17</v>
          </cell>
          <cell r="P221">
            <v>1.5240553745928338</v>
          </cell>
        </row>
        <row r="222">
          <cell r="B222" t="str">
            <v>98</v>
          </cell>
          <cell r="C222">
            <v>5.81</v>
          </cell>
          <cell r="E222">
            <v>7.03</v>
          </cell>
          <cell r="I222">
            <v>1.6</v>
          </cell>
          <cell r="K222">
            <v>5</v>
          </cell>
          <cell r="O222">
            <v>1.2200000000000006</v>
          </cell>
          <cell r="P222">
            <v>1.5240553745928338</v>
          </cell>
        </row>
        <row r="223">
          <cell r="C223">
            <v>5.89</v>
          </cell>
          <cell r="E223">
            <v>7.09</v>
          </cell>
          <cell r="I223">
            <v>1.4</v>
          </cell>
          <cell r="K223">
            <v>5</v>
          </cell>
          <cell r="O223">
            <v>1.2000000000000002</v>
          </cell>
          <cell r="P223">
            <v>1.5240553745928338</v>
          </cell>
        </row>
        <row r="224">
          <cell r="C224">
            <v>5.95</v>
          </cell>
          <cell r="E224">
            <v>7.13</v>
          </cell>
          <cell r="I224">
            <v>1.4</v>
          </cell>
          <cell r="K224">
            <v>5</v>
          </cell>
          <cell r="O224">
            <v>1.1799999999999997</v>
          </cell>
          <cell r="P224">
            <v>1.5240553745928338</v>
          </cell>
        </row>
        <row r="225">
          <cell r="C225">
            <v>5.92</v>
          </cell>
          <cell r="E225">
            <v>7.12</v>
          </cell>
          <cell r="I225">
            <v>1.4</v>
          </cell>
          <cell r="K225">
            <v>5</v>
          </cell>
          <cell r="O225">
            <v>1.2000000000000002</v>
          </cell>
          <cell r="P225">
            <v>1.5240553745928338</v>
          </cell>
        </row>
        <row r="226">
          <cell r="C226">
            <v>5.93</v>
          </cell>
          <cell r="E226">
            <v>7.11</v>
          </cell>
          <cell r="I226">
            <v>1.7</v>
          </cell>
          <cell r="K226">
            <v>5</v>
          </cell>
          <cell r="O226">
            <v>1.1800000000000006</v>
          </cell>
          <cell r="P226">
            <v>1.5240553745928338</v>
          </cell>
        </row>
        <row r="227">
          <cell r="C227">
            <v>5.7</v>
          </cell>
          <cell r="E227">
            <v>6.99</v>
          </cell>
          <cell r="I227">
            <v>1.7</v>
          </cell>
          <cell r="K227">
            <v>5</v>
          </cell>
          <cell r="P227">
            <v>1.5240553745928338</v>
          </cell>
        </row>
        <row r="228">
          <cell r="C228">
            <v>5.68</v>
          </cell>
          <cell r="E228">
            <v>6.99</v>
          </cell>
          <cell r="I228">
            <v>1.7</v>
          </cell>
          <cell r="K228">
            <v>5</v>
          </cell>
          <cell r="P228">
            <v>1.5240553745928338</v>
          </cell>
        </row>
        <row r="229">
          <cell r="C229">
            <v>5.54</v>
          </cell>
          <cell r="E229">
            <v>6.96</v>
          </cell>
          <cell r="P229">
            <v>1.5240553745928338</v>
          </cell>
        </row>
        <row r="230">
          <cell r="C230">
            <v>5.2</v>
          </cell>
          <cell r="E230">
            <v>6.88</v>
          </cell>
        </row>
        <row r="231">
          <cell r="C231">
            <v>5.01</v>
          </cell>
          <cell r="E231">
            <v>6.88</v>
          </cell>
        </row>
        <row r="232">
          <cell r="C232">
            <v>5.25</v>
          </cell>
          <cell r="E232">
            <v>6.96</v>
          </cell>
        </row>
        <row r="233">
          <cell r="C233">
            <v>5.0599999999999996</v>
          </cell>
          <cell r="E233">
            <v>6.84</v>
          </cell>
        </row>
      </sheetData>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mt H - pg 9"/>
      <sheetName val="Summary"/>
      <sheetName val="MT Rate Sum"/>
      <sheetName val="Rate 60"/>
      <sheetName val="Rate70"/>
      <sheetName val="Rate 71"/>
      <sheetName val="Rate 85"/>
      <sheetName val="Bill Comp - 60"/>
      <sheetName val="Bill Comp - 70"/>
      <sheetName val="Bill Comp - 70 _71"/>
      <sheetName val="Electric Compare"/>
      <sheetName val="Comp to NWE"/>
      <sheetName val="Comp to Energy West"/>
      <sheetName val="ROR Graph"/>
      <sheetName val="Margin Graph"/>
      <sheetName val="Margins"/>
    </sheetNames>
    <sheetDataSet>
      <sheetData sheetId="0"/>
      <sheetData sheetId="1">
        <row r="4">
          <cell r="A4" t="str">
            <v>Pro Forma 2014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mt H - pg 9"/>
      <sheetName val="Summary"/>
      <sheetName val="MT Rate Sum"/>
      <sheetName val="Rate 60"/>
      <sheetName val="Rate70"/>
      <sheetName val="Rate 71"/>
      <sheetName val="Rate 85"/>
      <sheetName val="Bill Comp - 60"/>
      <sheetName val="Bill Comp - 70"/>
      <sheetName val="Bill Comp - 70 _71"/>
      <sheetName val="Electric Compare"/>
      <sheetName val="Comp to NWE"/>
      <sheetName val="Comp to Energy West"/>
      <sheetName val="ROR Graph"/>
      <sheetName val="Margin Graph"/>
      <sheetName val="Margins"/>
    </sheetNames>
    <sheetDataSet>
      <sheetData sheetId="0"/>
      <sheetData sheetId="1">
        <row r="4">
          <cell r="A4" t="str">
            <v>Pro Forma 2014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Sheet"/>
      <sheetName val="Gas Cost Summary"/>
      <sheetName val="MT"/>
      <sheetName val="MT Exh 3"/>
      <sheetName val="ND"/>
      <sheetName val="Margin Sharing"/>
      <sheetName val="ND Exh B"/>
      <sheetName val="SD"/>
      <sheetName val="SD Exh B"/>
      <sheetName val="ER"/>
      <sheetName val="ER Exh D"/>
      <sheetName val="WY"/>
      <sheetName val="WY Non-Core Rev Cr"/>
      <sheetName val="WY Exh 3"/>
      <sheetName val="WY Rate Sum"/>
      <sheetName val="Prepaid Dem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
      <sheetName val="Capitalization"/>
      <sheetName val="Pfd Stock"/>
      <sheetName val="WCLTD"/>
      <sheetName val="MTN-C"/>
      <sheetName val="MTN-D"/>
      <sheetName val="92 EIRR"/>
      <sheetName val="93 EIRR"/>
      <sheetName val="Mates A"/>
      <sheetName val="Mates B"/>
      <sheetName val="94 EIRR"/>
      <sheetName val="98 EIRR A&amp;B"/>
      <sheetName val="Sheet1"/>
      <sheetName val="TOPrs"/>
      <sheetName val="Annual Exp 2003"/>
      <sheetName val="Int Rate Hedg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
      <sheetName val="Capitalization"/>
      <sheetName val="Pfd Stock"/>
      <sheetName val="WCLTD"/>
      <sheetName val="MTN-C"/>
      <sheetName val="MTN-D"/>
      <sheetName val="92 EIRR"/>
      <sheetName val="93 EIRR"/>
      <sheetName val="Mates A"/>
      <sheetName val="Mates B"/>
      <sheetName val="94 EIRR"/>
      <sheetName val="98 EIRR A&amp;B"/>
      <sheetName val="Sheet1"/>
      <sheetName val="TOPrs"/>
      <sheetName val="Annual Exp 2003"/>
      <sheetName val="Int Rate Hedg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ScottMadden">
  <a:themeElements>
    <a:clrScheme name="ScottMadden 2016 Testimony">
      <a:dk1>
        <a:srgbClr val="000000"/>
      </a:dk1>
      <a:lt1>
        <a:sysClr val="window" lastClr="FFFFFF"/>
      </a:lt1>
      <a:dk2>
        <a:srgbClr val="5F6062"/>
      </a:dk2>
      <a:lt2>
        <a:srgbClr val="5F6062"/>
      </a:lt2>
      <a:accent1>
        <a:srgbClr val="5F6062"/>
      </a:accent1>
      <a:accent2>
        <a:srgbClr val="26BCD7"/>
      </a:accent2>
      <a:accent3>
        <a:srgbClr val="EE8434"/>
      </a:accent3>
      <a:accent4>
        <a:srgbClr val="62BB46"/>
      </a:accent4>
      <a:accent5>
        <a:srgbClr val="C33A32"/>
      </a:accent5>
      <a:accent6>
        <a:srgbClr val="FDBA12"/>
      </a:accent6>
      <a:hlink>
        <a:srgbClr val="5F6062"/>
      </a:hlink>
      <a:folHlink>
        <a:srgbClr val="5F606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row r="1" spans="1:1">
      <c r="A1" t="s">
        <v>1260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P65"/>
  <sheetViews>
    <sheetView view="pageLayout" topLeftCell="B1" zoomScale="85" zoomScaleNormal="100" zoomScaleSheetLayoutView="90" zoomScalePageLayoutView="85" workbookViewId="0">
      <selection activeCell="K36" sqref="K36"/>
    </sheetView>
  </sheetViews>
  <sheetFormatPr defaultColWidth="8.375" defaultRowHeight="12.75"/>
  <cols>
    <col min="1" max="1" width="31.875" style="257" customWidth="1"/>
    <col min="2" max="2" width="8.375" style="257" customWidth="1"/>
    <col min="3" max="14" width="10.625" style="257" customWidth="1"/>
    <col min="15" max="16384" width="8.375" style="257"/>
  </cols>
  <sheetData>
    <row r="2" spans="1:15">
      <c r="A2" s="256" t="s">
        <v>1195</v>
      </c>
      <c r="B2" s="256"/>
      <c r="C2" s="256"/>
      <c r="D2" s="256"/>
      <c r="E2" s="256"/>
      <c r="F2" s="256"/>
      <c r="G2" s="256"/>
      <c r="H2" s="256"/>
      <c r="I2" s="256"/>
      <c r="J2" s="256"/>
      <c r="K2" s="256"/>
      <c r="L2" s="256"/>
      <c r="M2" s="256"/>
      <c r="N2" s="256"/>
      <c r="O2" s="256"/>
    </row>
    <row r="3" spans="1:15">
      <c r="A3" s="230"/>
      <c r="B3" s="256"/>
      <c r="C3" s="256"/>
      <c r="D3" s="231"/>
      <c r="E3" s="256"/>
      <c r="F3" s="256"/>
      <c r="G3" s="256"/>
      <c r="H3" s="256"/>
      <c r="I3" s="256"/>
    </row>
    <row r="4" spans="1:15">
      <c r="D4" s="258" t="s">
        <v>1196</v>
      </c>
      <c r="E4" s="258"/>
      <c r="F4" s="259"/>
      <c r="G4" s="259"/>
      <c r="H4" s="259"/>
      <c r="I4" s="258" t="s">
        <v>1197</v>
      </c>
      <c r="J4" s="259"/>
      <c r="K4" s="259"/>
      <c r="L4" s="259"/>
      <c r="M4" s="259"/>
      <c r="N4" s="259"/>
      <c r="O4" s="260"/>
    </row>
    <row r="5" spans="1:15" ht="51">
      <c r="A5" s="261" t="s">
        <v>1</v>
      </c>
      <c r="B5" s="262" t="s">
        <v>1198</v>
      </c>
      <c r="C5" s="263" t="s">
        <v>1199</v>
      </c>
      <c r="D5" s="264" t="s">
        <v>1200</v>
      </c>
      <c r="E5" s="262" t="s">
        <v>1201</v>
      </c>
      <c r="F5" s="262" t="s">
        <v>1202</v>
      </c>
      <c r="G5" s="262" t="s">
        <v>1264</v>
      </c>
      <c r="H5" s="263" t="s">
        <v>1265</v>
      </c>
      <c r="I5" s="434" t="s">
        <v>1203</v>
      </c>
      <c r="J5" s="435" t="s">
        <v>1204</v>
      </c>
      <c r="K5" s="436" t="s">
        <v>1372</v>
      </c>
      <c r="L5" s="436" t="s">
        <v>1373</v>
      </c>
      <c r="M5" s="435" t="s">
        <v>1205</v>
      </c>
      <c r="N5" s="435" t="s">
        <v>1206</v>
      </c>
      <c r="O5" s="435" t="s">
        <v>1207</v>
      </c>
    </row>
    <row r="6" spans="1:15">
      <c r="A6" s="265" t="s">
        <v>1208</v>
      </c>
      <c r="B6" s="266" t="s">
        <v>35</v>
      </c>
      <c r="C6" s="267" t="s">
        <v>1209</v>
      </c>
      <c r="D6" s="232" t="s">
        <v>1210</v>
      </c>
      <c r="F6" s="233" t="s">
        <v>1210</v>
      </c>
      <c r="G6" s="233" t="s">
        <v>1210</v>
      </c>
      <c r="H6" s="234"/>
      <c r="I6" s="232"/>
      <c r="J6" s="233"/>
      <c r="K6" s="237" t="s">
        <v>1210</v>
      </c>
      <c r="L6" s="237" t="s">
        <v>1210</v>
      </c>
      <c r="M6" s="233"/>
      <c r="N6" s="233"/>
      <c r="O6" s="233"/>
    </row>
    <row r="7" spans="1:15">
      <c r="A7" s="265" t="s">
        <v>1208</v>
      </c>
      <c r="B7" s="266" t="s">
        <v>35</v>
      </c>
      <c r="C7" s="267" t="s">
        <v>1211</v>
      </c>
      <c r="D7" s="232" t="s">
        <v>1210</v>
      </c>
      <c r="E7" s="266" t="s">
        <v>1212</v>
      </c>
      <c r="F7" s="233" t="s">
        <v>1210</v>
      </c>
      <c r="G7" s="233"/>
      <c r="H7" s="234" t="s">
        <v>1210</v>
      </c>
      <c r="I7" s="235"/>
      <c r="J7" s="233"/>
      <c r="K7" s="237" t="s">
        <v>1210</v>
      </c>
      <c r="L7" s="233"/>
      <c r="M7" s="236"/>
      <c r="N7" s="236"/>
      <c r="O7" s="233"/>
    </row>
    <row r="8" spans="1:15">
      <c r="A8" s="265" t="s">
        <v>1208</v>
      </c>
      <c r="B8" s="266" t="s">
        <v>35</v>
      </c>
      <c r="C8" s="267" t="s">
        <v>1213</v>
      </c>
      <c r="D8" s="232" t="s">
        <v>1210</v>
      </c>
      <c r="E8" s="266" t="s">
        <v>1212</v>
      </c>
      <c r="F8" s="233" t="s">
        <v>1210</v>
      </c>
      <c r="G8" s="233" t="s">
        <v>1210</v>
      </c>
      <c r="H8" s="234"/>
      <c r="I8" s="233"/>
      <c r="J8" s="236"/>
      <c r="K8" s="237" t="s">
        <v>1210</v>
      </c>
      <c r="L8" s="237" t="s">
        <v>1210</v>
      </c>
      <c r="M8" s="237" t="s">
        <v>1210</v>
      </c>
      <c r="N8" s="233"/>
      <c r="O8" s="233"/>
    </row>
    <row r="9" spans="1:15">
      <c r="A9" s="265" t="s">
        <v>1208</v>
      </c>
      <c r="B9" s="266" t="s">
        <v>35</v>
      </c>
      <c r="C9" s="267" t="s">
        <v>1214</v>
      </c>
      <c r="D9" s="232" t="s">
        <v>1210</v>
      </c>
      <c r="E9" s="266" t="s">
        <v>1212</v>
      </c>
      <c r="F9" s="233" t="s">
        <v>1210</v>
      </c>
      <c r="G9" s="233"/>
      <c r="H9" s="234"/>
      <c r="I9" s="237" t="s">
        <v>1210</v>
      </c>
      <c r="J9" s="236"/>
      <c r="K9" s="432"/>
      <c r="L9" s="237" t="s">
        <v>1210</v>
      </c>
      <c r="M9" s="237" t="s">
        <v>1210</v>
      </c>
      <c r="N9" s="237"/>
      <c r="O9" s="236"/>
    </row>
    <row r="10" spans="1:15">
      <c r="A10" s="265" t="s">
        <v>1208</v>
      </c>
      <c r="B10" s="266" t="s">
        <v>35</v>
      </c>
      <c r="C10" s="268" t="s">
        <v>1215</v>
      </c>
      <c r="D10" s="239" t="s">
        <v>1210</v>
      </c>
      <c r="E10" s="269" t="s">
        <v>1212</v>
      </c>
      <c r="F10" s="237" t="s">
        <v>1210</v>
      </c>
      <c r="G10" s="237" t="s">
        <v>1210</v>
      </c>
      <c r="H10" s="238" t="s">
        <v>1210</v>
      </c>
      <c r="I10" s="237" t="s">
        <v>1210</v>
      </c>
      <c r="J10" s="240"/>
      <c r="K10" s="237" t="s">
        <v>1210</v>
      </c>
      <c r="L10" s="237" t="s">
        <v>1210</v>
      </c>
      <c r="M10" s="237"/>
      <c r="N10" s="237" t="s">
        <v>1210</v>
      </c>
      <c r="O10" s="237" t="s">
        <v>1210</v>
      </c>
    </row>
    <row r="11" spans="1:15">
      <c r="A11" s="265" t="s">
        <v>1208</v>
      </c>
      <c r="B11" s="266" t="s">
        <v>35</v>
      </c>
      <c r="C11" s="268" t="s">
        <v>1216</v>
      </c>
      <c r="D11" s="239" t="s">
        <v>1210</v>
      </c>
      <c r="E11" s="269" t="s">
        <v>1212</v>
      </c>
      <c r="F11" s="237" t="s">
        <v>1210</v>
      </c>
      <c r="G11" s="237"/>
      <c r="H11" s="238"/>
      <c r="I11" s="237" t="s">
        <v>1210</v>
      </c>
      <c r="J11" s="240"/>
      <c r="K11" s="237" t="s">
        <v>1210</v>
      </c>
      <c r="L11" s="237" t="s">
        <v>1210</v>
      </c>
      <c r="M11" s="237" t="s">
        <v>1210</v>
      </c>
      <c r="N11" s="240"/>
      <c r="O11" s="240"/>
    </row>
    <row r="12" spans="1:15">
      <c r="A12" s="265" t="s">
        <v>1208</v>
      </c>
      <c r="B12" s="266" t="s">
        <v>35</v>
      </c>
      <c r="C12" s="268" t="s">
        <v>1217</v>
      </c>
      <c r="D12" s="239" t="s">
        <v>1210</v>
      </c>
      <c r="E12" s="269" t="s">
        <v>1212</v>
      </c>
      <c r="F12" s="237" t="s">
        <v>1210</v>
      </c>
      <c r="G12" s="237" t="s">
        <v>1210</v>
      </c>
      <c r="H12" s="238" t="s">
        <v>1210</v>
      </c>
      <c r="I12" s="237" t="s">
        <v>1210</v>
      </c>
      <c r="J12" s="240"/>
      <c r="K12" s="432"/>
      <c r="L12" s="240"/>
      <c r="M12" s="240"/>
      <c r="N12" s="240"/>
      <c r="O12" s="240"/>
    </row>
    <row r="13" spans="1:15">
      <c r="A13" s="265" t="s">
        <v>1208</v>
      </c>
      <c r="B13" s="266" t="s">
        <v>35</v>
      </c>
      <c r="C13" s="268" t="s">
        <v>1218</v>
      </c>
      <c r="D13" s="239" t="s">
        <v>1210</v>
      </c>
      <c r="E13" s="269" t="s">
        <v>1212</v>
      </c>
      <c r="F13" s="237" t="s">
        <v>1210</v>
      </c>
      <c r="G13" s="237"/>
      <c r="H13" s="238"/>
      <c r="I13" s="237"/>
      <c r="J13" s="240"/>
      <c r="K13" s="237"/>
      <c r="L13" s="237" t="s">
        <v>1210</v>
      </c>
      <c r="M13" s="240"/>
      <c r="N13" s="240"/>
      <c r="O13" s="240"/>
    </row>
    <row r="14" spans="1:15">
      <c r="A14" s="270" t="s">
        <v>1219</v>
      </c>
      <c r="B14" s="269" t="s">
        <v>33</v>
      </c>
      <c r="C14" s="268" t="s">
        <v>1220</v>
      </c>
      <c r="D14" s="239" t="s">
        <v>1210</v>
      </c>
      <c r="E14" s="269"/>
      <c r="F14" s="240"/>
      <c r="G14" s="237"/>
      <c r="H14" s="238" t="s">
        <v>1210</v>
      </c>
      <c r="I14" s="237"/>
      <c r="J14" s="237"/>
      <c r="K14" s="432"/>
      <c r="L14" s="237" t="s">
        <v>1210</v>
      </c>
      <c r="M14" s="237"/>
      <c r="N14" s="240"/>
      <c r="O14" s="240"/>
    </row>
    <row r="15" spans="1:15">
      <c r="A15" s="270" t="s">
        <v>1219</v>
      </c>
      <c r="B15" s="269" t="s">
        <v>33</v>
      </c>
      <c r="C15" s="268" t="s">
        <v>1221</v>
      </c>
      <c r="D15" s="239" t="s">
        <v>1210</v>
      </c>
      <c r="E15" s="269" t="s">
        <v>1212</v>
      </c>
      <c r="F15" s="240"/>
      <c r="G15" s="237" t="s">
        <v>1210</v>
      </c>
      <c r="H15" s="238" t="s">
        <v>1210</v>
      </c>
      <c r="I15" s="237"/>
      <c r="J15" s="237"/>
      <c r="K15" s="432"/>
      <c r="L15" s="237" t="s">
        <v>1210</v>
      </c>
      <c r="M15" s="237"/>
      <c r="N15" s="240"/>
      <c r="O15" s="240"/>
    </row>
    <row r="16" spans="1:15">
      <c r="A16" s="270" t="s">
        <v>1222</v>
      </c>
      <c r="B16" s="269" t="s">
        <v>33</v>
      </c>
      <c r="C16" s="268" t="s">
        <v>1223</v>
      </c>
      <c r="D16" s="239" t="s">
        <v>1210</v>
      </c>
      <c r="E16" s="269"/>
      <c r="F16" s="237" t="s">
        <v>1210</v>
      </c>
      <c r="G16" s="237" t="s">
        <v>1210</v>
      </c>
      <c r="H16" s="238" t="s">
        <v>1210</v>
      </c>
      <c r="I16" s="241"/>
      <c r="J16" s="240"/>
      <c r="K16" s="237" t="s">
        <v>1210</v>
      </c>
      <c r="L16" s="237" t="s">
        <v>1210</v>
      </c>
      <c r="M16" s="240"/>
      <c r="N16" s="240"/>
      <c r="O16" s="240"/>
    </row>
    <row r="17" spans="1:16">
      <c r="A17" s="270" t="s">
        <v>1224</v>
      </c>
      <c r="B17" s="269" t="s">
        <v>38</v>
      </c>
      <c r="C17" s="268" t="s">
        <v>1225</v>
      </c>
      <c r="D17" s="239" t="s">
        <v>1210</v>
      </c>
      <c r="E17" s="269" t="s">
        <v>25</v>
      </c>
      <c r="F17" s="237" t="s">
        <v>1210</v>
      </c>
      <c r="G17" s="237" t="s">
        <v>1210</v>
      </c>
      <c r="H17" s="237" t="s">
        <v>1210</v>
      </c>
      <c r="I17" s="239"/>
      <c r="J17" s="237"/>
      <c r="K17" s="432"/>
      <c r="L17" s="237"/>
      <c r="M17" s="237"/>
      <c r="N17" s="237"/>
      <c r="O17" s="237"/>
    </row>
    <row r="18" spans="1:16">
      <c r="A18" s="270" t="s">
        <v>1226</v>
      </c>
      <c r="B18" s="269" t="s">
        <v>40</v>
      </c>
      <c r="C18" s="268" t="s">
        <v>1227</v>
      </c>
      <c r="D18" s="239" t="s">
        <v>1210</v>
      </c>
      <c r="E18" s="269" t="s">
        <v>1212</v>
      </c>
      <c r="F18" s="237" t="s">
        <v>1210</v>
      </c>
      <c r="G18" s="237" t="s">
        <v>1210</v>
      </c>
      <c r="H18" s="237" t="s">
        <v>1210</v>
      </c>
      <c r="I18" s="239"/>
      <c r="J18" s="237"/>
      <c r="K18" s="237" t="s">
        <v>1210</v>
      </c>
      <c r="L18" s="237"/>
      <c r="M18" s="237" t="s">
        <v>1210</v>
      </c>
      <c r="N18" s="237"/>
      <c r="O18" s="237"/>
    </row>
    <row r="19" spans="1:16">
      <c r="A19" s="270" t="s">
        <v>1226</v>
      </c>
      <c r="B19" s="269" t="s">
        <v>40</v>
      </c>
      <c r="C19" s="268" t="s">
        <v>1228</v>
      </c>
      <c r="D19" s="239" t="s">
        <v>1210</v>
      </c>
      <c r="E19" s="271"/>
      <c r="F19" s="237"/>
      <c r="G19" s="237" t="s">
        <v>1210</v>
      </c>
      <c r="H19" s="238" t="s">
        <v>1210</v>
      </c>
      <c r="I19" s="237"/>
      <c r="J19" s="237"/>
      <c r="K19" s="432"/>
      <c r="L19" s="237" t="s">
        <v>1210</v>
      </c>
      <c r="M19" s="237"/>
      <c r="N19" s="237"/>
      <c r="O19" s="237"/>
    </row>
    <row r="20" spans="1:16">
      <c r="A20" s="270" t="s">
        <v>1229</v>
      </c>
      <c r="B20" s="269" t="s">
        <v>47</v>
      </c>
      <c r="C20" s="268" t="s">
        <v>1211</v>
      </c>
      <c r="D20" s="239" t="s">
        <v>1210</v>
      </c>
      <c r="E20" s="269" t="s">
        <v>1212</v>
      </c>
      <c r="F20" s="237" t="s">
        <v>1210</v>
      </c>
      <c r="G20" s="237"/>
      <c r="H20" s="238" t="s">
        <v>1210</v>
      </c>
      <c r="I20" s="237"/>
      <c r="J20" s="237"/>
      <c r="K20" s="237" t="s">
        <v>1210</v>
      </c>
      <c r="L20" s="237"/>
      <c r="M20" s="237"/>
      <c r="N20" s="237"/>
      <c r="O20" s="237"/>
    </row>
    <row r="21" spans="1:16">
      <c r="A21" s="270" t="s">
        <v>1230</v>
      </c>
      <c r="B21" s="269" t="s">
        <v>47</v>
      </c>
      <c r="C21" s="268" t="s">
        <v>1231</v>
      </c>
      <c r="D21" s="239" t="s">
        <v>1210</v>
      </c>
      <c r="E21" s="269" t="s">
        <v>1212</v>
      </c>
      <c r="F21" s="237" t="s">
        <v>1210</v>
      </c>
      <c r="G21" s="237" t="s">
        <v>1210</v>
      </c>
      <c r="H21" s="238" t="s">
        <v>1210</v>
      </c>
      <c r="I21" s="237" t="s">
        <v>1210</v>
      </c>
      <c r="J21" s="237"/>
      <c r="K21" s="432"/>
      <c r="L21" s="237" t="s">
        <v>1210</v>
      </c>
      <c r="M21" s="237" t="s">
        <v>1210</v>
      </c>
      <c r="N21" s="237"/>
    </row>
    <row r="22" spans="1:16">
      <c r="A22" s="270" t="s">
        <v>1232</v>
      </c>
      <c r="B22" s="269" t="s">
        <v>47</v>
      </c>
      <c r="C22" s="268" t="s">
        <v>1217</v>
      </c>
      <c r="D22" s="239" t="s">
        <v>1210</v>
      </c>
      <c r="E22" s="269" t="s">
        <v>1212</v>
      </c>
      <c r="F22" s="237" t="s">
        <v>1210</v>
      </c>
      <c r="G22" s="237" t="s">
        <v>1210</v>
      </c>
      <c r="H22" s="238" t="s">
        <v>1210</v>
      </c>
      <c r="I22" s="237" t="s">
        <v>1210</v>
      </c>
      <c r="J22" s="237"/>
      <c r="K22" s="432"/>
      <c r="L22" s="237"/>
      <c r="M22" s="237"/>
      <c r="N22" s="237"/>
      <c r="O22" s="237"/>
    </row>
    <row r="23" spans="1:16">
      <c r="A23" s="270" t="s">
        <v>1242</v>
      </c>
      <c r="B23" s="269" t="s">
        <v>42</v>
      </c>
      <c r="C23" s="268" t="s">
        <v>1225</v>
      </c>
      <c r="D23" s="239" t="s">
        <v>1210</v>
      </c>
      <c r="E23" s="269" t="s">
        <v>1212</v>
      </c>
      <c r="F23" s="237"/>
      <c r="G23" s="237" t="s">
        <v>1210</v>
      </c>
      <c r="H23" s="237" t="s">
        <v>1210</v>
      </c>
      <c r="I23" s="241"/>
      <c r="J23" s="240"/>
      <c r="K23" s="432"/>
      <c r="L23" s="240"/>
      <c r="M23" s="237"/>
      <c r="N23" s="240"/>
      <c r="O23" s="240"/>
    </row>
    <row r="24" spans="1:16">
      <c r="A24" s="270" t="s">
        <v>1236</v>
      </c>
      <c r="B24" s="269" t="s">
        <v>42</v>
      </c>
      <c r="C24" s="268" t="s">
        <v>1225</v>
      </c>
      <c r="D24" s="239" t="s">
        <v>1210</v>
      </c>
      <c r="E24" s="269" t="s">
        <v>25</v>
      </c>
      <c r="F24" s="237" t="s">
        <v>1210</v>
      </c>
      <c r="G24" s="237" t="s">
        <v>1210</v>
      </c>
      <c r="H24" s="237" t="s">
        <v>1210</v>
      </c>
      <c r="I24" s="239"/>
      <c r="J24" s="237"/>
      <c r="K24" s="432"/>
      <c r="L24" s="237"/>
      <c r="M24" s="237"/>
      <c r="N24" s="237"/>
      <c r="O24" s="237"/>
      <c r="P24" s="314"/>
    </row>
    <row r="25" spans="1:16">
      <c r="A25" s="270" t="s">
        <v>1233</v>
      </c>
      <c r="B25" s="269" t="s">
        <v>46</v>
      </c>
      <c r="C25" s="268" t="s">
        <v>1234</v>
      </c>
      <c r="D25" s="239" t="s">
        <v>1210</v>
      </c>
      <c r="E25" s="269" t="s">
        <v>1212</v>
      </c>
      <c r="F25" s="237" t="s">
        <v>1210</v>
      </c>
      <c r="G25" s="237"/>
      <c r="H25" s="238" t="s">
        <v>1210</v>
      </c>
      <c r="I25" s="237" t="s">
        <v>1210</v>
      </c>
      <c r="J25" s="240"/>
      <c r="K25" s="432"/>
      <c r="L25" s="237" t="s">
        <v>1210</v>
      </c>
      <c r="M25" s="240"/>
      <c r="N25" s="237"/>
      <c r="O25" s="240"/>
    </row>
    <row r="26" spans="1:16">
      <c r="A26" s="270" t="s">
        <v>1239</v>
      </c>
      <c r="B26" s="269" t="s">
        <v>46</v>
      </c>
      <c r="C26" s="268" t="s">
        <v>1234</v>
      </c>
      <c r="D26" s="239" t="s">
        <v>1210</v>
      </c>
      <c r="E26" s="269" t="s">
        <v>1212</v>
      </c>
      <c r="F26" s="237" t="s">
        <v>1210</v>
      </c>
      <c r="G26" s="237"/>
      <c r="H26" s="237" t="s">
        <v>1210</v>
      </c>
      <c r="I26" s="239" t="s">
        <v>1210</v>
      </c>
      <c r="J26" s="240"/>
      <c r="K26" s="432"/>
      <c r="L26" s="237" t="s">
        <v>1210</v>
      </c>
      <c r="M26" s="240"/>
      <c r="N26" s="240"/>
      <c r="O26" s="240"/>
    </row>
    <row r="27" spans="1:16">
      <c r="A27" s="270" t="s">
        <v>1240</v>
      </c>
      <c r="B27" s="269" t="s">
        <v>46</v>
      </c>
      <c r="C27" s="268" t="s">
        <v>1235</v>
      </c>
      <c r="D27" s="239" t="s">
        <v>1210</v>
      </c>
      <c r="E27" s="269" t="s">
        <v>1212</v>
      </c>
      <c r="F27" s="237" t="s">
        <v>1210</v>
      </c>
      <c r="G27" s="237"/>
      <c r="H27" s="237" t="s">
        <v>1210</v>
      </c>
      <c r="I27" s="241"/>
      <c r="J27" s="240"/>
      <c r="K27" s="432"/>
      <c r="L27" s="240"/>
      <c r="M27" s="237"/>
      <c r="N27" s="240"/>
      <c r="O27" s="240"/>
    </row>
    <row r="28" spans="1:16">
      <c r="A28" s="270" t="s">
        <v>1241</v>
      </c>
      <c r="B28" s="269" t="s">
        <v>46</v>
      </c>
      <c r="C28" s="268" t="s">
        <v>1235</v>
      </c>
      <c r="D28" s="239" t="s">
        <v>1210</v>
      </c>
      <c r="E28" s="269" t="s">
        <v>1212</v>
      </c>
      <c r="F28" s="237" t="s">
        <v>1210</v>
      </c>
      <c r="G28" s="237"/>
      <c r="H28" s="237" t="s">
        <v>1210</v>
      </c>
      <c r="I28" s="241"/>
      <c r="J28" s="240"/>
      <c r="K28" s="432"/>
      <c r="L28" s="240"/>
      <c r="M28" s="237"/>
      <c r="N28" s="240"/>
      <c r="O28" s="240"/>
    </row>
    <row r="29" spans="1:16">
      <c r="A29" s="307" t="s">
        <v>43</v>
      </c>
      <c r="B29" s="269" t="s">
        <v>44</v>
      </c>
      <c r="C29" s="268" t="s">
        <v>1261</v>
      </c>
      <c r="D29" s="239" t="s">
        <v>1210</v>
      </c>
      <c r="E29" s="269" t="s">
        <v>25</v>
      </c>
      <c r="F29" s="237" t="s">
        <v>1210</v>
      </c>
      <c r="G29" s="237" t="s">
        <v>1210</v>
      </c>
      <c r="H29" s="238" t="s">
        <v>1210</v>
      </c>
      <c r="I29" s="308"/>
      <c r="J29" s="237" t="s">
        <v>1210</v>
      </c>
      <c r="K29" s="432"/>
      <c r="L29" s="237"/>
      <c r="M29" s="237"/>
      <c r="N29" s="237"/>
      <c r="O29" s="237"/>
      <c r="P29" s="314"/>
    </row>
    <row r="30" spans="1:16">
      <c r="A30" s="307" t="s">
        <v>43</v>
      </c>
      <c r="B30" s="269" t="s">
        <v>44</v>
      </c>
      <c r="C30" s="268" t="s">
        <v>1262</v>
      </c>
      <c r="D30" s="239" t="s">
        <v>1210</v>
      </c>
      <c r="E30" s="269" t="s">
        <v>25</v>
      </c>
      <c r="F30" s="237" t="s">
        <v>1210</v>
      </c>
      <c r="G30" s="237" t="s">
        <v>1210</v>
      </c>
      <c r="H30" s="238" t="s">
        <v>1210</v>
      </c>
      <c r="I30" s="308"/>
      <c r="J30" s="237" t="s">
        <v>1210</v>
      </c>
      <c r="K30" s="237" t="s">
        <v>1210</v>
      </c>
      <c r="L30" s="237" t="s">
        <v>1210</v>
      </c>
      <c r="M30" s="237"/>
      <c r="N30" s="237"/>
      <c r="O30" s="237"/>
      <c r="P30" s="314"/>
    </row>
    <row r="31" spans="1:16">
      <c r="A31" s="311" t="s">
        <v>43</v>
      </c>
      <c r="B31" s="312" t="s">
        <v>44</v>
      </c>
      <c r="C31" s="309" t="s">
        <v>1263</v>
      </c>
      <c r="D31" s="315" t="s">
        <v>1210</v>
      </c>
      <c r="E31" s="312" t="s">
        <v>25</v>
      </c>
      <c r="F31" s="313" t="s">
        <v>1210</v>
      </c>
      <c r="G31" s="313" t="s">
        <v>1210</v>
      </c>
      <c r="H31" s="310" t="s">
        <v>1210</v>
      </c>
      <c r="I31" s="313"/>
      <c r="J31" s="313"/>
      <c r="K31" s="313" t="s">
        <v>1210</v>
      </c>
      <c r="L31" s="313" t="s">
        <v>1210</v>
      </c>
      <c r="M31" s="313"/>
      <c r="N31" s="313"/>
      <c r="O31" s="313"/>
      <c r="P31" s="314"/>
    </row>
    <row r="32" spans="1:16">
      <c r="A32" s="311"/>
      <c r="B32" s="312"/>
      <c r="C32" s="311"/>
      <c r="D32" s="313"/>
      <c r="E32" s="312"/>
      <c r="F32" s="313"/>
      <c r="G32" s="313"/>
      <c r="H32" s="313"/>
      <c r="I32" s="313"/>
      <c r="J32" s="313"/>
      <c r="K32" s="313"/>
      <c r="L32" s="313"/>
      <c r="M32" s="313"/>
      <c r="N32" s="313"/>
      <c r="O32" s="313"/>
      <c r="P32" s="314"/>
    </row>
    <row r="33" spans="1:16" s="386" customFormat="1">
      <c r="A33" s="382" t="s">
        <v>1327</v>
      </c>
      <c r="B33" s="383" t="s">
        <v>7</v>
      </c>
      <c r="C33" s="384" t="s">
        <v>1328</v>
      </c>
      <c r="D33" s="315" t="s">
        <v>1210</v>
      </c>
      <c r="E33" s="312" t="s">
        <v>25</v>
      </c>
      <c r="F33" s="313" t="s">
        <v>1210</v>
      </c>
      <c r="G33" s="313" t="s">
        <v>1210</v>
      </c>
      <c r="H33" s="310" t="s">
        <v>1210</v>
      </c>
      <c r="I33" s="428"/>
      <c r="J33" s="429" t="s">
        <v>1210</v>
      </c>
      <c r="K33" s="237" t="s">
        <v>1210</v>
      </c>
      <c r="L33" s="429"/>
      <c r="M33" s="429"/>
      <c r="N33" s="430"/>
      <c r="O33" s="433"/>
      <c r="P33" s="385"/>
    </row>
    <row r="34" spans="1:16" s="271" customFormat="1">
      <c r="A34" s="273"/>
      <c r="B34" s="273"/>
      <c r="C34" s="273"/>
      <c r="D34" s="274"/>
      <c r="E34" s="273"/>
      <c r="F34" s="274"/>
      <c r="G34" s="274"/>
      <c r="H34" s="273"/>
      <c r="I34" s="274"/>
      <c r="J34" s="273"/>
      <c r="K34" s="273"/>
      <c r="L34" s="273"/>
      <c r="M34" s="273"/>
      <c r="N34" s="273"/>
    </row>
    <row r="35" spans="1:16" s="271" customFormat="1">
      <c r="A35" s="257"/>
      <c r="B35" s="257"/>
      <c r="C35" s="257"/>
      <c r="D35" s="266"/>
      <c r="E35" s="257"/>
      <c r="F35" s="266"/>
      <c r="G35" s="266"/>
      <c r="H35" s="257"/>
      <c r="I35" s="266"/>
      <c r="J35" s="257"/>
      <c r="K35" s="257"/>
      <c r="L35" s="257"/>
      <c r="M35" s="257"/>
      <c r="N35" s="257"/>
    </row>
    <row r="36" spans="1:16" s="271" customFormat="1">
      <c r="A36" s="272" t="s">
        <v>77</v>
      </c>
      <c r="B36" s="272"/>
      <c r="C36" s="272"/>
      <c r="D36" s="272"/>
      <c r="E36" s="272"/>
      <c r="F36" s="272"/>
      <c r="G36" s="272"/>
      <c r="H36" s="272"/>
      <c r="I36" s="272"/>
      <c r="J36" s="272"/>
      <c r="K36" s="272"/>
      <c r="L36" s="272"/>
      <c r="M36" s="272"/>
      <c r="N36" s="272"/>
    </row>
    <row r="37" spans="1:16" s="271" customFormat="1" ht="24" customHeight="1">
      <c r="A37" s="447" t="s">
        <v>1237</v>
      </c>
      <c r="B37" s="447"/>
      <c r="C37" s="447"/>
      <c r="D37" s="447"/>
      <c r="E37" s="447"/>
      <c r="F37" s="447"/>
      <c r="G37" s="447"/>
      <c r="H37" s="447"/>
      <c r="I37" s="447"/>
      <c r="J37" s="447"/>
      <c r="K37" s="447"/>
      <c r="L37" s="447"/>
      <c r="M37" s="447"/>
      <c r="N37" s="447"/>
      <c r="O37" s="447"/>
    </row>
    <row r="38" spans="1:16" s="271" customFormat="1" ht="49.5" customHeight="1">
      <c r="A38" s="446" t="s">
        <v>1243</v>
      </c>
      <c r="B38" s="446"/>
      <c r="C38" s="446"/>
      <c r="D38" s="446"/>
      <c r="E38" s="446"/>
      <c r="F38" s="275"/>
      <c r="G38" s="275"/>
      <c r="H38" s="448" t="s">
        <v>1369</v>
      </c>
      <c r="I38" s="446"/>
      <c r="J38" s="446"/>
      <c r="K38" s="446"/>
      <c r="L38" s="446"/>
      <c r="M38" s="446"/>
      <c r="N38" s="446"/>
      <c r="O38" s="446"/>
    </row>
    <row r="39" spans="1:16" s="271" customFormat="1" ht="54.75" customHeight="1">
      <c r="A39" s="446" t="s">
        <v>1238</v>
      </c>
      <c r="B39" s="446"/>
      <c r="C39" s="446"/>
      <c r="D39" s="446"/>
      <c r="E39" s="446"/>
      <c r="F39" s="275"/>
      <c r="G39" s="275"/>
      <c r="H39" s="448" t="s">
        <v>1370</v>
      </c>
      <c r="I39" s="448"/>
      <c r="J39" s="448"/>
      <c r="K39" s="448"/>
      <c r="L39" s="448"/>
      <c r="M39" s="448"/>
      <c r="N39" s="448"/>
      <c r="O39" s="448"/>
    </row>
    <row r="40" spans="1:16" s="271" customFormat="1" ht="30.75" customHeight="1">
      <c r="A40" s="446" t="s">
        <v>1266</v>
      </c>
      <c r="B40" s="446"/>
      <c r="C40" s="446"/>
      <c r="D40" s="446"/>
      <c r="E40" s="446"/>
      <c r="F40" s="275"/>
      <c r="G40" s="275"/>
      <c r="H40" s="448"/>
      <c r="I40" s="448"/>
      <c r="J40" s="448"/>
      <c r="K40" s="448"/>
      <c r="L40" s="448"/>
      <c r="M40" s="448"/>
      <c r="N40" s="448"/>
      <c r="O40" s="448"/>
    </row>
    <row r="41" spans="1:16" s="271" customFormat="1">
      <c r="A41" s="257"/>
      <c r="B41" s="257"/>
      <c r="C41" s="257"/>
      <c r="D41" s="257"/>
      <c r="E41" s="257"/>
      <c r="F41" s="257"/>
      <c r="G41" s="257"/>
      <c r="H41" s="257"/>
      <c r="I41" s="257"/>
      <c r="J41" s="257"/>
      <c r="K41" s="257"/>
      <c r="L41" s="257"/>
      <c r="M41" s="257"/>
      <c r="N41" s="257"/>
      <c r="O41" s="257"/>
    </row>
    <row r="42" spans="1:16" s="271" customFormat="1">
      <c r="A42" s="257"/>
      <c r="B42" s="257"/>
      <c r="C42" s="257"/>
      <c r="D42" s="257"/>
      <c r="E42" s="257"/>
      <c r="F42" s="257"/>
      <c r="G42" s="257"/>
      <c r="H42" s="257"/>
      <c r="I42" s="257"/>
      <c r="J42" s="257"/>
      <c r="K42" s="257"/>
      <c r="L42" s="257"/>
      <c r="M42" s="257"/>
      <c r="N42" s="257"/>
      <c r="O42" s="257"/>
    </row>
    <row r="43" spans="1:16" s="271" customFormat="1">
      <c r="A43" s="257"/>
      <c r="B43" s="257"/>
      <c r="C43" s="257"/>
      <c r="D43" s="257"/>
      <c r="E43" s="257"/>
      <c r="F43" s="257"/>
      <c r="G43" s="257"/>
      <c r="H43" s="257"/>
      <c r="I43" s="257"/>
      <c r="J43" s="257"/>
      <c r="K43" s="257"/>
      <c r="L43" s="257"/>
      <c r="M43" s="257"/>
      <c r="N43" s="257" t="s">
        <v>30</v>
      </c>
      <c r="O43" s="257"/>
    </row>
    <row r="44" spans="1:16" s="271" customFormat="1">
      <c r="A44" s="257"/>
      <c r="B44" s="257"/>
      <c r="C44" s="257"/>
      <c r="D44" s="257"/>
      <c r="E44" s="257"/>
      <c r="F44" s="257"/>
      <c r="G44" s="257"/>
      <c r="H44" s="257"/>
      <c r="I44" s="257"/>
      <c r="J44" s="257"/>
      <c r="K44" s="257"/>
      <c r="L44" s="257"/>
      <c r="M44" s="257"/>
      <c r="N44" s="257"/>
      <c r="O44" s="257"/>
    </row>
    <row r="45" spans="1:16" s="271" customFormat="1">
      <c r="A45" s="257"/>
      <c r="B45" s="257"/>
      <c r="C45" s="257"/>
      <c r="D45" s="257"/>
      <c r="E45" s="257"/>
      <c r="F45" s="257"/>
      <c r="G45" s="257"/>
      <c r="H45" s="257"/>
      <c r="I45" s="257"/>
      <c r="J45" s="257"/>
      <c r="K45" s="257"/>
      <c r="L45" s="257"/>
      <c r="M45" s="257"/>
      <c r="N45" s="257"/>
      <c r="O45" s="257"/>
    </row>
    <row r="46" spans="1:16" s="271" customFormat="1">
      <c r="A46" s="257"/>
      <c r="B46" s="257"/>
      <c r="C46" s="257"/>
      <c r="D46" s="257"/>
      <c r="E46" s="257"/>
      <c r="F46" s="257"/>
      <c r="G46" s="257"/>
      <c r="H46" s="257"/>
      <c r="I46" s="257"/>
      <c r="J46" s="257"/>
      <c r="K46" s="257"/>
      <c r="L46" s="257"/>
      <c r="M46" s="257"/>
      <c r="N46" s="257"/>
      <c r="O46" s="257"/>
    </row>
    <row r="47" spans="1:16" s="271" customFormat="1">
      <c r="A47" s="257"/>
      <c r="B47" s="257"/>
      <c r="C47" s="257"/>
      <c r="D47" s="257"/>
      <c r="E47" s="257"/>
      <c r="F47" s="257"/>
      <c r="G47" s="257"/>
      <c r="H47" s="257"/>
      <c r="I47" s="257"/>
      <c r="J47" s="257"/>
      <c r="K47" s="257"/>
      <c r="L47" s="257"/>
      <c r="M47" s="257"/>
      <c r="N47" s="257"/>
      <c r="O47" s="257"/>
    </row>
    <row r="48" spans="1:16" s="271" customFormat="1">
      <c r="A48" s="257"/>
      <c r="B48" s="257"/>
      <c r="C48" s="257"/>
      <c r="D48" s="257"/>
      <c r="E48" s="257"/>
      <c r="F48" s="257"/>
      <c r="G48" s="257"/>
      <c r="H48" s="257"/>
      <c r="I48" s="257"/>
      <c r="J48" s="257"/>
      <c r="K48" s="257"/>
      <c r="L48" s="257"/>
      <c r="M48" s="257"/>
      <c r="N48" s="257"/>
      <c r="O48" s="257"/>
    </row>
    <row r="49" spans="1:15" s="271" customFormat="1">
      <c r="A49" s="257"/>
      <c r="B49" s="257"/>
      <c r="C49" s="257"/>
      <c r="D49" s="257"/>
      <c r="E49" s="257"/>
      <c r="F49" s="257"/>
      <c r="G49" s="257"/>
      <c r="H49" s="257"/>
      <c r="I49" s="257"/>
      <c r="J49" s="257"/>
      <c r="K49" s="257"/>
      <c r="L49" s="257"/>
      <c r="M49" s="257"/>
      <c r="N49" s="257"/>
      <c r="O49" s="257"/>
    </row>
    <row r="50" spans="1:15" s="271" customFormat="1">
      <c r="A50" s="257"/>
      <c r="B50" s="257"/>
      <c r="C50" s="257"/>
      <c r="D50" s="257"/>
      <c r="E50" s="257"/>
      <c r="F50" s="257"/>
      <c r="G50" s="257"/>
      <c r="H50" s="257"/>
      <c r="I50" s="257"/>
      <c r="J50" s="257"/>
      <c r="K50" s="257"/>
      <c r="L50" s="257"/>
      <c r="M50" s="257"/>
      <c r="N50" s="257"/>
      <c r="O50" s="257"/>
    </row>
    <row r="51" spans="1:15" s="271" customFormat="1">
      <c r="A51" s="257"/>
      <c r="B51" s="257"/>
      <c r="C51" s="257"/>
      <c r="D51" s="257"/>
      <c r="E51" s="257"/>
      <c r="F51" s="257"/>
      <c r="G51" s="257"/>
      <c r="H51" s="257"/>
      <c r="I51" s="257"/>
      <c r="J51" s="257"/>
      <c r="K51" s="257"/>
      <c r="L51" s="257"/>
      <c r="M51" s="257"/>
      <c r="N51" s="257"/>
      <c r="O51" s="257"/>
    </row>
    <row r="52" spans="1:15" s="271" customFormat="1">
      <c r="A52" s="257"/>
      <c r="B52" s="257"/>
      <c r="C52" s="257"/>
      <c r="D52" s="257"/>
      <c r="E52" s="257"/>
      <c r="F52" s="257"/>
      <c r="G52" s="257"/>
      <c r="H52" s="257"/>
      <c r="I52" s="257"/>
      <c r="J52" s="257"/>
      <c r="K52" s="257"/>
      <c r="L52" s="257"/>
      <c r="M52" s="257"/>
      <c r="N52" s="257"/>
      <c r="O52" s="257"/>
    </row>
    <row r="53" spans="1:15" s="271" customFormat="1">
      <c r="A53" s="257"/>
      <c r="B53" s="257"/>
      <c r="C53" s="257"/>
      <c r="D53" s="257"/>
      <c r="E53" s="257"/>
      <c r="F53" s="257"/>
      <c r="G53" s="257"/>
      <c r="H53" s="257"/>
      <c r="I53" s="257"/>
      <c r="J53" s="257"/>
      <c r="K53" s="257"/>
      <c r="L53" s="257"/>
      <c r="M53" s="257"/>
      <c r="N53" s="257"/>
      <c r="O53" s="257"/>
    </row>
    <row r="57" spans="1:15" ht="63" customHeight="1"/>
    <row r="58" spans="1:15" ht="49.5" customHeight="1"/>
    <row r="59" spans="1:15" ht="56.25" customHeight="1"/>
    <row r="61" spans="1:15" ht="27" customHeight="1"/>
    <row r="62" spans="1:15" ht="28.9" customHeight="1"/>
    <row r="63" spans="1:15" ht="40.9" customHeight="1"/>
    <row r="65" ht="26.45" customHeight="1"/>
  </sheetData>
  <mergeCells count="6">
    <mergeCell ref="A40:E40"/>
    <mergeCell ref="A37:O37"/>
    <mergeCell ref="A38:E38"/>
    <mergeCell ref="H38:O38"/>
    <mergeCell ref="A39:E39"/>
    <mergeCell ref="H39:O40"/>
  </mergeCells>
  <pageMargins left="0.7" right="0.7" top="0.75" bottom="0.75" header="0.3" footer="0.3"/>
  <pageSetup scale="60" orientation="landscape" useFirstPageNumber="1" r:id="rId1"/>
  <headerFooter scaleWithDoc="0">
    <oddHeader>&amp;R&amp;10Dominion Energy Utah
Docket No. 19-057-02
DEU Exhibit 2.08</oddHeader>
  </headerFooter>
  <rowBreaks count="1" manualBreakCount="1">
    <brk id="53"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view="pageLayout" topLeftCell="E1" zoomScaleNormal="60" zoomScaleSheetLayoutView="70" workbookViewId="0">
      <selection activeCell="I21" sqref="I21"/>
    </sheetView>
  </sheetViews>
  <sheetFormatPr defaultColWidth="8.375" defaultRowHeight="12.75"/>
  <cols>
    <col min="1" max="1" width="31.875" style="345" customWidth="1"/>
    <col min="2" max="2" width="9.625" style="345" customWidth="1"/>
    <col min="3" max="7" width="11.625" style="345" customWidth="1"/>
    <col min="8" max="10" width="13" style="345" customWidth="1"/>
    <col min="11" max="14" width="11.625" style="345" customWidth="1"/>
    <col min="15" max="15" width="3.625" style="345" customWidth="1"/>
    <col min="16" max="16384" width="8.375" style="345"/>
  </cols>
  <sheetData>
    <row r="1" spans="1:14">
      <c r="A1" s="344"/>
      <c r="B1" s="344"/>
      <c r="C1" s="344"/>
      <c r="D1" s="344"/>
      <c r="E1" s="344"/>
      <c r="F1" s="344"/>
      <c r="G1" s="344"/>
      <c r="H1" s="344"/>
      <c r="I1" s="344"/>
      <c r="J1" s="344"/>
      <c r="K1" s="344"/>
      <c r="L1" s="344"/>
      <c r="M1" s="344"/>
      <c r="N1" s="344"/>
    </row>
    <row r="3" spans="1:14" ht="13.5" thickBot="1">
      <c r="A3" s="345" t="s">
        <v>1276</v>
      </c>
    </row>
    <row r="4" spans="1:14" ht="38.25">
      <c r="A4" s="346" t="s">
        <v>1</v>
      </c>
      <c r="B4" s="346" t="s">
        <v>1277</v>
      </c>
      <c r="C4" s="347" t="s">
        <v>1278</v>
      </c>
      <c r="D4" s="347" t="s">
        <v>1279</v>
      </c>
      <c r="E4" s="347" t="s">
        <v>1280</v>
      </c>
      <c r="F4" s="347" t="s">
        <v>1281</v>
      </c>
      <c r="G4" s="347" t="s">
        <v>1282</v>
      </c>
      <c r="H4" s="347" t="s">
        <v>1283</v>
      </c>
      <c r="I4" s="347" t="s">
        <v>1284</v>
      </c>
      <c r="J4" s="347" t="s">
        <v>1285</v>
      </c>
      <c r="K4" s="347" t="s">
        <v>1286</v>
      </c>
    </row>
    <row r="6" spans="1:14">
      <c r="A6" s="345" t="s">
        <v>1331</v>
      </c>
      <c r="B6" s="391">
        <v>43186</v>
      </c>
      <c r="C6" s="392">
        <f>20000000+3000000</f>
        <v>23000000</v>
      </c>
      <c r="D6" s="393">
        <v>67.849999999999994</v>
      </c>
      <c r="E6" s="394">
        <f>D6-67.3258</f>
        <v>0.52419999999999334</v>
      </c>
      <c r="F6" s="395">
        <v>450000</v>
      </c>
      <c r="G6" s="396">
        <f t="shared" ref="G6:G7" si="0">J6/C6</f>
        <v>67.306234782608698</v>
      </c>
      <c r="H6" s="349">
        <f t="shared" ref="H6:H7" si="1">F6+(E6*C6)</f>
        <v>12506599.999999847</v>
      </c>
      <c r="I6" s="349">
        <f t="shared" ref="I6:I7" si="2">C6*D6</f>
        <v>1560549999.9999998</v>
      </c>
      <c r="J6" s="349">
        <f t="shared" ref="J6:J7" si="3">I6-H6</f>
        <v>1548043400</v>
      </c>
      <c r="K6" s="350">
        <f t="shared" ref="K6:K7" si="4">H6/I6</f>
        <v>8.0142257537405715E-3</v>
      </c>
    </row>
    <row r="7" spans="1:14">
      <c r="A7" s="345" t="s">
        <v>1331</v>
      </c>
      <c r="B7" s="391">
        <v>42464</v>
      </c>
      <c r="C7" s="392">
        <v>10200000</v>
      </c>
      <c r="D7" s="393">
        <v>74.58</v>
      </c>
      <c r="E7" s="394">
        <f>74.58-74.16</f>
        <v>0.42000000000000171</v>
      </c>
      <c r="F7" s="395">
        <v>200000</v>
      </c>
      <c r="G7" s="396">
        <f t="shared" si="0"/>
        <v>74.140392156862745</v>
      </c>
      <c r="H7" s="349">
        <f t="shared" si="1"/>
        <v>4484000.0000000177</v>
      </c>
      <c r="I7" s="349">
        <f t="shared" si="2"/>
        <v>760716000</v>
      </c>
      <c r="J7" s="349">
        <f t="shared" si="3"/>
        <v>756232000</v>
      </c>
      <c r="K7" s="350">
        <f t="shared" si="4"/>
        <v>5.8944468106363187E-3</v>
      </c>
    </row>
    <row r="8" spans="1:14">
      <c r="B8" s="391"/>
    </row>
    <row r="9" spans="1:14">
      <c r="A9" s="345" t="s">
        <v>34</v>
      </c>
      <c r="B9" s="391">
        <v>43432</v>
      </c>
      <c r="C9" s="392">
        <v>7008087</v>
      </c>
      <c r="D9" s="393">
        <v>92.75</v>
      </c>
      <c r="E9" s="394">
        <f>D9-91.7731</f>
        <v>0.97690000000000055</v>
      </c>
      <c r="F9" s="395">
        <v>1000000</v>
      </c>
      <c r="G9" s="396">
        <f>J9/C9</f>
        <v>91.630407707509917</v>
      </c>
      <c r="H9" s="349">
        <f>F9+(E9*C9)</f>
        <v>7846200.1903000036</v>
      </c>
      <c r="I9" s="349">
        <f>C9*D9</f>
        <v>650000069.25</v>
      </c>
      <c r="J9" s="349">
        <f>I9-H9</f>
        <v>642153869.05970001</v>
      </c>
      <c r="K9" s="350">
        <f>H9/I9</f>
        <v>1.2071075929812301E-2</v>
      </c>
    </row>
    <row r="10" spans="1:14">
      <c r="A10" s="345" t="s">
        <v>34</v>
      </c>
      <c r="B10" s="391">
        <v>43067</v>
      </c>
      <c r="C10" s="392">
        <v>4558404</v>
      </c>
      <c r="D10" s="393">
        <v>86.79</v>
      </c>
      <c r="E10" s="353" t="s">
        <v>1287</v>
      </c>
      <c r="F10" s="353" t="s">
        <v>1287</v>
      </c>
      <c r="G10" s="353" t="s">
        <v>1287</v>
      </c>
      <c r="H10" s="397">
        <f>I10-J10</f>
        <v>8692258</v>
      </c>
      <c r="I10" s="395">
        <v>403692258</v>
      </c>
      <c r="J10" s="349">
        <v>395000000</v>
      </c>
      <c r="K10" s="350">
        <f>H10/I10</f>
        <v>2.153189175106747E-2</v>
      </c>
    </row>
    <row r="11" spans="1:14">
      <c r="A11" s="345" t="s">
        <v>36</v>
      </c>
      <c r="B11" s="391">
        <v>42635</v>
      </c>
      <c r="C11" s="392">
        <v>960488</v>
      </c>
      <c r="D11" s="396">
        <v>62.26</v>
      </c>
      <c r="E11" s="394">
        <v>2.33</v>
      </c>
      <c r="F11" s="395">
        <v>157000</v>
      </c>
      <c r="G11" s="348">
        <f>J11/C11</f>
        <v>59.766541424775738</v>
      </c>
      <c r="H11" s="349">
        <f t="shared" ref="H11:H15" si="5">F11+(E11*C11)</f>
        <v>2394937.04</v>
      </c>
      <c r="I11" s="349">
        <f t="shared" ref="I11:I15" si="6">C11*D11</f>
        <v>59799982.879999995</v>
      </c>
      <c r="J11" s="349">
        <f>I11-H11</f>
        <v>57405045.839999996</v>
      </c>
      <c r="K11" s="350">
        <f t="shared" ref="K11:K19" si="7">H11/I11</f>
        <v>4.0049125846840047E-2</v>
      </c>
      <c r="L11" s="355"/>
    </row>
    <row r="12" spans="1:14">
      <c r="A12" s="345" t="s">
        <v>36</v>
      </c>
      <c r="B12" s="391">
        <v>39036</v>
      </c>
      <c r="C12" s="392">
        <f>600300+90045</f>
        <v>690345</v>
      </c>
      <c r="D12" s="396">
        <v>30.1</v>
      </c>
      <c r="E12" s="394">
        <v>1.125</v>
      </c>
      <c r="F12" s="395">
        <v>225000</v>
      </c>
      <c r="G12" s="348">
        <f t="shared" ref="G12:G19" si="8">J12/C12</f>
        <v>28.649076005475521</v>
      </c>
      <c r="H12" s="349">
        <f t="shared" si="5"/>
        <v>1001638.125</v>
      </c>
      <c r="I12" s="349">
        <f t="shared" si="6"/>
        <v>20779384.5</v>
      </c>
      <c r="J12" s="349">
        <f t="shared" ref="J12:J15" si="9">I12-H12</f>
        <v>19777746.375</v>
      </c>
      <c r="K12" s="350">
        <f t="shared" si="7"/>
        <v>4.8203454967590598E-2</v>
      </c>
      <c r="L12" s="355"/>
    </row>
    <row r="13" spans="1:14">
      <c r="A13" s="345" t="s">
        <v>39</v>
      </c>
      <c r="B13" s="391">
        <v>42684</v>
      </c>
      <c r="C13" s="392">
        <f>880000+132000</f>
        <v>1012000</v>
      </c>
      <c r="D13" s="396">
        <v>54.63</v>
      </c>
      <c r="E13" s="394">
        <v>2.0499999999999998</v>
      </c>
      <c r="F13" s="395">
        <v>250000</v>
      </c>
      <c r="G13" s="348">
        <f t="shared" si="8"/>
        <v>52.332964426877467</v>
      </c>
      <c r="H13" s="349">
        <f t="shared" si="5"/>
        <v>2324600</v>
      </c>
      <c r="I13" s="349">
        <f t="shared" si="6"/>
        <v>55285560</v>
      </c>
      <c r="J13" s="349">
        <f t="shared" si="9"/>
        <v>52960960</v>
      </c>
      <c r="K13" s="350">
        <f t="shared" si="7"/>
        <v>4.2047145764644508E-2</v>
      </c>
      <c r="L13" s="355"/>
    </row>
    <row r="14" spans="1:14">
      <c r="A14" s="345" t="s">
        <v>39</v>
      </c>
      <c r="B14" s="391">
        <v>38076</v>
      </c>
      <c r="C14" s="392">
        <f>1200000+90000</f>
        <v>1290000</v>
      </c>
      <c r="D14" s="396">
        <v>31</v>
      </c>
      <c r="E14" s="394">
        <v>1.01</v>
      </c>
      <c r="F14" s="395">
        <v>175000</v>
      </c>
      <c r="G14" s="348">
        <f t="shared" si="8"/>
        <v>29.854341085271319</v>
      </c>
      <c r="H14" s="349">
        <f t="shared" si="5"/>
        <v>1477900</v>
      </c>
      <c r="I14" s="349">
        <f t="shared" si="6"/>
        <v>39990000</v>
      </c>
      <c r="J14" s="349">
        <f t="shared" si="9"/>
        <v>38512100</v>
      </c>
      <c r="K14" s="350">
        <f t="shared" si="7"/>
        <v>3.6956739184796202E-2</v>
      </c>
      <c r="L14" s="355"/>
    </row>
    <row r="15" spans="1:14">
      <c r="A15" s="345" t="s">
        <v>49</v>
      </c>
      <c r="B15" s="391">
        <v>43208</v>
      </c>
      <c r="C15" s="392">
        <f>11016949+1652542</f>
        <v>12669491</v>
      </c>
      <c r="D15" s="396">
        <v>29.5</v>
      </c>
      <c r="E15" s="394">
        <v>1.0325</v>
      </c>
      <c r="F15" s="395">
        <v>700000</v>
      </c>
      <c r="G15" s="348">
        <f t="shared" si="8"/>
        <v>28.41224916158826</v>
      </c>
      <c r="H15" s="349">
        <f t="shared" si="5"/>
        <v>13781249.4575</v>
      </c>
      <c r="I15" s="349">
        <f t="shared" si="6"/>
        <v>373749984.5</v>
      </c>
      <c r="J15" s="349">
        <f t="shared" si="9"/>
        <v>359968735.04250002</v>
      </c>
      <c r="K15" s="350">
        <f t="shared" si="7"/>
        <v>3.6872909776669169E-2</v>
      </c>
      <c r="L15" s="355"/>
    </row>
    <row r="16" spans="1:14">
      <c r="A16" s="345" t="s">
        <v>49</v>
      </c>
      <c r="B16" s="391">
        <v>42502</v>
      </c>
      <c r="C16" s="392">
        <f>7000000+1050000</f>
        <v>8050000</v>
      </c>
      <c r="D16" s="396">
        <v>26.25</v>
      </c>
      <c r="E16" s="394">
        <v>0.91874999999999996</v>
      </c>
      <c r="F16" s="395">
        <v>330000</v>
      </c>
      <c r="G16" s="348">
        <f t="shared" si="8"/>
        <v>25.290256211180125</v>
      </c>
      <c r="H16" s="349">
        <f>F16+(E16*C16)</f>
        <v>7725937.5</v>
      </c>
      <c r="I16" s="349">
        <f>C16*D16</f>
        <v>211312500</v>
      </c>
      <c r="J16" s="349">
        <f>I16-H16</f>
        <v>203586562.5</v>
      </c>
      <c r="K16" s="350">
        <f t="shared" si="7"/>
        <v>3.6561668145519075E-2</v>
      </c>
      <c r="L16" s="355"/>
    </row>
    <row r="17" spans="1:14">
      <c r="A17" s="345" t="s">
        <v>45</v>
      </c>
      <c r="B17" s="391">
        <v>43227</v>
      </c>
      <c r="C17" s="392">
        <f>2000000+300000</f>
        <v>2300000</v>
      </c>
      <c r="D17" s="396">
        <v>68.75</v>
      </c>
      <c r="E17" s="394">
        <v>2.1093799999999998</v>
      </c>
      <c r="F17" s="395">
        <v>325000</v>
      </c>
      <c r="G17" s="348">
        <f>J17/C17</f>
        <v>66.499315652173919</v>
      </c>
      <c r="H17" s="349">
        <f>F17+(E17*C17)</f>
        <v>5176574</v>
      </c>
      <c r="I17" s="349">
        <f>C17*D17</f>
        <v>158125000</v>
      </c>
      <c r="J17" s="349">
        <f>I17-H17</f>
        <v>152948426</v>
      </c>
      <c r="K17" s="350">
        <f>H17/I17</f>
        <v>3.2737226877470355E-2</v>
      </c>
      <c r="L17" s="355"/>
    </row>
    <row r="18" spans="1:14">
      <c r="A18" s="345" t="s">
        <v>45</v>
      </c>
      <c r="B18" s="391">
        <v>42502</v>
      </c>
      <c r="C18" s="392">
        <f>1900000+285000</f>
        <v>2185000</v>
      </c>
      <c r="D18" s="396">
        <v>63.05</v>
      </c>
      <c r="E18" s="394">
        <v>2.0491000000000001</v>
      </c>
      <c r="F18" s="395">
        <v>300000</v>
      </c>
      <c r="G18" s="348">
        <f>J18/C18</f>
        <v>60.863600228832951</v>
      </c>
      <c r="H18" s="349">
        <f>F18+(E18*C18)</f>
        <v>4777283.5</v>
      </c>
      <c r="I18" s="349">
        <f>C18*D18</f>
        <v>137764250</v>
      </c>
      <c r="J18" s="349">
        <f>I18-H18</f>
        <v>132986966.5</v>
      </c>
      <c r="K18" s="350">
        <f>H18/I18</f>
        <v>3.4677236656099099E-2</v>
      </c>
      <c r="L18" s="355"/>
    </row>
    <row r="19" spans="1:14">
      <c r="A19" s="345" t="s">
        <v>1288</v>
      </c>
      <c r="B19" s="391">
        <v>43431</v>
      </c>
      <c r="C19" s="392">
        <f>3100000+465000</f>
        <v>3565000</v>
      </c>
      <c r="D19" s="396">
        <v>75.5</v>
      </c>
      <c r="E19" s="394">
        <v>2.5480999999999998</v>
      </c>
      <c r="F19" s="395">
        <v>600000</v>
      </c>
      <c r="G19" s="348">
        <f t="shared" si="8"/>
        <v>72.783597054698461</v>
      </c>
      <c r="H19" s="349">
        <f>F19+(E19*C19)</f>
        <v>9683976.5</v>
      </c>
      <c r="I19" s="349">
        <f>C19*D19</f>
        <v>269157500</v>
      </c>
      <c r="J19" s="349">
        <f>I19-H19</f>
        <v>259473523.5</v>
      </c>
      <c r="K19" s="350">
        <f t="shared" si="7"/>
        <v>3.5978846957636326E-2</v>
      </c>
      <c r="L19" s="355"/>
    </row>
    <row r="20" spans="1:14">
      <c r="C20" s="351"/>
      <c r="D20" s="348"/>
      <c r="E20" s="352"/>
      <c r="F20" s="349"/>
      <c r="G20" s="348"/>
      <c r="H20" s="349"/>
      <c r="I20" s="349"/>
      <c r="J20" s="349"/>
      <c r="K20" s="350"/>
    </row>
    <row r="21" spans="1:14" ht="13.5" thickBot="1">
      <c r="A21" s="356" t="s">
        <v>28</v>
      </c>
      <c r="B21" s="356"/>
      <c r="C21" s="357"/>
      <c r="D21" s="358"/>
      <c r="E21" s="359"/>
      <c r="F21" s="360"/>
      <c r="G21" s="358"/>
      <c r="H21" s="360">
        <f>AVERAGE(H6:H19)</f>
        <v>6297934.947138452</v>
      </c>
      <c r="I21" s="360">
        <f>AVERAGE(I6:I19)</f>
        <v>361609422.24076927</v>
      </c>
      <c r="J21" s="360"/>
      <c r="K21" s="361"/>
    </row>
    <row r="22" spans="1:14">
      <c r="C22" s="351"/>
      <c r="D22" s="348"/>
      <c r="E22" s="352"/>
      <c r="F22" s="349"/>
      <c r="G22" s="348"/>
      <c r="H22" s="349"/>
      <c r="I22" s="349"/>
      <c r="J22" s="349" t="s">
        <v>1289</v>
      </c>
      <c r="K22" s="350">
        <f>ROUND(H21/I21,5)</f>
        <v>1.7420000000000001E-2</v>
      </c>
      <c r="L22" s="362"/>
    </row>
    <row r="23" spans="1:14">
      <c r="C23" s="351"/>
      <c r="D23" s="348"/>
      <c r="E23" s="352"/>
      <c r="F23" s="349"/>
      <c r="G23" s="348"/>
      <c r="H23" s="349"/>
      <c r="I23" s="349"/>
      <c r="J23" s="349"/>
      <c r="K23" s="350"/>
      <c r="L23" s="362"/>
    </row>
    <row r="24" spans="1:14">
      <c r="C24" s="351"/>
      <c r="D24" s="348"/>
      <c r="E24" s="352"/>
      <c r="F24" s="349"/>
      <c r="G24" s="348"/>
      <c r="H24" s="349"/>
      <c r="I24" s="349"/>
      <c r="J24" s="349"/>
      <c r="K24" s="350"/>
    </row>
    <row r="25" spans="1:14">
      <c r="A25" s="449" t="s">
        <v>1290</v>
      </c>
      <c r="B25" s="449"/>
      <c r="C25" s="449"/>
      <c r="D25" s="449"/>
      <c r="E25" s="449"/>
      <c r="F25" s="449"/>
      <c r="G25" s="449"/>
      <c r="H25" s="449"/>
      <c r="I25" s="449"/>
      <c r="J25" s="449"/>
      <c r="K25" s="449"/>
      <c r="L25" s="449"/>
      <c r="M25" s="449"/>
    </row>
    <row r="26" spans="1:14">
      <c r="A26" s="389"/>
      <c r="B26" s="389"/>
      <c r="C26" s="389"/>
      <c r="D26" s="389"/>
      <c r="E26" s="389"/>
      <c r="F26" s="389"/>
      <c r="G26" s="389"/>
      <c r="H26" s="389"/>
      <c r="I26" s="389"/>
      <c r="J26" s="389"/>
      <c r="K26" s="389"/>
      <c r="L26" s="389"/>
      <c r="M26" s="389"/>
    </row>
    <row r="27" spans="1:14">
      <c r="A27" s="363"/>
      <c r="B27" s="363"/>
      <c r="C27" s="364" t="s">
        <v>51</v>
      </c>
      <c r="D27" s="364" t="s">
        <v>52</v>
      </c>
      <c r="E27" s="364" t="s">
        <v>53</v>
      </c>
      <c r="F27" s="364" t="s">
        <v>54</v>
      </c>
      <c r="G27" s="364" t="s">
        <v>55</v>
      </c>
      <c r="H27" s="364" t="s">
        <v>56</v>
      </c>
      <c r="I27" s="364" t="s">
        <v>57</v>
      </c>
      <c r="J27" s="364" t="s">
        <v>58</v>
      </c>
      <c r="K27" s="364" t="s">
        <v>59</v>
      </c>
      <c r="L27" s="364" t="s">
        <v>60</v>
      </c>
      <c r="M27" s="354" t="s">
        <v>61</v>
      </c>
      <c r="N27" s="354" t="s">
        <v>62</v>
      </c>
    </row>
    <row r="28" spans="1:14">
      <c r="A28" s="365"/>
      <c r="B28" s="365"/>
      <c r="C28" s="366"/>
      <c r="D28" s="366" t="s">
        <v>20</v>
      </c>
      <c r="E28" s="366"/>
      <c r="F28" s="367" t="s">
        <v>66</v>
      </c>
      <c r="G28" s="367"/>
      <c r="H28" s="366" t="s">
        <v>1291</v>
      </c>
      <c r="I28" s="366" t="s">
        <v>1292</v>
      </c>
      <c r="J28" s="366" t="s">
        <v>27</v>
      </c>
      <c r="K28" s="366" t="s">
        <v>27</v>
      </c>
      <c r="L28" s="366" t="s">
        <v>20</v>
      </c>
      <c r="M28" s="368"/>
      <c r="N28" s="368" t="s">
        <v>1293</v>
      </c>
    </row>
    <row r="29" spans="1:14">
      <c r="A29" s="365"/>
      <c r="B29" s="365"/>
      <c r="C29" s="366" t="s">
        <v>1294</v>
      </c>
      <c r="D29" s="366" t="s">
        <v>1295</v>
      </c>
      <c r="E29" s="366" t="s">
        <v>1296</v>
      </c>
      <c r="F29" s="366"/>
      <c r="G29" s="366" t="s">
        <v>1297</v>
      </c>
      <c r="H29" s="366" t="s">
        <v>1298</v>
      </c>
      <c r="I29" s="366" t="s">
        <v>1298</v>
      </c>
      <c r="J29" s="366" t="s">
        <v>1298</v>
      </c>
      <c r="K29" s="366" t="s">
        <v>1299</v>
      </c>
      <c r="L29" s="366" t="s">
        <v>1298</v>
      </c>
      <c r="M29" s="366"/>
      <c r="N29" s="366" t="s">
        <v>624</v>
      </c>
    </row>
    <row r="30" spans="1:14">
      <c r="A30" s="369" t="s">
        <v>1</v>
      </c>
      <c r="B30" s="369" t="s">
        <v>0</v>
      </c>
      <c r="C30" s="370" t="s">
        <v>1296</v>
      </c>
      <c r="D30" s="370" t="s">
        <v>1300</v>
      </c>
      <c r="E30" s="370" t="s">
        <v>1301</v>
      </c>
      <c r="F30" s="370" t="s">
        <v>1302</v>
      </c>
      <c r="G30" s="370" t="s">
        <v>1303</v>
      </c>
      <c r="H30" s="370" t="s">
        <v>1304</v>
      </c>
      <c r="I30" s="370" t="s">
        <v>1304</v>
      </c>
      <c r="J30" s="370" t="s">
        <v>1304</v>
      </c>
      <c r="K30" s="370" t="s">
        <v>1304</v>
      </c>
      <c r="L30" s="370" t="s">
        <v>1304</v>
      </c>
      <c r="M30" s="370" t="s">
        <v>1305</v>
      </c>
      <c r="N30" s="370" t="s">
        <v>1305</v>
      </c>
    </row>
    <row r="31" spans="1:14">
      <c r="A31" s="371"/>
      <c r="B31" s="371"/>
      <c r="C31" s="371"/>
      <c r="D31" s="371"/>
      <c r="E31" s="371"/>
      <c r="F31" s="371"/>
      <c r="G31" s="371"/>
      <c r="H31" s="371"/>
      <c r="I31" s="371"/>
      <c r="J31" s="371"/>
      <c r="K31" s="371"/>
      <c r="L31" s="371"/>
      <c r="M31" s="371"/>
      <c r="N31" s="371"/>
    </row>
    <row r="32" spans="1:14">
      <c r="A32" s="345" t="s">
        <v>34</v>
      </c>
      <c r="B32" s="354" t="s">
        <v>35</v>
      </c>
      <c r="C32" s="372">
        <f>'DEU 2.01 Constant Growth DCF'!E8</f>
        <v>2.1</v>
      </c>
      <c r="D32" s="372">
        <f>'DEU 2.01 Constant Growth DCF'!F8</f>
        <v>101.11333333333333</v>
      </c>
      <c r="E32" s="373">
        <f>C32/D32</f>
        <v>2.076877431265247E-2</v>
      </c>
      <c r="F32" s="373">
        <f>E32*(1+0.5*L32)</f>
        <v>2.1561662650537584E-2</v>
      </c>
      <c r="G32" s="373">
        <f>F32/(1-$K$22)</f>
        <v>2.1943925838646811E-2</v>
      </c>
      <c r="H32" s="373">
        <f>'DEU 2.01 Constant Growth DCF'!I8</f>
        <v>6.5000000000000002E-2</v>
      </c>
      <c r="I32" s="373">
        <f>'DEU 2.01 Constant Growth DCF'!J8</f>
        <v>6.4500000000000002E-2</v>
      </c>
      <c r="J32" s="373">
        <f>'DEU 2.01 Constant Growth DCF'!K8</f>
        <v>7.4999999999999997E-2</v>
      </c>
      <c r="K32" s="373">
        <f>'DEU 2.01 Constant Growth DCF'!L8</f>
        <v>0.10091555354167581</v>
      </c>
      <c r="L32" s="373">
        <f>AVERAGE(H32:K32)</f>
        <v>7.6353888385418955E-2</v>
      </c>
      <c r="M32" s="373">
        <f>F32+L32</f>
        <v>9.7915551035956533E-2</v>
      </c>
      <c r="N32" s="373">
        <f>G32+L32</f>
        <v>9.8297814224065763E-2</v>
      </c>
    </row>
    <row r="33" spans="1:16">
      <c r="A33" s="345" t="s">
        <v>36</v>
      </c>
      <c r="B33" s="354" t="s">
        <v>33</v>
      </c>
      <c r="C33" s="372">
        <f>'DEU 2.01 Constant Growth DCF'!E9</f>
        <v>1.62</v>
      </c>
      <c r="D33" s="372">
        <f>'DEU 2.01 Constant Growth DCF'!F9</f>
        <v>92.439333333333323</v>
      </c>
      <c r="E33" s="373">
        <f t="shared" ref="E33:E39" si="10">C33/D33</f>
        <v>1.7525007392235632E-2</v>
      </c>
      <c r="F33" s="373">
        <f t="shared" ref="F33:F39" si="11">E33*(1+0.5*L33)</f>
        <v>1.82179874895756E-2</v>
      </c>
      <c r="G33" s="373">
        <f t="shared" ref="G33:G39" si="12">F33/(1-$K$22)</f>
        <v>1.8540971208019296E-2</v>
      </c>
      <c r="H33" s="373">
        <f>'DEU 2.01 Constant Growth DCF'!I9</f>
        <v>0.06</v>
      </c>
      <c r="I33" s="373">
        <f>'DEU 2.01 Constant Growth DCF'!J9</f>
        <v>0.06</v>
      </c>
      <c r="J33" s="373">
        <f>'DEU 2.01 Constant Growth DCF'!K9</f>
        <v>0.09</v>
      </c>
      <c r="K33" s="373">
        <f>'DEU 2.01 Constant Growth DCF'!L9</f>
        <v>0.10633885536481549</v>
      </c>
      <c r="L33" s="373">
        <f t="shared" ref="L33:L39" si="13">AVERAGE(H33:K33)</f>
        <v>7.9084713841203871E-2</v>
      </c>
      <c r="M33" s="373">
        <f t="shared" ref="M33:M39" si="14">F33+L33</f>
        <v>9.7302701330779479E-2</v>
      </c>
      <c r="N33" s="373">
        <f t="shared" ref="N33:N39" si="15">G33+L33</f>
        <v>9.7625685049223171E-2</v>
      </c>
    </row>
    <row r="34" spans="1:16">
      <c r="A34" s="345" t="s">
        <v>37</v>
      </c>
      <c r="B34" s="354" t="s">
        <v>38</v>
      </c>
      <c r="C34" s="372">
        <f>'DEU 2.01 Constant Growth DCF'!E10</f>
        <v>1.17</v>
      </c>
      <c r="D34" s="372">
        <f>'DEU 2.01 Constant Growth DCF'!F10</f>
        <v>49.404666666666671</v>
      </c>
      <c r="E34" s="373">
        <f t="shared" si="10"/>
        <v>2.3681973362840215E-2</v>
      </c>
      <c r="F34" s="373">
        <f t="shared" si="11"/>
        <v>2.4303165651919017E-2</v>
      </c>
      <c r="G34" s="373">
        <f t="shared" si="12"/>
        <v>2.4734032498034783E-2</v>
      </c>
      <c r="H34" s="373">
        <f>'DEU 2.01 Constant Growth DCF'!I10</f>
        <v>7.0000000000000007E-2</v>
      </c>
      <c r="I34" s="373">
        <f>'DEU 2.01 Constant Growth DCF'!J10</f>
        <v>0.06</v>
      </c>
      <c r="J34" s="373">
        <f>'DEU 2.01 Constant Growth DCF'!K10</f>
        <v>2.5000000000000001E-2</v>
      </c>
      <c r="K34" s="373">
        <f>'DEU 2.01 Constant Growth DCF'!L10</f>
        <v>5.4844772498063347E-2</v>
      </c>
      <c r="L34" s="373">
        <f t="shared" si="13"/>
        <v>5.2461193124515838E-2</v>
      </c>
      <c r="M34" s="373">
        <f t="shared" si="14"/>
        <v>7.6764358776434852E-2</v>
      </c>
      <c r="N34" s="373">
        <f t="shared" si="15"/>
        <v>7.7195225622550628E-2</v>
      </c>
    </row>
    <row r="35" spans="1:16">
      <c r="A35" s="345" t="s">
        <v>39</v>
      </c>
      <c r="B35" s="354" t="s">
        <v>40</v>
      </c>
      <c r="C35" s="372">
        <f>'DEU 2.01 Constant Growth DCF'!E11</f>
        <v>1.9</v>
      </c>
      <c r="D35" s="372">
        <f>'DEU 2.01 Constant Growth DCF'!F11</f>
        <v>66.823333333333338</v>
      </c>
      <c r="E35" s="373">
        <f t="shared" si="10"/>
        <v>2.8433182022247715E-2</v>
      </c>
      <c r="F35" s="373">
        <f t="shared" si="11"/>
        <v>2.9869793313378617E-2</v>
      </c>
      <c r="G35" s="373">
        <f t="shared" si="12"/>
        <v>3.039934999020804E-2</v>
      </c>
      <c r="H35" s="373">
        <f>'DEU 2.01 Constant Growth DCF'!I11</f>
        <v>4.4999999999999998E-2</v>
      </c>
      <c r="I35" s="373">
        <f>'DEU 2.01 Constant Growth DCF'!J11</f>
        <v>0.04</v>
      </c>
      <c r="J35" s="373">
        <f>'DEU 2.01 Constant Growth DCF'!K11</f>
        <v>0.255</v>
      </c>
      <c r="K35" s="373">
        <f>'DEU 2.01 Constant Growth DCF'!L11</f>
        <v>6.42069691691394E-2</v>
      </c>
      <c r="L35" s="373">
        <f t="shared" si="13"/>
        <v>0.10105174229228484</v>
      </c>
      <c r="M35" s="373">
        <f t="shared" si="14"/>
        <v>0.13092153560566344</v>
      </c>
      <c r="N35" s="373">
        <f t="shared" si="15"/>
        <v>0.13145109228249288</v>
      </c>
    </row>
    <row r="36" spans="1:16">
      <c r="A36" s="345" t="s">
        <v>41</v>
      </c>
      <c r="B36" s="354" t="s">
        <v>47</v>
      </c>
      <c r="C36" s="372">
        <f>'DEU 2.01 Constant Growth DCF'!E12</f>
        <v>2</v>
      </c>
      <c r="D36" s="372">
        <f>'DEU 2.01 Constant Growth DCF'!F12</f>
        <v>87.474999999999994</v>
      </c>
      <c r="E36" s="373">
        <f t="shared" si="10"/>
        <v>2.2863675335810234E-2</v>
      </c>
      <c r="F36" s="373">
        <f t="shared" si="11"/>
        <v>2.3583096285983506E-2</v>
      </c>
      <c r="G36" s="373">
        <f t="shared" si="12"/>
        <v>2.4001197140165183E-2</v>
      </c>
      <c r="H36" s="373">
        <f>'DEU 2.01 Constant Growth DCF'!I12</f>
        <v>5.9000000000000004E-2</v>
      </c>
      <c r="I36" s="373">
        <f>'DEU 2.01 Constant Growth DCF'!J12</f>
        <v>0.05</v>
      </c>
      <c r="J36" s="373">
        <f>'DEU 2.01 Constant Growth DCF'!K12</f>
        <v>0.09</v>
      </c>
      <c r="K36" s="373">
        <f>'DEU 2.01 Constant Growth DCF'!L12</f>
        <v>5.2725390465629018E-2</v>
      </c>
      <c r="L36" s="373">
        <f t="shared" si="13"/>
        <v>6.2931347616407257E-2</v>
      </c>
      <c r="M36" s="373">
        <f t="shared" si="14"/>
        <v>8.651444390239077E-2</v>
      </c>
      <c r="N36" s="373">
        <f t="shared" si="15"/>
        <v>8.6932544756572444E-2</v>
      </c>
    </row>
    <row r="37" spans="1:16">
      <c r="A37" s="345" t="s">
        <v>49</v>
      </c>
      <c r="B37" s="354" t="s">
        <v>42</v>
      </c>
      <c r="C37" s="372">
        <f>'DEU 2.01 Constant Growth DCF'!E13</f>
        <v>1.1499999999999999</v>
      </c>
      <c r="D37" s="372">
        <f>'DEU 2.01 Constant Growth DCF'!F13</f>
        <v>31.968000000000004</v>
      </c>
      <c r="E37" s="373">
        <f t="shared" si="10"/>
        <v>3.5973473473473468E-2</v>
      </c>
      <c r="F37" s="373">
        <f t="shared" si="11"/>
        <v>3.7306531021755233E-2</v>
      </c>
      <c r="G37" s="373">
        <f t="shared" si="12"/>
        <v>3.7967932404237043E-2</v>
      </c>
      <c r="H37" s="373">
        <f>'DEU 2.01 Constant Growth DCF'!I13</f>
        <v>7.2000000000000008E-2</v>
      </c>
      <c r="I37" s="373">
        <f>'DEU 2.01 Constant Growth DCF'!J13</f>
        <v>5.8999999999999997E-2</v>
      </c>
      <c r="J37" s="373">
        <f>'DEU 2.01 Constant Growth DCF'!K13</f>
        <v>9.5000000000000001E-2</v>
      </c>
      <c r="K37" s="373">
        <f>'DEU 2.01 Constant Growth DCF'!L13</f>
        <v>7.0453451850237048E-2</v>
      </c>
      <c r="L37" s="373">
        <f t="shared" si="13"/>
        <v>7.411336296255927E-2</v>
      </c>
      <c r="M37" s="373">
        <f t="shared" si="14"/>
        <v>0.11141989398431451</v>
      </c>
      <c r="N37" s="373">
        <f t="shared" si="15"/>
        <v>0.11208129536679631</v>
      </c>
    </row>
    <row r="38" spans="1:16">
      <c r="A38" s="345" t="s">
        <v>45</v>
      </c>
      <c r="B38" s="354" t="s">
        <v>46</v>
      </c>
      <c r="C38" s="372">
        <f>'DEU 2.01 Constant Growth DCF'!E14</f>
        <v>2.37</v>
      </c>
      <c r="D38" s="372">
        <f>'DEU 2.01 Constant Growth DCF'!F14</f>
        <v>83.362666666666669</v>
      </c>
      <c r="E38" s="373">
        <f t="shared" si="10"/>
        <v>2.8429992642589809E-2</v>
      </c>
      <c r="F38" s="373">
        <f t="shared" si="11"/>
        <v>2.9068623968810235E-2</v>
      </c>
      <c r="G38" s="373">
        <f t="shared" si="12"/>
        <v>2.9583976845458115E-2</v>
      </c>
      <c r="H38" s="373">
        <f>'DEU 2.01 Constant Growth DCF'!I14</f>
        <v>3.7999999999999999E-2</v>
      </c>
      <c r="I38" s="373">
        <f>'DEU 2.01 Constant Growth DCF'!J14</f>
        <v>2.8199999999999999E-2</v>
      </c>
      <c r="J38" s="373">
        <f>'DEU 2.01 Constant Growth DCF'!K14</f>
        <v>5.5E-2</v>
      </c>
      <c r="K38" s="373">
        <f>'DEU 2.01 Constant Growth DCF'!L14</f>
        <v>5.8506364120184118E-2</v>
      </c>
      <c r="L38" s="373">
        <f t="shared" si="13"/>
        <v>4.492659103004603E-2</v>
      </c>
      <c r="M38" s="373">
        <f t="shared" si="14"/>
        <v>7.3995214998856265E-2</v>
      </c>
      <c r="N38" s="373">
        <f t="shared" si="15"/>
        <v>7.4510567875504141E-2</v>
      </c>
    </row>
    <row r="39" spans="1:16">
      <c r="A39" s="345" t="s">
        <v>43</v>
      </c>
      <c r="B39" s="354" t="s">
        <v>44</v>
      </c>
      <c r="C39" s="372">
        <f>'DEU 2.01 Constant Growth DCF'!E15</f>
        <v>2.1800000000000002</v>
      </c>
      <c r="D39" s="372">
        <f>'DEU 2.01 Constant Growth DCF'!F15</f>
        <v>82.857000000000014</v>
      </c>
      <c r="E39" s="373">
        <f t="shared" si="10"/>
        <v>2.6310390190327913E-2</v>
      </c>
      <c r="F39" s="373">
        <f t="shared" si="11"/>
        <v>2.7237074430283708E-2</v>
      </c>
      <c r="G39" s="373">
        <f t="shared" si="12"/>
        <v>2.7719956064934874E-2</v>
      </c>
      <c r="H39" s="373">
        <f>'DEU 2.01 Constant Growth DCF'!I15</f>
        <v>6.2E-2</v>
      </c>
      <c r="I39" s="373">
        <f>'DEU 2.01 Constant Growth DCF'!J15</f>
        <v>6.3E-2</v>
      </c>
      <c r="J39" s="373">
        <f>'DEU 2.01 Constant Growth DCF'!K15</f>
        <v>8.5000000000000006E-2</v>
      </c>
      <c r="K39" s="373">
        <f>'DEU 2.01 Constant Growth DCF'!L15</f>
        <v>7.1769820440430565E-2</v>
      </c>
      <c r="L39" s="373">
        <f t="shared" si="13"/>
        <v>7.0442455110107646E-2</v>
      </c>
      <c r="M39" s="373">
        <f t="shared" si="14"/>
        <v>9.7679529540391358E-2</v>
      </c>
      <c r="N39" s="373">
        <f t="shared" si="15"/>
        <v>9.8162411175042513E-2</v>
      </c>
    </row>
    <row r="41" spans="1:16">
      <c r="A41" s="374" t="s">
        <v>1306</v>
      </c>
      <c r="B41" s="374"/>
      <c r="C41" s="374"/>
      <c r="D41" s="374"/>
      <c r="E41" s="375"/>
      <c r="F41" s="375"/>
      <c r="G41" s="375"/>
      <c r="H41" s="375"/>
      <c r="I41" s="375"/>
      <c r="J41" s="375"/>
      <c r="K41" s="375"/>
      <c r="L41" s="375"/>
      <c r="M41" s="375">
        <f>AVERAGE(M32:M39)</f>
        <v>9.6564153646848408E-2</v>
      </c>
      <c r="N41" s="375">
        <f>AVERAGE(N32:N39)</f>
        <v>9.703207954403098E-2</v>
      </c>
    </row>
    <row r="42" spans="1:16">
      <c r="E42" s="373"/>
      <c r="N42" s="376"/>
      <c r="O42" s="376"/>
      <c r="P42" s="376"/>
    </row>
    <row r="43" spans="1:16">
      <c r="A43" s="377" t="s">
        <v>77</v>
      </c>
      <c r="M43" s="353" t="s">
        <v>1307</v>
      </c>
      <c r="N43" s="376">
        <f>N41</f>
        <v>9.703207954403098E-2</v>
      </c>
    </row>
    <row r="44" spans="1:16">
      <c r="A44" s="450" t="s">
        <v>1308</v>
      </c>
      <c r="B44" s="450"/>
      <c r="C44" s="450"/>
      <c r="D44" s="450"/>
      <c r="E44" s="450"/>
      <c r="F44" s="450"/>
      <c r="G44" s="450"/>
      <c r="H44" s="450"/>
      <c r="I44" s="450"/>
      <c r="M44" s="353" t="s">
        <v>1309</v>
      </c>
      <c r="N44" s="378">
        <f>M41</f>
        <v>9.6564153646848408E-2</v>
      </c>
    </row>
    <row r="45" spans="1:16">
      <c r="A45" s="450"/>
      <c r="B45" s="450"/>
      <c r="C45" s="450"/>
      <c r="D45" s="450"/>
      <c r="E45" s="450"/>
      <c r="F45" s="450"/>
      <c r="G45" s="450"/>
      <c r="H45" s="450"/>
      <c r="I45" s="450"/>
      <c r="M45" s="353" t="s">
        <v>1310</v>
      </c>
      <c r="N45" s="379">
        <f>N43-N44</f>
        <v>4.6792589718257227E-4</v>
      </c>
      <c r="O45" s="345" t="s">
        <v>88</v>
      </c>
    </row>
    <row r="46" spans="1:16">
      <c r="A46" s="345" t="s">
        <v>78</v>
      </c>
      <c r="B46" s="380"/>
      <c r="C46" s="380"/>
      <c r="D46" s="380"/>
      <c r="E46" s="380"/>
    </row>
    <row r="47" spans="1:16">
      <c r="A47" s="345" t="s">
        <v>586</v>
      </c>
    </row>
    <row r="48" spans="1:16">
      <c r="A48" s="345" t="s">
        <v>79</v>
      </c>
    </row>
    <row r="49" spans="1:1">
      <c r="A49" s="345" t="s">
        <v>1311</v>
      </c>
    </row>
    <row r="50" spans="1:1">
      <c r="A50" s="381" t="str">
        <f>"[5] Equals [4] / (1 - "&amp;TRUNC(K22*100,3)&amp;"%)"</f>
        <v>[5] Equals [4] / (1 - 1.742%)</v>
      </c>
    </row>
    <row r="51" spans="1:1">
      <c r="A51" s="345" t="s">
        <v>1312</v>
      </c>
    </row>
    <row r="52" spans="1:1">
      <c r="A52" s="345" t="s">
        <v>1313</v>
      </c>
    </row>
    <row r="53" spans="1:1">
      <c r="A53" s="345" t="s">
        <v>110</v>
      </c>
    </row>
    <row r="54" spans="1:1">
      <c r="A54" s="345" t="s">
        <v>1330</v>
      </c>
    </row>
    <row r="55" spans="1:1">
      <c r="A55" s="345" t="s">
        <v>1314</v>
      </c>
    </row>
    <row r="56" spans="1:1">
      <c r="A56" s="345" t="s">
        <v>1315</v>
      </c>
    </row>
    <row r="57" spans="1:1">
      <c r="A57" s="345" t="s">
        <v>1316</v>
      </c>
    </row>
    <row r="58" spans="1:1">
      <c r="A58" s="345" t="s">
        <v>1317</v>
      </c>
    </row>
  </sheetData>
  <mergeCells count="2">
    <mergeCell ref="A25:M25"/>
    <mergeCell ref="A44:I45"/>
  </mergeCells>
  <printOptions horizontalCentered="1"/>
  <pageMargins left="0.7" right="0.7" top="0.75" bottom="0.75" header="0.3" footer="0.3"/>
  <pageSetup scale="51" fitToWidth="0" fitToHeight="0" orientation="landscape" useFirstPageNumber="1" r:id="rId1"/>
  <headerFooter scaleWithDoc="0">
    <oddHeader>&amp;R&amp;10Dominion Energy Utah
Docket No. 19-057-02
DEU Exhibit 2.09</oddHeader>
  </headerFooter>
  <ignoredErrors>
    <ignoredError sqref="H10"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W34"/>
  <sheetViews>
    <sheetView view="pageLayout" zoomScaleNormal="100" zoomScaleSheetLayoutView="85" workbookViewId="0">
      <selection activeCell="Q26" sqref="Q26"/>
    </sheetView>
  </sheetViews>
  <sheetFormatPr defaultRowHeight="12.75"/>
  <cols>
    <col min="1" max="1" width="30.875" style="289" bestFit="1" customWidth="1"/>
    <col min="2" max="2" width="7.625" style="289" customWidth="1"/>
    <col min="3" max="3" width="8.125" style="289" customWidth="1"/>
    <col min="4" max="11" width="9.625" style="289" customWidth="1"/>
    <col min="12" max="12" width="4.375" style="289" customWidth="1"/>
    <col min="13" max="13" width="29.625" style="289" bestFit="1" customWidth="1"/>
    <col min="14" max="19" width="9.625" style="289" customWidth="1"/>
    <col min="20" max="16384" width="9" style="289"/>
  </cols>
  <sheetData>
    <row r="6" spans="1:23">
      <c r="C6" s="306" t="s">
        <v>1258</v>
      </c>
      <c r="D6" s="306"/>
      <c r="E6" s="306"/>
      <c r="F6" s="306"/>
      <c r="G6" s="306"/>
      <c r="H6" s="306"/>
      <c r="I6" s="306"/>
      <c r="J6" s="306"/>
      <c r="K6" s="306"/>
      <c r="O6" s="306" t="s">
        <v>1259</v>
      </c>
      <c r="P6" s="306"/>
      <c r="Q6" s="306"/>
      <c r="R6" s="306"/>
      <c r="S6" s="306"/>
      <c r="T6" s="306"/>
      <c r="U6" s="306"/>
      <c r="V6" s="306"/>
      <c r="W6" s="306"/>
    </row>
    <row r="8" spans="1:23">
      <c r="A8" s="305" t="s">
        <v>1</v>
      </c>
      <c r="B8" s="304" t="s">
        <v>0</v>
      </c>
      <c r="C8" s="304" t="s">
        <v>1326</v>
      </c>
      <c r="D8" s="304" t="s">
        <v>1251</v>
      </c>
      <c r="E8" s="304" t="s">
        <v>1252</v>
      </c>
      <c r="F8" s="304" t="s">
        <v>1253</v>
      </c>
      <c r="G8" s="304" t="s">
        <v>1254</v>
      </c>
      <c r="H8" s="304" t="s">
        <v>1255</v>
      </c>
      <c r="I8" s="304" t="s">
        <v>1256</v>
      </c>
      <c r="J8" s="304" t="s">
        <v>1257</v>
      </c>
      <c r="K8" s="304" t="s">
        <v>20</v>
      </c>
      <c r="L8" s="297"/>
      <c r="M8" s="303" t="str">
        <f>A8</f>
        <v>Company</v>
      </c>
      <c r="N8" s="304" t="str">
        <f>B8</f>
        <v>Ticker</v>
      </c>
      <c r="O8" s="304" t="s">
        <v>1326</v>
      </c>
      <c r="P8" s="304" t="s">
        <v>1251</v>
      </c>
      <c r="Q8" s="304" t="s">
        <v>1252</v>
      </c>
      <c r="R8" s="304" t="s">
        <v>1253</v>
      </c>
      <c r="S8" s="304" t="s">
        <v>1254</v>
      </c>
      <c r="T8" s="304" t="s">
        <v>1255</v>
      </c>
      <c r="U8" s="304" t="s">
        <v>1256</v>
      </c>
      <c r="V8" s="304" t="s">
        <v>1257</v>
      </c>
      <c r="W8" s="304" t="s">
        <v>20</v>
      </c>
    </row>
    <row r="9" spans="1:23">
      <c r="C9" s="297"/>
      <c r="D9" s="297"/>
      <c r="E9" s="297"/>
      <c r="F9" s="297"/>
      <c r="G9" s="297"/>
      <c r="H9" s="297"/>
      <c r="I9" s="297"/>
      <c r="J9" s="297"/>
      <c r="K9" s="297"/>
      <c r="L9" s="297"/>
      <c r="M9" s="297"/>
    </row>
    <row r="10" spans="1:23">
      <c r="A10" s="289" t="str">
        <f>'DEU 2.07 Expected Earnings'!B11</f>
        <v>Atmos Energy Corporation</v>
      </c>
      <c r="B10" s="297" t="str">
        <f>'DEU 2.07 Expected Earnings'!C11</f>
        <v>ATO</v>
      </c>
      <c r="C10" s="298">
        <v>0.60120201086815339</v>
      </c>
      <c r="D10" s="298">
        <v>0.59371785486947448</v>
      </c>
      <c r="E10" s="298">
        <v>0.60851953967384043</v>
      </c>
      <c r="F10" s="298">
        <v>0.60802668210893207</v>
      </c>
      <c r="G10" s="298">
        <v>0.60613708298552438</v>
      </c>
      <c r="H10" s="298">
        <v>0.59802997973159533</v>
      </c>
      <c r="I10" s="298">
        <v>0.55969390633633809</v>
      </c>
      <c r="J10" s="298">
        <v>0.55991122264884385</v>
      </c>
      <c r="K10" s="276">
        <f>AVERAGE(C10:J10)</f>
        <v>0.59190478490283782</v>
      </c>
      <c r="L10" s="276"/>
      <c r="M10" s="299" t="str">
        <f>A10</f>
        <v>Atmos Energy Corporation</v>
      </c>
      <c r="N10" s="276" t="str">
        <f>B10</f>
        <v>ATO</v>
      </c>
      <c r="O10" s="298">
        <v>0.39879798913184661</v>
      </c>
      <c r="P10" s="298">
        <v>0.40628214513052546</v>
      </c>
      <c r="Q10" s="298">
        <v>0.39148046032615963</v>
      </c>
      <c r="R10" s="298">
        <v>0.39197331789106787</v>
      </c>
      <c r="S10" s="298">
        <v>0.39386291701447562</v>
      </c>
      <c r="T10" s="298">
        <v>0.40197002026840467</v>
      </c>
      <c r="U10" s="298">
        <v>0.44030609366366191</v>
      </c>
      <c r="V10" s="298">
        <v>0.44008877735115615</v>
      </c>
      <c r="W10" s="276">
        <f>AVERAGE(O10:V10)</f>
        <v>0.40809521509716223</v>
      </c>
    </row>
    <row r="11" spans="1:23">
      <c r="A11" s="289" t="str">
        <f>'DEU 2.07 Expected Earnings'!B12</f>
        <v>Chesapeake Utilities Corporation</v>
      </c>
      <c r="B11" s="297" t="str">
        <f>'DEU 2.07 Expected Earnings'!C12</f>
        <v>CPK</v>
      </c>
      <c r="C11" s="298">
        <v>0.5950205815815367</v>
      </c>
      <c r="D11" s="298">
        <v>0.61252679012374855</v>
      </c>
      <c r="E11" s="298">
        <v>0.6692464068844568</v>
      </c>
      <c r="F11" s="298">
        <v>0.6687907061860896</v>
      </c>
      <c r="G11" s="298">
        <v>0.68586861496190832</v>
      </c>
      <c r="H11" s="298">
        <v>0.7016115768059904</v>
      </c>
      <c r="I11" s="298">
        <v>0.68490440103720596</v>
      </c>
      <c r="J11" s="298">
        <v>0.6835704302094191</v>
      </c>
      <c r="K11" s="276">
        <f t="shared" ref="K11:K17" si="0">AVERAGE(C11:J11)</f>
        <v>0.66269243847379433</v>
      </c>
      <c r="L11" s="276"/>
      <c r="M11" s="299" t="str">
        <f t="shared" ref="M11:N17" si="1">A11</f>
        <v>Chesapeake Utilities Corporation</v>
      </c>
      <c r="N11" s="276" t="str">
        <f t="shared" si="1"/>
        <v>CPK</v>
      </c>
      <c r="O11" s="298">
        <v>0.40497941841846335</v>
      </c>
      <c r="P11" s="298">
        <v>0.3874732098762515</v>
      </c>
      <c r="Q11" s="298">
        <v>0.3307535931155432</v>
      </c>
      <c r="R11" s="298">
        <v>0.33120929381391045</v>
      </c>
      <c r="S11" s="298">
        <v>0.31413138503809168</v>
      </c>
      <c r="T11" s="298">
        <v>0.2983884231940096</v>
      </c>
      <c r="U11" s="298">
        <v>0.3150955989627941</v>
      </c>
      <c r="V11" s="298">
        <v>0.3164295697905809</v>
      </c>
      <c r="W11" s="276">
        <f t="shared" ref="W11:W18" si="2">AVERAGE(O11:V11)</f>
        <v>0.33730756152620556</v>
      </c>
    </row>
    <row r="12" spans="1:23">
      <c r="A12" s="289" t="str">
        <f>'DEU 2.07 Expected Earnings'!B13</f>
        <v>New Jersey Resources Corporation</v>
      </c>
      <c r="B12" s="297" t="str">
        <f>'DEU 2.07 Expected Earnings'!C13</f>
        <v>NJR</v>
      </c>
      <c r="C12" s="298">
        <v>0.54607905949071989</v>
      </c>
      <c r="D12" s="298">
        <v>0.53339257344235513</v>
      </c>
      <c r="E12" s="298">
        <v>0.52108116286260509</v>
      </c>
      <c r="F12" s="298">
        <v>0.53491204155453198</v>
      </c>
      <c r="G12" s="298">
        <v>0.55768157847130062</v>
      </c>
      <c r="H12" s="298">
        <v>0.53586707592480676</v>
      </c>
      <c r="I12" s="298">
        <v>0.51546164433466246</v>
      </c>
      <c r="J12" s="298">
        <v>0.54234702752178932</v>
      </c>
      <c r="K12" s="276">
        <f t="shared" si="0"/>
        <v>0.53585277045034641</v>
      </c>
      <c r="L12" s="276"/>
      <c r="M12" s="299" t="str">
        <f t="shared" si="1"/>
        <v>New Jersey Resources Corporation</v>
      </c>
      <c r="N12" s="276" t="str">
        <f t="shared" si="1"/>
        <v>NJR</v>
      </c>
      <c r="O12" s="298">
        <v>0.45392094050928011</v>
      </c>
      <c r="P12" s="298">
        <v>0.46660742655764492</v>
      </c>
      <c r="Q12" s="298">
        <v>0.47891883713739497</v>
      </c>
      <c r="R12" s="298">
        <v>0.46508795844546796</v>
      </c>
      <c r="S12" s="298">
        <v>0.44231842152869943</v>
      </c>
      <c r="T12" s="298">
        <v>0.46413292407519324</v>
      </c>
      <c r="U12" s="298">
        <v>0.48453835566533754</v>
      </c>
      <c r="V12" s="298">
        <v>0.45765297247821074</v>
      </c>
      <c r="W12" s="276">
        <f t="shared" si="2"/>
        <v>0.46414722954965365</v>
      </c>
    </row>
    <row r="13" spans="1:23">
      <c r="A13" s="289" t="str">
        <f>'DEU 2.07 Expected Earnings'!B14</f>
        <v>Northwest Natural Holding Company</v>
      </c>
      <c r="B13" s="297" t="str">
        <f>'DEU 2.07 Expected Earnings'!C14</f>
        <v>NWN</v>
      </c>
      <c r="C13" s="298">
        <v>0.51673172762878816</v>
      </c>
      <c r="D13" s="298">
        <v>0.50880596716192861</v>
      </c>
      <c r="E13" s="298">
        <v>0.47672758414529709</v>
      </c>
      <c r="F13" s="298">
        <v>0.50027861831661846</v>
      </c>
      <c r="G13" s="298">
        <v>0.5045485521928641</v>
      </c>
      <c r="H13" s="298">
        <v>0.48781282303538664</v>
      </c>
      <c r="I13" s="298">
        <v>0.52068069363251845</v>
      </c>
      <c r="J13" s="298">
        <v>0.54582671623133594</v>
      </c>
      <c r="K13" s="276">
        <f t="shared" si="0"/>
        <v>0.50767658529309223</v>
      </c>
      <c r="L13" s="276"/>
      <c r="M13" s="299" t="str">
        <f t="shared" si="1"/>
        <v>Northwest Natural Holding Company</v>
      </c>
      <c r="N13" s="276" t="str">
        <f t="shared" si="1"/>
        <v>NWN</v>
      </c>
      <c r="O13" s="298">
        <v>0.48326827237121184</v>
      </c>
      <c r="P13" s="298">
        <v>0.49119403283807134</v>
      </c>
      <c r="Q13" s="298">
        <v>0.52327241585470297</v>
      </c>
      <c r="R13" s="298">
        <v>0.49972138168338159</v>
      </c>
      <c r="S13" s="298">
        <v>0.4954514478071359</v>
      </c>
      <c r="T13" s="298">
        <v>0.51218717696461336</v>
      </c>
      <c r="U13" s="298">
        <v>0.4793193063674816</v>
      </c>
      <c r="V13" s="298">
        <v>0.454173283768664</v>
      </c>
      <c r="W13" s="276">
        <f t="shared" si="2"/>
        <v>0.49232341470690788</v>
      </c>
    </row>
    <row r="14" spans="1:23">
      <c r="A14" s="289" t="str">
        <f>'DEU 2.07 Expected Earnings'!B15</f>
        <v>ONE Gas, Inc.</v>
      </c>
      <c r="B14" s="297" t="str">
        <f>'DEU 2.07 Expected Earnings'!C15</f>
        <v>OGS</v>
      </c>
      <c r="C14" s="298">
        <v>0.61384124843570775</v>
      </c>
      <c r="D14" s="298">
        <v>0.61375321162968255</v>
      </c>
      <c r="E14" s="298">
        <v>0.6281315877342929</v>
      </c>
      <c r="F14" s="298">
        <v>0.62883381120097714</v>
      </c>
      <c r="G14" s="298">
        <v>0.62871330713264206</v>
      </c>
      <c r="H14" s="298">
        <v>0.6216030320846152</v>
      </c>
      <c r="I14" s="298">
        <v>0.61822873533940648</v>
      </c>
      <c r="J14" s="298">
        <v>0.61842832575850637</v>
      </c>
      <c r="K14" s="276">
        <f t="shared" si="0"/>
        <v>0.62144165741447877</v>
      </c>
      <c r="L14" s="276"/>
      <c r="M14" s="299" t="str">
        <f t="shared" si="1"/>
        <v>ONE Gas, Inc.</v>
      </c>
      <c r="N14" s="276" t="str">
        <f t="shared" si="1"/>
        <v>OGS</v>
      </c>
      <c r="O14" s="298">
        <v>0.38615875156429225</v>
      </c>
      <c r="P14" s="298">
        <v>0.38624678837031745</v>
      </c>
      <c r="Q14" s="298">
        <v>0.37186841226570716</v>
      </c>
      <c r="R14" s="298">
        <v>0.37116618879902291</v>
      </c>
      <c r="S14" s="298">
        <v>0.37128669286735799</v>
      </c>
      <c r="T14" s="298">
        <v>0.37839696791538474</v>
      </c>
      <c r="U14" s="298">
        <v>0.38177126466059358</v>
      </c>
      <c r="V14" s="298">
        <v>0.38157167424149369</v>
      </c>
      <c r="W14" s="276">
        <f t="shared" si="2"/>
        <v>0.37855834258552123</v>
      </c>
    </row>
    <row r="15" spans="1:23">
      <c r="A15" s="289" t="str">
        <f>'DEU 2.07 Expected Earnings'!B16</f>
        <v>South Jersey Industries, Inc.</v>
      </c>
      <c r="B15" s="297" t="str">
        <f>'DEU 2.07 Expected Earnings'!C16</f>
        <v>SJI</v>
      </c>
      <c r="C15" s="298">
        <v>0.38158711906580123</v>
      </c>
      <c r="D15" s="298">
        <v>0.3084434126930416</v>
      </c>
      <c r="E15" s="298">
        <v>0.30881871150807566</v>
      </c>
      <c r="F15" s="298">
        <v>0.31982632408383233</v>
      </c>
      <c r="G15" s="298">
        <v>0.50851945691661493</v>
      </c>
      <c r="H15" s="298">
        <v>0.50117706791772254</v>
      </c>
      <c r="I15" s="298">
        <v>0.50624269971789515</v>
      </c>
      <c r="J15" s="298">
        <v>0.54163283002475193</v>
      </c>
      <c r="K15" s="276">
        <f t="shared" si="0"/>
        <v>0.42203095274096691</v>
      </c>
      <c r="L15" s="276"/>
      <c r="M15" s="299" t="str">
        <f t="shared" si="1"/>
        <v>South Jersey Industries, Inc.</v>
      </c>
      <c r="N15" s="276" t="str">
        <f t="shared" si="1"/>
        <v>SJI</v>
      </c>
      <c r="O15" s="298">
        <v>0.61841288093419877</v>
      </c>
      <c r="P15" s="298">
        <v>0.69155658730695846</v>
      </c>
      <c r="Q15" s="298">
        <v>0.69118128849192439</v>
      </c>
      <c r="R15" s="298">
        <v>0.68017367591616773</v>
      </c>
      <c r="S15" s="298">
        <v>0.49148054308338507</v>
      </c>
      <c r="T15" s="298">
        <v>0.49882293208227751</v>
      </c>
      <c r="U15" s="298">
        <v>0.49375730028210485</v>
      </c>
      <c r="V15" s="298">
        <v>0.45836716997524807</v>
      </c>
      <c r="W15" s="276">
        <f t="shared" si="2"/>
        <v>0.57796904725903309</v>
      </c>
    </row>
    <row r="16" spans="1:23">
      <c r="A16" s="289" t="str">
        <f>'DEU 2.07 Expected Earnings'!B17</f>
        <v>Spire Inc.</v>
      </c>
      <c r="B16" s="297" t="str">
        <f>'DEU 2.07 Expected Earnings'!C17</f>
        <v>SR</v>
      </c>
      <c r="C16" s="298">
        <v>0.51598790452293641</v>
      </c>
      <c r="D16" s="298">
        <v>0.5132087339383592</v>
      </c>
      <c r="E16" s="298">
        <v>0.52075733087046872</v>
      </c>
      <c r="F16" s="298">
        <v>0.51422777814916332</v>
      </c>
      <c r="G16" s="298">
        <v>0.49701123958549703</v>
      </c>
      <c r="H16" s="298">
        <v>0.49332099556314801</v>
      </c>
      <c r="I16" s="298">
        <v>0.48731125957467636</v>
      </c>
      <c r="J16" s="298">
        <v>0.51301378525357277</v>
      </c>
      <c r="K16" s="276">
        <f t="shared" si="0"/>
        <v>0.50685487843222776</v>
      </c>
      <c r="L16" s="276"/>
      <c r="M16" s="299" t="str">
        <f t="shared" si="1"/>
        <v>Spire Inc.</v>
      </c>
      <c r="N16" s="276" t="str">
        <f t="shared" si="1"/>
        <v>SR</v>
      </c>
      <c r="O16" s="298">
        <v>0.48401209547706364</v>
      </c>
      <c r="P16" s="298">
        <v>0.48679126606164075</v>
      </c>
      <c r="Q16" s="298">
        <v>0.47924266912953128</v>
      </c>
      <c r="R16" s="298">
        <v>0.48577222185083674</v>
      </c>
      <c r="S16" s="298">
        <v>0.50298876041450302</v>
      </c>
      <c r="T16" s="298">
        <v>0.50667900443685199</v>
      </c>
      <c r="U16" s="298">
        <v>0.51268874042532364</v>
      </c>
      <c r="V16" s="298">
        <v>0.48698621474642723</v>
      </c>
      <c r="W16" s="276">
        <f t="shared" si="2"/>
        <v>0.49314512156777224</v>
      </c>
    </row>
    <row r="17" spans="1:23">
      <c r="A17" s="305" t="str">
        <f>'DEU 2.07 Expected Earnings'!B18</f>
        <v>Southwest Gas Corporation</v>
      </c>
      <c r="B17" s="304" t="str">
        <f>'DEU 2.07 Expected Earnings'!C18</f>
        <v>SWX</v>
      </c>
      <c r="C17" s="302">
        <v>0.51576670467708319</v>
      </c>
      <c r="D17" s="302">
        <v>0.51271799215000591</v>
      </c>
      <c r="E17" s="302">
        <v>0.4743088677584863</v>
      </c>
      <c r="F17" s="302">
        <v>0.48292997958872658</v>
      </c>
      <c r="G17" s="302">
        <v>0.48162013790021452</v>
      </c>
      <c r="H17" s="302">
        <v>0.49874212972251003</v>
      </c>
      <c r="I17" s="302">
        <v>0.49356424179222552</v>
      </c>
      <c r="J17" s="302">
        <v>0.50052981453283885</v>
      </c>
      <c r="K17" s="301">
        <f t="shared" si="0"/>
        <v>0.49502248351526135</v>
      </c>
      <c r="L17" s="276"/>
      <c r="M17" s="300" t="str">
        <f t="shared" si="1"/>
        <v>Southwest Gas Corporation</v>
      </c>
      <c r="N17" s="301" t="str">
        <f t="shared" si="1"/>
        <v>SWX</v>
      </c>
      <c r="O17" s="302">
        <v>0.48423329532291676</v>
      </c>
      <c r="P17" s="302">
        <v>0.48728200784999409</v>
      </c>
      <c r="Q17" s="302">
        <v>0.52569113224151376</v>
      </c>
      <c r="R17" s="302">
        <v>0.51707002041127337</v>
      </c>
      <c r="S17" s="302">
        <v>0.51837986209978548</v>
      </c>
      <c r="T17" s="302">
        <v>0.50125787027749003</v>
      </c>
      <c r="U17" s="302">
        <v>0.50643575820777442</v>
      </c>
      <c r="V17" s="302">
        <v>0.4994701854671611</v>
      </c>
      <c r="W17" s="301">
        <f t="shared" si="2"/>
        <v>0.50497751648473865</v>
      </c>
    </row>
    <row r="18" spans="1:23">
      <c r="A18" s="289" t="s">
        <v>20</v>
      </c>
      <c r="B18" s="297"/>
      <c r="C18" s="276">
        <f t="shared" ref="C18:J18" si="3">AVERAGE(C10:C17)</f>
        <v>0.5357770445338409</v>
      </c>
      <c r="D18" s="276">
        <f t="shared" si="3"/>
        <v>0.52457081700107444</v>
      </c>
      <c r="E18" s="276">
        <f t="shared" si="3"/>
        <v>0.52594889892969032</v>
      </c>
      <c r="F18" s="276">
        <f t="shared" si="3"/>
        <v>0.53222824264860902</v>
      </c>
      <c r="G18" s="276">
        <f t="shared" si="3"/>
        <v>0.55876249626832075</v>
      </c>
      <c r="H18" s="276">
        <f t="shared" si="3"/>
        <v>0.55477058509822186</v>
      </c>
      <c r="I18" s="276">
        <f t="shared" si="3"/>
        <v>0.54826094772061607</v>
      </c>
      <c r="J18" s="276">
        <f t="shared" si="3"/>
        <v>0.56315751902263222</v>
      </c>
      <c r="K18" s="276">
        <f>AVERAGE(C18:J18)</f>
        <v>0.54293456890287572</v>
      </c>
      <c r="L18" s="276"/>
      <c r="M18" s="299" t="s">
        <v>20</v>
      </c>
      <c r="O18" s="276">
        <f t="shared" ref="O18:V18" si="4">AVERAGE(O10:O17)</f>
        <v>0.46422295546615916</v>
      </c>
      <c r="P18" s="276">
        <f t="shared" si="4"/>
        <v>0.4754291829989255</v>
      </c>
      <c r="Q18" s="276">
        <f t="shared" si="4"/>
        <v>0.47405110107030968</v>
      </c>
      <c r="R18" s="276">
        <f t="shared" si="4"/>
        <v>0.46777175735139109</v>
      </c>
      <c r="S18" s="276">
        <f t="shared" si="4"/>
        <v>0.44123750373167925</v>
      </c>
      <c r="T18" s="276">
        <f t="shared" si="4"/>
        <v>0.44522941490177814</v>
      </c>
      <c r="U18" s="276">
        <f t="shared" si="4"/>
        <v>0.45173905227938399</v>
      </c>
      <c r="V18" s="276">
        <f t="shared" si="4"/>
        <v>0.43684248097736778</v>
      </c>
      <c r="W18" s="276">
        <f t="shared" si="2"/>
        <v>0.45706543109712428</v>
      </c>
    </row>
    <row r="21" spans="1:23">
      <c r="K21" s="340"/>
    </row>
    <row r="22" spans="1:23">
      <c r="K22" s="340"/>
    </row>
    <row r="23" spans="1:23" s="291" customFormat="1" ht="46.5" customHeight="1">
      <c r="A23" s="290"/>
      <c r="B23" s="290"/>
      <c r="C23" s="290"/>
      <c r="D23" s="290"/>
      <c r="E23" s="290"/>
      <c r="F23" s="290"/>
      <c r="G23" s="290"/>
      <c r="H23" s="290"/>
      <c r="I23" s="290"/>
      <c r="J23" s="290"/>
      <c r="K23" s="437">
        <f>MAX(K10:K17)</f>
        <v>0.66269243847379433</v>
      </c>
      <c r="L23" s="290"/>
      <c r="M23" s="290"/>
      <c r="N23" s="290"/>
      <c r="O23" s="290"/>
      <c r="P23" s="290"/>
      <c r="Q23" s="290"/>
      <c r="R23" s="290"/>
      <c r="S23" s="290"/>
    </row>
    <row r="24" spans="1:23">
      <c r="A24" s="292"/>
      <c r="B24" s="292"/>
      <c r="C24" s="292"/>
      <c r="D24" s="292"/>
      <c r="E24" s="292"/>
      <c r="F24" s="292"/>
      <c r="G24" s="292"/>
      <c r="H24" s="292"/>
      <c r="I24" s="292"/>
      <c r="J24" s="292"/>
      <c r="K24" s="292"/>
      <c r="L24" s="292"/>
      <c r="M24" s="292"/>
      <c r="N24" s="292"/>
      <c r="O24" s="292"/>
      <c r="P24" s="292"/>
      <c r="Q24" s="292"/>
      <c r="R24" s="292"/>
      <c r="S24" s="292"/>
    </row>
    <row r="25" spans="1:23">
      <c r="A25" s="293"/>
      <c r="B25" s="293"/>
      <c r="C25" s="293"/>
      <c r="D25" s="293"/>
      <c r="E25" s="293"/>
      <c r="F25" s="293"/>
      <c r="G25" s="293"/>
      <c r="H25" s="293"/>
      <c r="I25" s="293"/>
      <c r="J25" s="293"/>
      <c r="K25" s="341"/>
      <c r="L25" s="293"/>
      <c r="M25" s="293"/>
      <c r="N25" s="293"/>
      <c r="O25" s="293"/>
      <c r="P25" s="293"/>
      <c r="Q25" s="293"/>
      <c r="R25" s="293"/>
      <c r="S25" s="293"/>
    </row>
    <row r="26" spans="1:23">
      <c r="A26" s="293"/>
      <c r="B26" s="293"/>
      <c r="C26" s="293"/>
      <c r="D26" s="293"/>
      <c r="E26" s="293"/>
      <c r="F26" s="293"/>
      <c r="G26" s="293"/>
      <c r="H26" s="293"/>
      <c r="I26" s="293"/>
      <c r="J26" s="293"/>
      <c r="K26" s="293"/>
      <c r="L26" s="293"/>
      <c r="M26" s="293"/>
      <c r="N26" s="293"/>
      <c r="O26" s="293"/>
      <c r="P26" s="293"/>
      <c r="Q26" s="293"/>
      <c r="R26" s="293"/>
      <c r="S26" s="293"/>
    </row>
    <row r="27" spans="1:23">
      <c r="A27" s="294"/>
      <c r="B27" s="292"/>
      <c r="C27" s="295"/>
      <c r="D27" s="296"/>
      <c r="E27" s="296"/>
      <c r="F27" s="296"/>
      <c r="G27" s="296"/>
      <c r="H27" s="296"/>
      <c r="I27" s="296"/>
      <c r="J27" s="296"/>
      <c r="K27" s="296"/>
      <c r="L27" s="296"/>
      <c r="M27" s="296"/>
      <c r="N27" s="296"/>
      <c r="O27" s="296"/>
      <c r="P27" s="296"/>
      <c r="Q27" s="296"/>
      <c r="R27" s="296"/>
      <c r="S27" s="296"/>
    </row>
    <row r="28" spans="1:23">
      <c r="A28" s="294"/>
      <c r="B28" s="292"/>
      <c r="C28" s="295"/>
      <c r="D28" s="296"/>
      <c r="E28" s="296"/>
      <c r="F28" s="296"/>
      <c r="G28" s="296"/>
      <c r="H28" s="296"/>
      <c r="I28" s="296"/>
      <c r="J28" s="296"/>
      <c r="K28" s="296"/>
      <c r="L28" s="296"/>
      <c r="M28" s="296"/>
      <c r="N28" s="296"/>
      <c r="O28" s="296"/>
      <c r="P28" s="296"/>
      <c r="Q28" s="296"/>
      <c r="R28" s="296"/>
      <c r="S28" s="296"/>
    </row>
    <row r="29" spans="1:23">
      <c r="A29" s="294"/>
      <c r="B29" s="292"/>
      <c r="C29" s="295"/>
      <c r="D29" s="296"/>
      <c r="E29" s="296"/>
      <c r="F29" s="296"/>
      <c r="G29" s="296"/>
      <c r="H29" s="296"/>
      <c r="I29" s="296"/>
      <c r="J29" s="296"/>
      <c r="K29" s="296"/>
      <c r="L29" s="296"/>
      <c r="M29" s="296"/>
      <c r="N29" s="296"/>
      <c r="O29" s="296"/>
      <c r="P29" s="296"/>
      <c r="Q29" s="296"/>
      <c r="R29" s="296"/>
      <c r="S29" s="296"/>
    </row>
    <row r="30" spans="1:23">
      <c r="A30" s="294"/>
      <c r="B30" s="292"/>
      <c r="C30" s="295"/>
      <c r="D30" s="296"/>
      <c r="E30" s="296"/>
      <c r="F30" s="296"/>
      <c r="G30" s="296"/>
      <c r="H30" s="296"/>
      <c r="I30" s="296"/>
      <c r="J30" s="296"/>
      <c r="K30" s="296"/>
      <c r="L30" s="296"/>
      <c r="M30" s="296"/>
      <c r="N30" s="296"/>
      <c r="O30" s="296"/>
      <c r="P30" s="296"/>
      <c r="Q30" s="296"/>
      <c r="R30" s="296"/>
      <c r="S30" s="296"/>
    </row>
    <row r="31" spans="1:23">
      <c r="A31" s="294"/>
      <c r="B31" s="292"/>
      <c r="C31" s="295"/>
      <c r="D31" s="296"/>
      <c r="E31" s="296"/>
      <c r="F31" s="296"/>
      <c r="G31" s="296"/>
      <c r="H31" s="296"/>
      <c r="I31" s="296"/>
      <c r="J31" s="296"/>
      <c r="K31" s="296"/>
      <c r="L31" s="296"/>
      <c r="M31" s="296"/>
      <c r="N31" s="296"/>
      <c r="O31" s="296"/>
      <c r="P31" s="296"/>
      <c r="Q31" s="296"/>
      <c r="R31" s="296"/>
      <c r="S31" s="296"/>
    </row>
    <row r="32" spans="1:23">
      <c r="A32" s="294"/>
      <c r="B32" s="292"/>
      <c r="C32" s="295"/>
      <c r="D32" s="296"/>
      <c r="E32" s="296"/>
      <c r="F32" s="296"/>
      <c r="G32" s="296"/>
      <c r="H32" s="296"/>
      <c r="I32" s="296"/>
      <c r="J32" s="296"/>
      <c r="K32" s="296"/>
      <c r="L32" s="296"/>
      <c r="M32" s="296"/>
      <c r="N32" s="296"/>
      <c r="O32" s="296"/>
      <c r="P32" s="296"/>
      <c r="Q32" s="296"/>
      <c r="R32" s="296"/>
      <c r="S32" s="296"/>
    </row>
    <row r="33" spans="1:19">
      <c r="A33" s="294"/>
      <c r="B33" s="292"/>
      <c r="C33" s="295"/>
      <c r="D33" s="296"/>
      <c r="E33" s="296"/>
      <c r="F33" s="296"/>
      <c r="G33" s="296"/>
      <c r="H33" s="296"/>
      <c r="I33" s="296"/>
      <c r="J33" s="296"/>
      <c r="K33" s="296"/>
      <c r="L33" s="296"/>
      <c r="M33" s="296"/>
      <c r="N33" s="296"/>
      <c r="O33" s="296"/>
      <c r="P33" s="296"/>
      <c r="Q33" s="296"/>
      <c r="R33" s="296"/>
      <c r="S33" s="296"/>
    </row>
    <row r="34" spans="1:19">
      <c r="A34" s="294"/>
      <c r="B34" s="292"/>
      <c r="C34" s="295"/>
      <c r="D34" s="296"/>
      <c r="E34" s="296"/>
      <c r="F34" s="296"/>
      <c r="G34" s="296"/>
      <c r="H34" s="296"/>
      <c r="I34" s="296"/>
      <c r="J34" s="296"/>
      <c r="K34" s="296"/>
      <c r="L34" s="296"/>
      <c r="M34" s="296"/>
      <c r="N34" s="296"/>
      <c r="O34" s="296"/>
      <c r="P34" s="296"/>
      <c r="Q34" s="296"/>
      <c r="R34" s="296"/>
      <c r="S34" s="296"/>
    </row>
  </sheetData>
  <pageMargins left="0.7" right="0.7" top="0.75" bottom="0.75" header="0.3" footer="0.3"/>
  <pageSetup scale="65" fitToWidth="2" orientation="portrait" r:id="rId1"/>
  <headerFooter scaleWithDoc="0">
    <oddHeader>&amp;R&amp;10Dominion Energy Utah
Docket No. 19-057-02
DEU Exhibit 2.10
Page &amp;P of &amp;N</oddHeader>
  </headerFooter>
  <colBreaks count="1" manualBreakCount="1">
    <brk id="11" max="18"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T34"/>
  <sheetViews>
    <sheetView view="pageLayout" topLeftCell="B1" zoomScale="75" zoomScaleNormal="100" zoomScaleSheetLayoutView="100" zoomScalePageLayoutView="75" workbookViewId="0">
      <selection activeCell="M27" sqref="M27"/>
    </sheetView>
  </sheetViews>
  <sheetFormatPr defaultColWidth="8" defaultRowHeight="12.75"/>
  <cols>
    <col min="1" max="1" width="3.75" style="402" customWidth="1"/>
    <col min="2" max="2" width="33" style="402" customWidth="1"/>
    <col min="3" max="3" width="13.25" style="402" customWidth="1"/>
    <col min="4" max="4" width="11.5" style="402" customWidth="1"/>
    <col min="5" max="5" width="11.375" style="402" customWidth="1"/>
    <col min="6" max="7" width="8.125" style="402" customWidth="1"/>
    <col min="8" max="8" width="10.75" style="402" customWidth="1"/>
    <col min="9" max="9" width="12.25" style="402" customWidth="1"/>
    <col min="10" max="10" width="8.125" style="402" customWidth="1"/>
    <col min="11" max="11" width="2" style="402" customWidth="1"/>
    <col min="12" max="12" width="8.125" style="402" customWidth="1"/>
    <col min="13" max="13" width="11" style="402" customWidth="1"/>
    <col min="14" max="14" width="11.25" style="402" customWidth="1"/>
    <col min="15" max="16" width="8" style="402"/>
    <col min="17" max="17" width="18.875" style="402" bestFit="1" customWidth="1"/>
    <col min="18" max="16384" width="8" style="402"/>
  </cols>
  <sheetData>
    <row r="4" spans="1:20">
      <c r="A4" s="398"/>
      <c r="B4" s="399"/>
      <c r="C4" s="399"/>
      <c r="D4" s="400"/>
      <c r="E4" s="400"/>
      <c r="F4" s="400"/>
      <c r="G4" s="400"/>
      <c r="H4" s="400"/>
      <c r="I4" s="400"/>
      <c r="J4" s="400"/>
      <c r="K4" s="400"/>
      <c r="L4" s="400"/>
      <c r="M4" s="400"/>
      <c r="N4" s="400"/>
      <c r="O4" s="399"/>
      <c r="P4" s="401"/>
      <c r="Q4" s="401"/>
      <c r="R4" s="401"/>
      <c r="S4" s="401"/>
      <c r="T4" s="401"/>
    </row>
    <row r="5" spans="1:20">
      <c r="A5" s="451" t="s">
        <v>1332</v>
      </c>
      <c r="B5" s="451"/>
      <c r="C5" s="451"/>
      <c r="D5" s="451"/>
      <c r="E5" s="451"/>
      <c r="F5" s="451"/>
      <c r="G5" s="451"/>
      <c r="H5" s="451"/>
      <c r="I5" s="451"/>
      <c r="J5" s="451"/>
      <c r="K5" s="451"/>
      <c r="L5" s="451"/>
      <c r="M5" s="451"/>
      <c r="N5" s="451"/>
      <c r="O5" s="451"/>
      <c r="P5" s="401"/>
      <c r="Q5" s="401"/>
      <c r="R5" s="401"/>
      <c r="S5" s="401"/>
      <c r="T5" s="401"/>
    </row>
    <row r="6" spans="1:20">
      <c r="A6" s="404"/>
      <c r="B6" s="400"/>
      <c r="C6" s="399"/>
      <c r="D6" s="400"/>
      <c r="E6" s="400"/>
      <c r="F6" s="400"/>
      <c r="G6" s="400"/>
      <c r="H6" s="400"/>
      <c r="I6" s="400"/>
      <c r="J6" s="400"/>
      <c r="K6" s="400"/>
      <c r="L6" s="400"/>
      <c r="M6" s="400"/>
      <c r="N6" s="400"/>
      <c r="O6" s="399"/>
      <c r="P6" s="401"/>
      <c r="Q6" s="401"/>
      <c r="R6" s="401"/>
      <c r="S6" s="401"/>
      <c r="T6" s="401"/>
    </row>
    <row r="7" spans="1:20" ht="25.5" customHeight="1">
      <c r="A7" s="401"/>
      <c r="B7" s="401"/>
      <c r="C7" s="401"/>
      <c r="D7" s="400"/>
      <c r="E7" s="400"/>
      <c r="F7" s="400"/>
      <c r="G7" s="400"/>
      <c r="H7" s="400"/>
      <c r="I7" s="400"/>
      <c r="J7" s="400"/>
      <c r="K7" s="400"/>
      <c r="L7" s="452" t="s">
        <v>1333</v>
      </c>
      <c r="M7" s="452"/>
      <c r="N7" s="452"/>
      <c r="O7" s="401"/>
      <c r="P7" s="401"/>
      <c r="Q7" s="401"/>
      <c r="R7" s="401"/>
      <c r="S7" s="401"/>
      <c r="T7" s="401"/>
    </row>
    <row r="8" spans="1:20">
      <c r="A8" s="401"/>
      <c r="B8" s="401"/>
      <c r="C8" s="400" t="s">
        <v>1334</v>
      </c>
      <c r="D8" s="400" t="s">
        <v>1335</v>
      </c>
      <c r="E8" s="400" t="s">
        <v>1335</v>
      </c>
      <c r="F8" s="400" t="s">
        <v>1336</v>
      </c>
      <c r="G8" s="400"/>
      <c r="H8" s="400" t="s">
        <v>1337</v>
      </c>
      <c r="I8" s="400" t="s">
        <v>1338</v>
      </c>
      <c r="J8" s="400"/>
      <c r="K8" s="400"/>
      <c r="L8" s="400" t="s">
        <v>1339</v>
      </c>
      <c r="M8" s="400" t="s">
        <v>1340</v>
      </c>
      <c r="N8" s="400" t="s">
        <v>1340</v>
      </c>
      <c r="O8" s="401"/>
      <c r="P8" s="401"/>
      <c r="Q8" s="452" t="s">
        <v>1341</v>
      </c>
      <c r="R8" s="452"/>
      <c r="S8" s="452"/>
      <c r="T8" s="452"/>
    </row>
    <row r="9" spans="1:20">
      <c r="A9" s="401"/>
      <c r="B9" s="405" t="s">
        <v>1342</v>
      </c>
      <c r="C9" s="405" t="s">
        <v>1343</v>
      </c>
      <c r="D9" s="405" t="s">
        <v>1343</v>
      </c>
      <c r="E9" s="405" t="s">
        <v>1344</v>
      </c>
      <c r="F9" s="406" t="s">
        <v>1344</v>
      </c>
      <c r="G9" s="405" t="s">
        <v>1345</v>
      </c>
      <c r="H9" s="405" t="s">
        <v>1346</v>
      </c>
      <c r="I9" s="405" t="s">
        <v>1347</v>
      </c>
      <c r="J9" s="405" t="s">
        <v>1301</v>
      </c>
      <c r="K9" s="400"/>
      <c r="L9" s="406" t="s">
        <v>1348</v>
      </c>
      <c r="M9" s="405" t="s">
        <v>1349</v>
      </c>
      <c r="N9" s="405" t="s">
        <v>1350</v>
      </c>
      <c r="O9" s="401"/>
      <c r="P9" s="400" t="s">
        <v>1351</v>
      </c>
      <c r="Q9" s="400" t="s">
        <v>1345</v>
      </c>
      <c r="R9" s="400" t="s">
        <v>1301</v>
      </c>
      <c r="S9" s="400" t="s">
        <v>1349</v>
      </c>
      <c r="T9" s="400" t="s">
        <v>1350</v>
      </c>
    </row>
    <row r="10" spans="1:20">
      <c r="A10" s="401"/>
      <c r="B10" s="400"/>
      <c r="C10" s="400"/>
      <c r="D10" s="400"/>
      <c r="E10" s="400"/>
      <c r="F10" s="400"/>
      <c r="G10" s="400"/>
      <c r="H10" s="400"/>
      <c r="I10" s="400"/>
      <c r="J10" s="400"/>
      <c r="K10" s="400"/>
      <c r="L10" s="400"/>
      <c r="M10" s="400"/>
      <c r="N10" s="400"/>
      <c r="O10" s="401"/>
      <c r="P10" s="407" t="s">
        <v>1352</v>
      </c>
      <c r="Q10" s="400"/>
      <c r="R10" s="400"/>
      <c r="S10" s="400"/>
      <c r="T10" s="400"/>
    </row>
    <row r="11" spans="1:20">
      <c r="A11" s="401"/>
      <c r="B11" s="400"/>
      <c r="C11" s="400"/>
      <c r="D11" s="400"/>
      <c r="E11" s="400"/>
      <c r="F11" s="400"/>
      <c r="G11" s="400"/>
      <c r="H11" s="400"/>
      <c r="I11" s="400"/>
      <c r="J11" s="400"/>
      <c r="K11" s="400"/>
      <c r="L11" s="400"/>
      <c r="M11" s="400"/>
      <c r="N11" s="400"/>
      <c r="O11" s="401"/>
      <c r="P11" s="400"/>
      <c r="Q11" s="400"/>
      <c r="R11" s="400"/>
      <c r="S11" s="400"/>
      <c r="T11" s="400"/>
    </row>
    <row r="12" spans="1:20">
      <c r="A12" s="401"/>
      <c r="B12" s="408" t="s">
        <v>1342</v>
      </c>
      <c r="C12" s="409"/>
      <c r="D12" s="410"/>
      <c r="E12" s="410"/>
      <c r="F12" s="400"/>
      <c r="G12" s="411"/>
      <c r="H12" s="411"/>
      <c r="I12" s="411"/>
      <c r="J12" s="411"/>
      <c r="K12" s="401"/>
      <c r="L12" s="411"/>
      <c r="M12" s="411"/>
      <c r="N12" s="411"/>
      <c r="O12" s="401"/>
      <c r="P12" s="400"/>
      <c r="Q12" s="400"/>
      <c r="R12" s="400"/>
      <c r="S12" s="400"/>
      <c r="T12" s="400"/>
    </row>
    <row r="13" spans="1:20">
      <c r="A13" s="401"/>
      <c r="B13" s="423" t="s">
        <v>1357</v>
      </c>
      <c r="C13" s="425">
        <v>70000000</v>
      </c>
      <c r="D13" s="410">
        <v>37705</v>
      </c>
      <c r="E13" s="410">
        <v>43174</v>
      </c>
      <c r="F13" s="403">
        <f>(E13-D13)/365.25</f>
        <v>14.973305954825461</v>
      </c>
      <c r="G13" s="411">
        <v>5.3100000000000001E-2</v>
      </c>
      <c r="H13" s="426">
        <f>C13-I13</f>
        <v>739077.34999999404</v>
      </c>
      <c r="I13" s="424">
        <v>69260922.650000006</v>
      </c>
      <c r="J13" s="411">
        <f t="shared" ref="J13:J24" si="0">YIELD(D13,E13,G13,(I13/C13)*100,100,4,3)</f>
        <v>5.4132791828761358E-2</v>
      </c>
      <c r="K13" s="401"/>
      <c r="L13" s="412">
        <f t="shared" ref="L13:L24" si="1">F13</f>
        <v>14.973305954825461</v>
      </c>
      <c r="M13" s="411">
        <v>6.0956100000000006E-2</v>
      </c>
      <c r="N13" s="411">
        <v>6.49603666666667E-2</v>
      </c>
      <c r="O13" s="401"/>
      <c r="P13" s="177">
        <f>C13/$C$29</f>
        <v>8.0459770114942528E-2</v>
      </c>
      <c r="Q13" s="416">
        <f>$P13*G13</f>
        <v>4.2724137931034484E-3</v>
      </c>
      <c r="R13" s="177">
        <f t="shared" ref="R13:R18" si="2">$P13*J13</f>
        <v>4.355511986222178E-3</v>
      </c>
      <c r="S13" s="177">
        <f t="shared" ref="S13:S18" si="3">$P13*M13</f>
        <v>4.9045137931034485E-3</v>
      </c>
      <c r="T13" s="177">
        <f t="shared" ref="T13:T18" si="4">$P13*N13</f>
        <v>5.2266961685823784E-3</v>
      </c>
    </row>
    <row r="14" spans="1:20">
      <c r="A14" s="401"/>
      <c r="B14" s="423" t="s">
        <v>1358</v>
      </c>
      <c r="C14" s="425">
        <v>50000000</v>
      </c>
      <c r="D14" s="410">
        <v>39534</v>
      </c>
      <c r="E14" s="410">
        <v>43191</v>
      </c>
      <c r="F14" s="403">
        <f t="shared" ref="F14:F24" si="5">(E14-D14)/365.25</f>
        <v>10.012320328542094</v>
      </c>
      <c r="G14" s="411">
        <v>6.3E-2</v>
      </c>
      <c r="H14" s="426">
        <f t="shared" ref="H14:H24" si="6">C14-I14</f>
        <v>536213.25</v>
      </c>
      <c r="I14" s="424">
        <v>49463786.75</v>
      </c>
      <c r="J14" s="411">
        <f t="shared" si="0"/>
        <v>6.4460848684986236E-2</v>
      </c>
      <c r="K14" s="401"/>
      <c r="L14" s="412">
        <f t="shared" si="1"/>
        <v>10.012320328542094</v>
      </c>
      <c r="M14" s="411">
        <v>5.2525066666666703E-2</v>
      </c>
      <c r="N14" s="411">
        <v>5.7550066666666705E-2</v>
      </c>
      <c r="O14" s="401"/>
      <c r="P14" s="177">
        <f t="shared" ref="P14:P18" si="7">C14/$C$29</f>
        <v>5.7471264367816091E-2</v>
      </c>
      <c r="Q14" s="414">
        <f t="shared" ref="Q14:Q18" si="8">$P14*G14</f>
        <v>3.6206896551724136E-3</v>
      </c>
      <c r="R14" s="177">
        <f t="shared" si="2"/>
        <v>3.7046464761486342E-3</v>
      </c>
      <c r="S14" s="177">
        <f t="shared" si="3"/>
        <v>3.0186819923371669E-3</v>
      </c>
      <c r="T14" s="177">
        <f t="shared" si="4"/>
        <v>3.3074750957854428E-3</v>
      </c>
    </row>
    <row r="15" spans="1:20">
      <c r="A15" s="401"/>
      <c r="B15" s="423" t="s">
        <v>1359</v>
      </c>
      <c r="C15" s="425">
        <v>100000000</v>
      </c>
      <c r="D15" s="410">
        <v>39534</v>
      </c>
      <c r="E15" s="410">
        <v>50496</v>
      </c>
      <c r="F15" s="403">
        <f t="shared" si="5"/>
        <v>30.012320328542096</v>
      </c>
      <c r="G15" s="411">
        <v>7.1999999999999995E-2</v>
      </c>
      <c r="H15" s="426">
        <f t="shared" si="6"/>
        <v>1129213.25</v>
      </c>
      <c r="I15" s="424">
        <v>98870786.75</v>
      </c>
      <c r="J15" s="411">
        <f t="shared" si="0"/>
        <v>7.2929039495639683E-2</v>
      </c>
      <c r="K15" s="401"/>
      <c r="L15" s="412">
        <f t="shared" si="1"/>
        <v>30.012320328542096</v>
      </c>
      <c r="M15" s="411">
        <v>6.1327366666666709E-2</v>
      </c>
      <c r="N15" s="411">
        <v>6.3356233333333303E-2</v>
      </c>
      <c r="O15" s="401"/>
      <c r="P15" s="177">
        <f t="shared" si="7"/>
        <v>0.11494252873563218</v>
      </c>
      <c r="Q15" s="414">
        <f t="shared" si="8"/>
        <v>8.2758620689655157E-3</v>
      </c>
      <c r="R15" s="177">
        <f t="shared" si="2"/>
        <v>8.382648217889619E-3</v>
      </c>
      <c r="S15" s="177">
        <f t="shared" si="3"/>
        <v>7.0491226053639895E-3</v>
      </c>
      <c r="T15" s="177">
        <f t="shared" si="4"/>
        <v>7.2823256704980808E-3</v>
      </c>
    </row>
    <row r="16" spans="1:20">
      <c r="A16" s="401"/>
      <c r="B16" s="423" t="s">
        <v>1360</v>
      </c>
      <c r="C16" s="425">
        <v>40000000</v>
      </c>
      <c r="D16" s="410">
        <v>41257</v>
      </c>
      <c r="E16" s="410">
        <v>45627</v>
      </c>
      <c r="F16" s="403">
        <f t="shared" si="5"/>
        <v>11.964407939767282</v>
      </c>
      <c r="G16" s="411">
        <v>2.98E-2</v>
      </c>
      <c r="H16" s="426">
        <f t="shared" si="6"/>
        <v>326567.45000000298</v>
      </c>
      <c r="I16" s="424">
        <v>39673432.549999997</v>
      </c>
      <c r="J16" s="411">
        <f t="shared" si="0"/>
        <v>3.0617202122117337E-2</v>
      </c>
      <c r="K16" s="401"/>
      <c r="L16" s="412">
        <f t="shared" si="1"/>
        <v>11.964407939767282</v>
      </c>
      <c r="M16" s="411">
        <v>2.9223800000000001E-2</v>
      </c>
      <c r="N16" s="411">
        <v>3.5351086666666705E-2</v>
      </c>
      <c r="O16" s="401"/>
      <c r="P16" s="177">
        <f t="shared" si="7"/>
        <v>4.5977011494252873E-2</v>
      </c>
      <c r="Q16" s="414">
        <f t="shared" si="8"/>
        <v>1.3701149425287356E-3</v>
      </c>
      <c r="R16" s="177">
        <f t="shared" si="2"/>
        <v>1.4076874538904523E-3</v>
      </c>
      <c r="S16" s="177">
        <f t="shared" si="3"/>
        <v>1.3436229885057471E-3</v>
      </c>
      <c r="T16" s="177">
        <f t="shared" si="4"/>
        <v>1.6253373180076646E-3</v>
      </c>
    </row>
    <row r="17" spans="1:20">
      <c r="A17" s="401"/>
      <c r="B17" s="423" t="s">
        <v>1361</v>
      </c>
      <c r="C17" s="425">
        <v>110000000</v>
      </c>
      <c r="D17" s="410">
        <v>41257</v>
      </c>
      <c r="E17" s="410">
        <v>46722</v>
      </c>
      <c r="F17" s="403">
        <f t="shared" si="5"/>
        <v>14.962354551676933</v>
      </c>
      <c r="G17" s="411">
        <v>3.2800000000000003E-2</v>
      </c>
      <c r="H17" s="426">
        <f t="shared" si="6"/>
        <v>882941.6099999994</v>
      </c>
      <c r="I17" s="424">
        <v>109117058.39</v>
      </c>
      <c r="J17" s="411">
        <f t="shared" si="0"/>
        <v>3.3483788595484176E-2</v>
      </c>
      <c r="K17" s="401"/>
      <c r="L17" s="412">
        <f t="shared" si="1"/>
        <v>14.962354551676933</v>
      </c>
      <c r="M17" s="411">
        <v>3.3978899999999999E-2</v>
      </c>
      <c r="N17" s="411">
        <v>3.8817733333333299E-2</v>
      </c>
      <c r="O17" s="401"/>
      <c r="P17" s="177">
        <f t="shared" si="7"/>
        <v>0.12643678160919541</v>
      </c>
      <c r="Q17" s="414">
        <f t="shared" si="8"/>
        <v>4.1471264367816101E-3</v>
      </c>
      <c r="R17" s="177">
        <f t="shared" si="2"/>
        <v>4.2335824660957007E-3</v>
      </c>
      <c r="S17" s="177">
        <f t="shared" si="3"/>
        <v>4.2961827586206897E-3</v>
      </c>
      <c r="T17" s="177">
        <f t="shared" si="4"/>
        <v>4.9079892720306478E-3</v>
      </c>
    </row>
    <row r="18" spans="1:20">
      <c r="A18" s="401"/>
      <c r="B18" s="423" t="s">
        <v>1362</v>
      </c>
      <c r="C18" s="425">
        <v>90000000</v>
      </c>
      <c r="D18" s="410">
        <v>41628</v>
      </c>
      <c r="E18" s="410">
        <v>52566</v>
      </c>
      <c r="F18" s="403">
        <f t="shared" si="5"/>
        <v>29.946611909650922</v>
      </c>
      <c r="G18" s="411">
        <v>4.7800000000000002E-2</v>
      </c>
      <c r="H18" s="426">
        <f t="shared" si="6"/>
        <v>607328.6400000006</v>
      </c>
      <c r="I18" s="424">
        <v>89392671.359999999</v>
      </c>
      <c r="J18" s="411">
        <f t="shared" si="0"/>
        <v>4.8226313879292673E-2</v>
      </c>
      <c r="K18" s="401"/>
      <c r="L18" s="412">
        <f t="shared" si="1"/>
        <v>29.946611909650922</v>
      </c>
      <c r="M18" s="411">
        <v>4.6944033333333302E-2</v>
      </c>
      <c r="N18" s="411">
        <v>5.1844233333333295E-2</v>
      </c>
      <c r="O18" s="401"/>
      <c r="P18" s="177">
        <f t="shared" si="7"/>
        <v>0.10344827586206896</v>
      </c>
      <c r="Q18" s="414">
        <f t="shared" si="8"/>
        <v>4.944827586206897E-3</v>
      </c>
      <c r="R18" s="177">
        <f t="shared" si="2"/>
        <v>4.9889290219957937E-3</v>
      </c>
      <c r="S18" s="177">
        <f t="shared" si="3"/>
        <v>4.8562793103448243E-3</v>
      </c>
      <c r="T18" s="177">
        <f t="shared" si="4"/>
        <v>5.363196551724134E-3</v>
      </c>
    </row>
    <row r="19" spans="1:20">
      <c r="A19" s="400"/>
      <c r="B19" s="401" t="s">
        <v>1363</v>
      </c>
      <c r="C19" s="425">
        <v>60000000</v>
      </c>
      <c r="D19" s="410">
        <v>41628</v>
      </c>
      <c r="E19" s="410">
        <v>54393</v>
      </c>
      <c r="F19" s="403">
        <f t="shared" si="5"/>
        <v>34.948665297741272</v>
      </c>
      <c r="G19" s="411">
        <v>4.8300000000000003E-2</v>
      </c>
      <c r="H19" s="426">
        <f t="shared" si="6"/>
        <v>404885.75999999791</v>
      </c>
      <c r="I19" s="425">
        <v>59595114.240000002</v>
      </c>
      <c r="J19" s="411">
        <f t="shared" si="0"/>
        <v>4.8702131175743062E-2</v>
      </c>
      <c r="K19" s="413"/>
      <c r="L19" s="412">
        <f t="shared" si="1"/>
        <v>34.948665297741272</v>
      </c>
      <c r="M19" s="411">
        <v>4.6944033333333302E-2</v>
      </c>
      <c r="N19" s="411">
        <v>5.1844233333333295E-2</v>
      </c>
      <c r="O19" s="401"/>
      <c r="P19" s="177">
        <f t="shared" ref="P19:P24" si="9">C19/$C$29</f>
        <v>6.8965517241379309E-2</v>
      </c>
      <c r="Q19" s="414">
        <f t="shared" ref="Q19:Q23" si="10">$P19*G19</f>
        <v>3.3310344827586209E-3</v>
      </c>
      <c r="R19" s="177">
        <f t="shared" ref="R19:R23" si="11">$P19*J19</f>
        <v>3.3587676672926247E-3</v>
      </c>
      <c r="S19" s="177">
        <f t="shared" ref="S19:T23" si="12">$P19*M19</f>
        <v>3.2375195402298829E-3</v>
      </c>
      <c r="T19" s="177">
        <f t="shared" si="12"/>
        <v>3.5754643678160892E-3</v>
      </c>
    </row>
    <row r="20" spans="1:20">
      <c r="A20" s="400"/>
      <c r="B20" s="401" t="s">
        <v>1364</v>
      </c>
      <c r="C20" s="425">
        <v>50000000</v>
      </c>
      <c r="D20" s="410">
        <v>42719</v>
      </c>
      <c r="E20" s="410">
        <v>53662</v>
      </c>
      <c r="F20" s="403">
        <f t="shared" si="5"/>
        <v>29.960301163586585</v>
      </c>
      <c r="G20" s="411">
        <v>3.6200000000000003E-2</v>
      </c>
      <c r="H20" s="426">
        <f t="shared" si="6"/>
        <v>341052</v>
      </c>
      <c r="I20" s="425">
        <v>49658948</v>
      </c>
      <c r="J20" s="411">
        <f t="shared" si="0"/>
        <v>3.6575387215238515E-2</v>
      </c>
      <c r="K20" s="413"/>
      <c r="L20" s="412">
        <f t="shared" si="1"/>
        <v>29.960301163586585</v>
      </c>
      <c r="M20" s="411">
        <v>4.2482466666666704E-2</v>
      </c>
      <c r="N20" s="411">
        <v>4.6682133333333292E-2</v>
      </c>
      <c r="O20" s="401"/>
      <c r="P20" s="177">
        <f t="shared" si="9"/>
        <v>5.7471264367816091E-2</v>
      </c>
      <c r="Q20" s="414">
        <f t="shared" si="10"/>
        <v>2.0804597701149425E-3</v>
      </c>
      <c r="R20" s="177">
        <f t="shared" si="11"/>
        <v>2.1020337480022137E-3</v>
      </c>
      <c r="S20" s="177">
        <f t="shared" si="12"/>
        <v>2.4415210727969372E-3</v>
      </c>
      <c r="T20" s="177">
        <f t="shared" si="12"/>
        <v>2.6828812260536374E-3</v>
      </c>
    </row>
    <row r="21" spans="1:20">
      <c r="A21" s="400"/>
      <c r="B21" s="401" t="s">
        <v>1365</v>
      </c>
      <c r="C21" s="425">
        <v>50000000</v>
      </c>
      <c r="D21" s="410">
        <v>42719</v>
      </c>
      <c r="E21" s="410">
        <v>55488</v>
      </c>
      <c r="F21" s="403">
        <f t="shared" si="5"/>
        <v>34.959616700889804</v>
      </c>
      <c r="G21" s="411">
        <v>3.6700000000000003E-2</v>
      </c>
      <c r="H21" s="426">
        <f t="shared" si="6"/>
        <v>341052</v>
      </c>
      <c r="I21" s="425">
        <v>49658948</v>
      </c>
      <c r="J21" s="411">
        <f t="shared" si="0"/>
        <v>3.7048505024100904E-2</v>
      </c>
      <c r="K21" s="413"/>
      <c r="L21" s="412">
        <f t="shared" si="1"/>
        <v>34.959616700889804</v>
      </c>
      <c r="M21" s="411">
        <v>4.2482466666666704E-2</v>
      </c>
      <c r="N21" s="411">
        <v>4.6682133333333292E-2</v>
      </c>
      <c r="O21" s="401"/>
      <c r="P21" s="177">
        <f t="shared" si="9"/>
        <v>5.7471264367816091E-2</v>
      </c>
      <c r="Q21" s="414">
        <f t="shared" si="10"/>
        <v>2.1091954022988508E-3</v>
      </c>
      <c r="R21" s="177">
        <f t="shared" si="11"/>
        <v>2.1292244266724659E-3</v>
      </c>
      <c r="S21" s="177">
        <f t="shared" si="12"/>
        <v>2.4415210727969372E-3</v>
      </c>
      <c r="T21" s="177">
        <f t="shared" si="12"/>
        <v>2.6828812260536374E-3</v>
      </c>
    </row>
    <row r="22" spans="1:20">
      <c r="A22" s="415"/>
      <c r="B22" s="401" t="s">
        <v>1366</v>
      </c>
      <c r="C22" s="425">
        <v>100000000</v>
      </c>
      <c r="D22" s="410">
        <v>43054</v>
      </c>
      <c r="E22" s="410">
        <v>48533</v>
      </c>
      <c r="F22" s="403">
        <f t="shared" si="5"/>
        <v>15.000684462696784</v>
      </c>
      <c r="G22" s="416">
        <v>3.3799999999999997E-2</v>
      </c>
      <c r="H22" s="426">
        <f t="shared" si="6"/>
        <v>722822</v>
      </c>
      <c r="I22" s="425">
        <v>99277178</v>
      </c>
      <c r="J22" s="411">
        <f t="shared" si="0"/>
        <v>3.4418956831386918E-2</v>
      </c>
      <c r="K22" s="400"/>
      <c r="L22" s="412">
        <f t="shared" si="1"/>
        <v>15.000684462696784</v>
      </c>
      <c r="M22" s="417">
        <v>3.8884700000000001E-2</v>
      </c>
      <c r="N22" s="417">
        <v>4.16956666666667E-2</v>
      </c>
      <c r="O22" s="401"/>
      <c r="P22" s="416">
        <f t="shared" si="9"/>
        <v>0.11494252873563218</v>
      </c>
      <c r="Q22" s="414">
        <f t="shared" si="10"/>
        <v>3.8850574712643673E-3</v>
      </c>
      <c r="R22" s="177">
        <f t="shared" si="11"/>
        <v>3.9562019346421748E-3</v>
      </c>
      <c r="S22" s="177">
        <f t="shared" si="12"/>
        <v>4.4695057471264366E-3</v>
      </c>
      <c r="T22" s="177">
        <f t="shared" si="12"/>
        <v>4.7926053639846785E-3</v>
      </c>
    </row>
    <row r="23" spans="1:20">
      <c r="A23" s="415"/>
      <c r="B23" s="401" t="s">
        <v>1367</v>
      </c>
      <c r="C23" s="425">
        <v>50000000</v>
      </c>
      <c r="D23" s="410">
        <v>43192</v>
      </c>
      <c r="E23" s="410">
        <v>47574</v>
      </c>
      <c r="F23" s="403">
        <f t="shared" si="5"/>
        <v>11.997262149212867</v>
      </c>
      <c r="G23" s="411">
        <v>3.3000000000000002E-2</v>
      </c>
      <c r="H23" s="426">
        <f t="shared" si="6"/>
        <v>450000</v>
      </c>
      <c r="I23" s="425">
        <v>49550000</v>
      </c>
      <c r="J23" s="411">
        <f t="shared" si="0"/>
        <v>3.3916210429155193E-2</v>
      </c>
      <c r="K23" s="400"/>
      <c r="L23" s="412">
        <f t="shared" si="1"/>
        <v>11.997262149212867</v>
      </c>
      <c r="M23" s="416">
        <v>3.8751373333333297E-2</v>
      </c>
      <c r="N23" s="416">
        <v>4.246258E-2</v>
      </c>
      <c r="O23" s="401"/>
      <c r="P23" s="416">
        <f t="shared" si="9"/>
        <v>5.7471264367816091E-2</v>
      </c>
      <c r="Q23" s="414">
        <f t="shared" si="10"/>
        <v>1.8965517241379311E-3</v>
      </c>
      <c r="R23" s="177">
        <f t="shared" si="11"/>
        <v>1.9492074959284594E-3</v>
      </c>
      <c r="S23" s="177">
        <f t="shared" si="12"/>
        <v>2.2270904214559367E-3</v>
      </c>
      <c r="T23" s="177">
        <f t="shared" si="12"/>
        <v>2.4403781609195403E-3</v>
      </c>
    </row>
    <row r="24" spans="1:20">
      <c r="A24" s="415"/>
      <c r="B24" s="401" t="s">
        <v>1368</v>
      </c>
      <c r="C24" s="425">
        <v>100000000</v>
      </c>
      <c r="D24" s="410">
        <v>43192</v>
      </c>
      <c r="E24" s="410">
        <v>54011</v>
      </c>
      <c r="F24" s="403">
        <f t="shared" si="5"/>
        <v>29.620807665982205</v>
      </c>
      <c r="G24" s="416">
        <v>3.9699999999999999E-2</v>
      </c>
      <c r="H24" s="426">
        <f t="shared" si="6"/>
        <v>450000</v>
      </c>
      <c r="I24" s="424">
        <v>99550000</v>
      </c>
      <c r="J24" s="411">
        <f t="shared" si="0"/>
        <v>3.9959112449177103E-2</v>
      </c>
      <c r="K24" s="400"/>
      <c r="L24" s="412">
        <f t="shared" si="1"/>
        <v>29.620807665982205</v>
      </c>
      <c r="M24" s="416">
        <v>4.1301166666666701E-2</v>
      </c>
      <c r="N24" s="416">
        <v>4.4398333333333297E-2</v>
      </c>
      <c r="O24" s="401"/>
      <c r="P24" s="416">
        <f t="shared" si="9"/>
        <v>0.11494252873563218</v>
      </c>
      <c r="Q24" s="414">
        <f t="shared" ref="Q24" si="13">$P24*G24</f>
        <v>4.5632183908045978E-3</v>
      </c>
      <c r="R24" s="177">
        <f t="shared" ref="R24" si="14">$P24*J24</f>
        <v>4.5930014309398968E-3</v>
      </c>
      <c r="S24" s="177">
        <f t="shared" ref="S24" si="15">$P24*M24</f>
        <v>4.7472605363984713E-3</v>
      </c>
      <c r="T24" s="177">
        <f t="shared" ref="T24" si="16">$P24*N24</f>
        <v>5.1032567049808389E-3</v>
      </c>
    </row>
    <row r="25" spans="1:20">
      <c r="A25" s="415"/>
      <c r="B25" s="401"/>
      <c r="C25" s="425"/>
      <c r="D25" s="410"/>
      <c r="E25" s="410"/>
      <c r="F25" s="403"/>
      <c r="G25" s="416"/>
      <c r="H25" s="426"/>
      <c r="I25" s="424"/>
      <c r="J25" s="411"/>
      <c r="K25" s="403"/>
      <c r="L25" s="412"/>
      <c r="M25" s="403"/>
      <c r="N25" s="403"/>
      <c r="O25" s="401"/>
      <c r="P25" s="403"/>
      <c r="Q25" s="403"/>
      <c r="R25" s="403"/>
      <c r="S25" s="403"/>
      <c r="T25" s="403"/>
    </row>
    <row r="26" spans="1:20">
      <c r="A26" s="401"/>
      <c r="B26" s="401"/>
      <c r="C26" s="401"/>
      <c r="D26" s="400"/>
      <c r="E26" s="400"/>
      <c r="F26" s="400"/>
      <c r="G26" s="400"/>
      <c r="H26" s="400" t="s">
        <v>30</v>
      </c>
      <c r="I26" s="400"/>
      <c r="J26" s="400"/>
      <c r="K26" s="400"/>
      <c r="L26" s="400"/>
      <c r="M26" s="452" t="s">
        <v>1333</v>
      </c>
      <c r="N26" s="452"/>
      <c r="O26" s="401"/>
      <c r="P26" s="400" t="s">
        <v>1353</v>
      </c>
      <c r="Q26" s="177">
        <f>SUM(Q13:Q24)</f>
        <v>4.4496551724137925E-2</v>
      </c>
      <c r="R26" s="177">
        <f>SUM(R13:R24)</f>
        <v>4.5161442325720211E-2</v>
      </c>
      <c r="S26" s="177">
        <f>SUM(S13:S24)</f>
        <v>4.5032821839080465E-2</v>
      </c>
      <c r="T26" s="177">
        <f t="shared" ref="T26" si="17">SUM(T13:T24)</f>
        <v>4.8990487126436777E-2</v>
      </c>
    </row>
    <row r="27" spans="1:20">
      <c r="A27" s="401"/>
      <c r="B27" s="401"/>
      <c r="C27" s="401"/>
      <c r="D27" s="400"/>
      <c r="E27" s="400"/>
      <c r="F27" s="400"/>
      <c r="G27" s="400"/>
      <c r="H27" s="400"/>
      <c r="I27" s="400"/>
      <c r="J27" s="400"/>
      <c r="K27" s="400"/>
      <c r="L27" s="418"/>
      <c r="M27" s="405" t="s">
        <v>1349</v>
      </c>
      <c r="N27" s="405" t="s">
        <v>1350</v>
      </c>
      <c r="O27" s="401"/>
      <c r="P27" s="401"/>
      <c r="Q27" s="401"/>
      <c r="R27" s="401"/>
      <c r="S27" s="401"/>
      <c r="T27" s="401"/>
    </row>
    <row r="28" spans="1:20">
      <c r="A28" s="401"/>
      <c r="B28" s="401"/>
      <c r="C28" s="401"/>
      <c r="D28" s="400"/>
      <c r="E28" s="400"/>
      <c r="F28" s="400"/>
      <c r="G28" s="400"/>
      <c r="H28" s="400"/>
      <c r="I28" s="400"/>
      <c r="J28" s="400"/>
      <c r="K28" s="400"/>
      <c r="L28" s="418"/>
      <c r="M28" s="400"/>
      <c r="N28" s="400"/>
      <c r="O28" s="401"/>
      <c r="P28" s="401"/>
      <c r="Q28" s="401"/>
      <c r="R28" s="401"/>
      <c r="S28" s="401"/>
      <c r="T28" s="401"/>
    </row>
    <row r="29" spans="1:20">
      <c r="A29" s="401"/>
      <c r="B29" s="419" t="s">
        <v>1354</v>
      </c>
      <c r="C29" s="427">
        <f>SUM(C13:C24)</f>
        <v>870000000</v>
      </c>
      <c r="D29" s="400"/>
      <c r="E29" s="400"/>
      <c r="F29" s="420" t="s">
        <v>1355</v>
      </c>
      <c r="G29" s="177">
        <f>Q26</f>
        <v>4.4496551724137925E-2</v>
      </c>
      <c r="H29" s="177"/>
      <c r="I29" s="177"/>
      <c r="J29" s="177">
        <f>R26</f>
        <v>4.5161442325720211E-2</v>
      </c>
      <c r="K29" s="177"/>
      <c r="L29" s="177"/>
      <c r="M29" s="177">
        <f>S26</f>
        <v>4.5032821839080465E-2</v>
      </c>
      <c r="N29" s="177">
        <f>T26</f>
        <v>4.8990487126436777E-2</v>
      </c>
      <c r="O29" s="421"/>
      <c r="P29" s="401"/>
      <c r="Q29" s="401"/>
      <c r="R29" s="401"/>
      <c r="S29" s="401"/>
      <c r="T29" s="401"/>
    </row>
    <row r="30" spans="1:20">
      <c r="A30" s="401"/>
      <c r="B30" s="401"/>
      <c r="C30" s="401"/>
      <c r="D30" s="400"/>
      <c r="E30" s="400"/>
      <c r="F30" s="400"/>
      <c r="G30" s="400"/>
      <c r="H30" s="400"/>
      <c r="I30" s="400"/>
      <c r="J30" s="400"/>
      <c r="K30" s="400"/>
      <c r="L30" s="400"/>
      <c r="M30" s="400"/>
      <c r="N30" s="400"/>
      <c r="O30" s="401"/>
      <c r="P30" s="401"/>
      <c r="Q30" s="401"/>
      <c r="R30" s="401"/>
      <c r="S30" s="401"/>
      <c r="T30" s="401"/>
    </row>
    <row r="31" spans="1:20">
      <c r="A31" s="401"/>
      <c r="B31" s="422" t="s">
        <v>77</v>
      </c>
      <c r="C31" s="401"/>
      <c r="D31" s="400"/>
      <c r="E31" s="400"/>
      <c r="F31" s="400"/>
      <c r="G31" s="400"/>
      <c r="H31" s="400"/>
      <c r="I31" s="400"/>
      <c r="J31" s="400"/>
      <c r="K31" s="400"/>
      <c r="L31" s="400"/>
      <c r="M31" s="400"/>
      <c r="N31" s="400"/>
      <c r="O31" s="401"/>
      <c r="P31" s="401"/>
      <c r="Q31" s="401"/>
      <c r="R31" s="401"/>
      <c r="S31" s="401"/>
      <c r="T31" s="401"/>
    </row>
    <row r="32" spans="1:20">
      <c r="A32" s="401"/>
      <c r="B32" s="431" t="s">
        <v>1371</v>
      </c>
      <c r="C32" s="401"/>
      <c r="D32" s="400"/>
      <c r="E32" s="400"/>
      <c r="F32" s="400"/>
      <c r="G32" s="400"/>
      <c r="H32" s="400"/>
      <c r="I32" s="400"/>
      <c r="J32" s="400"/>
      <c r="K32" s="400"/>
      <c r="L32" s="400"/>
      <c r="M32" s="400"/>
      <c r="N32" s="400"/>
      <c r="O32" s="401"/>
      <c r="P32" s="401"/>
      <c r="Q32" s="401"/>
      <c r="R32" s="401"/>
      <c r="S32" s="401"/>
      <c r="T32" s="401"/>
    </row>
    <row r="33" spans="1:20">
      <c r="A33" s="401"/>
      <c r="B33" s="401" t="s">
        <v>1356</v>
      </c>
      <c r="C33" s="401"/>
      <c r="D33" s="400"/>
      <c r="E33" s="400"/>
      <c r="F33" s="400"/>
      <c r="G33" s="400"/>
      <c r="H33" s="400"/>
      <c r="I33" s="400"/>
      <c r="J33" s="400"/>
      <c r="K33" s="400"/>
      <c r="L33" s="400"/>
      <c r="M33" s="400"/>
      <c r="N33" s="400"/>
      <c r="O33" s="401"/>
      <c r="P33" s="401"/>
      <c r="Q33" s="401"/>
      <c r="R33" s="401"/>
      <c r="S33" s="401"/>
      <c r="T33" s="401"/>
    </row>
    <row r="34" spans="1:20">
      <c r="A34" s="401"/>
      <c r="B34" s="401"/>
      <c r="C34" s="401"/>
      <c r="D34" s="400"/>
      <c r="E34" s="400"/>
      <c r="F34" s="400"/>
      <c r="G34" s="400"/>
      <c r="H34" s="400"/>
      <c r="I34" s="400"/>
      <c r="J34" s="400"/>
      <c r="K34" s="400"/>
      <c r="L34" s="400"/>
      <c r="M34" s="400"/>
      <c r="N34" s="400"/>
      <c r="O34" s="401"/>
      <c r="P34" s="401"/>
      <c r="Q34" s="401"/>
      <c r="R34" s="401"/>
      <c r="S34" s="401"/>
      <c r="T34" s="401"/>
    </row>
  </sheetData>
  <mergeCells count="4">
    <mergeCell ref="A5:O5"/>
    <mergeCell ref="L7:N7"/>
    <mergeCell ref="Q8:T8"/>
    <mergeCell ref="M26:N26"/>
  </mergeCells>
  <pageMargins left="0.7" right="0.7" top="0.75" bottom="0.75" header="0.3" footer="0.3"/>
  <pageSetup scale="38" orientation="portrait" r:id="rId1"/>
  <headerFooter scaleWithDoc="0">
    <oddHeader>&amp;R&amp;10Dominion Energy Utah
Docket No. 19-057-02
DEU Exhibit 2.11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FF00"/>
    <pageSetUpPr fitToPage="1"/>
  </sheetPr>
  <dimension ref="A1:P48"/>
  <sheetViews>
    <sheetView view="pageBreakPreview" zoomScale="85" zoomScaleNormal="85" zoomScaleSheetLayoutView="85" workbookViewId="0"/>
  </sheetViews>
  <sheetFormatPr defaultColWidth="8.375" defaultRowHeight="12.75"/>
  <cols>
    <col min="1" max="1" width="2.25" style="166" customWidth="1"/>
    <col min="2" max="2" width="38" style="166" customWidth="1"/>
    <col min="3" max="3" width="10.375" style="166" bestFit="1" customWidth="1"/>
    <col min="4" max="5" width="12.625" style="166" customWidth="1"/>
    <col min="6" max="6" width="11.625" style="166" bestFit="1" customWidth="1"/>
    <col min="7" max="7" width="2.25" style="166" customWidth="1"/>
    <col min="8" max="16" width="9.875" style="166" bestFit="1" customWidth="1"/>
    <col min="17" max="16384" width="8.375" style="166"/>
  </cols>
  <sheetData>
    <row r="1" spans="1:16">
      <c r="A1" s="169"/>
      <c r="B1" s="228"/>
      <c r="C1" s="169"/>
      <c r="D1" s="169"/>
      <c r="E1" s="167"/>
      <c r="F1" s="167"/>
      <c r="G1" s="169"/>
    </row>
    <row r="2" spans="1:16">
      <c r="A2" s="169"/>
      <c r="B2" s="214" t="s">
        <v>1194</v>
      </c>
      <c r="C2" s="214"/>
      <c r="D2" s="214"/>
      <c r="E2" s="226"/>
      <c r="F2" s="226"/>
      <c r="G2" s="169"/>
    </row>
    <row r="3" spans="1:16">
      <c r="A3" s="169"/>
      <c r="B3" s="214"/>
      <c r="C3" s="214"/>
      <c r="D3" s="214"/>
      <c r="E3" s="227"/>
      <c r="F3" s="226"/>
      <c r="G3" s="169"/>
    </row>
    <row r="4" spans="1:16">
      <c r="A4" s="212"/>
      <c r="B4" s="212"/>
      <c r="C4" s="212"/>
      <c r="D4" s="191" t="s">
        <v>51</v>
      </c>
      <c r="E4" s="191" t="s">
        <v>52</v>
      </c>
      <c r="F4" s="212"/>
      <c r="G4" s="212"/>
    </row>
    <row r="5" spans="1:16">
      <c r="A5" s="212"/>
      <c r="B5" s="212"/>
      <c r="C5" s="212"/>
      <c r="D5" s="190" t="s">
        <v>1188</v>
      </c>
      <c r="E5" s="190" t="s">
        <v>1193</v>
      </c>
      <c r="F5" s="212"/>
      <c r="G5" s="212"/>
    </row>
    <row r="6" spans="1:16">
      <c r="A6" s="222"/>
      <c r="B6" s="170" t="s">
        <v>1192</v>
      </c>
      <c r="C6" s="169"/>
      <c r="D6" s="225">
        <f>478004/1000000</f>
        <v>0.47800399999999998</v>
      </c>
      <c r="E6" s="224">
        <f>(0.516882*1099443275)/1000000</f>
        <v>568.28243886854989</v>
      </c>
      <c r="F6" s="223"/>
      <c r="G6" s="222"/>
    </row>
    <row r="7" spans="1:16">
      <c r="A7" s="169"/>
      <c r="B7" s="169" t="s">
        <v>1191</v>
      </c>
      <c r="C7" s="169"/>
      <c r="D7" s="221"/>
      <c r="E7" s="220">
        <f>F20</f>
        <v>2.126865</v>
      </c>
      <c r="F7" s="219"/>
      <c r="G7" s="169"/>
    </row>
    <row r="8" spans="1:16">
      <c r="A8" s="216"/>
      <c r="B8" s="207" t="s">
        <v>1190</v>
      </c>
      <c r="C8" s="176"/>
      <c r="D8" s="218"/>
      <c r="E8" s="196">
        <f>E6*E7</f>
        <v>1208.6600293441584</v>
      </c>
      <c r="F8" s="217"/>
      <c r="G8" s="216"/>
      <c r="H8" s="215"/>
    </row>
    <row r="9" spans="1:16">
      <c r="A9" s="212"/>
      <c r="C9" s="214"/>
      <c r="D9" s="214"/>
      <c r="E9" s="214"/>
      <c r="F9" s="214"/>
      <c r="G9" s="212"/>
    </row>
    <row r="10" spans="1:16">
      <c r="A10" s="212"/>
      <c r="B10" s="213"/>
      <c r="C10" s="191"/>
      <c r="D10" s="191" t="s">
        <v>53</v>
      </c>
      <c r="E10" s="191" t="s">
        <v>54</v>
      </c>
      <c r="F10" s="191" t="s">
        <v>55</v>
      </c>
      <c r="G10" s="212"/>
    </row>
    <row r="11" spans="1:16" ht="25.5">
      <c r="A11" s="209"/>
      <c r="B11" s="211" t="s">
        <v>1189</v>
      </c>
      <c r="C11" s="190" t="s">
        <v>0</v>
      </c>
      <c r="D11" s="190" t="s">
        <v>1188</v>
      </c>
      <c r="E11" s="210" t="s">
        <v>1187</v>
      </c>
      <c r="F11" s="229" t="s">
        <v>1186</v>
      </c>
      <c r="G11" s="209"/>
    </row>
    <row r="12" spans="1:16">
      <c r="A12" s="204"/>
      <c r="B12" s="170" t="s">
        <v>34</v>
      </c>
      <c r="C12" s="209" t="s">
        <v>35</v>
      </c>
      <c r="D12" s="208">
        <v>3.2563360000000001</v>
      </c>
      <c r="E12" s="201">
        <v>11305.484586666667</v>
      </c>
      <c r="F12" s="200">
        <v>2.1758599999999997</v>
      </c>
      <c r="G12" s="204"/>
    </row>
    <row r="13" spans="1:16">
      <c r="A13" s="204"/>
      <c r="B13" s="170" t="s">
        <v>36</v>
      </c>
      <c r="C13" s="209" t="s">
        <v>33</v>
      </c>
      <c r="D13" s="208">
        <v>0.15353700000000001</v>
      </c>
      <c r="E13" s="201">
        <v>1456.5948066666667</v>
      </c>
      <c r="F13" s="200">
        <v>2.7184833333333334</v>
      </c>
      <c r="G13" s="204"/>
    </row>
    <row r="14" spans="1:16">
      <c r="A14" s="204"/>
      <c r="B14" s="170" t="s">
        <v>37</v>
      </c>
      <c r="C14" s="209" t="s">
        <v>38</v>
      </c>
      <c r="D14" s="208">
        <v>1.077375</v>
      </c>
      <c r="E14" s="201">
        <v>4180.5020733333331</v>
      </c>
      <c r="F14" s="200">
        <v>2.8681466666666675</v>
      </c>
      <c r="G14" s="204"/>
    </row>
    <row r="15" spans="1:16">
      <c r="A15" s="204"/>
      <c r="B15" s="170" t="s">
        <v>39</v>
      </c>
      <c r="C15" s="209" t="s">
        <v>40</v>
      </c>
      <c r="D15" s="208">
        <v>0.73787400000000003</v>
      </c>
      <c r="E15" s="201">
        <v>1798.5133066666667</v>
      </c>
      <c r="F15" s="200">
        <v>2.3653733333333333</v>
      </c>
      <c r="G15" s="201"/>
    </row>
    <row r="16" spans="1:16">
      <c r="A16" s="204"/>
      <c r="B16" s="170" t="s">
        <v>41</v>
      </c>
      <c r="C16" s="209" t="s">
        <v>47</v>
      </c>
      <c r="D16" s="208">
        <v>2.1789999999999998</v>
      </c>
      <c r="E16" s="201">
        <v>4365.4418400000004</v>
      </c>
      <c r="F16" s="200">
        <v>2.0778700000000003</v>
      </c>
      <c r="G16" s="204"/>
      <c r="K16" s="203"/>
      <c r="L16" s="203"/>
      <c r="M16" s="203"/>
      <c r="N16" s="203"/>
      <c r="O16" s="203"/>
      <c r="P16" s="203"/>
    </row>
    <row r="17" spans="1:16">
      <c r="A17" s="204"/>
      <c r="B17" s="170" t="s">
        <v>49</v>
      </c>
      <c r="C17" s="209" t="s">
        <v>42</v>
      </c>
      <c r="D17" s="208">
        <v>0.383633</v>
      </c>
      <c r="E17" s="201">
        <v>2793.3113233333333</v>
      </c>
      <c r="F17" s="200">
        <v>1.9992966666666667</v>
      </c>
      <c r="G17" s="204"/>
      <c r="K17" s="203"/>
      <c r="L17" s="203"/>
      <c r="M17" s="203"/>
      <c r="N17" s="203"/>
      <c r="O17" s="203"/>
      <c r="P17" s="203"/>
    </row>
    <row r="18" spans="1:16">
      <c r="A18" s="204"/>
      <c r="B18" s="170" t="s">
        <v>43</v>
      </c>
      <c r="C18" s="209" t="s">
        <v>44</v>
      </c>
      <c r="D18" s="208">
        <v>2.014656</v>
      </c>
      <c r="E18" s="201">
        <v>4199.836760000002</v>
      </c>
      <c r="F18" s="200">
        <v>1.9553766666666665</v>
      </c>
      <c r="G18" s="204"/>
      <c r="K18" s="203"/>
      <c r="L18" s="203"/>
      <c r="M18" s="203"/>
      <c r="N18" s="203"/>
      <c r="O18" s="203"/>
      <c r="P18" s="203"/>
    </row>
    <row r="19" spans="1:16">
      <c r="A19" s="204"/>
      <c r="B19" s="207" t="s">
        <v>45</v>
      </c>
      <c r="C19" s="206" t="s">
        <v>46</v>
      </c>
      <c r="D19" s="205">
        <v>1.6928259999999999</v>
      </c>
      <c r="E19" s="196">
        <v>3933.4535766666672</v>
      </c>
      <c r="F19" s="195">
        <v>1.6877966666666666</v>
      </c>
      <c r="G19" s="204"/>
      <c r="K19" s="203"/>
      <c r="L19" s="203"/>
      <c r="M19" s="203"/>
      <c r="N19" s="203"/>
      <c r="O19" s="203"/>
      <c r="P19" s="203"/>
    </row>
    <row r="20" spans="1:16">
      <c r="A20" s="199"/>
      <c r="B20" s="169" t="s">
        <v>1185</v>
      </c>
      <c r="C20" s="169"/>
      <c r="D20" s="202">
        <f>MEDIAN(D12:D19)</f>
        <v>1.3851005000000001</v>
      </c>
      <c r="E20" s="201">
        <f>MEDIAN(E12:E19)</f>
        <v>4056.9778249999999</v>
      </c>
      <c r="F20" s="200">
        <f>MEDIAN(F12:F19)</f>
        <v>2.126865</v>
      </c>
      <c r="G20" s="199"/>
      <c r="I20" s="198"/>
    </row>
    <row r="21" spans="1:16">
      <c r="A21" s="194"/>
      <c r="B21" s="176" t="s">
        <v>1184</v>
      </c>
      <c r="C21" s="176"/>
      <c r="D21" s="197">
        <f>AVERAGE(D12:D19)</f>
        <v>1.4369046249999999</v>
      </c>
      <c r="E21" s="196">
        <f>AVERAGE(E12:E19)</f>
        <v>4254.1422841666672</v>
      </c>
      <c r="F21" s="195">
        <f>AVERAGE(F12:F19)</f>
        <v>2.2310254166666668</v>
      </c>
      <c r="G21" s="194"/>
    </row>
    <row r="22" spans="1:16">
      <c r="A22" s="167"/>
      <c r="B22" s="169"/>
      <c r="C22" s="169"/>
      <c r="D22" s="169"/>
      <c r="E22" s="168"/>
      <c r="F22" s="168"/>
      <c r="G22" s="167"/>
    </row>
    <row r="23" spans="1:16">
      <c r="A23" s="167"/>
      <c r="B23" s="169"/>
      <c r="C23" s="169"/>
      <c r="D23" s="169"/>
      <c r="E23" s="168"/>
      <c r="F23" s="168"/>
      <c r="G23" s="167"/>
    </row>
    <row r="24" spans="1:16">
      <c r="A24" s="167"/>
      <c r="B24" s="169"/>
      <c r="C24" s="176"/>
      <c r="D24" s="176"/>
      <c r="E24" s="193"/>
      <c r="F24" s="193"/>
      <c r="G24" s="167"/>
    </row>
    <row r="25" spans="1:16">
      <c r="A25" s="169"/>
      <c r="C25" s="192" t="s">
        <v>1183</v>
      </c>
      <c r="D25" s="192"/>
      <c r="E25" s="192"/>
      <c r="F25" s="192"/>
      <c r="G25" s="169"/>
    </row>
    <row r="26" spans="1:16">
      <c r="A26" s="169"/>
      <c r="C26" s="192"/>
      <c r="D26" s="192"/>
      <c r="E26" s="192"/>
      <c r="F26" s="192"/>
      <c r="G26" s="169"/>
    </row>
    <row r="27" spans="1:16">
      <c r="A27" s="189"/>
      <c r="C27" s="191" t="s">
        <v>1182</v>
      </c>
      <c r="D27" s="190" t="s">
        <v>1181</v>
      </c>
      <c r="E27" s="190" t="s">
        <v>1180</v>
      </c>
      <c r="F27" s="190" t="s">
        <v>1179</v>
      </c>
      <c r="G27" s="189"/>
    </row>
    <row r="28" spans="1:16">
      <c r="A28" s="169"/>
      <c r="C28" s="187">
        <v>2</v>
      </c>
      <c r="D28" s="167">
        <v>12067.589</v>
      </c>
      <c r="E28" s="167">
        <v>25096.258000000002</v>
      </c>
      <c r="F28" s="186">
        <v>5.5999999999999999E-3</v>
      </c>
      <c r="G28" s="169"/>
      <c r="H28" s="188"/>
    </row>
    <row r="29" spans="1:16">
      <c r="A29" s="169"/>
      <c r="C29" s="187">
        <v>3</v>
      </c>
      <c r="D29" s="167">
        <v>6557.5190000000002</v>
      </c>
      <c r="E29" s="167">
        <v>11978.971</v>
      </c>
      <c r="F29" s="186">
        <v>8.6999999999999994E-3</v>
      </c>
      <c r="G29" s="169"/>
    </row>
    <row r="30" spans="1:16">
      <c r="A30" s="169"/>
      <c r="C30" s="187">
        <v>4</v>
      </c>
      <c r="D30" s="167">
        <v>4097.96</v>
      </c>
      <c r="E30" s="167">
        <v>6545.5479999999998</v>
      </c>
      <c r="F30" s="186">
        <v>8.9999999999999993E-3</v>
      </c>
      <c r="G30" s="169"/>
    </row>
    <row r="31" spans="1:16">
      <c r="A31" s="169"/>
      <c r="C31" s="187">
        <v>5</v>
      </c>
      <c r="D31" s="167">
        <v>2763.7190000000001</v>
      </c>
      <c r="E31" s="167">
        <v>4091.971</v>
      </c>
      <c r="F31" s="186">
        <v>1.38E-2</v>
      </c>
      <c r="G31" s="169"/>
    </row>
    <row r="32" spans="1:16">
      <c r="A32" s="169"/>
      <c r="C32" s="187">
        <v>6</v>
      </c>
      <c r="D32" s="167">
        <v>1815.68</v>
      </c>
      <c r="E32" s="167">
        <v>2759.9389999999999</v>
      </c>
      <c r="F32" s="186">
        <v>1.6E-2</v>
      </c>
      <c r="G32" s="169"/>
    </row>
    <row r="33" spans="1:9">
      <c r="A33" s="169"/>
      <c r="C33" s="187">
        <v>7</v>
      </c>
      <c r="D33" s="167">
        <v>1175.3689999999999</v>
      </c>
      <c r="E33" s="167">
        <v>1814.568</v>
      </c>
      <c r="F33" s="186">
        <v>1.5800000000000002E-2</v>
      </c>
      <c r="G33" s="169"/>
    </row>
    <row r="34" spans="1:9">
      <c r="A34" s="169"/>
      <c r="C34" s="187">
        <v>8</v>
      </c>
      <c r="D34" s="167">
        <v>657.70500000000004</v>
      </c>
      <c r="E34" s="167">
        <v>1170.0630000000001</v>
      </c>
      <c r="F34" s="186">
        <v>1.8800000000000001E-2</v>
      </c>
      <c r="G34" s="169"/>
    </row>
    <row r="35" spans="1:9">
      <c r="A35" s="169"/>
      <c r="C35" s="187">
        <v>9</v>
      </c>
      <c r="D35" s="167">
        <v>299.39999999999998</v>
      </c>
      <c r="E35" s="167">
        <v>656.84500000000003</v>
      </c>
      <c r="F35" s="186">
        <v>2.5000000000000001E-2</v>
      </c>
      <c r="G35" s="169"/>
    </row>
    <row r="36" spans="1:9">
      <c r="A36" s="169"/>
      <c r="C36" s="185">
        <v>10</v>
      </c>
      <c r="D36" s="184">
        <v>2.5310000000000001</v>
      </c>
      <c r="E36" s="184">
        <v>299.29000000000002</v>
      </c>
      <c r="F36" s="183">
        <v>5.3699999999999998E-2</v>
      </c>
      <c r="G36" s="169"/>
    </row>
    <row r="37" spans="1:9">
      <c r="A37" s="169"/>
      <c r="C37" s="182"/>
      <c r="D37" s="178"/>
      <c r="E37" s="178"/>
      <c r="F37" s="177"/>
      <c r="G37" s="169"/>
    </row>
    <row r="38" spans="1:9">
      <c r="A38" s="169"/>
      <c r="C38" s="181" t="s">
        <v>76</v>
      </c>
      <c r="D38" s="178"/>
      <c r="E38" s="178">
        <f>E20</f>
        <v>4056.9778249999999</v>
      </c>
      <c r="F38" s="177">
        <f>F31</f>
        <v>1.38E-2</v>
      </c>
      <c r="G38" s="169"/>
    </row>
    <row r="39" spans="1:9">
      <c r="A39" s="169"/>
      <c r="C39" s="180" t="s">
        <v>1178</v>
      </c>
      <c r="D39" s="178"/>
      <c r="E39" s="178">
        <f>E8</f>
        <v>1208.6600293441584</v>
      </c>
      <c r="F39" s="177">
        <f>F33</f>
        <v>1.5800000000000002E-2</v>
      </c>
      <c r="G39" s="169"/>
      <c r="I39" s="166">
        <f>E39/E38</f>
        <v>0.29792128068734475</v>
      </c>
    </row>
    <row r="40" spans="1:9">
      <c r="A40" s="169"/>
      <c r="C40" s="179" t="s">
        <v>1177</v>
      </c>
      <c r="D40" s="178"/>
      <c r="E40" s="178"/>
      <c r="F40" s="177">
        <f>F39-F38</f>
        <v>2.0000000000000018E-3</v>
      </c>
      <c r="G40" s="169"/>
    </row>
    <row r="41" spans="1:9">
      <c r="A41" s="169"/>
      <c r="B41" s="169"/>
      <c r="C41" s="169"/>
      <c r="D41" s="169"/>
      <c r="E41" s="169"/>
      <c r="F41" s="169"/>
      <c r="G41" s="169"/>
    </row>
    <row r="42" spans="1:9">
      <c r="A42" s="169"/>
      <c r="B42" s="176" t="s">
        <v>77</v>
      </c>
      <c r="C42" s="169"/>
      <c r="D42" s="169"/>
      <c r="E42" s="169"/>
      <c r="F42" s="169"/>
      <c r="G42" s="169"/>
    </row>
    <row r="43" spans="1:9">
      <c r="A43" s="169"/>
      <c r="B43" s="175" t="s">
        <v>1176</v>
      </c>
      <c r="C43" s="174"/>
      <c r="D43" s="174"/>
      <c r="E43" s="174"/>
      <c r="F43" s="174"/>
      <c r="G43" s="174"/>
    </row>
    <row r="44" spans="1:9" ht="26.25" customHeight="1">
      <c r="A44" s="169"/>
      <c r="B44" s="453" t="s">
        <v>1175</v>
      </c>
      <c r="C44" s="453"/>
      <c r="D44" s="453"/>
      <c r="E44" s="453"/>
      <c r="F44" s="453"/>
      <c r="G44" s="453"/>
    </row>
    <row r="45" spans="1:9">
      <c r="A45" s="173"/>
      <c r="B45" s="172" t="s">
        <v>1174</v>
      </c>
      <c r="C45" s="169"/>
      <c r="D45" s="169"/>
      <c r="E45" s="169"/>
      <c r="F45" s="169"/>
      <c r="G45" s="173"/>
    </row>
    <row r="46" spans="1:9">
      <c r="A46" s="169"/>
      <c r="B46" s="172" t="s">
        <v>1173</v>
      </c>
      <c r="C46" s="169"/>
      <c r="D46" s="169"/>
      <c r="E46" s="169"/>
      <c r="F46" s="169"/>
      <c r="G46" s="169"/>
    </row>
    <row r="47" spans="1:9">
      <c r="A47" s="169"/>
      <c r="B47" s="172" t="s">
        <v>1172</v>
      </c>
      <c r="C47" s="169"/>
      <c r="D47" s="169"/>
      <c r="E47" s="169"/>
      <c r="F47" s="169"/>
      <c r="G47" s="169"/>
    </row>
    <row r="48" spans="1:9">
      <c r="A48" s="167"/>
      <c r="B48" s="171" t="s">
        <v>1171</v>
      </c>
      <c r="C48" s="170"/>
      <c r="D48" s="169"/>
      <c r="E48" s="168"/>
      <c r="F48" s="168"/>
      <c r="G48" s="167"/>
    </row>
  </sheetData>
  <mergeCells count="1">
    <mergeCell ref="B44:G44"/>
  </mergeCells>
  <printOptions horizontalCentered="1"/>
  <pageMargins left="0.7" right="0.7" top="0.75" bottom="0.75" header="0.3" footer="0.3"/>
  <pageSetup scale="92" orientation="portrait" useFirstPageNumber="1"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Q98"/>
  <sheetViews>
    <sheetView view="pageLayout" zoomScale="85" zoomScaleNormal="70" zoomScaleSheetLayoutView="85" zoomScalePageLayoutView="85" workbookViewId="0">
      <selection activeCell="K36" sqref="K36"/>
    </sheetView>
  </sheetViews>
  <sheetFormatPr defaultColWidth="8.375" defaultRowHeight="12.75"/>
  <cols>
    <col min="1" max="1" width="2.25" style="2" customWidth="1"/>
    <col min="2" max="2" width="31.875" style="2" customWidth="1"/>
    <col min="3" max="3" width="8.375" style="2"/>
    <col min="4" max="4" width="1.125" style="2" customWidth="1"/>
    <col min="5" max="5" width="9.875" style="2" customWidth="1"/>
    <col min="6" max="8" width="8.375" style="2"/>
    <col min="9" max="12" width="9.375" style="2" customWidth="1"/>
    <col min="13" max="13" width="8.375" style="2"/>
    <col min="14" max="14" width="1.125" style="2" customWidth="1"/>
    <col min="15" max="17" width="8.375" style="2"/>
    <col min="18" max="18" width="2.25" style="2" customWidth="1"/>
    <col min="19" max="16384" width="8.375" style="2"/>
  </cols>
  <sheetData>
    <row r="2" spans="2:17">
      <c r="B2" s="1" t="s">
        <v>50</v>
      </c>
      <c r="C2" s="1"/>
      <c r="D2" s="1"/>
      <c r="E2" s="1"/>
      <c r="F2" s="1"/>
      <c r="G2" s="1"/>
      <c r="H2" s="1"/>
      <c r="I2" s="1"/>
      <c r="J2" s="1"/>
      <c r="K2" s="1"/>
      <c r="L2" s="1"/>
      <c r="M2" s="1"/>
      <c r="N2" s="1"/>
      <c r="O2" s="1"/>
      <c r="P2" s="1"/>
      <c r="Q2" s="1"/>
    </row>
    <row r="3" spans="2:17">
      <c r="B3" s="1" t="s">
        <v>26</v>
      </c>
      <c r="C3" s="1"/>
      <c r="D3" s="1"/>
      <c r="E3" s="1"/>
      <c r="F3" s="1"/>
      <c r="G3" s="1"/>
      <c r="H3" s="1"/>
      <c r="I3" s="1"/>
      <c r="J3" s="1"/>
      <c r="K3" s="1"/>
      <c r="L3" s="1"/>
      <c r="M3" s="1"/>
      <c r="N3" s="1"/>
      <c r="O3" s="1"/>
      <c r="P3" s="1"/>
      <c r="Q3" s="1"/>
    </row>
    <row r="5" spans="2:17">
      <c r="B5" s="3"/>
      <c r="C5" s="3"/>
      <c r="D5" s="4"/>
      <c r="E5" s="125" t="s">
        <v>51</v>
      </c>
      <c r="F5" s="125" t="s">
        <v>52</v>
      </c>
      <c r="G5" s="125" t="s">
        <v>53</v>
      </c>
      <c r="H5" s="125" t="s">
        <v>54</v>
      </c>
      <c r="I5" s="125" t="s">
        <v>55</v>
      </c>
      <c r="J5" s="125" t="s">
        <v>56</v>
      </c>
      <c r="K5" s="125" t="s">
        <v>57</v>
      </c>
      <c r="L5" s="125" t="s">
        <v>58</v>
      </c>
      <c r="M5" s="125" t="s">
        <v>59</v>
      </c>
      <c r="N5" s="125"/>
      <c r="O5" s="125" t="s">
        <v>60</v>
      </c>
      <c r="P5" s="125" t="s">
        <v>61</v>
      </c>
      <c r="Q5" s="125" t="s">
        <v>62</v>
      </c>
    </row>
    <row r="6" spans="2:17" ht="38.25">
      <c r="B6" s="126" t="s">
        <v>1</v>
      </c>
      <c r="C6" s="126" t="s">
        <v>0</v>
      </c>
      <c r="D6" s="5"/>
      <c r="E6" s="127" t="s">
        <v>63</v>
      </c>
      <c r="F6" s="127" t="s">
        <v>64</v>
      </c>
      <c r="G6" s="127" t="s">
        <v>65</v>
      </c>
      <c r="H6" s="244" t="s">
        <v>66</v>
      </c>
      <c r="I6" s="244" t="s">
        <v>67</v>
      </c>
      <c r="J6" s="244" t="s">
        <v>68</v>
      </c>
      <c r="K6" s="244" t="s">
        <v>69</v>
      </c>
      <c r="L6" s="245" t="s">
        <v>70</v>
      </c>
      <c r="M6" s="244" t="s">
        <v>71</v>
      </c>
      <c r="N6" s="246"/>
      <c r="O6" s="244" t="s">
        <v>72</v>
      </c>
      <c r="P6" s="244" t="s">
        <v>73</v>
      </c>
      <c r="Q6" s="127" t="s">
        <v>74</v>
      </c>
    </row>
    <row r="7" spans="2:17">
      <c r="B7" s="6"/>
      <c r="C7" s="6"/>
      <c r="D7" s="6"/>
      <c r="E7" s="6"/>
      <c r="F7" s="6"/>
      <c r="G7" s="6"/>
      <c r="H7" s="247"/>
      <c r="I7" s="247"/>
      <c r="J7" s="247"/>
      <c r="K7" s="247"/>
      <c r="L7" s="247"/>
      <c r="M7" s="247"/>
      <c r="N7" s="247"/>
      <c r="O7" s="248"/>
      <c r="P7" s="247"/>
      <c r="Q7" s="6"/>
    </row>
    <row r="8" spans="2:17">
      <c r="B8" s="2" t="s">
        <v>34</v>
      </c>
      <c r="C8" s="4" t="s">
        <v>35</v>
      </c>
      <c r="D8" s="7"/>
      <c r="E8" s="8">
        <v>2.1</v>
      </c>
      <c r="F8" s="8">
        <v>101.11333333333333</v>
      </c>
      <c r="G8" s="7">
        <f t="shared" ref="G8:G14" si="0">E8/F8</f>
        <v>2.076877431265247E-2</v>
      </c>
      <c r="H8" s="249">
        <f t="shared" ref="H8:H14" si="1">G8*(1+0.5*M8)</f>
        <v>2.1561662650537584E-2</v>
      </c>
      <c r="I8" s="249">
        <v>6.5000000000000002E-2</v>
      </c>
      <c r="J8" s="249">
        <v>6.4500000000000002E-2</v>
      </c>
      <c r="K8" s="249">
        <v>7.4999999999999997E-2</v>
      </c>
      <c r="L8" s="249">
        <f>'DEU 2.02 Retention Growth'!U7</f>
        <v>0.10091555354167581</v>
      </c>
      <c r="M8" s="249">
        <f>AVERAGE(I8:L8)</f>
        <v>7.6353888385418955E-2</v>
      </c>
      <c r="N8" s="249"/>
      <c r="O8" s="249">
        <f t="shared" ref="O8:O14" si="2">G8*(1+0.5*MIN(I8:L8))+MIN(I8:L8)</f>
        <v>8.5938567284235517E-2</v>
      </c>
      <c r="P8" s="249">
        <f t="shared" ref="P8:P14" si="3">H8+M8</f>
        <v>9.7915551035956533E-2</v>
      </c>
      <c r="Q8" s="7">
        <f t="shared" ref="Q8:Q14" si="4">G8*(1+0.5*MAX(I8:L8))+MAX(I8:L8)</f>
        <v>0.1227322740324</v>
      </c>
    </row>
    <row r="9" spans="2:17">
      <c r="B9" s="129" t="s">
        <v>36</v>
      </c>
      <c r="C9" s="130" t="s">
        <v>33</v>
      </c>
      <c r="D9" s="7"/>
      <c r="E9" s="8">
        <v>1.62</v>
      </c>
      <c r="F9" s="8">
        <v>92.439333333333323</v>
      </c>
      <c r="G9" s="7">
        <f>E9/F9</f>
        <v>1.7525007392235632E-2</v>
      </c>
      <c r="H9" s="249">
        <f>G9*(1+0.5*M9)</f>
        <v>1.82179874895756E-2</v>
      </c>
      <c r="I9" s="249">
        <v>0.06</v>
      </c>
      <c r="J9" s="249">
        <v>0.06</v>
      </c>
      <c r="K9" s="249">
        <v>0.09</v>
      </c>
      <c r="L9" s="249">
        <f>'DEU 2.02 Retention Growth'!U8</f>
        <v>0.10633885536481549</v>
      </c>
      <c r="M9" s="249">
        <f>AVERAGE(I9:L9)</f>
        <v>7.9084713841203871E-2</v>
      </c>
      <c r="N9" s="249"/>
      <c r="O9" s="249">
        <f>G9*(1+0.5*MIN(I9:L9))+MIN(I9:L9)</f>
        <v>7.8050757614002694E-2</v>
      </c>
      <c r="P9" s="249">
        <f>H9+M9</f>
        <v>9.7302701330779479E-2</v>
      </c>
      <c r="Q9" s="7">
        <f>G9*(1+0.5*MAX(I9:L9))+MAX(I9:L9)</f>
        <v>0.12479565737022626</v>
      </c>
    </row>
    <row r="10" spans="2:17">
      <c r="B10" s="2" t="s">
        <v>37</v>
      </c>
      <c r="C10" s="4" t="s">
        <v>38</v>
      </c>
      <c r="D10" s="7"/>
      <c r="E10" s="8">
        <v>1.17</v>
      </c>
      <c r="F10" s="8">
        <v>49.404666666666671</v>
      </c>
      <c r="G10" s="7">
        <f t="shared" si="0"/>
        <v>2.3681973362840215E-2</v>
      </c>
      <c r="H10" s="249">
        <f t="shared" si="1"/>
        <v>2.4303165651919017E-2</v>
      </c>
      <c r="I10" s="249">
        <v>7.0000000000000007E-2</v>
      </c>
      <c r="J10" s="249">
        <v>0.06</v>
      </c>
      <c r="K10" s="249">
        <v>2.5000000000000001E-2</v>
      </c>
      <c r="L10" s="249">
        <f>'DEU 2.02 Retention Growth'!U9</f>
        <v>5.4844772498063347E-2</v>
      </c>
      <c r="M10" s="249">
        <f t="shared" ref="M10:M15" si="5">AVERAGE(I10:L10)</f>
        <v>5.2461193124515838E-2</v>
      </c>
      <c r="N10" s="249"/>
      <c r="O10" s="249">
        <f t="shared" si="2"/>
        <v>4.8977998029875722E-2</v>
      </c>
      <c r="P10" s="249">
        <f t="shared" si="3"/>
        <v>7.6764358776434852E-2</v>
      </c>
      <c r="Q10" s="7">
        <f t="shared" si="4"/>
        <v>9.4510842430539629E-2</v>
      </c>
    </row>
    <row r="11" spans="2:17">
      <c r="B11" s="288" t="s">
        <v>1250</v>
      </c>
      <c r="C11" s="4" t="s">
        <v>40</v>
      </c>
      <c r="D11" s="7"/>
      <c r="E11" s="8">
        <v>1.9</v>
      </c>
      <c r="F11" s="8">
        <v>66.823333333333338</v>
      </c>
      <c r="G11" s="7">
        <f t="shared" si="0"/>
        <v>2.8433182022247715E-2</v>
      </c>
      <c r="H11" s="249">
        <f t="shared" si="1"/>
        <v>2.9869793313378617E-2</v>
      </c>
      <c r="I11" s="249">
        <v>4.4999999999999998E-2</v>
      </c>
      <c r="J11" s="249">
        <v>0.04</v>
      </c>
      <c r="K11" s="249">
        <v>0.255</v>
      </c>
      <c r="L11" s="249">
        <f>'DEU 2.02 Retention Growth'!U10</f>
        <v>6.42069691691394E-2</v>
      </c>
      <c r="M11" s="249">
        <f t="shared" si="5"/>
        <v>0.10105174229228484</v>
      </c>
      <c r="N11" s="249"/>
      <c r="O11" s="249">
        <f t="shared" si="2"/>
        <v>6.9001845662692671E-2</v>
      </c>
      <c r="P11" s="249">
        <f t="shared" si="3"/>
        <v>0.13092153560566344</v>
      </c>
      <c r="Q11" s="7">
        <f t="shared" si="4"/>
        <v>0.28705841273008431</v>
      </c>
    </row>
    <row r="12" spans="2:17">
      <c r="B12" s="2" t="s">
        <v>41</v>
      </c>
      <c r="C12" s="4" t="s">
        <v>47</v>
      </c>
      <c r="D12" s="7"/>
      <c r="E12" s="8">
        <v>2</v>
      </c>
      <c r="F12" s="8">
        <v>87.474999999999994</v>
      </c>
      <c r="G12" s="7">
        <f t="shared" si="0"/>
        <v>2.2863675335810234E-2</v>
      </c>
      <c r="H12" s="249">
        <f t="shared" si="1"/>
        <v>2.3583096285983506E-2</v>
      </c>
      <c r="I12" s="249">
        <v>5.9000000000000004E-2</v>
      </c>
      <c r="J12" s="249">
        <v>0.05</v>
      </c>
      <c r="K12" s="249">
        <v>0.09</v>
      </c>
      <c r="L12" s="249">
        <f>'DEU 2.02 Retention Growth'!U11</f>
        <v>5.2725390465629018E-2</v>
      </c>
      <c r="M12" s="249">
        <f t="shared" si="5"/>
        <v>6.2931347616407257E-2</v>
      </c>
      <c r="N12" s="249"/>
      <c r="O12" s="249">
        <f t="shared" si="2"/>
        <v>7.3435267219205486E-2</v>
      </c>
      <c r="P12" s="249">
        <f t="shared" si="3"/>
        <v>8.651444390239077E-2</v>
      </c>
      <c r="Q12" s="7">
        <f t="shared" si="4"/>
        <v>0.11389254072592168</v>
      </c>
    </row>
    <row r="13" spans="2:17">
      <c r="B13" s="2" t="s">
        <v>49</v>
      </c>
      <c r="C13" s="4" t="s">
        <v>42</v>
      </c>
      <c r="D13" s="7"/>
      <c r="E13" s="8">
        <v>1.1499999999999999</v>
      </c>
      <c r="F13" s="8">
        <v>31.968000000000004</v>
      </c>
      <c r="G13" s="7">
        <f t="shared" ref="G13" si="6">E13/F13</f>
        <v>3.5973473473473468E-2</v>
      </c>
      <c r="H13" s="249">
        <f t="shared" ref="H13" si="7">G13*(1+0.5*M13)</f>
        <v>3.7306531021755233E-2</v>
      </c>
      <c r="I13" s="249">
        <v>7.2000000000000008E-2</v>
      </c>
      <c r="J13" s="249">
        <v>5.8999999999999997E-2</v>
      </c>
      <c r="K13" s="249">
        <v>9.5000000000000001E-2</v>
      </c>
      <c r="L13" s="249">
        <f>'DEU 2.02 Retention Growth'!U12</f>
        <v>7.0453451850237048E-2</v>
      </c>
      <c r="M13" s="249">
        <f t="shared" ref="M13" si="8">AVERAGE(I13:L13)</f>
        <v>7.411336296255927E-2</v>
      </c>
      <c r="N13" s="249"/>
      <c r="O13" s="249">
        <f t="shared" ref="O13" si="9">G13*(1+0.5*MIN(I13:L13))+MIN(I13:L13)</f>
        <v>9.6034690940940942E-2</v>
      </c>
      <c r="P13" s="249">
        <f t="shared" ref="P13" si="10">H13+M13</f>
        <v>0.11141989398431451</v>
      </c>
      <c r="Q13" s="7">
        <f t="shared" ref="Q13" si="11">G13*(1+0.5*MAX(I13:L13))+MAX(I13:L13)</f>
        <v>0.13268221346346346</v>
      </c>
    </row>
    <row r="14" spans="2:17">
      <c r="B14" s="2" t="s">
        <v>45</v>
      </c>
      <c r="C14" s="4" t="s">
        <v>46</v>
      </c>
      <c r="D14" s="7"/>
      <c r="E14" s="8">
        <v>2.37</v>
      </c>
      <c r="F14" s="8">
        <v>83.362666666666669</v>
      </c>
      <c r="G14" s="7">
        <f t="shared" si="0"/>
        <v>2.8429992642589809E-2</v>
      </c>
      <c r="H14" s="249">
        <f t="shared" si="1"/>
        <v>2.9068623968810235E-2</v>
      </c>
      <c r="I14" s="249">
        <v>3.7999999999999999E-2</v>
      </c>
      <c r="J14" s="249">
        <v>2.8199999999999999E-2</v>
      </c>
      <c r="K14" s="249">
        <v>5.5E-2</v>
      </c>
      <c r="L14" s="249">
        <f>'DEU 2.02 Retention Growth'!U13</f>
        <v>5.8506364120184118E-2</v>
      </c>
      <c r="M14" s="249">
        <f t="shared" si="5"/>
        <v>4.492659103004603E-2</v>
      </c>
      <c r="N14" s="249"/>
      <c r="O14" s="249">
        <f t="shared" si="2"/>
        <v>5.7030855538850324E-2</v>
      </c>
      <c r="P14" s="249">
        <f t="shared" si="3"/>
        <v>7.3995214998856265E-2</v>
      </c>
      <c r="Q14" s="7">
        <f t="shared" si="4"/>
        <v>8.7768024513514689E-2</v>
      </c>
    </row>
    <row r="15" spans="2:17">
      <c r="B15" s="2" t="s">
        <v>43</v>
      </c>
      <c r="C15" s="277" t="s">
        <v>44</v>
      </c>
      <c r="D15" s="7"/>
      <c r="E15" s="8">
        <v>2.1800000000000002</v>
      </c>
      <c r="F15" s="8">
        <v>82.857000000000014</v>
      </c>
      <c r="G15" s="7">
        <f t="shared" ref="G15" si="12">E15/F15</f>
        <v>2.6310390190327913E-2</v>
      </c>
      <c r="H15" s="249">
        <f t="shared" ref="H15" si="13">G15*(1+0.5*M15)</f>
        <v>2.7237074430283708E-2</v>
      </c>
      <c r="I15" s="249">
        <v>6.2E-2</v>
      </c>
      <c r="J15" s="249">
        <v>6.3E-2</v>
      </c>
      <c r="K15" s="249">
        <v>8.5000000000000006E-2</v>
      </c>
      <c r="L15" s="249">
        <f>'DEU 2.02 Retention Growth'!U14</f>
        <v>7.1769820440430565E-2</v>
      </c>
      <c r="M15" s="249">
        <f t="shared" si="5"/>
        <v>7.0442455110107646E-2</v>
      </c>
      <c r="N15" s="249"/>
      <c r="O15" s="249">
        <f t="shared" ref="O15" si="14">G15*(1+0.5*MIN(I15:L15))+MIN(I15:L15)</f>
        <v>8.9126012286228073E-2</v>
      </c>
      <c r="P15" s="249">
        <f t="shared" ref="P15" si="15">H15+M15</f>
        <v>9.7679529540391358E-2</v>
      </c>
      <c r="Q15" s="7">
        <f t="shared" ref="Q15" si="16">G15*(1+0.5*MAX(I15:L15))+MAX(I15:L15)</f>
        <v>0.11242858177341686</v>
      </c>
    </row>
    <row r="16" spans="2:17">
      <c r="H16" s="248"/>
      <c r="I16" s="248"/>
      <c r="J16" s="248"/>
      <c r="K16" s="248"/>
      <c r="L16" s="248"/>
      <c r="M16" s="248"/>
      <c r="N16" s="248"/>
      <c r="O16" s="248"/>
      <c r="P16" s="248"/>
    </row>
    <row r="17" spans="2:17">
      <c r="B17" s="9" t="s">
        <v>75</v>
      </c>
      <c r="C17" s="9"/>
      <c r="D17" s="7"/>
      <c r="E17" s="9"/>
      <c r="F17" s="9"/>
      <c r="G17" s="250">
        <f>AVERAGE(G8:G15)</f>
        <v>2.5498308591522179E-2</v>
      </c>
      <c r="H17" s="250">
        <f t="shared" ref="H17:M17" si="17">AVERAGE(H8:H15)</f>
        <v>2.6393491851530438E-2</v>
      </c>
      <c r="I17" s="250">
        <f t="shared" si="17"/>
        <v>5.8874999999999997E-2</v>
      </c>
      <c r="J17" s="250">
        <f t="shared" si="17"/>
        <v>5.3087500000000003E-2</v>
      </c>
      <c r="K17" s="250">
        <f t="shared" si="17"/>
        <v>9.6249999999999988E-2</v>
      </c>
      <c r="L17" s="250">
        <f t="shared" si="17"/>
        <v>7.2470147181271857E-2</v>
      </c>
      <c r="M17" s="250">
        <f t="shared" si="17"/>
        <v>7.017066179531796E-2</v>
      </c>
      <c r="N17" s="249"/>
      <c r="O17" s="250">
        <f>AVERAGE(O8:O15)</f>
        <v>7.469949932200394E-2</v>
      </c>
      <c r="P17" s="250">
        <f t="shared" ref="P17:Q17" si="18">AVERAGE(P8:P15)</f>
        <v>9.6564153646848408E-2</v>
      </c>
      <c r="Q17" s="250">
        <f t="shared" si="18"/>
        <v>0.13448356837994585</v>
      </c>
    </row>
    <row r="18" spans="2:17">
      <c r="B18" s="10" t="s">
        <v>76</v>
      </c>
      <c r="C18" s="10"/>
      <c r="E18" s="10"/>
      <c r="F18" s="10"/>
      <c r="G18" s="251">
        <f>MEDIAN(G8:G15)</f>
        <v>2.4996181776584064E-2</v>
      </c>
      <c r="H18" s="251">
        <f t="shared" ref="H18:L18" si="19">MEDIAN(H8:H15)</f>
        <v>2.5770120041101362E-2</v>
      </c>
      <c r="I18" s="251">
        <f t="shared" si="19"/>
        <v>6.0999999999999999E-2</v>
      </c>
      <c r="J18" s="251">
        <f t="shared" si="19"/>
        <v>5.9499999999999997E-2</v>
      </c>
      <c r="K18" s="251">
        <f t="shared" si="19"/>
        <v>8.7499999999999994E-2</v>
      </c>
      <c r="L18" s="251">
        <f t="shared" si="19"/>
        <v>6.7330210509688224E-2</v>
      </c>
      <c r="M18" s="251">
        <f>MEDIAN(M8:M15)</f>
        <v>7.2277909036333465E-2</v>
      </c>
      <c r="N18" s="249"/>
      <c r="O18" s="251">
        <f>MEDIAN(O8:O15)</f>
        <v>7.5743012416604083E-2</v>
      </c>
      <c r="P18" s="251">
        <f t="shared" ref="P18:Q18" si="20">MEDIAN(P8:P15)</f>
        <v>9.7491115435585418E-2</v>
      </c>
      <c r="Q18" s="251">
        <f t="shared" si="20"/>
        <v>0.11831240737916085</v>
      </c>
    </row>
    <row r="19" spans="2:17">
      <c r="H19" s="248"/>
      <c r="I19" s="248"/>
      <c r="J19" s="248"/>
      <c r="K19" s="248"/>
      <c r="L19" s="248"/>
      <c r="M19" s="252"/>
      <c r="N19" s="249"/>
      <c r="O19" s="249"/>
      <c r="P19" s="249"/>
      <c r="Q19" s="7"/>
    </row>
    <row r="20" spans="2:17">
      <c r="B20" s="10" t="s">
        <v>77</v>
      </c>
      <c r="H20" s="248"/>
      <c r="I20" s="318"/>
      <c r="J20" s="318"/>
      <c r="K20" s="318"/>
      <c r="L20" s="248"/>
      <c r="M20" s="248"/>
      <c r="N20" s="248"/>
      <c r="O20" s="248"/>
      <c r="P20" s="248"/>
    </row>
    <row r="21" spans="2:17">
      <c r="B21" s="2" t="s">
        <v>78</v>
      </c>
      <c r="H21" s="248"/>
      <c r="I21" s="318"/>
      <c r="J21" s="318"/>
      <c r="K21" s="318"/>
      <c r="L21" s="249"/>
      <c r="M21" s="248"/>
      <c r="N21" s="248"/>
      <c r="O21" s="248"/>
      <c r="P21" s="248"/>
    </row>
    <row r="22" spans="2:17">
      <c r="B22" s="316" t="s">
        <v>1272</v>
      </c>
      <c r="H22" s="248"/>
      <c r="I22" s="248"/>
      <c r="J22" s="248"/>
      <c r="K22" s="249"/>
      <c r="L22" s="249"/>
      <c r="M22" s="248"/>
      <c r="N22" s="248"/>
      <c r="O22" s="248"/>
      <c r="P22" s="248"/>
    </row>
    <row r="23" spans="2:17">
      <c r="B23" s="131" t="s">
        <v>79</v>
      </c>
      <c r="H23" s="248"/>
      <c r="I23" s="248"/>
      <c r="J23" s="248"/>
      <c r="K23" s="249"/>
      <c r="L23" s="249"/>
      <c r="M23" s="248"/>
      <c r="N23" s="248"/>
      <c r="O23" s="248"/>
      <c r="P23" s="248"/>
    </row>
    <row r="24" spans="2:17">
      <c r="B24" s="131" t="s">
        <v>80</v>
      </c>
      <c r="H24" s="248"/>
      <c r="I24" s="248"/>
      <c r="J24" s="248"/>
      <c r="K24" s="249"/>
      <c r="L24" s="249"/>
      <c r="M24" s="248"/>
      <c r="N24" s="248"/>
      <c r="O24" s="248"/>
      <c r="P24" s="248"/>
    </row>
    <row r="25" spans="2:17">
      <c r="B25" s="131" t="s">
        <v>81</v>
      </c>
      <c r="H25" s="248"/>
      <c r="I25" s="248"/>
      <c r="J25" s="248"/>
      <c r="K25" s="249"/>
      <c r="L25" s="253"/>
      <c r="M25" s="248"/>
      <c r="N25" s="248"/>
      <c r="O25" s="248"/>
      <c r="P25" s="248"/>
    </row>
    <row r="26" spans="2:17">
      <c r="B26" s="131" t="s">
        <v>82</v>
      </c>
      <c r="K26" s="7"/>
      <c r="L26" s="7"/>
    </row>
    <row r="27" spans="2:17">
      <c r="B27" s="131" t="s">
        <v>83</v>
      </c>
      <c r="K27" s="7"/>
      <c r="L27" s="7"/>
    </row>
    <row r="28" spans="2:17">
      <c r="B28" s="390" t="s">
        <v>1329</v>
      </c>
      <c r="K28" s="7"/>
      <c r="L28" s="7"/>
    </row>
    <row r="29" spans="2:17">
      <c r="B29" s="131" t="s">
        <v>84</v>
      </c>
      <c r="K29" s="7"/>
      <c r="L29" s="7"/>
    </row>
    <row r="30" spans="2:17">
      <c r="B30" s="131" t="s">
        <v>85</v>
      </c>
      <c r="K30" s="7"/>
      <c r="L30" s="7"/>
    </row>
    <row r="31" spans="2:17">
      <c r="B31" s="131" t="s">
        <v>86</v>
      </c>
    </row>
    <row r="32" spans="2:17">
      <c r="B32" s="131" t="s">
        <v>87</v>
      </c>
    </row>
    <row r="33" spans="2:17">
      <c r="B33" s="131"/>
    </row>
    <row r="35" spans="2:17">
      <c r="B35" s="1" t="s">
        <v>50</v>
      </c>
      <c r="C35" s="1"/>
      <c r="D35" s="1"/>
      <c r="E35" s="1"/>
      <c r="F35" s="1"/>
      <c r="G35" s="1"/>
      <c r="H35" s="1"/>
      <c r="I35" s="1"/>
      <c r="J35" s="1"/>
      <c r="K35" s="1"/>
      <c r="L35" s="1"/>
      <c r="M35" s="1"/>
      <c r="N35" s="1"/>
      <c r="O35" s="1"/>
      <c r="P35" s="1"/>
      <c r="Q35" s="1"/>
    </row>
    <row r="36" spans="2:17">
      <c r="B36" s="1" t="s">
        <v>31</v>
      </c>
      <c r="C36" s="1"/>
      <c r="D36" s="1"/>
      <c r="E36" s="1"/>
      <c r="F36" s="1"/>
      <c r="G36" s="1"/>
      <c r="H36" s="1"/>
      <c r="I36" s="1"/>
      <c r="J36" s="1"/>
      <c r="K36" s="1"/>
      <c r="L36" s="1"/>
      <c r="M36" s="1"/>
      <c r="N36" s="1"/>
      <c r="O36" s="1"/>
      <c r="P36" s="1"/>
      <c r="Q36" s="1"/>
    </row>
    <row r="37" spans="2:17">
      <c r="B37" s="1"/>
      <c r="C37" s="1"/>
      <c r="D37" s="1"/>
      <c r="E37" s="1"/>
      <c r="F37" s="1"/>
      <c r="G37" s="1"/>
      <c r="H37" s="1"/>
      <c r="I37" s="1"/>
      <c r="J37" s="1"/>
      <c r="K37" s="1"/>
      <c r="L37" s="1"/>
      <c r="M37" s="1"/>
      <c r="N37" s="1"/>
      <c r="O37" s="1"/>
      <c r="P37" s="1"/>
      <c r="Q37" s="1"/>
    </row>
    <row r="38" spans="2:17">
      <c r="B38" s="3"/>
      <c r="C38" s="3"/>
      <c r="D38" s="4"/>
      <c r="E38" s="125" t="s">
        <v>51</v>
      </c>
      <c r="F38" s="125" t="s">
        <v>52</v>
      </c>
      <c r="G38" s="125" t="s">
        <v>53</v>
      </c>
      <c r="H38" s="125" t="s">
        <v>54</v>
      </c>
      <c r="I38" s="125" t="s">
        <v>55</v>
      </c>
      <c r="J38" s="125" t="s">
        <v>56</v>
      </c>
      <c r="K38" s="125" t="s">
        <v>57</v>
      </c>
      <c r="L38" s="125" t="s">
        <v>58</v>
      </c>
      <c r="M38" s="125" t="s">
        <v>59</v>
      </c>
      <c r="N38" s="125"/>
      <c r="O38" s="125" t="s">
        <v>60</v>
      </c>
      <c r="P38" s="125" t="s">
        <v>61</v>
      </c>
      <c r="Q38" s="125" t="s">
        <v>62</v>
      </c>
    </row>
    <row r="39" spans="2:17" ht="38.25">
      <c r="B39" s="126" t="s">
        <v>1</v>
      </c>
      <c r="C39" s="126" t="s">
        <v>0</v>
      </c>
      <c r="D39" s="5"/>
      <c r="E39" s="127" t="s">
        <v>63</v>
      </c>
      <c r="F39" s="127" t="s">
        <v>64</v>
      </c>
      <c r="G39" s="127" t="s">
        <v>65</v>
      </c>
      <c r="H39" s="127" t="s">
        <v>66</v>
      </c>
      <c r="I39" s="127" t="s">
        <v>67</v>
      </c>
      <c r="J39" s="127" t="s">
        <v>68</v>
      </c>
      <c r="K39" s="127" t="s">
        <v>69</v>
      </c>
      <c r="L39" s="128" t="s">
        <v>70</v>
      </c>
      <c r="M39" s="127" t="s">
        <v>71</v>
      </c>
      <c r="N39" s="5"/>
      <c r="O39" s="127" t="s">
        <v>72</v>
      </c>
      <c r="P39" s="127" t="s">
        <v>73</v>
      </c>
      <c r="Q39" s="127" t="s">
        <v>74</v>
      </c>
    </row>
    <row r="40" spans="2:17">
      <c r="B40" s="6"/>
      <c r="C40" s="6"/>
      <c r="D40" s="6"/>
      <c r="E40" s="6"/>
      <c r="F40" s="6"/>
      <c r="G40" s="6"/>
      <c r="H40" s="6"/>
      <c r="I40" s="6"/>
      <c r="J40" s="6"/>
      <c r="K40" s="6"/>
      <c r="L40" s="6"/>
      <c r="M40" s="6"/>
      <c r="N40" s="6"/>
      <c r="P40" s="6"/>
      <c r="Q40" s="6"/>
    </row>
    <row r="41" spans="2:17">
      <c r="B41" s="2" t="str">
        <f>B8</f>
        <v>Atmos Energy Corporation</v>
      </c>
      <c r="C41" s="4" t="str">
        <f>C8</f>
        <v>ATO</v>
      </c>
      <c r="D41" s="7"/>
      <c r="E41" s="8">
        <f>E8</f>
        <v>2.1</v>
      </c>
      <c r="F41" s="8">
        <v>99.195777777777792</v>
      </c>
      <c r="G41" s="7">
        <f t="shared" ref="G41" si="21">E41/F41</f>
        <v>2.1170255902468967E-2</v>
      </c>
      <c r="H41" s="7">
        <f t="shared" ref="H41" si="22">G41*(1+0.5*M41)</f>
        <v>2.1978471580602905E-2</v>
      </c>
      <c r="I41" s="7">
        <f t="shared" ref="I41:L41" si="23">I8</f>
        <v>6.5000000000000002E-2</v>
      </c>
      <c r="J41" s="7">
        <f t="shared" si="23"/>
        <v>6.4500000000000002E-2</v>
      </c>
      <c r="K41" s="7">
        <f t="shared" si="23"/>
        <v>7.4999999999999997E-2</v>
      </c>
      <c r="L41" s="7">
        <f t="shared" si="23"/>
        <v>0.10091555354167581</v>
      </c>
      <c r="M41" s="7">
        <f t="shared" ref="M41" si="24">AVERAGE(I41:L41)</f>
        <v>7.6353888385418955E-2</v>
      </c>
      <c r="N41" s="7"/>
      <c r="O41" s="7">
        <f t="shared" ref="O41" si="25">G41*(1+0.5*MIN(I41:L41))+MIN(I41:L41)</f>
        <v>8.6352996655323588E-2</v>
      </c>
      <c r="P41" s="7">
        <f t="shared" ref="P41" si="26">H41+M41</f>
        <v>9.8332359966021854E-2</v>
      </c>
      <c r="Q41" s="7">
        <f t="shared" ref="Q41" si="27">G41*(1+0.5*MAX(I41:L41))+MAX(I41:L41)</f>
        <v>0.12315401349065307</v>
      </c>
    </row>
    <row r="42" spans="2:17">
      <c r="B42" s="2" t="str">
        <f t="shared" ref="B42:C42" si="28">B9</f>
        <v>Chesapeake Utilities Corporation</v>
      </c>
      <c r="C42" s="277" t="str">
        <f t="shared" si="28"/>
        <v>CPK</v>
      </c>
      <c r="D42" s="7"/>
      <c r="E42" s="8">
        <f t="shared" ref="E42:E48" si="29">E9</f>
        <v>1.62</v>
      </c>
      <c r="F42" s="8">
        <v>90.604999999999961</v>
      </c>
      <c r="G42" s="7">
        <f t="shared" ref="G42:G47" si="30">E42/F42</f>
        <v>1.7879807957618243E-2</v>
      </c>
      <c r="H42" s="7">
        <f t="shared" ref="H42:H47" si="31">G42*(1+0.5*M42)</f>
        <v>1.85868177055502E-2</v>
      </c>
      <c r="I42" s="7">
        <f t="shared" ref="I42:L42" si="32">I9</f>
        <v>0.06</v>
      </c>
      <c r="J42" s="7">
        <f t="shared" si="32"/>
        <v>0.06</v>
      </c>
      <c r="K42" s="7">
        <f t="shared" si="32"/>
        <v>0.09</v>
      </c>
      <c r="L42" s="7">
        <f t="shared" si="32"/>
        <v>0.10633885536481549</v>
      </c>
      <c r="M42" s="7">
        <f t="shared" ref="M42:M47" si="33">AVERAGE(I42:L42)</f>
        <v>7.9084713841203871E-2</v>
      </c>
      <c r="N42" s="7"/>
      <c r="O42" s="7">
        <f t="shared" ref="O42:O47" si="34">G42*(1+0.5*MIN(I42:L42))+MIN(I42:L42)</f>
        <v>7.841620219634679E-2</v>
      </c>
      <c r="P42" s="7">
        <f t="shared" ref="P42:P47" si="35">H42+M42</f>
        <v>9.7671531546754065E-2</v>
      </c>
      <c r="Q42" s="7">
        <f t="shared" ref="Q42:Q47" si="36">G42*(1+0.5*MAX(I42:L42))+MAX(I42:L42)</f>
        <v>0.12516932247861165</v>
      </c>
    </row>
    <row r="43" spans="2:17">
      <c r="B43" s="2" t="str">
        <f t="shared" ref="B43:C43" si="37">B10</f>
        <v>New Jersey Resources Corporation</v>
      </c>
      <c r="C43" s="277" t="str">
        <f t="shared" si="37"/>
        <v>NJR</v>
      </c>
      <c r="D43" s="7"/>
      <c r="E43" s="8">
        <f t="shared" si="29"/>
        <v>1.17</v>
      </c>
      <c r="F43" s="8">
        <v>48.427222222222213</v>
      </c>
      <c r="G43" s="7">
        <f t="shared" si="30"/>
        <v>2.4159965125216537E-2</v>
      </c>
      <c r="H43" s="7">
        <f t="shared" si="31"/>
        <v>2.4793695423374316E-2</v>
      </c>
      <c r="I43" s="7">
        <f t="shared" ref="I43:L43" si="38">I10</f>
        <v>7.0000000000000007E-2</v>
      </c>
      <c r="J43" s="7">
        <f t="shared" si="38"/>
        <v>0.06</v>
      </c>
      <c r="K43" s="7">
        <f t="shared" si="38"/>
        <v>2.5000000000000001E-2</v>
      </c>
      <c r="L43" s="7">
        <f t="shared" si="38"/>
        <v>5.4844772498063347E-2</v>
      </c>
      <c r="M43" s="7">
        <f t="shared" si="33"/>
        <v>5.2461193124515838E-2</v>
      </c>
      <c r="N43" s="7"/>
      <c r="O43" s="7">
        <f t="shared" si="34"/>
        <v>4.946196468928174E-2</v>
      </c>
      <c r="P43" s="7">
        <f t="shared" si="35"/>
        <v>7.7254888547890158E-2</v>
      </c>
      <c r="Q43" s="7">
        <f t="shared" si="36"/>
        <v>9.5005563904599119E-2</v>
      </c>
    </row>
    <row r="44" spans="2:17">
      <c r="B44" s="2" t="str">
        <f t="shared" ref="B44:C44" si="39">B11</f>
        <v>Northwest Natural Holding Company</v>
      </c>
      <c r="C44" s="277" t="str">
        <f t="shared" si="39"/>
        <v>NWN</v>
      </c>
      <c r="D44" s="7"/>
      <c r="E44" s="8">
        <f t="shared" si="29"/>
        <v>1.9</v>
      </c>
      <c r="F44" s="8">
        <v>64.400000000000006</v>
      </c>
      <c r="G44" s="7">
        <f t="shared" si="30"/>
        <v>2.9503105590062109E-2</v>
      </c>
      <c r="H44" s="7">
        <f t="shared" si="31"/>
        <v>3.0993775701516624E-2</v>
      </c>
      <c r="I44" s="7">
        <f t="shared" ref="I44:L44" si="40">I11</f>
        <v>4.4999999999999998E-2</v>
      </c>
      <c r="J44" s="7">
        <f t="shared" si="40"/>
        <v>0.04</v>
      </c>
      <c r="K44" s="7">
        <f t="shared" si="40"/>
        <v>0.255</v>
      </c>
      <c r="L44" s="7">
        <f t="shared" si="40"/>
        <v>6.42069691691394E-2</v>
      </c>
      <c r="M44" s="7">
        <f t="shared" si="33"/>
        <v>0.10105174229228484</v>
      </c>
      <c r="N44" s="7"/>
      <c r="O44" s="7">
        <f t="shared" si="34"/>
        <v>7.0093167701863357E-2</v>
      </c>
      <c r="P44" s="7">
        <f t="shared" si="35"/>
        <v>0.13204551799380146</v>
      </c>
      <c r="Q44" s="7">
        <f t="shared" si="36"/>
        <v>0.28826475155279502</v>
      </c>
    </row>
    <row r="45" spans="2:17">
      <c r="B45" s="2" t="str">
        <f t="shared" ref="B45:C45" si="41">B12</f>
        <v>ONE Gas, Inc.</v>
      </c>
      <c r="C45" s="277" t="str">
        <f t="shared" si="41"/>
        <v>OGS</v>
      </c>
      <c r="D45" s="7"/>
      <c r="E45" s="8">
        <f t="shared" si="29"/>
        <v>2</v>
      </c>
      <c r="F45" s="8">
        <v>85.696111111111136</v>
      </c>
      <c r="G45" s="7">
        <f t="shared" si="30"/>
        <v>2.3338281913479794E-2</v>
      </c>
      <c r="H45" s="7">
        <f t="shared" si="31"/>
        <v>2.4072636679413246E-2</v>
      </c>
      <c r="I45" s="7">
        <f t="shared" ref="I45:L45" si="42">I12</f>
        <v>5.9000000000000004E-2</v>
      </c>
      <c r="J45" s="7">
        <f t="shared" si="42"/>
        <v>0.05</v>
      </c>
      <c r="K45" s="7">
        <f t="shared" si="42"/>
        <v>0.09</v>
      </c>
      <c r="L45" s="7">
        <f t="shared" si="42"/>
        <v>5.2725390465629018E-2</v>
      </c>
      <c r="M45" s="7">
        <f t="shared" si="33"/>
        <v>6.2931347616407257E-2</v>
      </c>
      <c r="N45" s="7"/>
      <c r="O45" s="7">
        <f t="shared" si="34"/>
        <v>7.3921738961316791E-2</v>
      </c>
      <c r="P45" s="7">
        <f t="shared" si="35"/>
        <v>8.70039842958205E-2</v>
      </c>
      <c r="Q45" s="7">
        <f t="shared" si="36"/>
        <v>0.11438850459958638</v>
      </c>
    </row>
    <row r="46" spans="2:17">
      <c r="B46" s="2" t="str">
        <f t="shared" ref="B46:C46" si="43">B13</f>
        <v>South Jersey Industries, Inc.</v>
      </c>
      <c r="C46" s="277" t="str">
        <f t="shared" si="43"/>
        <v>SJI</v>
      </c>
      <c r="D46" s="7"/>
      <c r="E46" s="8">
        <f t="shared" si="29"/>
        <v>1.1499999999999999</v>
      </c>
      <c r="F46" s="8">
        <v>31.058777777777777</v>
      </c>
      <c r="G46" s="7">
        <f t="shared" si="30"/>
        <v>3.702656969402101E-2</v>
      </c>
      <c r="H46" s="7">
        <f t="shared" si="31"/>
        <v>3.8398651493516747E-2</v>
      </c>
      <c r="I46" s="7">
        <f t="shared" ref="I46:L46" si="44">I13</f>
        <v>7.2000000000000008E-2</v>
      </c>
      <c r="J46" s="7">
        <f t="shared" si="44"/>
        <v>5.8999999999999997E-2</v>
      </c>
      <c r="K46" s="7">
        <f t="shared" si="44"/>
        <v>9.5000000000000001E-2</v>
      </c>
      <c r="L46" s="7">
        <f t="shared" si="44"/>
        <v>7.0453451850237048E-2</v>
      </c>
      <c r="M46" s="7">
        <f t="shared" si="33"/>
        <v>7.411336296255927E-2</v>
      </c>
      <c r="N46" s="7"/>
      <c r="O46" s="7">
        <f t="shared" si="34"/>
        <v>9.7118853499994634E-2</v>
      </c>
      <c r="P46" s="7">
        <f t="shared" si="35"/>
        <v>0.11251201445607602</v>
      </c>
      <c r="Q46" s="7">
        <f t="shared" si="36"/>
        <v>0.13378533175448701</v>
      </c>
    </row>
    <row r="47" spans="2:17">
      <c r="B47" s="2" t="str">
        <f t="shared" ref="B47:C47" si="45">B14</f>
        <v>Spire Inc.</v>
      </c>
      <c r="C47" s="277" t="str">
        <f t="shared" si="45"/>
        <v>SR</v>
      </c>
      <c r="D47" s="7"/>
      <c r="E47" s="8">
        <f t="shared" si="29"/>
        <v>2.37</v>
      </c>
      <c r="F47" s="8">
        <v>80.200555555555511</v>
      </c>
      <c r="G47" s="7">
        <f t="shared" si="30"/>
        <v>2.9550917491566301E-2</v>
      </c>
      <c r="H47" s="7">
        <f t="shared" si="31"/>
        <v>3.0214728483919418E-2</v>
      </c>
      <c r="I47" s="7">
        <f t="shared" ref="I47:L48" si="46">I14</f>
        <v>3.7999999999999999E-2</v>
      </c>
      <c r="J47" s="7">
        <f t="shared" si="46"/>
        <v>2.8199999999999999E-2</v>
      </c>
      <c r="K47" s="7">
        <f t="shared" si="46"/>
        <v>5.5E-2</v>
      </c>
      <c r="L47" s="7">
        <f t="shared" si="46"/>
        <v>5.8506364120184118E-2</v>
      </c>
      <c r="M47" s="7">
        <f t="shared" si="33"/>
        <v>4.492659103004603E-2</v>
      </c>
      <c r="N47" s="7"/>
      <c r="O47" s="7">
        <f t="shared" si="34"/>
        <v>5.8167585428197388E-2</v>
      </c>
      <c r="P47" s="7">
        <f t="shared" si="35"/>
        <v>7.5141319513965452E-2</v>
      </c>
      <c r="Q47" s="7">
        <f t="shared" si="36"/>
        <v>8.8921739981173975E-2</v>
      </c>
    </row>
    <row r="48" spans="2:17">
      <c r="B48" s="2" t="str">
        <f t="shared" ref="B48:C48" si="47">B15</f>
        <v>Southwest Gas Corporation</v>
      </c>
      <c r="C48" s="277" t="str">
        <f t="shared" si="47"/>
        <v>SWX</v>
      </c>
      <c r="D48" s="7"/>
      <c r="E48" s="8">
        <f t="shared" si="29"/>
        <v>2.1800000000000002</v>
      </c>
      <c r="F48" s="8">
        <v>81.302555555555571</v>
      </c>
      <c r="G48" s="7">
        <f t="shared" ref="G48" si="48">E48/F48</f>
        <v>2.6813425298917757E-2</v>
      </c>
      <c r="H48" s="7">
        <f t="shared" ref="H48" si="49">G48*(1+0.5*M48)</f>
        <v>2.7757827052901377E-2</v>
      </c>
      <c r="I48" s="7">
        <f t="shared" si="46"/>
        <v>6.2E-2</v>
      </c>
      <c r="J48" s="7">
        <f t="shared" si="46"/>
        <v>6.3E-2</v>
      </c>
      <c r="K48" s="7">
        <f t="shared" si="46"/>
        <v>8.5000000000000006E-2</v>
      </c>
      <c r="L48" s="7">
        <f t="shared" si="46"/>
        <v>7.1769820440430565E-2</v>
      </c>
      <c r="M48" s="7">
        <f t="shared" ref="M48" si="50">AVERAGE(I48:L48)</f>
        <v>7.0442455110107646E-2</v>
      </c>
      <c r="N48" s="7"/>
      <c r="O48" s="7">
        <f t="shared" ref="O48" si="51">G48*(1+0.5*MIN(I48:L48))+MIN(I48:L48)</f>
        <v>8.9644641483184212E-2</v>
      </c>
      <c r="P48" s="7">
        <f t="shared" ref="P48" si="52">H48+M48</f>
        <v>9.8200282163009023E-2</v>
      </c>
      <c r="Q48" s="7">
        <f t="shared" ref="Q48" si="53">G48*(1+0.5*MAX(I48:L48))+MAX(I48:L48)</f>
        <v>0.11295299587412178</v>
      </c>
    </row>
    <row r="50" spans="2:17">
      <c r="B50" s="9" t="s">
        <v>75</v>
      </c>
      <c r="C50" s="9"/>
      <c r="D50" s="7"/>
      <c r="E50" s="9"/>
      <c r="F50" s="9"/>
      <c r="G50" s="250">
        <f>AVERAGE(G41:G48)</f>
        <v>2.618029112166884E-2</v>
      </c>
      <c r="H50" s="250">
        <f t="shared" ref="H50:M50" si="54">AVERAGE(H41:H48)</f>
        <v>2.7099575515099353E-2</v>
      </c>
      <c r="I50" s="250">
        <f t="shared" si="54"/>
        <v>5.8874999999999997E-2</v>
      </c>
      <c r="J50" s="250">
        <f t="shared" si="54"/>
        <v>5.3087500000000003E-2</v>
      </c>
      <c r="K50" s="250">
        <f t="shared" si="54"/>
        <v>9.6249999999999988E-2</v>
      </c>
      <c r="L50" s="250">
        <f t="shared" si="54"/>
        <v>7.2470147181271857E-2</v>
      </c>
      <c r="M50" s="250">
        <f t="shared" si="54"/>
        <v>7.017066179531796E-2</v>
      </c>
      <c r="N50" s="249"/>
      <c r="O50" s="250">
        <f>AVERAGE(O41:O48)</f>
        <v>7.5397143826938545E-2</v>
      </c>
      <c r="P50" s="250">
        <f t="shared" ref="P50:Q50" si="55">AVERAGE(P41:P48)</f>
        <v>9.7270237310417312E-2</v>
      </c>
      <c r="Q50" s="250">
        <f t="shared" si="55"/>
        <v>0.13520527795450352</v>
      </c>
    </row>
    <row r="51" spans="2:17">
      <c r="B51" s="10" t="s">
        <v>76</v>
      </c>
      <c r="C51" s="10"/>
      <c r="E51" s="10"/>
      <c r="F51" s="10"/>
      <c r="G51" s="251">
        <f>MEDIAN(G41:G48)</f>
        <v>2.5486695212067145E-2</v>
      </c>
      <c r="H51" s="251">
        <f t="shared" ref="H51:L51" si="56">MEDIAN(H41:H48)</f>
        <v>2.6275761238137844E-2</v>
      </c>
      <c r="I51" s="251">
        <f t="shared" si="56"/>
        <v>6.0999999999999999E-2</v>
      </c>
      <c r="J51" s="251">
        <f t="shared" si="56"/>
        <v>5.9499999999999997E-2</v>
      </c>
      <c r="K51" s="251">
        <f t="shared" si="56"/>
        <v>8.7499999999999994E-2</v>
      </c>
      <c r="L51" s="251">
        <f t="shared" si="56"/>
        <v>6.7330210509688224E-2</v>
      </c>
      <c r="M51" s="251">
        <f>MEDIAN(M41:M48)</f>
        <v>7.2277909036333465E-2</v>
      </c>
      <c r="N51" s="249"/>
      <c r="O51" s="251">
        <f>MEDIAN(O41:O48)</f>
        <v>7.6168970578831791E-2</v>
      </c>
      <c r="P51" s="251">
        <f t="shared" ref="P51:Q51" si="57">MEDIAN(P41:P48)</f>
        <v>9.7935906854881544E-2</v>
      </c>
      <c r="Q51" s="251">
        <f t="shared" si="57"/>
        <v>0.11877125904511973</v>
      </c>
    </row>
    <row r="52" spans="2:17">
      <c r="M52" s="11"/>
      <c r="N52" s="7"/>
      <c r="O52" s="7"/>
      <c r="P52" s="7"/>
      <c r="Q52" s="7"/>
    </row>
    <row r="53" spans="2:17">
      <c r="B53" s="10" t="s">
        <v>77</v>
      </c>
      <c r="H53" s="317"/>
    </row>
    <row r="54" spans="2:17">
      <c r="B54" s="2" t="str">
        <f t="shared" ref="B54:B65" si="58">B21</f>
        <v>[1] Source: Bloomberg Professional</v>
      </c>
    </row>
    <row r="55" spans="2:17">
      <c r="B55" s="2" t="str">
        <f t="shared" si="58"/>
        <v>[2] Source: Bloomberg Professional, equals indicated number of trading day average as of May 17, 2019</v>
      </c>
    </row>
    <row r="56" spans="2:17">
      <c r="B56" s="2" t="str">
        <f t="shared" si="58"/>
        <v>[3] Equals [1] / [2]</v>
      </c>
    </row>
    <row r="57" spans="2:17">
      <c r="B57" s="2" t="str">
        <f t="shared" si="58"/>
        <v>[4] Equals [3] x (1 + 0.5 x [9])</v>
      </c>
    </row>
    <row r="58" spans="2:17">
      <c r="B58" s="2" t="str">
        <f t="shared" si="58"/>
        <v>[5] Source: Zacks</v>
      </c>
    </row>
    <row r="59" spans="2:17">
      <c r="B59" s="2" t="str">
        <f t="shared" si="58"/>
        <v>[6] Source: Yahoo! Finance</v>
      </c>
    </row>
    <row r="60" spans="2:17">
      <c r="B60" s="2" t="str">
        <f t="shared" si="58"/>
        <v>[7] Source: Value Line</v>
      </c>
    </row>
    <row r="61" spans="2:17">
      <c r="B61" s="2" t="str">
        <f t="shared" si="58"/>
        <v>[8] Source: Schedule RBH-2, Value Line</v>
      </c>
    </row>
    <row r="62" spans="2:17">
      <c r="B62" s="2" t="str">
        <f t="shared" si="58"/>
        <v>[9] Equals Average([5], [6], [7], [8])</v>
      </c>
    </row>
    <row r="63" spans="2:17">
      <c r="B63" s="2" t="str">
        <f t="shared" si="58"/>
        <v>[10] Equals [3] x (1 + 0.5 x Minimum([5], [6], [7], [8])) +  Minimum([5], [6], [7], [8])</v>
      </c>
    </row>
    <row r="64" spans="2:17">
      <c r="B64" s="2" t="str">
        <f t="shared" si="58"/>
        <v>[11] Equals [4] + [9]</v>
      </c>
    </row>
    <row r="65" spans="2:17">
      <c r="B65" s="2" t="str">
        <f t="shared" si="58"/>
        <v>[12] Equals [3] x (1 + 0.5 x Maximum([5], [6], [7], [8])) +  Maximum([5], [6], [7], [8])</v>
      </c>
    </row>
    <row r="68" spans="2:17">
      <c r="B68" s="1" t="s">
        <v>50</v>
      </c>
      <c r="C68" s="1"/>
      <c r="D68" s="1"/>
      <c r="E68" s="1"/>
      <c r="F68" s="1"/>
      <c r="G68" s="1"/>
      <c r="H68" s="1"/>
      <c r="I68" s="1"/>
      <c r="J68" s="1"/>
      <c r="K68" s="1"/>
      <c r="L68" s="1"/>
      <c r="M68" s="1"/>
      <c r="N68" s="1"/>
      <c r="O68" s="1"/>
      <c r="P68" s="1"/>
      <c r="Q68" s="1"/>
    </row>
    <row r="69" spans="2:17">
      <c r="B69" s="1" t="s">
        <v>32</v>
      </c>
      <c r="C69" s="1"/>
      <c r="D69" s="1"/>
      <c r="E69" s="1"/>
      <c r="F69" s="1"/>
      <c r="G69" s="1"/>
      <c r="H69" s="1"/>
      <c r="I69" s="1"/>
      <c r="J69" s="1"/>
      <c r="K69" s="1"/>
      <c r="L69" s="1"/>
      <c r="M69" s="1"/>
      <c r="N69" s="1"/>
      <c r="O69" s="1"/>
      <c r="P69" s="1"/>
      <c r="Q69" s="1"/>
    </row>
    <row r="71" spans="2:17">
      <c r="B71" s="3"/>
      <c r="C71" s="3"/>
      <c r="D71" s="4"/>
      <c r="E71" s="125" t="s">
        <v>51</v>
      </c>
      <c r="F71" s="125" t="s">
        <v>52</v>
      </c>
      <c r="G71" s="125" t="s">
        <v>53</v>
      </c>
      <c r="H71" s="125" t="s">
        <v>54</v>
      </c>
      <c r="I71" s="125" t="s">
        <v>55</v>
      </c>
      <c r="J71" s="125" t="s">
        <v>56</v>
      </c>
      <c r="K71" s="125" t="s">
        <v>57</v>
      </c>
      <c r="L71" s="125" t="s">
        <v>58</v>
      </c>
      <c r="M71" s="125" t="s">
        <v>59</v>
      </c>
      <c r="N71" s="125"/>
      <c r="O71" s="125" t="s">
        <v>60</v>
      </c>
      <c r="P71" s="125" t="s">
        <v>61</v>
      </c>
      <c r="Q71" s="125" t="s">
        <v>62</v>
      </c>
    </row>
    <row r="72" spans="2:17" ht="38.25">
      <c r="B72" s="126" t="s">
        <v>1</v>
      </c>
      <c r="C72" s="126" t="s">
        <v>0</v>
      </c>
      <c r="D72" s="5"/>
      <c r="E72" s="127" t="s">
        <v>63</v>
      </c>
      <c r="F72" s="127" t="s">
        <v>64</v>
      </c>
      <c r="G72" s="127" t="s">
        <v>65</v>
      </c>
      <c r="H72" s="127" t="s">
        <v>66</v>
      </c>
      <c r="I72" s="127" t="s">
        <v>67</v>
      </c>
      <c r="J72" s="127" t="s">
        <v>68</v>
      </c>
      <c r="K72" s="127" t="s">
        <v>69</v>
      </c>
      <c r="L72" s="128" t="s">
        <v>70</v>
      </c>
      <c r="M72" s="127" t="s">
        <v>71</v>
      </c>
      <c r="N72" s="5"/>
      <c r="O72" s="127" t="s">
        <v>72</v>
      </c>
      <c r="P72" s="127" t="s">
        <v>73</v>
      </c>
      <c r="Q72" s="127" t="s">
        <v>74</v>
      </c>
    </row>
    <row r="73" spans="2:17">
      <c r="B73" s="6"/>
      <c r="C73" s="6"/>
      <c r="D73" s="6"/>
      <c r="E73" s="6"/>
      <c r="F73" s="6"/>
      <c r="G73" s="6"/>
      <c r="H73" s="6"/>
      <c r="I73" s="6"/>
      <c r="J73" s="6"/>
      <c r="K73" s="6"/>
      <c r="L73" s="6"/>
      <c r="M73" s="6"/>
      <c r="N73" s="6"/>
      <c r="P73" s="6"/>
      <c r="Q73" s="6"/>
    </row>
    <row r="74" spans="2:17">
      <c r="B74" s="2" t="s">
        <v>34</v>
      </c>
      <c r="C74" s="4" t="s">
        <v>35</v>
      </c>
      <c r="D74" s="7"/>
      <c r="E74" s="8">
        <f>E41</f>
        <v>2.1</v>
      </c>
      <c r="F74" s="8">
        <v>97.00233333333334</v>
      </c>
      <c r="G74" s="7">
        <f t="shared" ref="G74" si="59">E74/F74</f>
        <v>2.1648963770630948E-2</v>
      </c>
      <c r="H74" s="7">
        <f t="shared" ref="H74" si="60">G74*(1+0.5*M74)</f>
        <v>2.2475455052332317E-2</v>
      </c>
      <c r="I74" s="319">
        <f>I41</f>
        <v>6.5000000000000002E-2</v>
      </c>
      <c r="J74" s="319">
        <f t="shared" ref="J74:L74" si="61">J41</f>
        <v>6.4500000000000002E-2</v>
      </c>
      <c r="K74" s="319">
        <f t="shared" si="61"/>
        <v>7.4999999999999997E-2</v>
      </c>
      <c r="L74" s="319">
        <f t="shared" si="61"/>
        <v>0.10091555354167581</v>
      </c>
      <c r="M74" s="7">
        <f t="shared" ref="M74" si="62">AVERAGE(I74:L74)</f>
        <v>7.6353888385418955E-2</v>
      </c>
      <c r="N74" s="7"/>
      <c r="O74" s="7">
        <f t="shared" ref="O74" si="63">G74*(1+0.5*MIN(I74:L74))+MIN(I74:L74)</f>
        <v>8.68471428522338E-2</v>
      </c>
      <c r="P74" s="7">
        <f t="shared" ref="P74" si="64">H74+M74</f>
        <v>9.8829343437751266E-2</v>
      </c>
      <c r="Q74" s="7">
        <f t="shared" ref="Q74" si="65">G74*(1+0.5*MAX(I74:L74))+MAX(I74:L74)</f>
        <v>0.12365687589356521</v>
      </c>
    </row>
    <row r="75" spans="2:17">
      <c r="B75" s="129" t="s">
        <v>36</v>
      </c>
      <c r="C75" s="130" t="s">
        <v>33</v>
      </c>
      <c r="D75" s="7"/>
      <c r="E75" s="8">
        <f t="shared" ref="E75:E81" si="66">E42</f>
        <v>1.62</v>
      </c>
      <c r="F75" s="8">
        <v>87.424722222222243</v>
      </c>
      <c r="G75" s="7">
        <f t="shared" ref="G75:G80" si="67">E75/F75</f>
        <v>1.8530227592627305E-2</v>
      </c>
      <c r="H75" s="7">
        <f t="shared" ref="H75:H80" si="68">G75*(1+0.5*M75)</f>
        <v>1.9262956465914961E-2</v>
      </c>
      <c r="I75" s="319">
        <f t="shared" ref="I75:L75" si="69">I42</f>
        <v>0.06</v>
      </c>
      <c r="J75" s="319">
        <f t="shared" si="69"/>
        <v>0.06</v>
      </c>
      <c r="K75" s="319">
        <f t="shared" si="69"/>
        <v>0.09</v>
      </c>
      <c r="L75" s="319">
        <f t="shared" si="69"/>
        <v>0.10633885536481549</v>
      </c>
      <c r="M75" s="7">
        <f t="shared" ref="M75:M80" si="70">AVERAGE(I75:L75)</f>
        <v>7.9084713841203871E-2</v>
      </c>
      <c r="N75" s="7"/>
      <c r="O75" s="7">
        <f t="shared" ref="O75:O80" si="71">G75*(1+0.5*MIN(I75:L75))+MIN(I75:L75)</f>
        <v>7.9086134420406129E-2</v>
      </c>
      <c r="P75" s="7">
        <f t="shared" ref="P75:P80" si="72">H75+M75</f>
        <v>9.8347670307118829E-2</v>
      </c>
      <c r="Q75" s="7">
        <f t="shared" ref="Q75:Q80" si="73">G75*(1+0.5*MAX(I75:L75))+MAX(I75:L75)</f>
        <v>0.12585432455336756</v>
      </c>
    </row>
    <row r="76" spans="2:17">
      <c r="B76" s="2" t="s">
        <v>37</v>
      </c>
      <c r="C76" s="4" t="s">
        <v>38</v>
      </c>
      <c r="D76" s="7"/>
      <c r="E76" s="8">
        <f t="shared" si="66"/>
        <v>1.17</v>
      </c>
      <c r="F76" s="8">
        <v>47.626722222222192</v>
      </c>
      <c r="G76" s="7">
        <f t="shared" si="67"/>
        <v>2.4566040773095418E-2</v>
      </c>
      <c r="H76" s="7">
        <f t="shared" si="68"/>
        <v>2.5210422677746466E-2</v>
      </c>
      <c r="I76" s="319">
        <f t="shared" ref="I76:L76" si="74">I43</f>
        <v>7.0000000000000007E-2</v>
      </c>
      <c r="J76" s="319">
        <f t="shared" si="74"/>
        <v>0.06</v>
      </c>
      <c r="K76" s="319">
        <f t="shared" si="74"/>
        <v>2.5000000000000001E-2</v>
      </c>
      <c r="L76" s="319">
        <f t="shared" si="74"/>
        <v>5.4844772498063347E-2</v>
      </c>
      <c r="M76" s="7">
        <f t="shared" si="70"/>
        <v>5.2461193124515838E-2</v>
      </c>
      <c r="N76" s="7"/>
      <c r="O76" s="7">
        <f t="shared" si="71"/>
        <v>4.987311628275911E-2</v>
      </c>
      <c r="P76" s="7">
        <f t="shared" si="72"/>
        <v>7.7671615802262312E-2</v>
      </c>
      <c r="Q76" s="7">
        <f t="shared" si="73"/>
        <v>9.542585220015376E-2</v>
      </c>
    </row>
    <row r="77" spans="2:17">
      <c r="B77" s="2" t="s">
        <v>39</v>
      </c>
      <c r="C77" s="4" t="s">
        <v>40</v>
      </c>
      <c r="D77" s="7"/>
      <c r="E77" s="8">
        <f t="shared" si="66"/>
        <v>1.9</v>
      </c>
      <c r="F77" s="8">
        <v>65.426111111111126</v>
      </c>
      <c r="G77" s="7">
        <f t="shared" si="67"/>
        <v>2.904039331901126E-2</v>
      </c>
      <c r="H77" s="7">
        <f t="shared" si="68"/>
        <v>3.0507684489880921E-2</v>
      </c>
      <c r="I77" s="319">
        <f t="shared" ref="I77:L77" si="75">I44</f>
        <v>4.4999999999999998E-2</v>
      </c>
      <c r="J77" s="319">
        <f t="shared" si="75"/>
        <v>0.04</v>
      </c>
      <c r="K77" s="319">
        <f t="shared" si="75"/>
        <v>0.255</v>
      </c>
      <c r="L77" s="319">
        <f t="shared" si="75"/>
        <v>6.42069691691394E-2</v>
      </c>
      <c r="M77" s="7">
        <f t="shared" si="70"/>
        <v>0.10105174229228484</v>
      </c>
      <c r="N77" s="7"/>
      <c r="O77" s="7">
        <f t="shared" si="71"/>
        <v>6.9621201185391487E-2</v>
      </c>
      <c r="P77" s="7">
        <f t="shared" si="72"/>
        <v>0.13155942678216576</v>
      </c>
      <c r="Q77" s="7">
        <f t="shared" si="73"/>
        <v>0.28774304346718521</v>
      </c>
    </row>
    <row r="78" spans="2:17">
      <c r="B78" s="2" t="s">
        <v>41</v>
      </c>
      <c r="C78" s="4" t="s">
        <v>47</v>
      </c>
      <c r="D78" s="7"/>
      <c r="E78" s="8">
        <f t="shared" si="66"/>
        <v>2</v>
      </c>
      <c r="F78" s="8">
        <v>83.744833333333389</v>
      </c>
      <c r="G78" s="7">
        <f t="shared" si="67"/>
        <v>2.3882070336677469E-2</v>
      </c>
      <c r="H78" s="7">
        <f t="shared" si="68"/>
        <v>2.4633535771755935E-2</v>
      </c>
      <c r="I78" s="319">
        <f t="shared" ref="I78:L78" si="76">I45</f>
        <v>5.9000000000000004E-2</v>
      </c>
      <c r="J78" s="319">
        <f t="shared" si="76"/>
        <v>0.05</v>
      </c>
      <c r="K78" s="319">
        <f t="shared" si="76"/>
        <v>0.09</v>
      </c>
      <c r="L78" s="319">
        <f t="shared" si="76"/>
        <v>5.2725390465629018E-2</v>
      </c>
      <c r="M78" s="7">
        <f t="shared" si="70"/>
        <v>6.2931347616407257E-2</v>
      </c>
      <c r="N78" s="7"/>
      <c r="O78" s="7">
        <f t="shared" si="71"/>
        <v>7.4479122095094413E-2</v>
      </c>
      <c r="P78" s="7">
        <f t="shared" si="72"/>
        <v>8.7564883388163192E-2</v>
      </c>
      <c r="Q78" s="7">
        <f t="shared" si="73"/>
        <v>0.11495676350182796</v>
      </c>
    </row>
    <row r="79" spans="2:17">
      <c r="B79" s="2" t="s">
        <v>49</v>
      </c>
      <c r="C79" s="4" t="s">
        <v>42</v>
      </c>
      <c r="D79" s="7"/>
      <c r="E79" s="8">
        <f t="shared" si="66"/>
        <v>1.1499999999999999</v>
      </c>
      <c r="F79" s="8">
        <v>31.597555555555562</v>
      </c>
      <c r="G79" s="7">
        <f t="shared" si="67"/>
        <v>3.6395220446026055E-2</v>
      </c>
      <c r="H79" s="7">
        <f t="shared" si="68"/>
        <v>3.7743906537535399E-2</v>
      </c>
      <c r="I79" s="319">
        <f t="shared" ref="I79:L79" si="77">I46</f>
        <v>7.2000000000000008E-2</v>
      </c>
      <c r="J79" s="319">
        <f t="shared" si="77"/>
        <v>5.8999999999999997E-2</v>
      </c>
      <c r="K79" s="319">
        <f t="shared" si="77"/>
        <v>9.5000000000000001E-2</v>
      </c>
      <c r="L79" s="319">
        <f t="shared" si="77"/>
        <v>7.0453451850237048E-2</v>
      </c>
      <c r="M79" s="7">
        <f t="shared" si="70"/>
        <v>7.411336296255927E-2</v>
      </c>
      <c r="N79" s="7"/>
      <c r="O79" s="7">
        <f t="shared" si="71"/>
        <v>9.6468879449183823E-2</v>
      </c>
      <c r="P79" s="7">
        <f t="shared" si="72"/>
        <v>0.11185726950009467</v>
      </c>
      <c r="Q79" s="7">
        <f t="shared" si="73"/>
        <v>0.13312399341721229</v>
      </c>
    </row>
    <row r="80" spans="2:17">
      <c r="B80" s="2" t="s">
        <v>45</v>
      </c>
      <c r="C80" s="4" t="s">
        <v>46</v>
      </c>
      <c r="D80" s="7"/>
      <c r="E80" s="8">
        <f t="shared" si="66"/>
        <v>2.37</v>
      </c>
      <c r="F80" s="8">
        <v>77.737388888888873</v>
      </c>
      <c r="G80" s="7">
        <f t="shared" si="67"/>
        <v>3.0487260170102625E-2</v>
      </c>
      <c r="H80" s="7">
        <f t="shared" si="68"/>
        <v>3.1172104504747031E-2</v>
      </c>
      <c r="I80" s="319">
        <f t="shared" ref="I80:L80" si="78">I47</f>
        <v>3.7999999999999999E-2</v>
      </c>
      <c r="J80" s="319">
        <f t="shared" si="78"/>
        <v>2.8199999999999999E-2</v>
      </c>
      <c r="K80" s="319">
        <f t="shared" si="78"/>
        <v>5.5E-2</v>
      </c>
      <c r="L80" s="319">
        <f t="shared" si="78"/>
        <v>5.8506364120184118E-2</v>
      </c>
      <c r="M80" s="7">
        <f t="shared" si="70"/>
        <v>4.492659103004603E-2</v>
      </c>
      <c r="N80" s="7"/>
      <c r="O80" s="7">
        <f t="shared" si="71"/>
        <v>5.9117130538501067E-2</v>
      </c>
      <c r="P80" s="7">
        <f t="shared" si="72"/>
        <v>7.6098695534793065E-2</v>
      </c>
      <c r="Q80" s="7">
        <f t="shared" si="73"/>
        <v>8.9885473662556142E-2</v>
      </c>
    </row>
    <row r="81" spans="2:17">
      <c r="B81" s="2" t="str">
        <f t="shared" ref="B81:C81" si="79">B48</f>
        <v>Southwest Gas Corporation</v>
      </c>
      <c r="C81" s="277" t="str">
        <f t="shared" si="79"/>
        <v>SWX</v>
      </c>
      <c r="D81" s="7"/>
      <c r="E81" s="8">
        <f t="shared" si="66"/>
        <v>2.1800000000000002</v>
      </c>
      <c r="F81" s="8">
        <v>80.575055555555622</v>
      </c>
      <c r="G81" s="7">
        <f t="shared" ref="G81" si="80">E81/F81</f>
        <v>2.7055519663860658E-2</v>
      </c>
      <c r="H81" s="7">
        <f t="shared" ref="H81" si="81">G81*(1+0.5*M81)</f>
        <v>2.8008448278561728E-2</v>
      </c>
      <c r="I81" s="319">
        <f t="shared" ref="I81:L81" si="82">I48</f>
        <v>6.2E-2</v>
      </c>
      <c r="J81" s="319">
        <f t="shared" si="82"/>
        <v>6.3E-2</v>
      </c>
      <c r="K81" s="319">
        <f t="shared" si="82"/>
        <v>8.5000000000000006E-2</v>
      </c>
      <c r="L81" s="319">
        <f t="shared" si="82"/>
        <v>7.1769820440430565E-2</v>
      </c>
      <c r="M81" s="7">
        <f t="shared" ref="M81" si="83">AVERAGE(I81:L81)</f>
        <v>7.0442455110107646E-2</v>
      </c>
      <c r="N81" s="7"/>
      <c r="O81" s="7">
        <f t="shared" ref="O81" si="84">G81*(1+0.5*MIN(I81:L81))+MIN(I81:L81)</f>
        <v>8.989424077344034E-2</v>
      </c>
      <c r="P81" s="7">
        <f t="shared" ref="P81" si="85">H81+M81</f>
        <v>9.8450903388669381E-2</v>
      </c>
      <c r="Q81" s="7">
        <f t="shared" ref="Q81" si="86">G81*(1+0.5*MAX(I81:L81))+MAX(I81:L81)</f>
        <v>0.11320537924957474</v>
      </c>
    </row>
    <row r="82" spans="2:17">
      <c r="F82" s="8"/>
    </row>
    <row r="83" spans="2:17">
      <c r="B83" s="9" t="s">
        <v>75</v>
      </c>
      <c r="C83" s="9"/>
      <c r="D83" s="7"/>
      <c r="E83" s="9"/>
      <c r="F83" s="9"/>
      <c r="G83" s="250">
        <f>AVERAGE(G74:G81)</f>
        <v>2.6450712009003965E-2</v>
      </c>
      <c r="H83" s="250">
        <f t="shared" ref="H83:M83" si="87">AVERAGE(H74:H81)</f>
        <v>2.7376814222309344E-2</v>
      </c>
      <c r="I83" s="250">
        <f t="shared" si="87"/>
        <v>5.8874999999999997E-2</v>
      </c>
      <c r="J83" s="250">
        <f t="shared" si="87"/>
        <v>5.3087500000000003E-2</v>
      </c>
      <c r="K83" s="250">
        <f t="shared" si="87"/>
        <v>9.6249999999999988E-2</v>
      </c>
      <c r="L83" s="250">
        <f t="shared" si="87"/>
        <v>7.2470147181271857E-2</v>
      </c>
      <c r="M83" s="250">
        <f t="shared" si="87"/>
        <v>7.017066179531796E-2</v>
      </c>
      <c r="N83" s="249"/>
      <c r="O83" s="250">
        <f>AVERAGE(O74:O81)</f>
        <v>7.567337094962627E-2</v>
      </c>
      <c r="P83" s="250">
        <f>AVERAGE(P74:P81)</f>
        <v>9.754747601762731E-2</v>
      </c>
      <c r="Q83" s="250">
        <f t="shared" ref="Q83" si="88">AVERAGE(Q74:Q81)</f>
        <v>0.13548146324318036</v>
      </c>
    </row>
    <row r="84" spans="2:17">
      <c r="B84" s="10" t="s">
        <v>76</v>
      </c>
      <c r="C84" s="10"/>
      <c r="E84" s="10"/>
      <c r="F84" s="10"/>
      <c r="G84" s="251">
        <f>MEDIAN(G74:G81)</f>
        <v>2.581078021847804E-2</v>
      </c>
      <c r="H84" s="251">
        <f t="shared" ref="H84:L84" si="89">MEDIAN(H74:H81)</f>
        <v>2.6609435478154097E-2</v>
      </c>
      <c r="I84" s="251">
        <f t="shared" si="89"/>
        <v>6.0999999999999999E-2</v>
      </c>
      <c r="J84" s="251">
        <f t="shared" si="89"/>
        <v>5.9499999999999997E-2</v>
      </c>
      <c r="K84" s="251">
        <f t="shared" si="89"/>
        <v>8.7499999999999994E-2</v>
      </c>
      <c r="L84" s="251">
        <f t="shared" si="89"/>
        <v>6.7330210509688224E-2</v>
      </c>
      <c r="M84" s="251">
        <f>MEDIAN(M74:M81)</f>
        <v>7.2277909036333465E-2</v>
      </c>
      <c r="N84" s="249"/>
      <c r="O84" s="251">
        <f>MEDIAN(O74:O81)</f>
        <v>7.6782628257750271E-2</v>
      </c>
      <c r="P84" s="251">
        <f t="shared" ref="P84:Q84" si="90">MEDIAN(P74:P81)</f>
        <v>9.8399286847894105E-2</v>
      </c>
      <c r="Q84" s="251">
        <f t="shared" si="90"/>
        <v>0.11930681969769658</v>
      </c>
    </row>
    <row r="85" spans="2:17">
      <c r="M85" s="11"/>
      <c r="N85" s="7"/>
      <c r="O85" s="7"/>
      <c r="P85" s="7"/>
      <c r="Q85" s="7"/>
    </row>
    <row r="86" spans="2:17">
      <c r="B86" s="10" t="s">
        <v>77</v>
      </c>
      <c r="G86" s="317"/>
    </row>
    <row r="87" spans="2:17">
      <c r="B87" s="2" t="str">
        <f>B54</f>
        <v>[1] Source: Bloomberg Professional</v>
      </c>
    </row>
    <row r="88" spans="2:17">
      <c r="B88" s="2" t="str">
        <f t="shared" ref="B88:B98" si="91">B55</f>
        <v>[2] Source: Bloomberg Professional, equals indicated number of trading day average as of May 17, 2019</v>
      </c>
    </row>
    <row r="89" spans="2:17">
      <c r="B89" s="2" t="str">
        <f t="shared" si="91"/>
        <v>[3] Equals [1] / [2]</v>
      </c>
    </row>
    <row r="90" spans="2:17">
      <c r="B90" s="2" t="str">
        <f t="shared" si="91"/>
        <v>[4] Equals [3] x (1 + 0.5 x [9])</v>
      </c>
    </row>
    <row r="91" spans="2:17">
      <c r="B91" s="2" t="str">
        <f t="shared" si="91"/>
        <v>[5] Source: Zacks</v>
      </c>
    </row>
    <row r="92" spans="2:17">
      <c r="B92" s="2" t="str">
        <f t="shared" si="91"/>
        <v>[6] Source: Yahoo! Finance</v>
      </c>
    </row>
    <row r="93" spans="2:17">
      <c r="B93" s="2" t="str">
        <f t="shared" si="91"/>
        <v>[7] Source: Value Line</v>
      </c>
    </row>
    <row r="94" spans="2:17">
      <c r="B94" s="2" t="str">
        <f t="shared" si="91"/>
        <v>[8] Source: Schedule RBH-2, Value Line</v>
      </c>
    </row>
    <row r="95" spans="2:17">
      <c r="B95" s="2" t="str">
        <f t="shared" si="91"/>
        <v>[9] Equals Average([5], [6], [7], [8])</v>
      </c>
    </row>
    <row r="96" spans="2:17">
      <c r="B96" s="2" t="str">
        <f t="shared" si="91"/>
        <v>[10] Equals [3] x (1 + 0.5 x Minimum([5], [6], [7], [8])) +  Minimum([5], [6], [7], [8])</v>
      </c>
    </row>
    <row r="97" spans="2:2">
      <c r="B97" s="2" t="str">
        <f t="shared" si="91"/>
        <v>[11] Equals [4] + [9]</v>
      </c>
    </row>
    <row r="98" spans="2:2">
      <c r="B98" s="2" t="str">
        <f t="shared" si="91"/>
        <v>[12] Equals [3] x (1 + 0.5 x Maximum([5], [6], [7], [8])) +  Maximum([5], [6], [7], [8])</v>
      </c>
    </row>
  </sheetData>
  <printOptions horizontalCentered="1"/>
  <pageMargins left="0.7" right="0.7" top="0.75" bottom="0.75" header="0.3" footer="0.3"/>
  <pageSetup scale="73" fitToHeight="0" orientation="landscape" useFirstPageNumber="1" r:id="rId1"/>
  <headerFooter scaleWithDoc="0">
    <oddHeader>&amp;R&amp;10Dominion Energy Utah
Docket No. 19-057-02
DEU Exhibit 2.01
Page &amp;P of 3</oddHeader>
  </headerFooter>
  <rowBreaks count="2" manualBreakCount="2">
    <brk id="33" max="17" man="1"/>
    <brk id="66"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2:U35"/>
  <sheetViews>
    <sheetView view="pageLayout" topLeftCell="C1" zoomScale="85" zoomScaleNormal="70" zoomScaleSheetLayoutView="85" zoomScalePageLayoutView="85" workbookViewId="0">
      <selection activeCell="I27" sqref="I27"/>
    </sheetView>
  </sheetViews>
  <sheetFormatPr defaultColWidth="8.375" defaultRowHeight="12.75"/>
  <cols>
    <col min="1" max="1" width="1.625" style="133" customWidth="1"/>
    <col min="2" max="2" width="31.875" style="133" customWidth="1"/>
    <col min="3" max="3" width="8.375" style="133"/>
    <col min="4" max="8" width="9.875" style="133" customWidth="1"/>
    <col min="9" max="9" width="9.375" style="133" customWidth="1"/>
    <col min="10" max="12" width="9.875" style="133" customWidth="1"/>
    <col min="13" max="15" width="9.375" style="133" customWidth="1"/>
    <col min="16" max="16" width="9.875" style="133" customWidth="1"/>
    <col min="17" max="21" width="9.375" style="133" customWidth="1"/>
    <col min="22" max="22" width="1.625" style="133" customWidth="1"/>
    <col min="23" max="16384" width="8.375" style="133"/>
  </cols>
  <sheetData>
    <row r="2" spans="2:21">
      <c r="B2" s="132" t="s">
        <v>70</v>
      </c>
      <c r="C2" s="132"/>
      <c r="D2" s="132"/>
      <c r="E2" s="132"/>
      <c r="F2" s="132"/>
      <c r="G2" s="132"/>
      <c r="H2" s="132"/>
      <c r="I2" s="132"/>
      <c r="J2" s="132"/>
      <c r="K2" s="132"/>
      <c r="L2" s="132"/>
      <c r="M2" s="132"/>
      <c r="N2" s="132"/>
      <c r="O2" s="132"/>
      <c r="P2" s="132"/>
      <c r="Q2" s="132"/>
      <c r="R2" s="132"/>
      <c r="S2" s="132"/>
      <c r="T2" s="132"/>
      <c r="U2" s="132"/>
    </row>
    <row r="4" spans="2:21">
      <c r="B4" s="134"/>
      <c r="C4" s="134"/>
      <c r="D4" s="135" t="s">
        <v>51</v>
      </c>
      <c r="E4" s="135" t="s">
        <v>52</v>
      </c>
      <c r="F4" s="135" t="s">
        <v>53</v>
      </c>
      <c r="G4" s="135" t="s">
        <v>54</v>
      </c>
      <c r="H4" s="135" t="s">
        <v>55</v>
      </c>
      <c r="I4" s="135" t="s">
        <v>56</v>
      </c>
      <c r="J4" s="135" t="s">
        <v>57</v>
      </c>
      <c r="K4" s="135" t="s">
        <v>58</v>
      </c>
      <c r="L4" s="135" t="s">
        <v>59</v>
      </c>
      <c r="M4" s="135" t="s">
        <v>60</v>
      </c>
      <c r="N4" s="135" t="s">
        <v>61</v>
      </c>
      <c r="O4" s="135" t="s">
        <v>62</v>
      </c>
      <c r="P4" s="135" t="s">
        <v>88</v>
      </c>
      <c r="Q4" s="135" t="s">
        <v>89</v>
      </c>
      <c r="R4" s="135" t="s">
        <v>90</v>
      </c>
      <c r="S4" s="135" t="s">
        <v>91</v>
      </c>
      <c r="T4" s="135" t="s">
        <v>92</v>
      </c>
      <c r="U4" s="135" t="s">
        <v>93</v>
      </c>
    </row>
    <row r="5" spans="2:21" ht="63.75">
      <c r="B5" s="135" t="s">
        <v>1</v>
      </c>
      <c r="C5" s="135" t="s">
        <v>0</v>
      </c>
      <c r="D5" s="136" t="s">
        <v>1150</v>
      </c>
      <c r="E5" s="136" t="s">
        <v>1151</v>
      </c>
      <c r="F5" s="136" t="s">
        <v>94</v>
      </c>
      <c r="G5" s="136" t="s">
        <v>1152</v>
      </c>
      <c r="H5" s="136" t="s">
        <v>95</v>
      </c>
      <c r="I5" s="137" t="s">
        <v>96</v>
      </c>
      <c r="J5" s="136" t="s">
        <v>97</v>
      </c>
      <c r="K5" s="136" t="s">
        <v>1153</v>
      </c>
      <c r="L5" s="136" t="s">
        <v>98</v>
      </c>
      <c r="M5" s="136" t="s">
        <v>1154</v>
      </c>
      <c r="N5" s="136" t="s">
        <v>1155</v>
      </c>
      <c r="O5" s="136" t="s">
        <v>1322</v>
      </c>
      <c r="P5" s="136" t="s">
        <v>1156</v>
      </c>
      <c r="Q5" s="136" t="s">
        <v>99</v>
      </c>
      <c r="R5" s="136" t="s">
        <v>100</v>
      </c>
      <c r="S5" s="136" t="s">
        <v>101</v>
      </c>
      <c r="T5" s="136" t="s">
        <v>102</v>
      </c>
      <c r="U5" s="136" t="s">
        <v>103</v>
      </c>
    </row>
    <row r="6" spans="2:21">
      <c r="C6" s="138"/>
      <c r="D6" s="139"/>
      <c r="E6" s="139"/>
      <c r="F6" s="140"/>
      <c r="G6" s="139"/>
      <c r="H6" s="140"/>
      <c r="I6" s="140"/>
      <c r="J6" s="141"/>
      <c r="K6" s="141"/>
      <c r="L6" s="142"/>
      <c r="M6" s="141"/>
      <c r="N6" s="141"/>
      <c r="O6" s="142"/>
      <c r="P6" s="141"/>
      <c r="Q6" s="142"/>
      <c r="R6" s="142"/>
      <c r="S6" s="142"/>
      <c r="T6" s="142"/>
      <c r="U6" s="142"/>
    </row>
    <row r="7" spans="2:21" s="320" customFormat="1">
      <c r="B7" s="320" t="str">
        <f>'DEU 2.01 Constant Growth DCF'!B8</f>
        <v>Atmos Energy Corporation</v>
      </c>
      <c r="C7" s="321" t="str">
        <f>'DEU 2.01 Constant Growth DCF'!C8</f>
        <v>ATO</v>
      </c>
      <c r="D7" s="322">
        <v>5.6</v>
      </c>
      <c r="E7" s="322">
        <v>2.7</v>
      </c>
      <c r="F7" s="323">
        <f t="shared" ref="F7:F14" si="0">1-E7/D7</f>
        <v>0.51785714285714279</v>
      </c>
      <c r="G7" s="322">
        <v>56.05</v>
      </c>
      <c r="H7" s="323">
        <f t="shared" ref="H7:H10" si="1">D7/G7</f>
        <v>9.991079393398751E-2</v>
      </c>
      <c r="I7" s="323">
        <f t="shared" ref="I7:I14" si="2">F7*H7</f>
        <v>5.1739518287243526E-2</v>
      </c>
      <c r="J7" s="322">
        <v>120</v>
      </c>
      <c r="K7" s="322">
        <v>145</v>
      </c>
      <c r="L7" s="323">
        <f>((K7/J7)^0.25)-1</f>
        <v>4.8447501398811044E-2</v>
      </c>
      <c r="M7" s="324">
        <v>98.4</v>
      </c>
      <c r="N7" s="324">
        <v>89.2</v>
      </c>
      <c r="O7" s="324">
        <f>AVERAGE(M7:N7)</f>
        <v>93.800000000000011</v>
      </c>
      <c r="P7" s="322">
        <v>46.55</v>
      </c>
      <c r="Q7" s="325">
        <f t="shared" ref="Q7:Q14" si="3">O7/P7</f>
        <v>2.015037593984963</v>
      </c>
      <c r="R7" s="323">
        <f t="shared" ref="R7:R14" si="4">L7*Q7</f>
        <v>9.7623536653243331E-2</v>
      </c>
      <c r="S7" s="323">
        <f t="shared" ref="S7:S14" si="5">1-(1/Q7)</f>
        <v>0.50373134328358216</v>
      </c>
      <c r="T7" s="323">
        <f>R7*S7</f>
        <v>4.9176035254432281E-2</v>
      </c>
      <c r="U7" s="323">
        <f>I7+T7</f>
        <v>0.10091555354167581</v>
      </c>
    </row>
    <row r="8" spans="2:21" s="320" customFormat="1">
      <c r="B8" s="320" t="str">
        <f>'DEU 2.01 Constant Growth DCF'!B9</f>
        <v>Chesapeake Utilities Corporation</v>
      </c>
      <c r="C8" s="321" t="str">
        <f>'DEU 2.01 Constant Growth DCF'!C9</f>
        <v>CPK</v>
      </c>
      <c r="D8" s="322">
        <v>5</v>
      </c>
      <c r="E8" s="322">
        <v>2.15</v>
      </c>
      <c r="F8" s="323">
        <f t="shared" si="0"/>
        <v>0.57000000000000006</v>
      </c>
      <c r="G8" s="322">
        <v>49</v>
      </c>
      <c r="H8" s="323">
        <f>D8/G8</f>
        <v>0.10204081632653061</v>
      </c>
      <c r="I8" s="323">
        <f>F8*H8</f>
        <v>5.8163265306122459E-2</v>
      </c>
      <c r="J8" s="322">
        <v>17.5</v>
      </c>
      <c r="K8" s="322">
        <v>20</v>
      </c>
      <c r="L8" s="323">
        <f t="shared" ref="L8:L14" si="6">((K8/J8)^0.25)-1</f>
        <v>3.3946307914341167E-2</v>
      </c>
      <c r="M8" s="324">
        <v>91.5</v>
      </c>
      <c r="N8" s="324">
        <v>77.599999999999994</v>
      </c>
      <c r="O8" s="324">
        <f t="shared" ref="O8:O14" si="7">AVERAGE(M8:N8)</f>
        <v>84.55</v>
      </c>
      <c r="P8" s="322">
        <v>34.950000000000003</v>
      </c>
      <c r="Q8" s="325">
        <f>O8/P8</f>
        <v>2.4191702432045776</v>
      </c>
      <c r="R8" s="323">
        <f>L8*Q8</f>
        <v>8.2121897973034194E-2</v>
      </c>
      <c r="S8" s="323">
        <f>1-(1/Q8)</f>
        <v>0.58663512714370192</v>
      </c>
      <c r="T8" s="323">
        <f t="shared" ref="T8:T14" si="8">R8*S8</f>
        <v>4.8175590058693034E-2</v>
      </c>
      <c r="U8" s="323">
        <f t="shared" ref="U8:U14" si="9">I8+T8</f>
        <v>0.10633885536481549</v>
      </c>
    </row>
    <row r="9" spans="2:21" s="320" customFormat="1">
      <c r="B9" s="320" t="str">
        <f>'DEU 2.01 Constant Growth DCF'!B10</f>
        <v>New Jersey Resources Corporation</v>
      </c>
      <c r="C9" s="321" t="str">
        <f>'DEU 2.01 Constant Growth DCF'!C10</f>
        <v>NJR</v>
      </c>
      <c r="D9" s="322">
        <v>2.4</v>
      </c>
      <c r="E9" s="322">
        <v>1.33</v>
      </c>
      <c r="F9" s="323">
        <f t="shared" si="0"/>
        <v>0.4458333333333333</v>
      </c>
      <c r="G9" s="322">
        <v>21.4</v>
      </c>
      <c r="H9" s="323">
        <f t="shared" si="1"/>
        <v>0.11214953271028037</v>
      </c>
      <c r="I9" s="323">
        <f t="shared" si="2"/>
        <v>4.9999999999999996E-2</v>
      </c>
      <c r="J9" s="322">
        <v>88</v>
      </c>
      <c r="K9" s="322">
        <v>89</v>
      </c>
      <c r="L9" s="323">
        <f t="shared" si="6"/>
        <v>2.8288825716431543E-3</v>
      </c>
      <c r="M9" s="324">
        <v>48.6</v>
      </c>
      <c r="N9" s="324">
        <v>43.9</v>
      </c>
      <c r="O9" s="324">
        <f t="shared" si="7"/>
        <v>46.25</v>
      </c>
      <c r="P9" s="322">
        <v>17.05</v>
      </c>
      <c r="Q9" s="325">
        <f t="shared" si="3"/>
        <v>2.7126099706744866</v>
      </c>
      <c r="R9" s="323">
        <f t="shared" si="4"/>
        <v>7.6736550697065033E-3</v>
      </c>
      <c r="S9" s="323">
        <f t="shared" si="5"/>
        <v>0.63135135135135134</v>
      </c>
      <c r="T9" s="323">
        <f t="shared" si="8"/>
        <v>4.844772498063349E-3</v>
      </c>
      <c r="U9" s="323">
        <f t="shared" si="9"/>
        <v>5.4844772498063347E-2</v>
      </c>
    </row>
    <row r="10" spans="2:21" s="320" customFormat="1">
      <c r="B10" s="320" t="str">
        <f>'DEU 2.01 Constant Growth DCF'!B11</f>
        <v>Northwest Natural Holding Company</v>
      </c>
      <c r="C10" s="321" t="str">
        <f>'DEU 2.01 Constant Growth DCF'!C11</f>
        <v>NWN</v>
      </c>
      <c r="D10" s="322">
        <v>3.5</v>
      </c>
      <c r="E10" s="322">
        <v>2.2000000000000002</v>
      </c>
      <c r="F10" s="323">
        <f t="shared" si="0"/>
        <v>0.37142857142857133</v>
      </c>
      <c r="G10" s="322">
        <v>29.4</v>
      </c>
      <c r="H10" s="323">
        <f t="shared" si="1"/>
        <v>0.11904761904761905</v>
      </c>
      <c r="I10" s="323">
        <f t="shared" si="2"/>
        <v>4.4217687074829926E-2</v>
      </c>
      <c r="J10" s="322">
        <v>30</v>
      </c>
      <c r="K10" s="322">
        <v>32</v>
      </c>
      <c r="L10" s="323">
        <f t="shared" si="6"/>
        <v>1.6265496309229466E-2</v>
      </c>
      <c r="M10" s="324">
        <v>64.5</v>
      </c>
      <c r="N10" s="324">
        <v>57.2</v>
      </c>
      <c r="O10" s="324">
        <f t="shared" si="7"/>
        <v>60.85</v>
      </c>
      <c r="P10" s="322">
        <v>27.3</v>
      </c>
      <c r="Q10" s="325">
        <f t="shared" si="3"/>
        <v>2.228937728937729</v>
      </c>
      <c r="R10" s="323">
        <f t="shared" si="4"/>
        <v>3.625477840353894E-2</v>
      </c>
      <c r="S10" s="323">
        <f t="shared" si="5"/>
        <v>0.55135579293344295</v>
      </c>
      <c r="T10" s="323">
        <f t="shared" si="8"/>
        <v>1.9989282094309474E-2</v>
      </c>
      <c r="U10" s="323">
        <f t="shared" si="9"/>
        <v>6.42069691691394E-2</v>
      </c>
    </row>
    <row r="11" spans="2:21" s="320" customFormat="1">
      <c r="B11" s="320" t="str">
        <f>'DEU 2.01 Constant Growth DCF'!B12</f>
        <v>ONE Gas, Inc.</v>
      </c>
      <c r="C11" s="321" t="str">
        <f>'DEU 2.01 Constant Growth DCF'!C12</f>
        <v>OGS</v>
      </c>
      <c r="D11" s="322">
        <v>4.75</v>
      </c>
      <c r="E11" s="322">
        <v>2.65</v>
      </c>
      <c r="F11" s="323">
        <f t="shared" si="0"/>
        <v>0.44210526315789478</v>
      </c>
      <c r="G11" s="322">
        <v>47.9</v>
      </c>
      <c r="H11" s="323">
        <f>D11/G11</f>
        <v>9.916492693110647E-2</v>
      </c>
      <c r="I11" s="323">
        <f>F11*H11</f>
        <v>4.3841336116910233E-2</v>
      </c>
      <c r="J11" s="322">
        <v>53</v>
      </c>
      <c r="K11" s="322">
        <v>55</v>
      </c>
      <c r="L11" s="323">
        <f t="shared" si="6"/>
        <v>9.3033273218088297E-3</v>
      </c>
      <c r="M11" s="324">
        <v>84.7</v>
      </c>
      <c r="N11" s="324">
        <v>75.8</v>
      </c>
      <c r="O11" s="324">
        <f>AVERAGE(M11:N11)</f>
        <v>80.25</v>
      </c>
      <c r="P11" s="322">
        <v>41.05</v>
      </c>
      <c r="Q11" s="325">
        <f>O11/P11</f>
        <v>1.9549330085261878</v>
      </c>
      <c r="R11" s="323">
        <f>L11*Q11</f>
        <v>1.8187381670527615E-2</v>
      </c>
      <c r="S11" s="323">
        <f>1-(1/Q11)</f>
        <v>0.48847352024922119</v>
      </c>
      <c r="T11" s="323">
        <f>R11*S11</f>
        <v>8.8840543487187854E-3</v>
      </c>
      <c r="U11" s="323">
        <f>I11+T11</f>
        <v>5.2725390465629018E-2</v>
      </c>
    </row>
    <row r="12" spans="2:21" s="320" customFormat="1">
      <c r="B12" s="320" t="str">
        <f>'DEU 2.01 Constant Growth DCF'!B13</f>
        <v>South Jersey Industries, Inc.</v>
      </c>
      <c r="C12" s="321" t="str">
        <f>'DEU 2.01 Constant Growth DCF'!C13</f>
        <v>SJI</v>
      </c>
      <c r="D12" s="322">
        <v>2.5</v>
      </c>
      <c r="E12" s="322">
        <v>1.4</v>
      </c>
      <c r="F12" s="323">
        <f t="shared" ref="F12" si="10">1-E12/D12</f>
        <v>0.44000000000000006</v>
      </c>
      <c r="G12" s="322">
        <v>20.399999999999999</v>
      </c>
      <c r="H12" s="323">
        <f>D12/G12</f>
        <v>0.12254901960784315</v>
      </c>
      <c r="I12" s="323">
        <f>F12*H12</f>
        <v>5.392156862745099E-2</v>
      </c>
      <c r="J12" s="322">
        <v>90</v>
      </c>
      <c r="K12" s="322">
        <v>98</v>
      </c>
      <c r="L12" s="323">
        <f t="shared" si="6"/>
        <v>2.1517689274102469E-2</v>
      </c>
      <c r="M12" s="324">
        <v>31.4</v>
      </c>
      <c r="N12" s="324">
        <v>26.6</v>
      </c>
      <c r="O12" s="324">
        <f>AVERAGE(M12:N12)</f>
        <v>29</v>
      </c>
      <c r="P12" s="322">
        <v>16.399999999999999</v>
      </c>
      <c r="Q12" s="325">
        <f>O12/P12</f>
        <v>1.7682926829268295</v>
      </c>
      <c r="R12" s="323">
        <f>L12*Q12</f>
        <v>3.804957249688852E-2</v>
      </c>
      <c r="S12" s="323">
        <f>1-(1/Q12)</f>
        <v>0.43448275862068975</v>
      </c>
      <c r="T12" s="323">
        <f>R12*S12</f>
        <v>1.6531883222786051E-2</v>
      </c>
      <c r="U12" s="323">
        <f>I12+T12</f>
        <v>7.0453451850237048E-2</v>
      </c>
    </row>
    <row r="13" spans="2:21" s="320" customFormat="1">
      <c r="B13" s="320" t="str">
        <f>'DEU 2.01 Constant Growth DCF'!B14</f>
        <v>Spire Inc.</v>
      </c>
      <c r="C13" s="321" t="str">
        <f>'DEU 2.01 Constant Growth DCF'!C14</f>
        <v>SR</v>
      </c>
      <c r="D13" s="322">
        <v>5</v>
      </c>
      <c r="E13" s="322">
        <v>2.67</v>
      </c>
      <c r="F13" s="323">
        <f t="shared" si="0"/>
        <v>0.46599999999999997</v>
      </c>
      <c r="G13" s="322">
        <v>47.8</v>
      </c>
      <c r="H13" s="323">
        <f>D13/G13</f>
        <v>0.10460251046025106</v>
      </c>
      <c r="I13" s="323">
        <f t="shared" si="2"/>
        <v>4.8744769874476991E-2</v>
      </c>
      <c r="J13" s="322">
        <v>52</v>
      </c>
      <c r="K13" s="322">
        <v>55</v>
      </c>
      <c r="L13" s="323">
        <f t="shared" si="6"/>
        <v>1.4121141190391873E-2</v>
      </c>
      <c r="M13" s="324">
        <v>79.5</v>
      </c>
      <c r="N13" s="324">
        <v>71.7</v>
      </c>
      <c r="O13" s="324">
        <f t="shared" si="7"/>
        <v>75.599999999999994</v>
      </c>
      <c r="P13" s="322">
        <v>44.7</v>
      </c>
      <c r="Q13" s="325">
        <f t="shared" si="3"/>
        <v>1.6912751677852347</v>
      </c>
      <c r="R13" s="323">
        <f t="shared" si="4"/>
        <v>2.3882735436099003E-2</v>
      </c>
      <c r="S13" s="323">
        <f t="shared" si="5"/>
        <v>0.40873015873015861</v>
      </c>
      <c r="T13" s="323">
        <f t="shared" si="8"/>
        <v>9.7615942457071284E-3</v>
      </c>
      <c r="U13" s="323">
        <f t="shared" si="9"/>
        <v>5.8506364120184118E-2</v>
      </c>
    </row>
    <row r="14" spans="2:21" s="331" customFormat="1">
      <c r="B14" s="320" t="str">
        <f>'DEU 2.01 Constant Growth DCF'!B15</f>
        <v>Southwest Gas Corporation</v>
      </c>
      <c r="C14" s="321" t="str">
        <f>'DEU 2.01 Constant Growth DCF'!C15</f>
        <v>SWX</v>
      </c>
      <c r="D14" s="326">
        <v>5.75</v>
      </c>
      <c r="E14" s="327">
        <v>2.6</v>
      </c>
      <c r="F14" s="328">
        <f t="shared" si="0"/>
        <v>0.54782608695652169</v>
      </c>
      <c r="G14" s="329">
        <v>53.9</v>
      </c>
      <c r="H14" s="330">
        <f>D14/G14</f>
        <v>0.10667903525046382</v>
      </c>
      <c r="I14" s="330">
        <f t="shared" si="2"/>
        <v>5.8441558441558433E-2</v>
      </c>
      <c r="J14" s="329">
        <v>54</v>
      </c>
      <c r="K14" s="329">
        <v>58</v>
      </c>
      <c r="L14" s="330">
        <f t="shared" si="6"/>
        <v>1.8025269992450577E-2</v>
      </c>
      <c r="M14" s="324">
        <v>82.9</v>
      </c>
      <c r="N14" s="324">
        <v>73.3</v>
      </c>
      <c r="O14" s="324">
        <f t="shared" si="7"/>
        <v>78.099999999999994</v>
      </c>
      <c r="P14" s="329">
        <v>44.9</v>
      </c>
      <c r="Q14" s="325">
        <f t="shared" si="3"/>
        <v>1.7394209354120267</v>
      </c>
      <c r="R14" s="323">
        <f t="shared" si="4"/>
        <v>3.1353531991322715E-2</v>
      </c>
      <c r="S14" s="323">
        <f t="shared" si="5"/>
        <v>0.42509603072983349</v>
      </c>
      <c r="T14" s="323">
        <f t="shared" si="8"/>
        <v>1.3328261998872139E-2</v>
      </c>
      <c r="U14" s="323">
        <f t="shared" si="9"/>
        <v>7.1769820440430565E-2</v>
      </c>
    </row>
    <row r="15" spans="2:21">
      <c r="B15" s="281"/>
      <c r="C15" s="281"/>
      <c r="D15" s="282"/>
      <c r="E15" s="283"/>
      <c r="F15" s="284"/>
      <c r="G15" s="282"/>
      <c r="H15" s="281"/>
      <c r="I15" s="281"/>
      <c r="J15" s="282"/>
      <c r="K15" s="282"/>
      <c r="L15" s="281"/>
      <c r="M15" s="282"/>
      <c r="N15" s="282"/>
      <c r="O15" s="281"/>
      <c r="P15" s="282"/>
      <c r="Q15" s="281"/>
      <c r="R15" s="281"/>
      <c r="S15" s="281"/>
      <c r="T15" s="281"/>
      <c r="U15" s="281"/>
    </row>
    <row r="16" spans="2:21">
      <c r="D16" s="143"/>
      <c r="E16" s="143"/>
      <c r="G16" s="143"/>
      <c r="J16" s="143"/>
      <c r="K16" s="143"/>
      <c r="M16" s="143"/>
      <c r="N16" s="143"/>
      <c r="P16" s="143"/>
      <c r="T16" s="280" t="s">
        <v>20</v>
      </c>
      <c r="U16" s="279">
        <f>AVERAGE(U7:U14)</f>
        <v>7.2470147181271857E-2</v>
      </c>
    </row>
    <row r="17" spans="2:17">
      <c r="B17" s="134" t="s">
        <v>77</v>
      </c>
      <c r="C17" s="138"/>
      <c r="D17" s="143"/>
      <c r="E17" s="143"/>
      <c r="F17" s="143"/>
      <c r="G17" s="143"/>
      <c r="H17" s="143"/>
      <c r="I17" s="143"/>
      <c r="J17" s="143"/>
      <c r="K17" s="143"/>
      <c r="L17" s="143"/>
      <c r="M17" s="143"/>
      <c r="N17" s="143"/>
      <c r="O17" s="143"/>
      <c r="P17" s="143"/>
      <c r="Q17" s="143"/>
    </row>
    <row r="18" spans="2:17">
      <c r="B18" s="133" t="s">
        <v>104</v>
      </c>
      <c r="C18" s="138"/>
      <c r="D18" s="143"/>
      <c r="E18" s="143"/>
      <c r="G18" s="143"/>
      <c r="J18" s="143"/>
      <c r="K18" s="143"/>
      <c r="M18" s="143"/>
      <c r="N18" s="143"/>
      <c r="O18" s="143"/>
      <c r="P18" s="143"/>
      <c r="Q18" s="143"/>
    </row>
    <row r="19" spans="2:17">
      <c r="B19" s="133" t="s">
        <v>105</v>
      </c>
      <c r="C19" s="4"/>
      <c r="D19" s="143"/>
      <c r="E19" s="143"/>
      <c r="G19" s="143"/>
      <c r="J19" s="143"/>
      <c r="K19" s="143"/>
      <c r="M19" s="143"/>
      <c r="N19" s="143"/>
      <c r="O19" s="143"/>
      <c r="P19" s="143"/>
      <c r="Q19" s="143"/>
    </row>
    <row r="20" spans="2:17">
      <c r="B20" s="133" t="s">
        <v>106</v>
      </c>
      <c r="C20" s="138"/>
      <c r="D20" s="143"/>
      <c r="E20" s="143"/>
      <c r="G20" s="143"/>
      <c r="J20" s="143"/>
      <c r="K20" s="143"/>
      <c r="M20" s="143"/>
      <c r="N20" s="143"/>
      <c r="O20" s="143"/>
      <c r="P20" s="143"/>
      <c r="Q20" s="143"/>
    </row>
    <row r="21" spans="2:17">
      <c r="B21" s="133" t="s">
        <v>107</v>
      </c>
      <c r="C21" s="138"/>
      <c r="D21" s="143"/>
      <c r="E21" s="143"/>
      <c r="G21" s="143"/>
      <c r="J21" s="143"/>
      <c r="K21" s="143"/>
      <c r="M21" s="143"/>
      <c r="N21" s="143"/>
      <c r="O21" s="143"/>
      <c r="P21" s="143"/>
      <c r="Q21" s="143"/>
    </row>
    <row r="22" spans="2:17">
      <c r="B22" s="133" t="s">
        <v>108</v>
      </c>
      <c r="C22" s="138"/>
      <c r="D22" s="143"/>
      <c r="E22" s="143"/>
      <c r="G22" s="143"/>
      <c r="J22" s="143"/>
      <c r="K22" s="143"/>
      <c r="M22" s="143"/>
      <c r="N22" s="143"/>
      <c r="O22" s="143"/>
      <c r="P22" s="143"/>
      <c r="Q22" s="143"/>
    </row>
    <row r="23" spans="2:17">
      <c r="B23" s="133" t="s">
        <v>109</v>
      </c>
      <c r="C23" s="138"/>
      <c r="D23" s="143"/>
      <c r="E23" s="143"/>
      <c r="G23" s="143"/>
      <c r="J23" s="143"/>
      <c r="K23" s="143"/>
      <c r="M23" s="143"/>
      <c r="N23" s="143"/>
      <c r="O23" s="143"/>
      <c r="P23" s="143"/>
      <c r="Q23" s="143"/>
    </row>
    <row r="24" spans="2:17">
      <c r="B24" s="133" t="s">
        <v>83</v>
      </c>
      <c r="C24" s="138"/>
      <c r="D24" s="143"/>
      <c r="E24" s="143"/>
      <c r="G24" s="143"/>
      <c r="J24" s="143"/>
      <c r="K24" s="143"/>
      <c r="M24" s="143"/>
      <c r="N24" s="143"/>
      <c r="O24" s="143"/>
      <c r="P24" s="143"/>
      <c r="Q24" s="143"/>
    </row>
    <row r="25" spans="2:17">
      <c r="B25" s="133" t="s">
        <v>110</v>
      </c>
      <c r="C25" s="138"/>
      <c r="D25" s="143"/>
      <c r="E25" s="143"/>
      <c r="G25" s="143"/>
      <c r="J25" s="143"/>
      <c r="K25" s="143"/>
      <c r="M25" s="143"/>
      <c r="N25" s="143"/>
      <c r="O25" s="143"/>
      <c r="P25" s="143"/>
      <c r="Q25" s="143"/>
    </row>
    <row r="26" spans="2:17">
      <c r="B26" s="133" t="s">
        <v>1157</v>
      </c>
    </row>
    <row r="27" spans="2:17">
      <c r="B27" s="133" t="s">
        <v>111</v>
      </c>
    </row>
    <row r="28" spans="2:17">
      <c r="B28" s="133" t="s">
        <v>112</v>
      </c>
    </row>
    <row r="29" spans="2:17">
      <c r="B29" s="133" t="s">
        <v>113</v>
      </c>
    </row>
    <row r="30" spans="2:17">
      <c r="B30" s="133" t="s">
        <v>114</v>
      </c>
    </row>
    <row r="31" spans="2:17">
      <c r="B31" s="133" t="s">
        <v>115</v>
      </c>
    </row>
    <row r="32" spans="2:17">
      <c r="B32" s="133" t="s">
        <v>116</v>
      </c>
    </row>
    <row r="33" spans="2:2">
      <c r="B33" s="133" t="s">
        <v>117</v>
      </c>
    </row>
    <row r="34" spans="2:2">
      <c r="B34" s="133" t="s">
        <v>118</v>
      </c>
    </row>
    <row r="35" spans="2:2">
      <c r="B35" s="133" t="s">
        <v>119</v>
      </c>
    </row>
  </sheetData>
  <printOptions horizontalCentered="1"/>
  <pageMargins left="0.7" right="0.7" top="0.75" bottom="0.75" header="0.3" footer="0.3"/>
  <pageSetup scale="51" orientation="landscape" useFirstPageNumber="1" r:id="rId1"/>
  <headerFooter scaleWithDoc="0">
    <oddHeader xml:space="preserve">&amp;R&amp;10Dominion Energy Utah
Docket No. 19-057-02
DEU Exhibit 2.02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B2:J523"/>
  <sheetViews>
    <sheetView tabSelected="1" view="pageLayout" zoomScale="85" zoomScaleNormal="85" zoomScaleSheetLayoutView="85" zoomScalePageLayoutView="85" workbookViewId="0">
      <selection activeCell="H6" sqref="H6"/>
    </sheetView>
  </sheetViews>
  <sheetFormatPr defaultColWidth="8.375" defaultRowHeight="12.75"/>
  <cols>
    <col min="1" max="1" width="2.25" style="103" customWidth="1"/>
    <col min="2" max="2" width="31.875" style="103" customWidth="1"/>
    <col min="3" max="3" width="8.375" style="103" customWidth="1"/>
    <col min="4" max="9" width="12.625" style="103" customWidth="1"/>
    <col min="10" max="10" width="2.25" style="2" customWidth="1"/>
    <col min="11" max="16384" width="8.375" style="103"/>
  </cols>
  <sheetData>
    <row r="2" spans="2:9">
      <c r="B2" s="102" t="s">
        <v>120</v>
      </c>
      <c r="C2" s="102"/>
      <c r="D2" s="102"/>
      <c r="E2" s="102"/>
      <c r="F2" s="102"/>
      <c r="G2" s="102"/>
      <c r="H2" s="102"/>
      <c r="I2" s="1"/>
    </row>
    <row r="3" spans="2:9">
      <c r="B3" s="102" t="s">
        <v>121</v>
      </c>
      <c r="C3" s="102"/>
      <c r="D3" s="102"/>
      <c r="E3" s="102"/>
      <c r="F3" s="102"/>
      <c r="G3" s="102"/>
      <c r="H3" s="102"/>
      <c r="I3" s="1"/>
    </row>
    <row r="5" spans="2:9">
      <c r="B5" s="104"/>
      <c r="D5" s="105" t="s">
        <v>51</v>
      </c>
      <c r="E5" s="105" t="s">
        <v>52</v>
      </c>
      <c r="F5" s="105" t="s">
        <v>53</v>
      </c>
    </row>
    <row r="6" spans="2:9" ht="39" customHeight="1">
      <c r="B6" s="104"/>
      <c r="D6" s="106" t="s">
        <v>122</v>
      </c>
      <c r="E6" s="106" t="s">
        <v>123</v>
      </c>
      <c r="F6" s="106" t="s">
        <v>124</v>
      </c>
    </row>
    <row r="7" spans="2:9">
      <c r="B7" s="104"/>
      <c r="D7" s="107">
        <f>I513</f>
        <v>0.1342336143787356</v>
      </c>
      <c r="E7" s="107">
        <f>'DEU 2.05 CAPM'!C12</f>
        <v>2.9170000000000001E-2</v>
      </c>
      <c r="F7" s="107">
        <f>D7-E7</f>
        <v>0.1050636143787356</v>
      </c>
    </row>
    <row r="8" spans="2:9">
      <c r="B8" s="108"/>
      <c r="C8" s="104"/>
      <c r="D8" s="109"/>
      <c r="E8" s="110"/>
      <c r="F8" s="108"/>
      <c r="G8" s="104"/>
    </row>
    <row r="9" spans="2:9">
      <c r="B9" s="104"/>
      <c r="C9" s="104"/>
      <c r="D9" s="104"/>
      <c r="E9" s="104"/>
      <c r="F9" s="104"/>
      <c r="G9" s="104"/>
      <c r="H9" s="104"/>
    </row>
    <row r="10" spans="2:9">
      <c r="B10" s="104"/>
      <c r="C10" s="104"/>
      <c r="D10" s="105" t="s">
        <v>54</v>
      </c>
      <c r="E10" s="105" t="s">
        <v>55</v>
      </c>
      <c r="F10" s="105" t="s">
        <v>56</v>
      </c>
      <c r="G10" s="105" t="s">
        <v>57</v>
      </c>
      <c r="H10" s="105" t="s">
        <v>58</v>
      </c>
      <c r="I10" s="111" t="s">
        <v>59</v>
      </c>
    </row>
    <row r="11" spans="2:9" ht="25.5">
      <c r="B11" s="106" t="s">
        <v>1</v>
      </c>
      <c r="C11" s="106" t="s">
        <v>0</v>
      </c>
      <c r="D11" s="106" t="s">
        <v>125</v>
      </c>
      <c r="E11" s="106" t="s">
        <v>126</v>
      </c>
      <c r="F11" s="106" t="s">
        <v>127</v>
      </c>
      <c r="G11" s="106" t="s">
        <v>128</v>
      </c>
      <c r="H11" s="106" t="s">
        <v>129</v>
      </c>
      <c r="I11" s="106" t="s">
        <v>130</v>
      </c>
    </row>
    <row r="13" spans="2:9">
      <c r="B13" s="104" t="s">
        <v>626</v>
      </c>
      <c r="C13" s="105" t="s">
        <v>131</v>
      </c>
      <c r="D13" s="112">
        <v>21907.87</v>
      </c>
      <c r="E13" s="113">
        <f t="shared" ref="E13:E76" si="0">IF(OR(H13="N/A",D13="N/A"),"N/A",D13/$D$513)</f>
        <v>8.7212947797223224E-4</v>
      </c>
      <c r="F13" s="319">
        <v>9.5499927651569953E-3</v>
      </c>
      <c r="G13" s="319">
        <v>0.11</v>
      </c>
      <c r="H13" s="114">
        <f t="shared" ref="H13:H76" si="1">IFERROR(F13*(1+0.5*G13)+G13,"N/A")</f>
        <v>0.12007524236724063</v>
      </c>
      <c r="I13" s="115">
        <f t="shared" ref="I13:I76" si="2">IF(AND(ISNUMBER(D13),ISNUMBER(H13)),E13*H13,"N/A")</f>
        <v>1.0472115844313082E-4</v>
      </c>
    </row>
    <row r="14" spans="2:9">
      <c r="B14" s="104" t="s">
        <v>627</v>
      </c>
      <c r="C14" s="105" t="s">
        <v>132</v>
      </c>
      <c r="D14" s="112">
        <v>14119.066550099998</v>
      </c>
      <c r="E14" s="113">
        <f t="shared" si="0"/>
        <v>5.6206532811240513E-4</v>
      </c>
      <c r="F14" s="319">
        <v>1.5217391304347825E-2</v>
      </c>
      <c r="G14" s="319">
        <v>0.14505000000000001</v>
      </c>
      <c r="H14" s="114">
        <f t="shared" si="1"/>
        <v>0.16137103260869567</v>
      </c>
      <c r="I14" s="115">
        <f t="shared" si="2"/>
        <v>9.0701062391044165E-5</v>
      </c>
    </row>
    <row r="15" spans="2:9">
      <c r="B15" s="104" t="s">
        <v>628</v>
      </c>
      <c r="C15" s="105" t="s">
        <v>133</v>
      </c>
      <c r="D15" s="112">
        <v>11329.22247929</v>
      </c>
      <c r="E15" s="113">
        <f t="shared" si="0"/>
        <v>4.5100454250890051E-4</v>
      </c>
      <c r="F15" s="319">
        <v>1.519275811863012E-3</v>
      </c>
      <c r="G15" s="319">
        <v>0.15473000000000001</v>
      </c>
      <c r="H15" s="114">
        <f t="shared" si="1"/>
        <v>0.15636681458504781</v>
      </c>
      <c r="I15" s="115">
        <f t="shared" si="2"/>
        <v>7.0522143675503556E-5</v>
      </c>
    </row>
    <row r="16" spans="2:9">
      <c r="B16" s="104" t="s">
        <v>629</v>
      </c>
      <c r="C16" s="105" t="s">
        <v>134</v>
      </c>
      <c r="D16" s="112">
        <v>869603.17499999993</v>
      </c>
      <c r="E16" s="113">
        <f t="shared" si="0"/>
        <v>3.4617996320762616E-2</v>
      </c>
      <c r="F16" s="319">
        <v>1.5820105820105821E-2</v>
      </c>
      <c r="G16" s="319">
        <v>9.35E-2</v>
      </c>
      <c r="H16" s="114">
        <f t="shared" si="1"/>
        <v>0.11005969576719576</v>
      </c>
      <c r="I16" s="115">
        <f t="shared" si="2"/>
        <v>3.8100461431330359E-3</v>
      </c>
    </row>
    <row r="17" spans="2:9">
      <c r="B17" s="104" t="s">
        <v>630</v>
      </c>
      <c r="C17" s="105" t="s">
        <v>135</v>
      </c>
      <c r="D17" s="112">
        <v>117468.27478441999</v>
      </c>
      <c r="E17" s="113">
        <f t="shared" si="0"/>
        <v>4.6762896240499395E-3</v>
      </c>
      <c r="F17" s="319">
        <v>5.3423105965265547E-2</v>
      </c>
      <c r="G17" s="319">
        <v>5.1230000000000005E-2</v>
      </c>
      <c r="H17" s="114">
        <f t="shared" si="1"/>
        <v>0.10602153882456583</v>
      </c>
      <c r="I17" s="115">
        <f t="shared" si="2"/>
        <v>4.9578742193112505E-4</v>
      </c>
    </row>
    <row r="18" spans="2:9">
      <c r="B18" s="104" t="s">
        <v>631</v>
      </c>
      <c r="C18" s="105" t="s">
        <v>136</v>
      </c>
      <c r="D18" s="112">
        <v>16337.054401230002</v>
      </c>
      <c r="E18" s="113">
        <f t="shared" si="0"/>
        <v>6.5036111345140725E-4</v>
      </c>
      <c r="F18" s="319">
        <v>2.0661263347484887E-2</v>
      </c>
      <c r="G18" s="319">
        <v>4.99E-2</v>
      </c>
      <c r="H18" s="114">
        <f t="shared" si="1"/>
        <v>7.1076761868004629E-2</v>
      </c>
      <c r="I18" s="115">
        <f t="shared" si="2"/>
        <v>4.6225561988996015E-5</v>
      </c>
    </row>
    <row r="19" spans="2:9">
      <c r="B19" s="104" t="s">
        <v>632</v>
      </c>
      <c r="C19" s="105" t="s">
        <v>633</v>
      </c>
      <c r="D19" s="112">
        <v>11753.6351328</v>
      </c>
      <c r="E19" s="113">
        <f t="shared" si="0"/>
        <v>4.6789996803180562E-4</v>
      </c>
      <c r="F19" s="319" t="s">
        <v>154</v>
      </c>
      <c r="G19" s="319">
        <v>0.28999999999999998</v>
      </c>
      <c r="H19" s="114">
        <f t="shared" si="1"/>
        <v>0.28999999999999998</v>
      </c>
      <c r="I19" s="115">
        <f t="shared" si="2"/>
        <v>1.3569099072922362E-4</v>
      </c>
    </row>
    <row r="20" spans="2:9">
      <c r="B20" s="104" t="s">
        <v>634</v>
      </c>
      <c r="C20" s="105" t="s">
        <v>137</v>
      </c>
      <c r="D20" s="112">
        <v>134024.85047414</v>
      </c>
      <c r="E20" s="113">
        <f t="shared" si="0"/>
        <v>5.3353896512677041E-3</v>
      </c>
      <c r="F20" s="319">
        <v>1.6164275371857315E-2</v>
      </c>
      <c r="G20" s="319">
        <v>9.6980000000000011E-2</v>
      </c>
      <c r="H20" s="114">
        <f t="shared" si="1"/>
        <v>0.11392808108463869</v>
      </c>
      <c r="I20" s="115">
        <f t="shared" si="2"/>
        <v>6.0785070480776906E-4</v>
      </c>
    </row>
    <row r="21" spans="2:9">
      <c r="B21" s="104" t="s">
        <v>635</v>
      </c>
      <c r="C21" s="105" t="s">
        <v>138</v>
      </c>
      <c r="D21" s="112">
        <v>113915.81320433001</v>
      </c>
      <c r="E21" s="113">
        <f t="shared" si="0"/>
        <v>4.5348698300051379E-3</v>
      </c>
      <c r="F21" s="319">
        <v>1.6491897044804575E-2</v>
      </c>
      <c r="G21" s="319">
        <v>0.10333000000000001</v>
      </c>
      <c r="H21" s="114">
        <f t="shared" si="1"/>
        <v>0.12067395090562441</v>
      </c>
      <c r="I21" s="115">
        <f t="shared" si="2"/>
        <v>5.4724065922943737E-4</v>
      </c>
    </row>
    <row r="22" spans="2:9">
      <c r="B22" s="104" t="s">
        <v>636</v>
      </c>
      <c r="C22" s="105" t="s">
        <v>139</v>
      </c>
      <c r="D22" s="112">
        <v>136553.07139855</v>
      </c>
      <c r="E22" s="113">
        <f t="shared" si="0"/>
        <v>5.4360354920091449E-3</v>
      </c>
      <c r="F22" s="319">
        <v>0</v>
      </c>
      <c r="G22" s="319">
        <v>0.17120000000000002</v>
      </c>
      <c r="H22" s="114">
        <f t="shared" si="1"/>
        <v>0.17120000000000002</v>
      </c>
      <c r="I22" s="115">
        <f t="shared" si="2"/>
        <v>9.3064927623196566E-4</v>
      </c>
    </row>
    <row r="23" spans="2:9">
      <c r="B23" s="104" t="s">
        <v>637</v>
      </c>
      <c r="C23" s="105" t="s">
        <v>140</v>
      </c>
      <c r="D23" s="112">
        <v>37137.132280620004</v>
      </c>
      <c r="E23" s="113">
        <f t="shared" si="0"/>
        <v>1.4783905413571863E-3</v>
      </c>
      <c r="F23" s="319">
        <v>2.0628781116731134E-2</v>
      </c>
      <c r="G23" s="319">
        <v>0.11975</v>
      </c>
      <c r="H23" s="114">
        <f t="shared" si="1"/>
        <v>0.14161392938609541</v>
      </c>
      <c r="I23" s="115">
        <f t="shared" si="2"/>
        <v>2.0936069372882795E-4</v>
      </c>
    </row>
    <row r="24" spans="2:9">
      <c r="B24" s="104" t="s">
        <v>638</v>
      </c>
      <c r="C24" s="105" t="s">
        <v>141</v>
      </c>
      <c r="D24" s="112">
        <v>22787.520173280001</v>
      </c>
      <c r="E24" s="113">
        <f t="shared" si="0"/>
        <v>9.0714743482613318E-4</v>
      </c>
      <c r="F24" s="319">
        <v>3.4832841691248777E-2</v>
      </c>
      <c r="G24" s="319">
        <v>6.0000000000000001E-3</v>
      </c>
      <c r="H24" s="114">
        <f t="shared" si="1"/>
        <v>4.0937340216322518E-2</v>
      </c>
      <c r="I24" s="115">
        <f t="shared" si="2"/>
        <v>3.7136203165841672E-5</v>
      </c>
    </row>
    <row r="25" spans="2:9">
      <c r="B25" s="104" t="s">
        <v>639</v>
      </c>
      <c r="C25" s="105" t="s">
        <v>142</v>
      </c>
      <c r="D25" s="112">
        <v>70385.110487639991</v>
      </c>
      <c r="E25" s="113">
        <f t="shared" si="0"/>
        <v>2.8019579113169541E-3</v>
      </c>
      <c r="F25" s="319">
        <v>1.7771456838980956E-2</v>
      </c>
      <c r="G25" s="319">
        <v>0.13500000000000001</v>
      </c>
      <c r="H25" s="114">
        <f t="shared" si="1"/>
        <v>0.15397103017561217</v>
      </c>
      <c r="I25" s="115">
        <f t="shared" si="2"/>
        <v>4.3142034611417797E-4</v>
      </c>
    </row>
    <row r="26" spans="2:9">
      <c r="B26" s="104" t="s">
        <v>640</v>
      </c>
      <c r="C26" s="105" t="s">
        <v>143</v>
      </c>
      <c r="D26" s="112">
        <v>7629.6576488999999</v>
      </c>
      <c r="E26" s="113">
        <f t="shared" si="0"/>
        <v>3.0372872134269582E-4</v>
      </c>
      <c r="F26" s="319">
        <v>1.6992790937178166E-2</v>
      </c>
      <c r="G26" s="319">
        <v>0.12467</v>
      </c>
      <c r="H26" s="114">
        <f t="shared" si="1"/>
        <v>0.14272203656024718</v>
      </c>
      <c r="I26" s="115">
        <f t="shared" si="2"/>
        <v>4.3348781671869362E-5</v>
      </c>
    </row>
    <row r="27" spans="2:9">
      <c r="B27" s="104" t="s">
        <v>641</v>
      </c>
      <c r="C27" s="105" t="s">
        <v>144</v>
      </c>
      <c r="D27" s="112">
        <v>38381.782842000001</v>
      </c>
      <c r="E27" s="113">
        <f t="shared" si="0"/>
        <v>1.5279387833521489E-3</v>
      </c>
      <c r="F27" s="319">
        <v>0</v>
      </c>
      <c r="G27" s="319">
        <v>0.60736999999999997</v>
      </c>
      <c r="H27" s="114">
        <f t="shared" si="1"/>
        <v>0.60736999999999997</v>
      </c>
      <c r="I27" s="115">
        <f t="shared" si="2"/>
        <v>9.2802417884459468E-4</v>
      </c>
    </row>
    <row r="28" spans="2:9">
      <c r="B28" s="104" t="s">
        <v>642</v>
      </c>
      <c r="C28" s="105" t="s">
        <v>2</v>
      </c>
      <c r="D28" s="112">
        <v>18335.247587909998</v>
      </c>
      <c r="E28" s="113">
        <f t="shared" si="0"/>
        <v>7.2990710221192557E-4</v>
      </c>
      <c r="F28" s="319">
        <v>2.6141078838174278E-2</v>
      </c>
      <c r="G28" s="319">
        <v>5.8129999999999994E-2</v>
      </c>
      <c r="H28" s="114">
        <f t="shared" si="1"/>
        <v>8.5030869294605807E-2</v>
      </c>
      <c r="I28" s="115">
        <f t="shared" si="2"/>
        <v>6.206463540538672E-5</v>
      </c>
    </row>
    <row r="29" spans="2:9">
      <c r="B29" s="104" t="s">
        <v>643</v>
      </c>
      <c r="C29" s="105" t="s">
        <v>145</v>
      </c>
      <c r="D29" s="112">
        <v>42361.440250499989</v>
      </c>
      <c r="E29" s="113">
        <f t="shared" si="0"/>
        <v>1.6863647982127182E-3</v>
      </c>
      <c r="F29" s="319">
        <v>3.1496796738497389E-2</v>
      </c>
      <c r="G29" s="319">
        <v>6.1879999999999998E-2</v>
      </c>
      <c r="H29" s="114">
        <f t="shared" si="1"/>
        <v>9.4351307629586489E-2</v>
      </c>
      <c r="I29" s="115">
        <f t="shared" si="2"/>
        <v>1.5911072385187372E-4</v>
      </c>
    </row>
    <row r="30" spans="2:9">
      <c r="B30" s="104" t="s">
        <v>644</v>
      </c>
      <c r="C30" s="105" t="s">
        <v>3</v>
      </c>
      <c r="D30" s="112">
        <v>10845.30004602</v>
      </c>
      <c r="E30" s="113">
        <f t="shared" si="0"/>
        <v>4.3174009465948306E-4</v>
      </c>
      <c r="F30" s="319">
        <v>3.3904528763769898E-2</v>
      </c>
      <c r="G30" s="319">
        <v>8.005000000000001E-2</v>
      </c>
      <c r="H30" s="114">
        <f t="shared" si="1"/>
        <v>0.1153115575275398</v>
      </c>
      <c r="I30" s="115">
        <f t="shared" si="2"/>
        <v>4.9784622762272459E-5</v>
      </c>
    </row>
    <row r="31" spans="2:9">
      <c r="B31" s="104" t="s">
        <v>645</v>
      </c>
      <c r="C31" s="105" t="s">
        <v>146</v>
      </c>
      <c r="D31" s="112">
        <v>38898.578629420001</v>
      </c>
      <c r="E31" s="113">
        <f t="shared" si="0"/>
        <v>1.5485118851781526E-3</v>
      </c>
      <c r="F31" s="319">
        <v>2.0850900728248373E-2</v>
      </c>
      <c r="G31" s="319">
        <v>3.4300000000000004E-2</v>
      </c>
      <c r="H31" s="114">
        <f t="shared" si="1"/>
        <v>5.5508493675737833E-2</v>
      </c>
      <c r="I31" s="115">
        <f t="shared" si="2"/>
        <v>8.5955562185216348E-5</v>
      </c>
    </row>
    <row r="32" spans="2:9">
      <c r="B32" s="104" t="s">
        <v>646</v>
      </c>
      <c r="C32" s="105" t="s">
        <v>147</v>
      </c>
      <c r="D32" s="112">
        <v>45957.827080999996</v>
      </c>
      <c r="E32" s="113">
        <f t="shared" si="0"/>
        <v>1.8295332107087839E-3</v>
      </c>
      <c r="F32" s="319">
        <v>2.1148359486447933E-2</v>
      </c>
      <c r="G32" s="319">
        <v>5.8400000000000001E-2</v>
      </c>
      <c r="H32" s="114">
        <f t="shared" si="1"/>
        <v>8.0165891583452206E-2</v>
      </c>
      <c r="I32" s="115">
        <f t="shared" si="2"/>
        <v>1.4666616101800559E-4</v>
      </c>
    </row>
    <row r="33" spans="2:9">
      <c r="B33" s="104" t="s">
        <v>647</v>
      </c>
      <c r="C33" s="105" t="s">
        <v>148</v>
      </c>
      <c r="D33" s="112">
        <v>45548.995194080002</v>
      </c>
      <c r="E33" s="113">
        <f t="shared" si="0"/>
        <v>1.8132580392695734E-3</v>
      </c>
      <c r="F33" s="319">
        <v>2.4995226274584691E-2</v>
      </c>
      <c r="G33" s="319">
        <v>0.11</v>
      </c>
      <c r="H33" s="114">
        <f t="shared" si="1"/>
        <v>0.13636996371968685</v>
      </c>
      <c r="I33" s="115">
        <f t="shared" si="2"/>
        <v>2.4727393302962221E-4</v>
      </c>
    </row>
    <row r="34" spans="2:9">
      <c r="B34" s="104" t="s">
        <v>648</v>
      </c>
      <c r="C34" s="105" t="s">
        <v>149</v>
      </c>
      <c r="D34" s="112">
        <v>7502.4431222900002</v>
      </c>
      <c r="E34" s="113">
        <f t="shared" si="0"/>
        <v>2.9866444358849777E-4</v>
      </c>
      <c r="F34" s="319">
        <v>4.0071414401904384E-2</v>
      </c>
      <c r="G34" s="319">
        <v>8.7499999999999994E-2</v>
      </c>
      <c r="H34" s="114">
        <f t="shared" si="1"/>
        <v>0.12932453878198769</v>
      </c>
      <c r="I34" s="115">
        <f t="shared" si="2"/>
        <v>3.8624641417661452E-5</v>
      </c>
    </row>
    <row r="35" spans="2:9">
      <c r="B35" s="104" t="s">
        <v>649</v>
      </c>
      <c r="C35" s="105" t="s">
        <v>150</v>
      </c>
      <c r="D35" s="112">
        <v>5824.1113726799995</v>
      </c>
      <c r="E35" s="113" t="str">
        <f t="shared" si="0"/>
        <v>N/A</v>
      </c>
      <c r="F35" s="319">
        <v>2.617690521427064E-2</v>
      </c>
      <c r="G35" s="319" t="s">
        <v>151</v>
      </c>
      <c r="H35" s="114" t="str">
        <f t="shared" si="1"/>
        <v>N/A</v>
      </c>
      <c r="I35" s="115" t="str">
        <f t="shared" si="2"/>
        <v>N/A</v>
      </c>
    </row>
    <row r="36" spans="2:9">
      <c r="B36" s="104" t="s">
        <v>650</v>
      </c>
      <c r="C36" s="105" t="s">
        <v>152</v>
      </c>
      <c r="D36" s="112">
        <v>15440.754199999999</v>
      </c>
      <c r="E36" s="113">
        <f t="shared" si="0"/>
        <v>6.1468033633317858E-4</v>
      </c>
      <c r="F36" s="319">
        <v>2.0551889622075589E-2</v>
      </c>
      <c r="G36" s="319">
        <v>9.8299999999999998E-2</v>
      </c>
      <c r="H36" s="114">
        <f t="shared" si="1"/>
        <v>0.11986201499700061</v>
      </c>
      <c r="I36" s="115">
        <f t="shared" si="2"/>
        <v>7.3676823691928836E-5</v>
      </c>
    </row>
    <row r="37" spans="2:9">
      <c r="B37" s="104" t="s">
        <v>651</v>
      </c>
      <c r="C37" s="105" t="s">
        <v>153</v>
      </c>
      <c r="D37" s="112">
        <v>12725.71451745</v>
      </c>
      <c r="E37" s="113">
        <f t="shared" si="0"/>
        <v>5.0659743548447781E-4</v>
      </c>
      <c r="F37" s="319" t="s">
        <v>154</v>
      </c>
      <c r="G37" s="319">
        <v>0.13700000000000001</v>
      </c>
      <c r="H37" s="114">
        <f t="shared" si="1"/>
        <v>0.13700000000000001</v>
      </c>
      <c r="I37" s="115">
        <f t="shared" si="2"/>
        <v>6.9403848661373462E-5</v>
      </c>
    </row>
    <row r="38" spans="2:9">
      <c r="B38" s="104" t="s">
        <v>652</v>
      </c>
      <c r="C38" s="105" t="s">
        <v>155</v>
      </c>
      <c r="D38" s="112">
        <v>7179.6275504800005</v>
      </c>
      <c r="E38" s="113">
        <f t="shared" si="0"/>
        <v>2.8581349202981299E-4</v>
      </c>
      <c r="F38" s="319">
        <v>2.1000590318772137E-2</v>
      </c>
      <c r="G38" s="319">
        <v>0.13414000000000001</v>
      </c>
      <c r="H38" s="114">
        <f t="shared" si="1"/>
        <v>0.15654909991145219</v>
      </c>
      <c r="I38" s="115">
        <f t="shared" si="2"/>
        <v>4.4743844919816236E-5</v>
      </c>
    </row>
    <row r="39" spans="2:9">
      <c r="B39" s="104" t="s">
        <v>653</v>
      </c>
      <c r="C39" s="105" t="s">
        <v>156</v>
      </c>
      <c r="D39" s="112">
        <v>25810.378208120001</v>
      </c>
      <c r="E39" s="113">
        <f t="shared" si="0"/>
        <v>1.0274842635506591E-3</v>
      </c>
      <c r="F39" s="319" t="s">
        <v>154</v>
      </c>
      <c r="G39" s="319">
        <v>0.20920000000000002</v>
      </c>
      <c r="H39" s="114">
        <f t="shared" si="1"/>
        <v>0.20920000000000002</v>
      </c>
      <c r="I39" s="115">
        <f t="shared" si="2"/>
        <v>2.1494970793479792E-4</v>
      </c>
    </row>
    <row r="40" spans="2:9">
      <c r="B40" s="104" t="s">
        <v>654</v>
      </c>
      <c r="C40" s="105" t="s">
        <v>157</v>
      </c>
      <c r="D40" s="112">
        <v>7700.6716722000001</v>
      </c>
      <c r="E40" s="113">
        <f t="shared" si="0"/>
        <v>3.0655571561778223E-4</v>
      </c>
      <c r="F40" s="319">
        <v>2.243949350857509E-2</v>
      </c>
      <c r="G40" s="319">
        <v>0.11765</v>
      </c>
      <c r="H40" s="114">
        <f t="shared" si="1"/>
        <v>0.14140949671421701</v>
      </c>
      <c r="I40" s="115">
        <f t="shared" si="2"/>
        <v>4.3349889460377219E-5</v>
      </c>
    </row>
    <row r="41" spans="2:9">
      <c r="B41" s="104" t="s">
        <v>655</v>
      </c>
      <c r="C41" s="105" t="s">
        <v>158</v>
      </c>
      <c r="D41" s="112">
        <v>31858.33693428</v>
      </c>
      <c r="E41" s="113">
        <f t="shared" si="0"/>
        <v>1.2682471988174615E-3</v>
      </c>
      <c r="F41" s="319">
        <v>2.0232120451693852E-2</v>
      </c>
      <c r="G41" s="319">
        <v>0.09</v>
      </c>
      <c r="H41" s="114">
        <f t="shared" si="1"/>
        <v>0.11114256587202007</v>
      </c>
      <c r="I41" s="115">
        <f t="shared" si="2"/>
        <v>1.4095624783657464E-4</v>
      </c>
    </row>
    <row r="42" spans="2:9">
      <c r="B42" s="104" t="s">
        <v>656</v>
      </c>
      <c r="C42" s="105" t="s">
        <v>159</v>
      </c>
      <c r="D42" s="112">
        <v>9438.7250818200009</v>
      </c>
      <c r="E42" s="113">
        <f t="shared" si="0"/>
        <v>3.7574581090407661E-4</v>
      </c>
      <c r="F42" s="319">
        <v>1.0580272718224346E-2</v>
      </c>
      <c r="G42" s="319">
        <v>0.10150000000000001</v>
      </c>
      <c r="H42" s="114">
        <f t="shared" si="1"/>
        <v>0.11261722155867424</v>
      </c>
      <c r="I42" s="115">
        <f t="shared" si="2"/>
        <v>4.2315449236328107E-5</v>
      </c>
    </row>
    <row r="43" spans="2:9">
      <c r="B43" s="104" t="s">
        <v>657</v>
      </c>
      <c r="C43" s="105" t="s">
        <v>160</v>
      </c>
      <c r="D43" s="112">
        <v>29352.651312599999</v>
      </c>
      <c r="E43" s="113">
        <f t="shared" si="0"/>
        <v>1.1684984649972267E-3</v>
      </c>
      <c r="F43" s="319">
        <v>0</v>
      </c>
      <c r="G43" s="319">
        <v>0.16372</v>
      </c>
      <c r="H43" s="114">
        <f t="shared" si="1"/>
        <v>0.16372</v>
      </c>
      <c r="I43" s="115">
        <f t="shared" si="2"/>
        <v>1.9130656868934597E-4</v>
      </c>
    </row>
    <row r="44" spans="2:9">
      <c r="B44" s="104" t="s">
        <v>658</v>
      </c>
      <c r="C44" s="105" t="s">
        <v>161</v>
      </c>
      <c r="D44" s="112">
        <v>40539.064404300007</v>
      </c>
      <c r="E44" s="113">
        <f t="shared" si="0"/>
        <v>1.6138179145852548E-3</v>
      </c>
      <c r="F44" s="319">
        <v>1.9437939110070256E-2</v>
      </c>
      <c r="G44" s="319">
        <v>9.69E-2</v>
      </c>
      <c r="H44" s="114">
        <f t="shared" si="1"/>
        <v>0.11727970725995317</v>
      </c>
      <c r="I44" s="115">
        <f t="shared" si="2"/>
        <v>1.8926809259342677E-4</v>
      </c>
    </row>
    <row r="45" spans="2:9">
      <c r="B45" s="104" t="s">
        <v>659</v>
      </c>
      <c r="C45" s="105" t="s">
        <v>162</v>
      </c>
      <c r="D45" s="112">
        <v>29744.019882500001</v>
      </c>
      <c r="E45" s="113">
        <f t="shared" si="0"/>
        <v>1.1840784399816332E-3</v>
      </c>
      <c r="F45" s="319">
        <v>0</v>
      </c>
      <c r="G45" s="319">
        <v>0.13350000000000001</v>
      </c>
      <c r="H45" s="114">
        <f t="shared" si="1"/>
        <v>0.13350000000000001</v>
      </c>
      <c r="I45" s="115">
        <f t="shared" si="2"/>
        <v>1.5807447173754805E-4</v>
      </c>
    </row>
    <row r="46" spans="2:9">
      <c r="B46" s="104" t="s">
        <v>660</v>
      </c>
      <c r="C46" s="105" t="s">
        <v>163</v>
      </c>
      <c r="D46" s="112">
        <v>19571.5348562</v>
      </c>
      <c r="E46" s="113">
        <f t="shared" si="0"/>
        <v>7.7912241022304101E-4</v>
      </c>
      <c r="F46" s="319">
        <v>6.6472642607683366E-3</v>
      </c>
      <c r="G46" s="319">
        <v>9.0579999999999994E-2</v>
      </c>
      <c r="H46" s="114">
        <f t="shared" si="1"/>
        <v>9.7528318859138527E-2</v>
      </c>
      <c r="I46" s="115">
        <f t="shared" si="2"/>
        <v>7.5986498854533271E-5</v>
      </c>
    </row>
    <row r="47" spans="2:9">
      <c r="B47" s="104" t="s">
        <v>661</v>
      </c>
      <c r="C47" s="105" t="s">
        <v>164</v>
      </c>
      <c r="D47" s="112">
        <v>4552.6456684800005</v>
      </c>
      <c r="E47" s="113">
        <f t="shared" si="0"/>
        <v>1.8123608046989541E-4</v>
      </c>
      <c r="F47" s="319">
        <v>1.4394961763382817E-2</v>
      </c>
      <c r="G47" s="319">
        <v>9.0999999999999998E-2</v>
      </c>
      <c r="H47" s="114">
        <f t="shared" si="1"/>
        <v>0.10604993252361673</v>
      </c>
      <c r="I47" s="115">
        <f t="shared" si="2"/>
        <v>1.922007410467718E-5</v>
      </c>
    </row>
    <row r="48" spans="2:9">
      <c r="B48" s="104" t="s">
        <v>662</v>
      </c>
      <c r="C48" s="105" t="s">
        <v>165</v>
      </c>
      <c r="D48" s="112">
        <v>103634.17172862</v>
      </c>
      <c r="E48" s="113">
        <f t="shared" si="0"/>
        <v>4.1255683957302121E-3</v>
      </c>
      <c r="F48" s="319">
        <v>3.3788476252133486E-2</v>
      </c>
      <c r="G48" s="319">
        <v>5.203E-2</v>
      </c>
      <c r="H48" s="114">
        <f t="shared" si="1"/>
        <v>8.6697483461832731E-2</v>
      </c>
      <c r="I48" s="115">
        <f t="shared" si="2"/>
        <v>3.5767639775947984E-4</v>
      </c>
    </row>
    <row r="49" spans="2:9">
      <c r="B49" s="104" t="s">
        <v>663</v>
      </c>
      <c r="C49" s="105" t="s">
        <v>166</v>
      </c>
      <c r="D49" s="112">
        <v>19254.099009419999</v>
      </c>
      <c r="E49" s="113">
        <f t="shared" si="0"/>
        <v>7.6648561991243954E-4</v>
      </c>
      <c r="F49" s="319">
        <v>2.6476110995201335E-2</v>
      </c>
      <c r="G49" s="319">
        <v>3.2000000000000001E-2</v>
      </c>
      <c r="H49" s="114">
        <f t="shared" si="1"/>
        <v>5.8899728771124558E-2</v>
      </c>
      <c r="I49" s="115">
        <f t="shared" si="2"/>
        <v>4.5145795119809961E-5</v>
      </c>
    </row>
    <row r="50" spans="2:9">
      <c r="B50" s="104" t="s">
        <v>664</v>
      </c>
      <c r="C50" s="105" t="s">
        <v>167</v>
      </c>
      <c r="D50" s="112">
        <v>89478.803947050008</v>
      </c>
      <c r="E50" s="113">
        <f t="shared" si="0"/>
        <v>3.5620579534167605E-3</v>
      </c>
      <c r="F50" s="319">
        <v>1.847058242355382E-2</v>
      </c>
      <c r="G50" s="319">
        <v>0.20093</v>
      </c>
      <c r="H50" s="114">
        <f t="shared" si="1"/>
        <v>0.22125622948673615</v>
      </c>
      <c r="I50" s="115">
        <f t="shared" si="2"/>
        <v>7.881275119862325E-4</v>
      </c>
    </row>
    <row r="51" spans="2:9">
      <c r="B51" s="104" t="s">
        <v>665</v>
      </c>
      <c r="C51" s="105" t="s">
        <v>168</v>
      </c>
      <c r="D51" s="112">
        <v>920168.08934399998</v>
      </c>
      <c r="E51" s="113">
        <f t="shared" si="0"/>
        <v>3.6630932875094162E-2</v>
      </c>
      <c r="F51" s="319">
        <v>0</v>
      </c>
      <c r="G51" s="319">
        <v>0.37107000000000001</v>
      </c>
      <c r="H51" s="114">
        <f t="shared" si="1"/>
        <v>0.37107000000000001</v>
      </c>
      <c r="I51" s="115">
        <f t="shared" si="2"/>
        <v>1.359264026196119E-2</v>
      </c>
    </row>
    <row r="52" spans="2:9">
      <c r="B52" s="104" t="s">
        <v>666</v>
      </c>
      <c r="C52" s="105" t="s">
        <v>667</v>
      </c>
      <c r="D52" s="112">
        <v>19164.830705280001</v>
      </c>
      <c r="E52" s="113">
        <f t="shared" si="0"/>
        <v>7.6293194173701303E-4</v>
      </c>
      <c r="F52" s="319">
        <v>0</v>
      </c>
      <c r="G52" s="319">
        <v>0.21323</v>
      </c>
      <c r="H52" s="114">
        <f t="shared" si="1"/>
        <v>0.21323</v>
      </c>
      <c r="I52" s="115">
        <f t="shared" si="2"/>
        <v>1.6267997793658329E-4</v>
      </c>
    </row>
    <row r="53" spans="2:9">
      <c r="B53" s="104" t="s">
        <v>668</v>
      </c>
      <c r="C53" s="105" t="s">
        <v>169</v>
      </c>
      <c r="D53" s="112">
        <v>15739.09904049</v>
      </c>
      <c r="E53" s="113">
        <f t="shared" si="0"/>
        <v>6.2655713357509448E-4</v>
      </c>
      <c r="F53" s="319">
        <v>0</v>
      </c>
      <c r="G53" s="319">
        <v>0.127</v>
      </c>
      <c r="H53" s="114">
        <f t="shared" si="1"/>
        <v>0.127</v>
      </c>
      <c r="I53" s="115">
        <f t="shared" si="2"/>
        <v>7.9572755964037005E-5</v>
      </c>
    </row>
    <row r="54" spans="2:9">
      <c r="B54" s="104" t="s">
        <v>669</v>
      </c>
      <c r="C54" s="105" t="s">
        <v>170</v>
      </c>
      <c r="D54" s="112">
        <v>68174.865524349996</v>
      </c>
      <c r="E54" s="113">
        <f t="shared" si="0"/>
        <v>2.7139703622752233E-3</v>
      </c>
      <c r="F54" s="319">
        <v>1.2094918323461728E-2</v>
      </c>
      <c r="G54" s="319">
        <v>0.14180000000000001</v>
      </c>
      <c r="H54" s="114">
        <f t="shared" si="1"/>
        <v>0.15475244803259516</v>
      </c>
      <c r="I54" s="115">
        <f t="shared" si="2"/>
        <v>4.1999355744999997E-4</v>
      </c>
    </row>
    <row r="55" spans="2:9">
      <c r="B55" s="104" t="s">
        <v>670</v>
      </c>
      <c r="C55" s="105" t="s">
        <v>171</v>
      </c>
      <c r="D55" s="112">
        <v>43423.78085748</v>
      </c>
      <c r="E55" s="113">
        <f t="shared" si="0"/>
        <v>1.7286554708793984E-3</v>
      </c>
      <c r="F55" s="319">
        <v>9.5491303866179246E-3</v>
      </c>
      <c r="G55" s="319">
        <v>9.9500000000000005E-2</v>
      </c>
      <c r="H55" s="114">
        <f t="shared" si="1"/>
        <v>0.10952419962335216</v>
      </c>
      <c r="I55" s="115">
        <f t="shared" si="2"/>
        <v>1.8932960687259505E-4</v>
      </c>
    </row>
    <row r="56" spans="2:9">
      <c r="B56" s="104" t="s">
        <v>671</v>
      </c>
      <c r="C56" s="105" t="s">
        <v>172</v>
      </c>
      <c r="D56" s="112">
        <v>7331.566481150001</v>
      </c>
      <c r="E56" s="113">
        <f t="shared" si="0"/>
        <v>2.9186202254824712E-4</v>
      </c>
      <c r="F56" s="319">
        <v>1.9680729760547321E-2</v>
      </c>
      <c r="G56" s="319">
        <v>0.08</v>
      </c>
      <c r="H56" s="114">
        <f t="shared" si="1"/>
        <v>0.10046795895096922</v>
      </c>
      <c r="I56" s="115">
        <f t="shared" si="2"/>
        <v>2.9322781700724145E-5</v>
      </c>
    </row>
    <row r="57" spans="2:9">
      <c r="B57" s="104" t="s">
        <v>672</v>
      </c>
      <c r="C57" s="105" t="s">
        <v>173</v>
      </c>
      <c r="D57" s="112">
        <v>11431.745233129999</v>
      </c>
      <c r="E57" s="113">
        <f t="shared" si="0"/>
        <v>4.5508586651651759E-4</v>
      </c>
      <c r="F57" s="319">
        <v>3.2883919763235778E-2</v>
      </c>
      <c r="G57" s="319">
        <v>1.065E-2</v>
      </c>
      <c r="H57" s="114">
        <f t="shared" si="1"/>
        <v>4.3709026635975007E-2</v>
      </c>
      <c r="I57" s="115">
        <f t="shared" si="2"/>
        <v>1.9891360261226233E-5</v>
      </c>
    </row>
    <row r="58" spans="2:9">
      <c r="B58" s="104" t="s">
        <v>673</v>
      </c>
      <c r="C58" s="105" t="s">
        <v>174</v>
      </c>
      <c r="D58" s="112">
        <v>36458.845269290003</v>
      </c>
      <c r="E58" s="113">
        <f t="shared" si="0"/>
        <v>1.4513886421717984E-3</v>
      </c>
      <c r="F58" s="319">
        <v>1.4860212091998346E-2</v>
      </c>
      <c r="G58" s="319">
        <v>0.16908000000000001</v>
      </c>
      <c r="H58" s="114">
        <f t="shared" si="1"/>
        <v>0.18519649442225589</v>
      </c>
      <c r="I58" s="115">
        <f t="shared" si="2"/>
        <v>2.6879208857449503E-4</v>
      </c>
    </row>
    <row r="59" spans="2:9">
      <c r="B59" s="104" t="s">
        <v>674</v>
      </c>
      <c r="C59" s="105" t="s">
        <v>175</v>
      </c>
      <c r="D59" s="112">
        <v>46210.227205119998</v>
      </c>
      <c r="E59" s="113">
        <f t="shared" si="0"/>
        <v>1.8395809966637354E-3</v>
      </c>
      <c r="F59" s="319">
        <v>2.1746379573170736E-2</v>
      </c>
      <c r="G59" s="319">
        <v>0.12303000000000001</v>
      </c>
      <c r="H59" s="114">
        <f t="shared" si="1"/>
        <v>0.14611410811261435</v>
      </c>
      <c r="I59" s="115">
        <f t="shared" si="2"/>
        <v>2.6878873662843593E-4</v>
      </c>
    </row>
    <row r="60" spans="2:9">
      <c r="B60" s="104" t="s">
        <v>675</v>
      </c>
      <c r="C60" s="105" t="s">
        <v>176</v>
      </c>
      <c r="D60" s="112">
        <v>27369.849752820002</v>
      </c>
      <c r="E60" s="113">
        <f t="shared" si="0"/>
        <v>1.0895652008664164E-3</v>
      </c>
      <c r="F60" s="319">
        <v>9.823182711198428E-3</v>
      </c>
      <c r="G60" s="319">
        <v>0.10128</v>
      </c>
      <c r="H60" s="114">
        <f t="shared" si="1"/>
        <v>0.11160062868369351</v>
      </c>
      <c r="I60" s="115">
        <f t="shared" si="2"/>
        <v>1.2159616140856687E-4</v>
      </c>
    </row>
    <row r="61" spans="2:9">
      <c r="B61" s="104" t="s">
        <v>676</v>
      </c>
      <c r="C61" s="105" t="s">
        <v>177</v>
      </c>
      <c r="D61" s="112">
        <v>18989.57389575</v>
      </c>
      <c r="E61" s="113">
        <f t="shared" si="0"/>
        <v>7.5595515075703738E-4</v>
      </c>
      <c r="F61" s="319">
        <v>1.2260692464358451E-2</v>
      </c>
      <c r="G61" s="319">
        <v>8.8930000000000009E-2</v>
      </c>
      <c r="H61" s="114">
        <f t="shared" si="1"/>
        <v>0.10173586415478617</v>
      </c>
      <c r="I61" s="115">
        <f t="shared" si="2"/>
        <v>7.6907750524528851E-5</v>
      </c>
    </row>
    <row r="62" spans="2:9">
      <c r="B62" s="104" t="s">
        <v>677</v>
      </c>
      <c r="C62" s="105" t="s">
        <v>178</v>
      </c>
      <c r="D62" s="112">
        <v>16522.493348900003</v>
      </c>
      <c r="E62" s="113">
        <f t="shared" si="0"/>
        <v>6.5774324474153988E-4</v>
      </c>
      <c r="F62" s="319">
        <v>2.6896787423103211E-2</v>
      </c>
      <c r="G62" s="319">
        <v>4.7550000000000002E-2</v>
      </c>
      <c r="H62" s="114">
        <f t="shared" si="1"/>
        <v>7.5086258544087486E-2</v>
      </c>
      <c r="I62" s="115">
        <f t="shared" si="2"/>
        <v>4.9387479330290276E-5</v>
      </c>
    </row>
    <row r="63" spans="2:9">
      <c r="B63" s="104" t="s">
        <v>678</v>
      </c>
      <c r="C63" s="105" t="s">
        <v>179</v>
      </c>
      <c r="D63" s="112">
        <v>9851.8945528799995</v>
      </c>
      <c r="E63" s="113">
        <f t="shared" si="0"/>
        <v>3.9219365704839002E-4</v>
      </c>
      <c r="F63" s="319">
        <v>4.0983606557377051E-3</v>
      </c>
      <c r="G63" s="319">
        <v>9.9000000000000005E-2</v>
      </c>
      <c r="H63" s="114">
        <f t="shared" si="1"/>
        <v>0.10330122950819673</v>
      </c>
      <c r="I63" s="115">
        <f t="shared" si="2"/>
        <v>4.0514086978414738E-5</v>
      </c>
    </row>
    <row r="64" spans="2:9">
      <c r="B64" s="104" t="s">
        <v>1145</v>
      </c>
      <c r="C64" s="105" t="s">
        <v>35</v>
      </c>
      <c r="D64" s="112">
        <v>12010.00953594</v>
      </c>
      <c r="E64" s="113">
        <f t="shared" si="0"/>
        <v>4.781059658935754E-4</v>
      </c>
      <c r="F64" s="319">
        <v>2.0455873758036237E-2</v>
      </c>
      <c r="G64" s="319">
        <v>7.0000000000000007E-2</v>
      </c>
      <c r="H64" s="114">
        <f t="shared" si="1"/>
        <v>9.1171829339567509E-2</v>
      </c>
      <c r="I64" s="115">
        <f t="shared" si="2"/>
        <v>4.3589795528678142E-5</v>
      </c>
    </row>
    <row r="65" spans="2:9">
      <c r="B65" s="104" t="s">
        <v>679</v>
      </c>
      <c r="C65" s="105" t="s">
        <v>180</v>
      </c>
      <c r="D65" s="112">
        <v>35535.051694410002</v>
      </c>
      <c r="E65" s="113">
        <f t="shared" si="0"/>
        <v>1.4146133824950616E-3</v>
      </c>
      <c r="F65" s="319">
        <v>7.9543004957965072E-3</v>
      </c>
      <c r="G65" s="319">
        <v>6.9879999999999998E-2</v>
      </c>
      <c r="H65" s="114">
        <f t="shared" si="1"/>
        <v>7.8112223755119642E-2</v>
      </c>
      <c r="I65" s="115">
        <f t="shared" si="2"/>
        <v>1.1049859706044089E-4</v>
      </c>
    </row>
    <row r="66" spans="2:9">
      <c r="B66" s="104" t="s">
        <v>680</v>
      </c>
      <c r="C66" s="105" t="s">
        <v>181</v>
      </c>
      <c r="D66" s="112">
        <v>28318.380877219999</v>
      </c>
      <c r="E66" s="113">
        <f t="shared" si="0"/>
        <v>1.127325236614455E-3</v>
      </c>
      <c r="F66" s="319">
        <v>2.9807029634734666E-2</v>
      </c>
      <c r="G66" s="319">
        <v>5.6479999999999995E-2</v>
      </c>
      <c r="H66" s="114">
        <f t="shared" si="1"/>
        <v>8.7128780151619567E-2</v>
      </c>
      <c r="I66" s="115">
        <f t="shared" si="2"/>
        <v>9.8222472700353357E-5</v>
      </c>
    </row>
    <row r="67" spans="2:9">
      <c r="B67" s="104" t="s">
        <v>681</v>
      </c>
      <c r="C67" s="105" t="s">
        <v>182</v>
      </c>
      <c r="D67" s="112">
        <v>114751.6983774</v>
      </c>
      <c r="E67" s="113">
        <f t="shared" si="0"/>
        <v>4.5681455478012653E-3</v>
      </c>
      <c r="F67" s="319">
        <v>3.6565593845941567E-2</v>
      </c>
      <c r="G67" s="319">
        <v>0.13034000000000001</v>
      </c>
      <c r="H67" s="114">
        <f t="shared" si="1"/>
        <v>0.1692885735968816</v>
      </c>
      <c r="I67" s="115">
        <f t="shared" si="2"/>
        <v>7.7333484377022153E-4</v>
      </c>
    </row>
    <row r="68" spans="2:9">
      <c r="B68" s="104" t="s">
        <v>682</v>
      </c>
      <c r="C68" s="105" t="s">
        <v>183</v>
      </c>
      <c r="D68" s="112">
        <v>8581.7156159799997</v>
      </c>
      <c r="E68" s="113">
        <f t="shared" si="0"/>
        <v>3.4162915702306022E-4</v>
      </c>
      <c r="F68" s="319">
        <v>2.0637418847137514E-2</v>
      </c>
      <c r="G68" s="319">
        <v>5.5500000000000001E-2</v>
      </c>
      <c r="H68" s="114">
        <f t="shared" si="1"/>
        <v>7.6710107220145582E-2</v>
      </c>
      <c r="I68" s="115">
        <f t="shared" si="2"/>
        <v>2.6206409264766902E-5</v>
      </c>
    </row>
    <row r="69" spans="2:9">
      <c r="B69" s="104" t="s">
        <v>683</v>
      </c>
      <c r="C69" s="105" t="s">
        <v>184</v>
      </c>
      <c r="D69" s="112">
        <v>20225.3274724</v>
      </c>
      <c r="E69" s="113">
        <f t="shared" si="0"/>
        <v>8.0514921306004011E-4</v>
      </c>
      <c r="F69" s="319">
        <v>1.7618707604426992E-2</v>
      </c>
      <c r="G69" s="319">
        <v>8.72E-2</v>
      </c>
      <c r="H69" s="114">
        <f t="shared" si="1"/>
        <v>0.10558688325598001</v>
      </c>
      <c r="I69" s="115">
        <f t="shared" si="2"/>
        <v>8.5013195963014635E-5</v>
      </c>
    </row>
    <row r="70" spans="2:9">
      <c r="B70" s="104" t="s">
        <v>684</v>
      </c>
      <c r="C70" s="105" t="s">
        <v>185</v>
      </c>
      <c r="D70" s="112">
        <v>99433.039897800001</v>
      </c>
      <c r="E70" s="113">
        <f t="shared" si="0"/>
        <v>3.958325714880564E-3</v>
      </c>
      <c r="F70" s="319">
        <v>1.3555051650289746E-2</v>
      </c>
      <c r="G70" s="319">
        <v>0.12953000000000001</v>
      </c>
      <c r="H70" s="114">
        <f t="shared" si="1"/>
        <v>0.14396294457042078</v>
      </c>
      <c r="I70" s="115">
        <f t="shared" si="2"/>
        <v>5.6985222548302183E-4</v>
      </c>
    </row>
    <row r="71" spans="2:9">
      <c r="B71" s="104" t="s">
        <v>685</v>
      </c>
      <c r="C71" s="105" t="s">
        <v>186</v>
      </c>
      <c r="D71" s="112">
        <v>24491.606793120001</v>
      </c>
      <c r="E71" s="113">
        <f t="shared" si="0"/>
        <v>9.749853476027074E-4</v>
      </c>
      <c r="F71" s="319">
        <v>0</v>
      </c>
      <c r="G71" s="319">
        <v>0.13452999999999998</v>
      </c>
      <c r="H71" s="114">
        <f t="shared" si="1"/>
        <v>0.13452999999999998</v>
      </c>
      <c r="I71" s="115">
        <f t="shared" si="2"/>
        <v>1.311647788129922E-4</v>
      </c>
    </row>
    <row r="72" spans="2:9">
      <c r="B72" s="104" t="s">
        <v>686</v>
      </c>
      <c r="C72" s="105" t="s">
        <v>187</v>
      </c>
      <c r="D72" s="112">
        <v>199745.05277345996</v>
      </c>
      <c r="E72" s="113">
        <f t="shared" si="0"/>
        <v>7.9516424281709554E-3</v>
      </c>
      <c r="F72" s="319">
        <v>2.280153230803899E-2</v>
      </c>
      <c r="G72" s="319">
        <v>0.12255000000000001</v>
      </c>
      <c r="H72" s="114">
        <f t="shared" si="1"/>
        <v>0.14674869620021408</v>
      </c>
      <c r="I72" s="115">
        <f t="shared" si="2"/>
        <v>1.1668931589843921E-3</v>
      </c>
    </row>
    <row r="73" spans="2:9">
      <c r="B73" s="104" t="s">
        <v>687</v>
      </c>
      <c r="C73" s="105" t="s">
        <v>188</v>
      </c>
      <c r="D73" s="112">
        <v>270032.97139120003</v>
      </c>
      <c r="E73" s="113">
        <f t="shared" si="0"/>
        <v>1.0749731232415474E-2</v>
      </c>
      <c r="F73" s="319">
        <v>2.4119718309859154E-2</v>
      </c>
      <c r="G73" s="319">
        <v>0.10099999999999999</v>
      </c>
      <c r="H73" s="114">
        <f t="shared" si="1"/>
        <v>0.12633776408450703</v>
      </c>
      <c r="I73" s="115">
        <f t="shared" si="2"/>
        <v>1.3580970084127633E-3</v>
      </c>
    </row>
    <row r="74" spans="2:9">
      <c r="B74" s="104" t="s">
        <v>688</v>
      </c>
      <c r="C74" s="105" t="s">
        <v>189</v>
      </c>
      <c r="D74" s="112">
        <v>38834.691846160007</v>
      </c>
      <c r="E74" s="113">
        <f t="shared" si="0"/>
        <v>1.5459686189028888E-3</v>
      </c>
      <c r="F74" s="319">
        <v>1.0502763885232958E-2</v>
      </c>
      <c r="G74" s="319">
        <v>0.12125</v>
      </c>
      <c r="H74" s="114">
        <f t="shared" si="1"/>
        <v>0.13238949394577521</v>
      </c>
      <c r="I74" s="115">
        <f t="shared" si="2"/>
        <v>2.0467000311260244E-4</v>
      </c>
    </row>
    <row r="75" spans="2:9">
      <c r="B75" s="104" t="s">
        <v>689</v>
      </c>
      <c r="C75" s="105" t="s">
        <v>190</v>
      </c>
      <c r="D75" s="112">
        <v>36672.245865360004</v>
      </c>
      <c r="E75" s="113">
        <f t="shared" si="0"/>
        <v>1.459883897550322E-3</v>
      </c>
      <c r="F75" s="319">
        <v>3.556808688387636E-2</v>
      </c>
      <c r="G75" s="319">
        <v>8.4830000000000003E-2</v>
      </c>
      <c r="H75" s="114">
        <f t="shared" si="1"/>
        <v>0.12190670728905598</v>
      </c>
      <c r="I75" s="115">
        <f t="shared" si="2"/>
        <v>1.7796963897467329E-4</v>
      </c>
    </row>
    <row r="76" spans="2:9">
      <c r="B76" s="104" t="s">
        <v>690</v>
      </c>
      <c r="C76" s="105" t="s">
        <v>191</v>
      </c>
      <c r="D76" s="112">
        <v>18467.471179370004</v>
      </c>
      <c r="E76" s="113">
        <f t="shared" si="0"/>
        <v>7.3517078561864788E-4</v>
      </c>
      <c r="F76" s="319">
        <v>2.8739300739881037E-2</v>
      </c>
      <c r="G76" s="319">
        <v>6.8129999999999996E-2</v>
      </c>
      <c r="H76" s="114">
        <f t="shared" si="1"/>
        <v>9.784830501958508E-2</v>
      </c>
      <c r="I76" s="115">
        <f t="shared" si="2"/>
        <v>7.1935215272701447E-5</v>
      </c>
    </row>
    <row r="77" spans="2:9">
      <c r="B77" s="104" t="s">
        <v>691</v>
      </c>
      <c r="C77" s="105" t="s">
        <v>192</v>
      </c>
      <c r="D77" s="112">
        <v>61595.977369079999</v>
      </c>
      <c r="E77" s="113">
        <f t="shared" ref="E77:E140" si="3">IF(OR(H77="N/A",D77="N/A"),"N/A",D77/$D$513)</f>
        <v>2.4520716796331715E-3</v>
      </c>
      <c r="F77" s="319">
        <v>1.4056752496058852E-2</v>
      </c>
      <c r="G77" s="319">
        <v>0.11130000000000001</v>
      </c>
      <c r="H77" s="114">
        <f t="shared" ref="H77:H140" si="4">IFERROR(F77*(1+0.5*G77)+G77,"N/A")</f>
        <v>0.12613901077246453</v>
      </c>
      <c r="I77" s="115">
        <f t="shared" ref="I77:I140" si="5">IF(AND(ISNUMBER(D77),ISNUMBER(H77)),E77*H77,"N/A")</f>
        <v>3.0930189601210381E-4</v>
      </c>
    </row>
    <row r="78" spans="2:9">
      <c r="B78" s="104" t="s">
        <v>692</v>
      </c>
      <c r="C78" s="105" t="s">
        <v>193</v>
      </c>
      <c r="D78" s="112">
        <v>16861.134629240001</v>
      </c>
      <c r="E78" s="113">
        <f t="shared" si="3"/>
        <v>6.7122420126733504E-4</v>
      </c>
      <c r="F78" s="319">
        <v>3.121613485851896E-2</v>
      </c>
      <c r="G78" s="319">
        <v>0.1</v>
      </c>
      <c r="H78" s="114">
        <f t="shared" si="4"/>
        <v>0.13277694160144493</v>
      </c>
      <c r="I78" s="115">
        <f t="shared" si="5"/>
        <v>8.9123096573149468E-5</v>
      </c>
    </row>
    <row r="79" spans="2:9">
      <c r="B79" s="104" t="s">
        <v>693</v>
      </c>
      <c r="C79" s="105" t="s">
        <v>194</v>
      </c>
      <c r="D79" s="112">
        <v>24755.28698882</v>
      </c>
      <c r="E79" s="113">
        <f t="shared" si="3"/>
        <v>9.8548218145407939E-4</v>
      </c>
      <c r="F79" s="319">
        <v>1.2583924803376176E-2</v>
      </c>
      <c r="G79" s="319">
        <v>9.9100000000000008E-2</v>
      </c>
      <c r="H79" s="114">
        <f t="shared" si="4"/>
        <v>0.11230745827738348</v>
      </c>
      <c r="I79" s="115">
        <f t="shared" si="5"/>
        <v>1.1067699897675887E-4</v>
      </c>
    </row>
    <row r="80" spans="2:9">
      <c r="B80" s="104" t="s">
        <v>694</v>
      </c>
      <c r="C80" s="105" t="s">
        <v>195</v>
      </c>
      <c r="D80" s="112">
        <v>23759.997793459999</v>
      </c>
      <c r="E80" s="113">
        <f t="shared" si="3"/>
        <v>9.4586075562031629E-4</v>
      </c>
      <c r="F80" s="319">
        <v>2.8939327804452204E-2</v>
      </c>
      <c r="G80" s="319">
        <v>0.43550000000000005</v>
      </c>
      <c r="H80" s="114">
        <f t="shared" si="4"/>
        <v>0.47074086643387175</v>
      </c>
      <c r="I80" s="115">
        <f t="shared" si="5"/>
        <v>4.4525531162650431E-4</v>
      </c>
    </row>
    <row r="81" spans="2:9">
      <c r="B81" s="104" t="s">
        <v>695</v>
      </c>
      <c r="C81" s="105" t="s">
        <v>196</v>
      </c>
      <c r="D81" s="112">
        <v>44455.878064159995</v>
      </c>
      <c r="E81" s="113">
        <f t="shared" si="3"/>
        <v>1.7697421852920009E-3</v>
      </c>
      <c r="F81" s="319">
        <v>0</v>
      </c>
      <c r="G81" s="319">
        <v>5.1799999999999999E-2</v>
      </c>
      <c r="H81" s="114">
        <f t="shared" si="4"/>
        <v>5.1799999999999999E-2</v>
      </c>
      <c r="I81" s="115">
        <f t="shared" si="5"/>
        <v>9.1672645198125638E-5</v>
      </c>
    </row>
    <row r="82" spans="2:9">
      <c r="B82" s="104" t="s">
        <v>696</v>
      </c>
      <c r="C82" s="105" t="s">
        <v>197</v>
      </c>
      <c r="D82" s="112">
        <v>44122.395709439996</v>
      </c>
      <c r="E82" s="113">
        <f t="shared" si="3"/>
        <v>1.7564666002198371E-3</v>
      </c>
      <c r="F82" s="319">
        <v>2.6041666666666671E-2</v>
      </c>
      <c r="G82" s="319">
        <v>7.3330000000000006E-2</v>
      </c>
      <c r="H82" s="114">
        <f t="shared" si="4"/>
        <v>0.10032648437500001</v>
      </c>
      <c r="I82" s="115">
        <f t="shared" si="5"/>
        <v>1.7622011892216488E-4</v>
      </c>
    </row>
    <row r="83" spans="2:9">
      <c r="B83" s="104" t="s">
        <v>697</v>
      </c>
      <c r="C83" s="105" t="s">
        <v>198</v>
      </c>
      <c r="D83" s="112">
        <v>77374.188005050004</v>
      </c>
      <c r="E83" s="113">
        <f t="shared" si="3"/>
        <v>3.0801858050723148E-3</v>
      </c>
      <c r="F83" s="319">
        <v>0</v>
      </c>
      <c r="G83" s="319">
        <v>0.12839999999999999</v>
      </c>
      <c r="H83" s="114">
        <f t="shared" si="4"/>
        <v>0.12839999999999999</v>
      </c>
      <c r="I83" s="115">
        <f t="shared" si="5"/>
        <v>3.9549585737128518E-4</v>
      </c>
    </row>
    <row r="84" spans="2:9">
      <c r="B84" s="104" t="s">
        <v>698</v>
      </c>
      <c r="C84" s="105" t="s">
        <v>199</v>
      </c>
      <c r="D84" s="112">
        <v>68657.462761160001</v>
      </c>
      <c r="E84" s="113">
        <f t="shared" si="3"/>
        <v>2.7331820554343461E-3</v>
      </c>
      <c r="F84" s="319">
        <v>3.017030528127548E-2</v>
      </c>
      <c r="G84" s="319">
        <v>8.9969999999999994E-2</v>
      </c>
      <c r="H84" s="114">
        <f t="shared" si="4"/>
        <v>0.12149751646435365</v>
      </c>
      <c r="I84" s="115">
        <f t="shared" si="5"/>
        <v>3.3207483178021043E-4</v>
      </c>
    </row>
    <row r="85" spans="2:9">
      <c r="B85" s="104" t="s">
        <v>699</v>
      </c>
      <c r="C85" s="105" t="s">
        <v>200</v>
      </c>
      <c r="D85" s="112">
        <v>20945.022618790001</v>
      </c>
      <c r="E85" s="113">
        <f t="shared" si="3"/>
        <v>8.3379952695729527E-4</v>
      </c>
      <c r="F85" s="319">
        <v>7.9910500239731494E-3</v>
      </c>
      <c r="G85" s="319">
        <v>6.7670000000000008E-2</v>
      </c>
      <c r="H85" s="114">
        <f t="shared" si="4"/>
        <v>7.5931427201534285E-2</v>
      </c>
      <c r="I85" s="115">
        <f t="shared" si="5"/>
        <v>6.3311588081831595E-5</v>
      </c>
    </row>
    <row r="86" spans="2:9">
      <c r="B86" s="104" t="s">
        <v>700</v>
      </c>
      <c r="C86" s="105" t="s">
        <v>201</v>
      </c>
      <c r="D86" s="112">
        <v>76633.698470846648</v>
      </c>
      <c r="E86" s="113">
        <f t="shared" si="3"/>
        <v>3.0507076882627542E-3</v>
      </c>
      <c r="F86" s="319">
        <v>3.5133404482390614E-2</v>
      </c>
      <c r="G86" s="319">
        <v>9.0869999999999992E-2</v>
      </c>
      <c r="H86" s="114">
        <f t="shared" si="4"/>
        <v>0.12759969071504801</v>
      </c>
      <c r="I86" s="115">
        <f t="shared" si="5"/>
        <v>3.8926935748434652E-4</v>
      </c>
    </row>
    <row r="87" spans="2:9">
      <c r="B87" s="104" t="s">
        <v>701</v>
      </c>
      <c r="C87" s="105" t="s">
        <v>702</v>
      </c>
      <c r="D87" s="112">
        <v>14127.136160919999</v>
      </c>
      <c r="E87" s="113" t="str">
        <f t="shared" si="3"/>
        <v>N/A</v>
      </c>
      <c r="F87" s="319">
        <v>1.5850049325879644E-2</v>
      </c>
      <c r="G87" s="319" t="s">
        <v>151</v>
      </c>
      <c r="H87" s="114" t="str">
        <f t="shared" si="4"/>
        <v>N/A</v>
      </c>
      <c r="I87" s="115" t="str">
        <f t="shared" si="5"/>
        <v>N/A</v>
      </c>
    </row>
    <row r="88" spans="2:9">
      <c r="B88" s="104" t="s">
        <v>703</v>
      </c>
      <c r="C88" s="105" t="s">
        <v>202</v>
      </c>
      <c r="D88" s="112">
        <v>499652.44530846004</v>
      </c>
      <c r="E88" s="113">
        <f t="shared" si="3"/>
        <v>1.9890643238909881E-2</v>
      </c>
      <c r="F88" s="319" t="s">
        <v>154</v>
      </c>
      <c r="G88" s="319">
        <v>-1.6E-2</v>
      </c>
      <c r="H88" s="114">
        <f t="shared" si="4"/>
        <v>-1.6E-2</v>
      </c>
      <c r="I88" s="115">
        <f t="shared" si="5"/>
        <v>-3.182502918225581E-4</v>
      </c>
    </row>
    <row r="89" spans="2:9">
      <c r="B89" s="104" t="s">
        <v>704</v>
      </c>
      <c r="C89" s="105" t="s">
        <v>203</v>
      </c>
      <c r="D89" s="112">
        <v>51899.151523920002</v>
      </c>
      <c r="E89" s="113">
        <f t="shared" si="3"/>
        <v>2.0660511462665303E-3</v>
      </c>
      <c r="F89" s="319">
        <v>0</v>
      </c>
      <c r="G89" s="319">
        <v>9.0800000000000006E-2</v>
      </c>
      <c r="H89" s="114">
        <f t="shared" si="4"/>
        <v>9.0800000000000006E-2</v>
      </c>
      <c r="I89" s="115">
        <f t="shared" si="5"/>
        <v>1.8759744408100096E-4</v>
      </c>
    </row>
    <row r="90" spans="2:9">
      <c r="B90" s="104" t="s">
        <v>705</v>
      </c>
      <c r="C90" s="105" t="s">
        <v>204</v>
      </c>
      <c r="D90" s="112">
        <v>7515.4815857800004</v>
      </c>
      <c r="E90" s="113">
        <f t="shared" si="3"/>
        <v>2.9918349123471318E-4</v>
      </c>
      <c r="F90" s="319">
        <v>1.8725868725868729E-2</v>
      </c>
      <c r="G90" s="319">
        <v>4.3700000000000003E-2</v>
      </c>
      <c r="H90" s="114">
        <f t="shared" si="4"/>
        <v>6.283502895752896E-2</v>
      </c>
      <c r="I90" s="115">
        <f t="shared" si="5"/>
        <v>1.8799203335347814E-5</v>
      </c>
    </row>
    <row r="91" spans="2:9">
      <c r="B91" s="104" t="s">
        <v>706</v>
      </c>
      <c r="C91" s="105" t="s">
        <v>205</v>
      </c>
      <c r="D91" s="112">
        <v>20651.580224550002</v>
      </c>
      <c r="E91" s="113">
        <f t="shared" si="3"/>
        <v>8.2211789099252773E-4</v>
      </c>
      <c r="F91" s="319">
        <v>2.9038533482977927E-2</v>
      </c>
      <c r="G91" s="319">
        <v>4.9050000000000003E-2</v>
      </c>
      <c r="H91" s="114">
        <f t="shared" si="4"/>
        <v>7.880070351664796E-2</v>
      </c>
      <c r="I91" s="115">
        <f t="shared" si="5"/>
        <v>6.4783468183834088E-5</v>
      </c>
    </row>
    <row r="92" spans="2:9">
      <c r="B92" s="104" t="s">
        <v>707</v>
      </c>
      <c r="C92" s="105" t="s">
        <v>206</v>
      </c>
      <c r="D92" s="112">
        <v>150472.27460546998</v>
      </c>
      <c r="E92" s="113">
        <f t="shared" si="3"/>
        <v>5.9901444686755456E-3</v>
      </c>
      <c r="F92" s="319">
        <v>3.0136775779929306E-2</v>
      </c>
      <c r="G92" s="319">
        <v>0.12717000000000001</v>
      </c>
      <c r="H92" s="114">
        <f t="shared" si="4"/>
        <v>0.15922302266789612</v>
      </c>
      <c r="I92" s="115">
        <f t="shared" si="5"/>
        <v>9.5376890851989898E-4</v>
      </c>
    </row>
    <row r="93" spans="2:9">
      <c r="B93" s="104" t="s">
        <v>708</v>
      </c>
      <c r="C93" s="105" t="s">
        <v>207</v>
      </c>
      <c r="D93" s="112">
        <v>14130.398778079998</v>
      </c>
      <c r="E93" s="113">
        <f t="shared" si="3"/>
        <v>5.6251645230076574E-4</v>
      </c>
      <c r="F93" s="319">
        <v>2.8988995873452543E-2</v>
      </c>
      <c r="G93" s="319">
        <v>6.25E-2</v>
      </c>
      <c r="H93" s="114">
        <f t="shared" si="4"/>
        <v>9.239490199449793E-2</v>
      </c>
      <c r="I93" s="115">
        <f t="shared" si="5"/>
        <v>5.1973652480621919E-5</v>
      </c>
    </row>
    <row r="94" spans="2:9">
      <c r="B94" s="104" t="s">
        <v>709</v>
      </c>
      <c r="C94" s="105" t="s">
        <v>208</v>
      </c>
      <c r="D94" s="112">
        <v>13421.634189929999</v>
      </c>
      <c r="E94" s="113">
        <f t="shared" si="3"/>
        <v>5.343012725380383E-4</v>
      </c>
      <c r="F94" s="319">
        <v>4.3548745280923826E-2</v>
      </c>
      <c r="G94" s="319">
        <v>0.14018</v>
      </c>
      <c r="H94" s="114">
        <f t="shared" si="4"/>
        <v>0.18678107683766376</v>
      </c>
      <c r="I94" s="115">
        <f t="shared" si="5"/>
        <v>9.9797367040388853E-5</v>
      </c>
    </row>
    <row r="95" spans="2:9">
      <c r="B95" s="104" t="s">
        <v>710</v>
      </c>
      <c r="C95" s="105" t="s">
        <v>209</v>
      </c>
      <c r="D95" s="112">
        <v>70203.440922120004</v>
      </c>
      <c r="E95" s="113">
        <f t="shared" si="3"/>
        <v>2.794725835202736E-3</v>
      </c>
      <c r="F95" s="319">
        <v>3.1150211795373087E-2</v>
      </c>
      <c r="G95" s="319">
        <v>0.13225000000000001</v>
      </c>
      <c r="H95" s="114">
        <f t="shared" si="4"/>
        <v>0.16546001955034215</v>
      </c>
      <c r="I95" s="115">
        <f t="shared" si="5"/>
        <v>4.62415391330491E-4</v>
      </c>
    </row>
    <row r="96" spans="2:9">
      <c r="B96" s="104" t="s">
        <v>711</v>
      </c>
      <c r="C96" s="105" t="s">
        <v>210</v>
      </c>
      <c r="D96" s="112">
        <v>66386.677287690007</v>
      </c>
      <c r="E96" s="113">
        <f t="shared" si="3"/>
        <v>2.642784451762044E-3</v>
      </c>
      <c r="F96" s="319">
        <v>2.0863507828126075E-2</v>
      </c>
      <c r="G96" s="319">
        <v>0.106</v>
      </c>
      <c r="H96" s="114">
        <f t="shared" si="4"/>
        <v>0.12796927374301675</v>
      </c>
      <c r="I96" s="115">
        <f t="shared" si="5"/>
        <v>3.3819520695132544E-4</v>
      </c>
    </row>
    <row r="97" spans="2:9">
      <c r="B97" s="104" t="s">
        <v>712</v>
      </c>
      <c r="C97" s="105" t="s">
        <v>211</v>
      </c>
      <c r="D97" s="112">
        <v>11809.659301600001</v>
      </c>
      <c r="E97" s="113">
        <f t="shared" si="3"/>
        <v>4.7013023181780456E-4</v>
      </c>
      <c r="F97" s="319">
        <v>1.2364117591454768E-2</v>
      </c>
      <c r="G97" s="319">
        <v>5.3449999999999998E-2</v>
      </c>
      <c r="H97" s="114">
        <f t="shared" si="4"/>
        <v>6.6144548634086392E-2</v>
      </c>
      <c r="I97" s="115">
        <f t="shared" si="5"/>
        <v>3.1096551982827083E-5</v>
      </c>
    </row>
    <row r="98" spans="2:9">
      <c r="B98" s="104" t="s">
        <v>713</v>
      </c>
      <c r="C98" s="105" t="s">
        <v>212</v>
      </c>
      <c r="D98" s="112">
        <v>15905.933932899999</v>
      </c>
      <c r="E98" s="113">
        <f t="shared" si="3"/>
        <v>6.3319865680967118E-4</v>
      </c>
      <c r="F98" s="319">
        <v>0</v>
      </c>
      <c r="G98" s="319">
        <v>6.1000000000000006E-2</v>
      </c>
      <c r="H98" s="114">
        <f t="shared" si="4"/>
        <v>6.1000000000000006E-2</v>
      </c>
      <c r="I98" s="115">
        <f t="shared" si="5"/>
        <v>3.8625118065389947E-5</v>
      </c>
    </row>
    <row r="99" spans="2:9">
      <c r="B99" s="104" t="s">
        <v>714</v>
      </c>
      <c r="C99" s="105" t="s">
        <v>213</v>
      </c>
      <c r="D99" s="112">
        <v>18136.172685040001</v>
      </c>
      <c r="E99" s="113">
        <f t="shared" si="3"/>
        <v>7.2198213775315418E-4</v>
      </c>
      <c r="F99" s="319">
        <v>1.5770979743695741E-2</v>
      </c>
      <c r="G99" s="319">
        <v>0.15053</v>
      </c>
      <c r="H99" s="114">
        <f t="shared" si="4"/>
        <v>0.16748798253410499</v>
      </c>
      <c r="I99" s="115">
        <f t="shared" si="5"/>
        <v>1.2092333167793607E-4</v>
      </c>
    </row>
    <row r="100" spans="2:9">
      <c r="B100" s="104" t="s">
        <v>715</v>
      </c>
      <c r="C100" s="105" t="s">
        <v>214</v>
      </c>
      <c r="D100" s="112">
        <v>52903.072153749999</v>
      </c>
      <c r="E100" s="113">
        <f t="shared" si="3"/>
        <v>2.1060161805130906E-3</v>
      </c>
      <c r="F100" s="319">
        <v>3.6007858546168954E-2</v>
      </c>
      <c r="G100" s="319">
        <v>0.16333000000000003</v>
      </c>
      <c r="H100" s="114">
        <f t="shared" si="4"/>
        <v>0.20227844031434189</v>
      </c>
      <c r="I100" s="115">
        <f t="shared" si="5"/>
        <v>4.2600166827095546E-4</v>
      </c>
    </row>
    <row r="101" spans="2:9">
      <c r="B101" s="104" t="s">
        <v>716</v>
      </c>
      <c r="C101" s="105" t="s">
        <v>215</v>
      </c>
      <c r="D101" s="112">
        <v>36677.850328391534</v>
      </c>
      <c r="E101" s="113">
        <f t="shared" si="3"/>
        <v>1.4601070053840823E-3</v>
      </c>
      <c r="F101" s="319">
        <v>3.8319672131147536E-2</v>
      </c>
      <c r="G101" s="319">
        <v>0.10227</v>
      </c>
      <c r="H101" s="114">
        <f t="shared" si="4"/>
        <v>0.14254914856557377</v>
      </c>
      <c r="I101" s="115">
        <f t="shared" si="5"/>
        <v>2.0813701043213056E-4</v>
      </c>
    </row>
    <row r="102" spans="2:9">
      <c r="B102" s="104" t="s">
        <v>717</v>
      </c>
      <c r="C102" s="105" t="s">
        <v>216</v>
      </c>
      <c r="D102" s="112">
        <v>19295.519799999998</v>
      </c>
      <c r="E102" s="113">
        <f t="shared" si="3"/>
        <v>7.6813453842737198E-4</v>
      </c>
      <c r="F102" s="319" t="s">
        <v>154</v>
      </c>
      <c r="G102" s="319">
        <v>9.35E-2</v>
      </c>
      <c r="H102" s="114">
        <f t="shared" si="4"/>
        <v>9.35E-2</v>
      </c>
      <c r="I102" s="115">
        <f t="shared" si="5"/>
        <v>7.1820579342959281E-5</v>
      </c>
    </row>
    <row r="103" spans="2:9">
      <c r="B103" s="104" t="s">
        <v>1141</v>
      </c>
      <c r="C103" s="105" t="s">
        <v>719</v>
      </c>
      <c r="D103" s="112">
        <v>12868.893686880001</v>
      </c>
      <c r="E103" s="113">
        <f t="shared" si="3"/>
        <v>5.122972490351098E-4</v>
      </c>
      <c r="F103" s="319">
        <v>2.3593073593073593E-2</v>
      </c>
      <c r="G103" s="319">
        <v>7.9500000000000001E-2</v>
      </c>
      <c r="H103" s="114">
        <f t="shared" si="4"/>
        <v>0.10403089826839827</v>
      </c>
      <c r="I103" s="115">
        <f t="shared" si="5"/>
        <v>5.3294742997551805E-5</v>
      </c>
    </row>
    <row r="104" spans="2:9">
      <c r="B104" s="104" t="s">
        <v>718</v>
      </c>
      <c r="C104" s="105" t="s">
        <v>217</v>
      </c>
      <c r="D104" s="112">
        <v>67295.864925119997</v>
      </c>
      <c r="E104" s="113">
        <f t="shared" si="3"/>
        <v>2.6789782642874346E-3</v>
      </c>
      <c r="F104" s="319">
        <v>0</v>
      </c>
      <c r="G104" s="319">
        <v>0.19241</v>
      </c>
      <c r="H104" s="114">
        <f t="shared" si="4"/>
        <v>0.19241</v>
      </c>
      <c r="I104" s="115">
        <f t="shared" si="5"/>
        <v>5.1546220783154533E-4</v>
      </c>
    </row>
    <row r="105" spans="2:9">
      <c r="B105" s="104" t="s">
        <v>720</v>
      </c>
      <c r="C105" s="105" t="s">
        <v>218</v>
      </c>
      <c r="D105" s="112">
        <v>22284.802345600001</v>
      </c>
      <c r="E105" s="113">
        <f t="shared" si="3"/>
        <v>8.8713476190896271E-4</v>
      </c>
      <c r="F105" s="319">
        <v>2.9205607476635513E-3</v>
      </c>
      <c r="G105" s="319">
        <v>0.1363</v>
      </c>
      <c r="H105" s="114">
        <f t="shared" si="4"/>
        <v>0.13941959696261683</v>
      </c>
      <c r="I105" s="115">
        <f t="shared" si="5"/>
        <v>1.2368397095687461E-4</v>
      </c>
    </row>
    <row r="106" spans="2:9">
      <c r="B106" s="104" t="s">
        <v>721</v>
      </c>
      <c r="C106" s="105" t="s">
        <v>219</v>
      </c>
      <c r="D106" s="112">
        <v>9389.1685174899994</v>
      </c>
      <c r="E106" s="113">
        <f t="shared" si="3"/>
        <v>3.737730157131602E-4</v>
      </c>
      <c r="F106" s="319">
        <v>2.8396515187190954E-2</v>
      </c>
      <c r="G106" s="319">
        <v>0.20266999999999999</v>
      </c>
      <c r="H106" s="114">
        <f t="shared" si="4"/>
        <v>0.23394407605368495</v>
      </c>
      <c r="I106" s="115">
        <f t="shared" si="5"/>
        <v>8.7441982814814726E-5</v>
      </c>
    </row>
    <row r="107" spans="2:9">
      <c r="B107" s="104" t="s">
        <v>722</v>
      </c>
      <c r="C107" s="105" t="s">
        <v>220</v>
      </c>
      <c r="D107" s="112">
        <v>15932.43975224</v>
      </c>
      <c r="E107" s="113">
        <f t="shared" si="3"/>
        <v>6.3425382586007281E-4</v>
      </c>
      <c r="F107" s="319">
        <v>3.8377445339470656E-2</v>
      </c>
      <c r="G107" s="319">
        <v>8.0400000000000013E-2</v>
      </c>
      <c r="H107" s="114">
        <f t="shared" si="4"/>
        <v>0.12032021864211739</v>
      </c>
      <c r="I107" s="115">
        <f t="shared" si="5"/>
        <v>7.6313559002083405E-5</v>
      </c>
    </row>
    <row r="108" spans="2:9">
      <c r="B108" s="104" t="s">
        <v>723</v>
      </c>
      <c r="C108" s="105" t="s">
        <v>221</v>
      </c>
      <c r="D108" s="112">
        <v>18190.665852040001</v>
      </c>
      <c r="E108" s="113">
        <f t="shared" si="3"/>
        <v>7.2415145395271008E-4</v>
      </c>
      <c r="F108" s="319">
        <v>1.2520303194369248E-2</v>
      </c>
      <c r="G108" s="319">
        <v>7.7450000000000005E-2</v>
      </c>
      <c r="H108" s="114">
        <f t="shared" si="4"/>
        <v>9.0455151935571201E-2</v>
      </c>
      <c r="I108" s="115">
        <f t="shared" si="5"/>
        <v>6.5503229791657178E-5</v>
      </c>
    </row>
    <row r="109" spans="2:9">
      <c r="B109" s="104" t="s">
        <v>724</v>
      </c>
      <c r="C109" s="105" t="s">
        <v>222</v>
      </c>
      <c r="D109" s="112">
        <v>11228.1712166</v>
      </c>
      <c r="E109" s="113">
        <f t="shared" si="3"/>
        <v>4.469817970307566E-4</v>
      </c>
      <c r="F109" s="319">
        <v>2.4629044028216977E-2</v>
      </c>
      <c r="G109" s="319">
        <v>8.9329999999999993E-2</v>
      </c>
      <c r="H109" s="114">
        <f t="shared" si="4"/>
        <v>0.11505910027973729</v>
      </c>
      <c r="I109" s="115">
        <f t="shared" si="5"/>
        <v>5.1429323407779003E-5</v>
      </c>
    </row>
    <row r="110" spans="2:9">
      <c r="B110" s="104" t="s">
        <v>725</v>
      </c>
      <c r="C110" s="105" t="s">
        <v>223</v>
      </c>
      <c r="D110" s="112">
        <v>96300.265747605008</v>
      </c>
      <c r="E110" s="113">
        <f t="shared" si="3"/>
        <v>3.8336132401299624E-3</v>
      </c>
      <c r="F110" s="319">
        <v>0</v>
      </c>
      <c r="G110" s="319">
        <v>0.44243000000000005</v>
      </c>
      <c r="H110" s="114">
        <f t="shared" si="4"/>
        <v>0.44243000000000005</v>
      </c>
      <c r="I110" s="115">
        <f t="shared" si="5"/>
        <v>1.6961055058306994E-3</v>
      </c>
    </row>
    <row r="111" spans="2:9">
      <c r="B111" s="104" t="s">
        <v>726</v>
      </c>
      <c r="C111" s="105" t="s">
        <v>224</v>
      </c>
      <c r="D111" s="112">
        <v>58796.054700900007</v>
      </c>
      <c r="E111" s="113">
        <f t="shared" si="3"/>
        <v>2.3406096755696805E-3</v>
      </c>
      <c r="F111" s="319">
        <v>6.4574454345860772E-4</v>
      </c>
      <c r="G111" s="319">
        <v>0.11093</v>
      </c>
      <c r="H111" s="114">
        <f t="shared" si="4"/>
        <v>0.11161156076456154</v>
      </c>
      <c r="I111" s="115">
        <f t="shared" si="5"/>
        <v>2.6123909903096607E-4</v>
      </c>
    </row>
    <row r="112" spans="2:9">
      <c r="B112" s="104" t="s">
        <v>727</v>
      </c>
      <c r="C112" s="105" t="s">
        <v>225</v>
      </c>
      <c r="D112" s="112">
        <v>15952.451090440001</v>
      </c>
      <c r="E112" s="113" t="str">
        <f t="shared" si="3"/>
        <v>N/A</v>
      </c>
      <c r="F112" s="319">
        <v>2.2510999693031827E-2</v>
      </c>
      <c r="G112" s="319" t="s">
        <v>151</v>
      </c>
      <c r="H112" s="114" t="str">
        <f t="shared" si="4"/>
        <v>N/A</v>
      </c>
      <c r="I112" s="115" t="str">
        <f t="shared" si="5"/>
        <v>N/A</v>
      </c>
    </row>
    <row r="113" spans="2:9">
      <c r="B113" s="104" t="s">
        <v>728</v>
      </c>
      <c r="C113" s="105" t="s">
        <v>226</v>
      </c>
      <c r="D113" s="112">
        <v>61787.318432549997</v>
      </c>
      <c r="E113" s="113">
        <f t="shared" si="3"/>
        <v>2.4596887680036405E-3</v>
      </c>
      <c r="F113" s="319">
        <v>2.3926636098374324E-2</v>
      </c>
      <c r="G113" s="319">
        <v>4.1500000000000002E-2</v>
      </c>
      <c r="H113" s="114">
        <f t="shared" si="4"/>
        <v>6.5923113797415597E-2</v>
      </c>
      <c r="I113" s="115">
        <f t="shared" si="5"/>
        <v>1.6215034255932898E-4</v>
      </c>
    </row>
    <row r="114" spans="2:9">
      <c r="B114" s="104" t="s">
        <v>729</v>
      </c>
      <c r="C114" s="105" t="s">
        <v>227</v>
      </c>
      <c r="D114" s="112">
        <v>18729.437048700001</v>
      </c>
      <c r="E114" s="113">
        <f t="shared" si="3"/>
        <v>7.455993739234585E-4</v>
      </c>
      <c r="F114" s="319">
        <v>2.6358381502890171E-2</v>
      </c>
      <c r="G114" s="319">
        <v>4.7170000000000004E-2</v>
      </c>
      <c r="H114" s="114">
        <f t="shared" si="4"/>
        <v>7.4150043930635845E-2</v>
      </c>
      <c r="I114" s="115">
        <f t="shared" si="5"/>
        <v>5.5286226331079027E-5</v>
      </c>
    </row>
    <row r="115" spans="2:9">
      <c r="B115" s="104" t="s">
        <v>730</v>
      </c>
      <c r="C115" s="105" t="s">
        <v>228</v>
      </c>
      <c r="D115" s="112">
        <v>11332.36312787</v>
      </c>
      <c r="E115" s="113">
        <f t="shared" si="3"/>
        <v>4.5112956845649697E-4</v>
      </c>
      <c r="F115" s="319">
        <v>3.7355461841926264E-2</v>
      </c>
      <c r="G115" s="319">
        <v>0.12598000000000001</v>
      </c>
      <c r="H115" s="114">
        <f t="shared" si="4"/>
        <v>0.16568848238334921</v>
      </c>
      <c r="I115" s="115">
        <f t="shared" si="5"/>
        <v>7.4746973555812226E-5</v>
      </c>
    </row>
    <row r="116" spans="2:9">
      <c r="B116" s="104" t="s">
        <v>731</v>
      </c>
      <c r="C116" s="105" t="s">
        <v>229</v>
      </c>
      <c r="D116" s="112">
        <v>197618.96053352093</v>
      </c>
      <c r="E116" s="113">
        <f t="shared" si="3"/>
        <v>7.867004911363577E-3</v>
      </c>
      <c r="F116" s="319">
        <v>1.9200734956361966E-2</v>
      </c>
      <c r="G116" s="319">
        <v>0.11473000000000001</v>
      </c>
      <c r="H116" s="114">
        <f t="shared" si="4"/>
        <v>0.13503218511713369</v>
      </c>
      <c r="I116" s="115">
        <f t="shared" si="5"/>
        <v>1.0622988635086465E-3</v>
      </c>
    </row>
    <row r="117" spans="2:9">
      <c r="B117" s="104" t="s">
        <v>732</v>
      </c>
      <c r="C117" s="105" t="s">
        <v>230</v>
      </c>
      <c r="D117" s="112">
        <v>65813.713310200008</v>
      </c>
      <c r="E117" s="113">
        <f t="shared" si="3"/>
        <v>2.6199753528133446E-3</v>
      </c>
      <c r="F117" s="319">
        <v>2.6516181669839541E-2</v>
      </c>
      <c r="G117" s="319">
        <v>6.905E-2</v>
      </c>
      <c r="H117" s="114">
        <f t="shared" si="4"/>
        <v>9.6481652841990756E-2</v>
      </c>
      <c r="I117" s="115">
        <f t="shared" si="5"/>
        <v>2.5277955244470935E-4</v>
      </c>
    </row>
    <row r="118" spans="2:9">
      <c r="B118" s="104" t="s">
        <v>733</v>
      </c>
      <c r="C118" s="105" t="s">
        <v>231</v>
      </c>
      <c r="D118" s="112">
        <v>19840.411875959999</v>
      </c>
      <c r="E118" s="113">
        <f t="shared" si="3"/>
        <v>7.8982612422545282E-4</v>
      </c>
      <c r="F118" s="319">
        <v>0</v>
      </c>
      <c r="G118" s="319">
        <v>0.19365000000000002</v>
      </c>
      <c r="H118" s="114">
        <f t="shared" si="4"/>
        <v>0.19365000000000002</v>
      </c>
      <c r="I118" s="115">
        <f t="shared" si="5"/>
        <v>1.5294982895625896E-4</v>
      </c>
    </row>
    <row r="119" spans="2:9">
      <c r="B119" s="104" t="s">
        <v>734</v>
      </c>
      <c r="C119" s="105" t="s">
        <v>232</v>
      </c>
      <c r="D119" s="112">
        <v>25079.069393280002</v>
      </c>
      <c r="E119" s="113">
        <f t="shared" si="3"/>
        <v>9.9837162161317723E-4</v>
      </c>
      <c r="F119" s="319">
        <v>2.9295403165033908E-2</v>
      </c>
      <c r="G119" s="319">
        <v>7.145E-2</v>
      </c>
      <c r="H119" s="114">
        <f t="shared" si="4"/>
        <v>0.10179198144310475</v>
      </c>
      <c r="I119" s="115">
        <f t="shared" si="5"/>
        <v>1.0162622558057094E-4</v>
      </c>
    </row>
    <row r="120" spans="2:9">
      <c r="B120" s="104" t="s">
        <v>735</v>
      </c>
      <c r="C120" s="105" t="s">
        <v>5</v>
      </c>
      <c r="D120" s="112">
        <v>16020.7449117</v>
      </c>
      <c r="E120" s="113">
        <f t="shared" si="3"/>
        <v>6.3776916224932948E-4</v>
      </c>
      <c r="F120" s="319">
        <v>2.7081119376549768E-2</v>
      </c>
      <c r="G120" s="319">
        <v>6.2800000000000009E-2</v>
      </c>
      <c r="H120" s="114">
        <f t="shared" si="4"/>
        <v>9.0731466524973436E-2</v>
      </c>
      <c r="I120" s="115">
        <f t="shared" si="5"/>
        <v>5.7865731395285389E-5</v>
      </c>
    </row>
    <row r="121" spans="2:9">
      <c r="B121" s="104" t="s">
        <v>736</v>
      </c>
      <c r="C121" s="105" t="s">
        <v>233</v>
      </c>
      <c r="D121" s="112">
        <v>23162.4617664</v>
      </c>
      <c r="E121" s="113">
        <f t="shared" si="3"/>
        <v>9.2207346898088313E-4</v>
      </c>
      <c r="F121" s="319">
        <v>0</v>
      </c>
      <c r="G121" s="319">
        <v>0.13894999999999999</v>
      </c>
      <c r="H121" s="114">
        <f t="shared" si="4"/>
        <v>0.13894999999999999</v>
      </c>
      <c r="I121" s="115">
        <f t="shared" si="5"/>
        <v>1.281221085148937E-4</v>
      </c>
    </row>
    <row r="122" spans="2:9">
      <c r="B122" s="104" t="s">
        <v>737</v>
      </c>
      <c r="C122" s="105" t="s">
        <v>6</v>
      </c>
      <c r="D122" s="112">
        <v>14927.877046289999</v>
      </c>
      <c r="E122" s="113">
        <f t="shared" si="3"/>
        <v>5.9426323123218123E-4</v>
      </c>
      <c r="F122" s="319">
        <v>3.9234128317097744E-2</v>
      </c>
      <c r="G122" s="319">
        <v>5.9760000000000001E-2</v>
      </c>
      <c r="H122" s="114">
        <f t="shared" si="4"/>
        <v>0.10016644407121261</v>
      </c>
      <c r="I122" s="115">
        <f t="shared" si="5"/>
        <v>5.9525234714796369E-5</v>
      </c>
    </row>
    <row r="123" spans="2:9">
      <c r="B123" s="104" t="s">
        <v>738</v>
      </c>
      <c r="C123" s="105" t="s">
        <v>234</v>
      </c>
      <c r="D123" s="112">
        <v>42517.268377560002</v>
      </c>
      <c r="E123" s="113">
        <f t="shared" si="3"/>
        <v>1.692568153587122E-3</v>
      </c>
      <c r="F123" s="319">
        <v>1.815772034459907E-2</v>
      </c>
      <c r="G123" s="319">
        <v>5.2000000000000005E-2</v>
      </c>
      <c r="H123" s="114">
        <f t="shared" si="4"/>
        <v>7.0629821073558655E-2</v>
      </c>
      <c r="I123" s="115">
        <f t="shared" si="5"/>
        <v>1.1954578584266196E-4</v>
      </c>
    </row>
    <row r="124" spans="2:9">
      <c r="B124" s="104" t="s">
        <v>739</v>
      </c>
      <c r="C124" s="105" t="s">
        <v>235</v>
      </c>
      <c r="D124" s="112">
        <v>11077.402915890001</v>
      </c>
      <c r="E124" s="113">
        <f t="shared" si="3"/>
        <v>4.4097986807130178E-4</v>
      </c>
      <c r="F124" s="319">
        <v>1.2839128773404661E-2</v>
      </c>
      <c r="G124" s="319">
        <v>0.28347</v>
      </c>
      <c r="H124" s="114">
        <f t="shared" si="4"/>
        <v>0.29812888269010318</v>
      </c>
      <c r="I124" s="115">
        <f t="shared" si="5"/>
        <v>1.314688353569263E-4</v>
      </c>
    </row>
    <row r="125" spans="2:9">
      <c r="B125" s="104" t="s">
        <v>740</v>
      </c>
      <c r="C125" s="105" t="s">
        <v>236</v>
      </c>
      <c r="D125" s="112">
        <v>14453.29112401</v>
      </c>
      <c r="E125" s="113">
        <f t="shared" si="3"/>
        <v>5.7537046015717361E-4</v>
      </c>
      <c r="F125" s="319">
        <v>2.0496703446862296E-4</v>
      </c>
      <c r="G125" s="319">
        <v>5.2250000000000005E-2</v>
      </c>
      <c r="H125" s="114">
        <f t="shared" si="4"/>
        <v>5.2460321798244121E-2</v>
      </c>
      <c r="I125" s="115">
        <f t="shared" si="5"/>
        <v>3.0184119493049124E-5</v>
      </c>
    </row>
    <row r="126" spans="2:9">
      <c r="B126" s="104" t="s">
        <v>741</v>
      </c>
      <c r="C126" s="105" t="s">
        <v>237</v>
      </c>
      <c r="D126" s="112">
        <v>70183.925563500001</v>
      </c>
      <c r="E126" s="113">
        <f t="shared" si="3"/>
        <v>2.7939489491099439E-3</v>
      </c>
      <c r="F126" s="319">
        <v>0.02</v>
      </c>
      <c r="G126" s="319">
        <v>0.05</v>
      </c>
      <c r="H126" s="114">
        <f t="shared" si="4"/>
        <v>7.0500000000000007E-2</v>
      </c>
      <c r="I126" s="115">
        <f t="shared" si="5"/>
        <v>1.9697340091225107E-4</v>
      </c>
    </row>
    <row r="127" spans="2:9">
      <c r="B127" s="104" t="s">
        <v>742</v>
      </c>
      <c r="C127" s="105" t="s">
        <v>238</v>
      </c>
      <c r="D127" s="112">
        <v>109244.26182594999</v>
      </c>
      <c r="E127" s="113">
        <f t="shared" si="3"/>
        <v>4.3489002371169642E-3</v>
      </c>
      <c r="F127" s="319">
        <v>9.571169720153011E-3</v>
      </c>
      <c r="G127" s="319">
        <v>0.10423</v>
      </c>
      <c r="H127" s="114">
        <f t="shared" si="4"/>
        <v>0.11429997123011879</v>
      </c>
      <c r="I127" s="115">
        <f t="shared" si="5"/>
        <v>4.9707917198512578E-4</v>
      </c>
    </row>
    <row r="128" spans="2:9">
      <c r="B128" s="104" t="s">
        <v>743</v>
      </c>
      <c r="C128" s="105" t="s">
        <v>239</v>
      </c>
      <c r="D128" s="112">
        <v>10143.874147500001</v>
      </c>
      <c r="E128" s="113">
        <f t="shared" si="3"/>
        <v>4.0381706048443772E-4</v>
      </c>
      <c r="F128" s="319">
        <v>3.6666666666666667E-2</v>
      </c>
      <c r="G128" s="319">
        <v>8.3279999999999993E-2</v>
      </c>
      <c r="H128" s="114">
        <f t="shared" si="4"/>
        <v>0.12147346666666665</v>
      </c>
      <c r="I128" s="115">
        <f t="shared" si="5"/>
        <v>4.9053058236187654E-5</v>
      </c>
    </row>
    <row r="129" spans="2:9">
      <c r="B129" s="104" t="s">
        <v>744</v>
      </c>
      <c r="C129" s="105" t="s">
        <v>240</v>
      </c>
      <c r="D129" s="112">
        <v>11782.74741826</v>
      </c>
      <c r="E129" s="113">
        <f t="shared" si="3"/>
        <v>4.6905889778265806E-4</v>
      </c>
      <c r="F129" s="319">
        <v>3.6033733708152306E-2</v>
      </c>
      <c r="G129" s="319">
        <v>1.4199999999999999E-2</v>
      </c>
      <c r="H129" s="114">
        <f t="shared" si="4"/>
        <v>5.048957321748019E-2</v>
      </c>
      <c r="I129" s="115">
        <f t="shared" si="5"/>
        <v>2.368258356290807E-5</v>
      </c>
    </row>
    <row r="130" spans="2:9">
      <c r="B130" s="104" t="s">
        <v>1142</v>
      </c>
      <c r="C130" s="105" t="s">
        <v>747</v>
      </c>
      <c r="D130" s="112">
        <v>6025.3263497400003</v>
      </c>
      <c r="E130" s="113">
        <f t="shared" si="3"/>
        <v>2.3986196394314382E-4</v>
      </c>
      <c r="F130" s="319">
        <v>0</v>
      </c>
      <c r="G130" s="319">
        <v>7.0639999999999994E-2</v>
      </c>
      <c r="H130" s="114">
        <f t="shared" si="4"/>
        <v>7.0639999999999994E-2</v>
      </c>
      <c r="I130" s="115">
        <f t="shared" si="5"/>
        <v>1.6943849132943677E-5</v>
      </c>
    </row>
    <row r="131" spans="2:9">
      <c r="B131" s="104" t="s">
        <v>745</v>
      </c>
      <c r="C131" s="105" t="s">
        <v>749</v>
      </c>
      <c r="D131" s="112">
        <v>14970.307433599999</v>
      </c>
      <c r="E131" s="113">
        <f t="shared" si="3"/>
        <v>5.9595234074099376E-4</v>
      </c>
      <c r="F131" s="319" t="s">
        <v>154</v>
      </c>
      <c r="G131" s="319">
        <v>0.2</v>
      </c>
      <c r="H131" s="114">
        <f t="shared" si="4"/>
        <v>0.2</v>
      </c>
      <c r="I131" s="115">
        <f t="shared" si="5"/>
        <v>1.1919046814819876E-4</v>
      </c>
    </row>
    <row r="132" spans="2:9">
      <c r="B132" s="104" t="s">
        <v>746</v>
      </c>
      <c r="C132" s="105" t="s">
        <v>241</v>
      </c>
      <c r="D132" s="112">
        <v>119756.70326191001</v>
      </c>
      <c r="E132" s="113">
        <f t="shared" si="3"/>
        <v>4.7673895773292932E-3</v>
      </c>
      <c r="F132" s="319">
        <v>0</v>
      </c>
      <c r="G132" s="319">
        <v>0.223</v>
      </c>
      <c r="H132" s="114">
        <f t="shared" si="4"/>
        <v>0.223</v>
      </c>
      <c r="I132" s="115">
        <f t="shared" si="5"/>
        <v>1.0631278757444323E-3</v>
      </c>
    </row>
    <row r="133" spans="2:9">
      <c r="B133" s="104" t="s">
        <v>748</v>
      </c>
      <c r="C133" s="105" t="s">
        <v>242</v>
      </c>
      <c r="D133" s="112">
        <v>248054.26179659998</v>
      </c>
      <c r="E133" s="113">
        <f t="shared" si="3"/>
        <v>9.8747817039929568E-3</v>
      </c>
      <c r="F133" s="319">
        <v>2.42058562555457E-2</v>
      </c>
      <c r="G133" s="319">
        <v>6.9599999999999995E-2</v>
      </c>
      <c r="H133" s="114">
        <f t="shared" si="4"/>
        <v>9.4648220053238682E-2</v>
      </c>
      <c r="I133" s="115">
        <f t="shared" si="5"/>
        <v>9.3463051169722061E-4</v>
      </c>
    </row>
    <row r="134" spans="2:9">
      <c r="B134" s="104" t="s">
        <v>750</v>
      </c>
      <c r="C134" s="105" t="s">
        <v>243</v>
      </c>
      <c r="D134" s="112">
        <v>63438.431414400009</v>
      </c>
      <c r="E134" s="113">
        <f t="shared" si="3"/>
        <v>2.5254178554472862E-3</v>
      </c>
      <c r="F134" s="319">
        <v>1.1811224489795919E-2</v>
      </c>
      <c r="G134" s="319">
        <v>0.11708</v>
      </c>
      <c r="H134" s="114">
        <f t="shared" si="4"/>
        <v>0.12958265357142856</v>
      </c>
      <c r="I134" s="115">
        <f t="shared" si="5"/>
        <v>3.2725034708552575E-4</v>
      </c>
    </row>
    <row r="135" spans="2:9">
      <c r="B135" s="104" t="s">
        <v>751</v>
      </c>
      <c r="C135" s="105" t="s">
        <v>244</v>
      </c>
      <c r="D135" s="112">
        <v>23363.222881719998</v>
      </c>
      <c r="E135" s="113">
        <f t="shared" si="3"/>
        <v>9.3006555980035363E-4</v>
      </c>
      <c r="F135" s="319">
        <v>9.1710679437830098E-3</v>
      </c>
      <c r="G135" s="319">
        <v>0.12120000000000002</v>
      </c>
      <c r="H135" s="114">
        <f t="shared" si="4"/>
        <v>0.13092683466117627</v>
      </c>
      <c r="I135" s="115">
        <f t="shared" si="5"/>
        <v>1.2177053977203525E-4</v>
      </c>
    </row>
    <row r="136" spans="2:9">
      <c r="B136" s="104" t="s">
        <v>752</v>
      </c>
      <c r="C136" s="105" t="s">
        <v>245</v>
      </c>
      <c r="D136" s="112">
        <v>11546.419054259999</v>
      </c>
      <c r="E136" s="113">
        <f t="shared" si="3"/>
        <v>4.5965091185224343E-4</v>
      </c>
      <c r="F136" s="319">
        <v>9.442870632672333E-2</v>
      </c>
      <c r="G136" s="319">
        <v>1.78E-2</v>
      </c>
      <c r="H136" s="114">
        <f t="shared" si="4"/>
        <v>0.11306912181303115</v>
      </c>
      <c r="I136" s="115">
        <f t="shared" si="5"/>
        <v>5.1972324943692155E-5</v>
      </c>
    </row>
    <row r="137" spans="2:9">
      <c r="B137" s="104" t="s">
        <v>753</v>
      </c>
      <c r="C137" s="105" t="s">
        <v>246</v>
      </c>
      <c r="D137" s="112">
        <v>33838.177953600003</v>
      </c>
      <c r="E137" s="113">
        <f t="shared" si="3"/>
        <v>1.3470626069172708E-3</v>
      </c>
      <c r="F137" s="319">
        <v>1.3576716016150741E-2</v>
      </c>
      <c r="G137" s="319">
        <v>0.1105</v>
      </c>
      <c r="H137" s="114">
        <f t="shared" si="4"/>
        <v>0.12482682957604307</v>
      </c>
      <c r="I137" s="115">
        <f t="shared" si="5"/>
        <v>1.6814955446192245E-4</v>
      </c>
    </row>
    <row r="138" spans="2:9">
      <c r="B138" s="104" t="s">
        <v>754</v>
      </c>
      <c r="C138" s="105" t="s">
        <v>247</v>
      </c>
      <c r="D138" s="112">
        <v>12612.245505600002</v>
      </c>
      <c r="E138" s="113">
        <f t="shared" si="3"/>
        <v>5.0208035235084752E-4</v>
      </c>
      <c r="F138" s="319">
        <v>1.4613778705636744E-2</v>
      </c>
      <c r="G138" s="319">
        <v>0.37420000000000003</v>
      </c>
      <c r="H138" s="114">
        <f t="shared" si="4"/>
        <v>0.39154801670146139</v>
      </c>
      <c r="I138" s="115">
        <f t="shared" si="5"/>
        <v>1.9658856618774527E-4</v>
      </c>
    </row>
    <row r="139" spans="2:9">
      <c r="B139" s="104" t="s">
        <v>755</v>
      </c>
      <c r="C139" s="105" t="s">
        <v>248</v>
      </c>
      <c r="D139" s="112">
        <v>68695.990248000002</v>
      </c>
      <c r="E139" s="113">
        <f t="shared" si="3"/>
        <v>2.7347157945420437E-3</v>
      </c>
      <c r="F139" s="319">
        <v>3.7651285930408472E-2</v>
      </c>
      <c r="G139" s="319">
        <v>7.6649999999999996E-2</v>
      </c>
      <c r="H139" s="114">
        <f t="shared" si="4"/>
        <v>0.11574427146369137</v>
      </c>
      <c r="I139" s="115">
        <f t="shared" si="5"/>
        <v>3.1652768729951877E-4</v>
      </c>
    </row>
    <row r="140" spans="2:9">
      <c r="B140" s="104" t="s">
        <v>756</v>
      </c>
      <c r="C140" s="105" t="s">
        <v>249</v>
      </c>
      <c r="D140" s="112">
        <v>229558.98495255999</v>
      </c>
      <c r="E140" s="113">
        <f t="shared" si="3"/>
        <v>9.1385040038356839E-3</v>
      </c>
      <c r="F140" s="319">
        <v>3.9271490209093936E-2</v>
      </c>
      <c r="G140" s="319">
        <v>3.9300000000000002E-2</v>
      </c>
      <c r="H140" s="114">
        <f t="shared" si="4"/>
        <v>7.9343174991702625E-2</v>
      </c>
      <c r="I140" s="115">
        <f t="shared" si="5"/>
        <v>7.2507792233870972E-4</v>
      </c>
    </row>
    <row r="141" spans="2:9">
      <c r="B141" s="104" t="s">
        <v>757</v>
      </c>
      <c r="C141" s="105" t="s">
        <v>250</v>
      </c>
      <c r="D141" s="112">
        <v>22647.0654225</v>
      </c>
      <c r="E141" s="113">
        <f t="shared" ref="E141:E204" si="6">IF(OR(H141="N/A",D141="N/A"),"N/A",D141/$D$513)</f>
        <v>9.0155607754327169E-4</v>
      </c>
      <c r="F141" s="319">
        <v>4.4286979627989366E-3</v>
      </c>
      <c r="G141" s="319">
        <v>0.11849999999999999</v>
      </c>
      <c r="H141" s="114">
        <f t="shared" ref="H141:H204" si="7">IFERROR(F141*(1+0.5*G141)+G141,"N/A")</f>
        <v>0.12319109831709477</v>
      </c>
      <c r="I141" s="115">
        <f t="shared" ref="I141:I204" si="8">IF(AND(ISNUMBER(D141),ISNUMBER(H141)),E141*H141,"N/A")</f>
        <v>1.110636833870075E-4</v>
      </c>
    </row>
    <row r="142" spans="2:9">
      <c r="B142" s="104" t="s">
        <v>758</v>
      </c>
      <c r="C142" s="105" t="s">
        <v>7</v>
      </c>
      <c r="D142" s="112">
        <v>60658.743952799996</v>
      </c>
      <c r="E142" s="113">
        <f t="shared" si="6"/>
        <v>2.4147613938738342E-3</v>
      </c>
      <c r="F142" s="319">
        <v>4.8412698412698421E-2</v>
      </c>
      <c r="G142" s="319">
        <v>5.16E-2</v>
      </c>
      <c r="H142" s="114">
        <f t="shared" si="7"/>
        <v>0.10126174603174604</v>
      </c>
      <c r="I142" s="115">
        <f t="shared" si="8"/>
        <v>2.4452295499371725E-4</v>
      </c>
    </row>
    <row r="143" spans="2:9">
      <c r="B143" s="104" t="s">
        <v>759</v>
      </c>
      <c r="C143" s="105" t="s">
        <v>251</v>
      </c>
      <c r="D143" s="112">
        <v>35933.533705410002</v>
      </c>
      <c r="E143" s="113">
        <f t="shared" si="6"/>
        <v>1.4304765361578666E-3</v>
      </c>
      <c r="F143" s="319">
        <v>2.6416469302240845E-2</v>
      </c>
      <c r="G143" s="319">
        <v>0.12714999999999999</v>
      </c>
      <c r="H143" s="114">
        <f t="shared" si="7"/>
        <v>0.1552458963381308</v>
      </c>
      <c r="I143" s="115">
        <f t="shared" si="8"/>
        <v>2.2207561204649255E-4</v>
      </c>
    </row>
    <row r="144" spans="2:9">
      <c r="B144" s="104" t="s">
        <v>760</v>
      </c>
      <c r="C144" s="105" t="s">
        <v>252</v>
      </c>
      <c r="D144" s="112">
        <v>42939.290569139994</v>
      </c>
      <c r="E144" s="113">
        <f t="shared" si="6"/>
        <v>1.7093684173113159E-3</v>
      </c>
      <c r="F144" s="319">
        <v>2.328289571280226E-2</v>
      </c>
      <c r="G144" s="319">
        <v>9.6200000000000008E-2</v>
      </c>
      <c r="H144" s="114">
        <f t="shared" si="7"/>
        <v>0.12060280299658806</v>
      </c>
      <c r="I144" s="115">
        <f t="shared" si="8"/>
        <v>2.0615462248158614E-4</v>
      </c>
    </row>
    <row r="145" spans="2:9">
      <c r="B145" s="104" t="s">
        <v>761</v>
      </c>
      <c r="C145" s="105" t="s">
        <v>253</v>
      </c>
      <c r="D145" s="112">
        <v>25021.005289780001</v>
      </c>
      <c r="E145" s="113">
        <f t="shared" si="6"/>
        <v>9.9606015015226475E-4</v>
      </c>
      <c r="F145" s="319">
        <v>2.1283477810842281E-2</v>
      </c>
      <c r="G145" s="319">
        <v>7.1500000000000008E-2</v>
      </c>
      <c r="H145" s="114">
        <f t="shared" si="7"/>
        <v>9.3544362142579898E-2</v>
      </c>
      <c r="I145" s="115">
        <f t="shared" si="8"/>
        <v>9.3175811401635959E-5</v>
      </c>
    </row>
    <row r="146" spans="2:9">
      <c r="B146" s="104" t="s">
        <v>762</v>
      </c>
      <c r="C146" s="105" t="s">
        <v>254</v>
      </c>
      <c r="D146" s="112">
        <v>31150.624132110002</v>
      </c>
      <c r="E146" s="113">
        <f t="shared" si="6"/>
        <v>1.2400738895586981E-3</v>
      </c>
      <c r="F146" s="319">
        <v>1.0674764955487144E-2</v>
      </c>
      <c r="G146" s="319">
        <v>0.11445</v>
      </c>
      <c r="H146" s="114">
        <f t="shared" si="7"/>
        <v>0.12573562838006488</v>
      </c>
      <c r="I146" s="115">
        <f t="shared" si="8"/>
        <v>1.5592146974137408E-4</v>
      </c>
    </row>
    <row r="147" spans="2:9">
      <c r="B147" s="104" t="s">
        <v>763</v>
      </c>
      <c r="C147" s="105" t="s">
        <v>255</v>
      </c>
      <c r="D147" s="112">
        <v>13065.289125630001</v>
      </c>
      <c r="E147" s="113">
        <f t="shared" si="6"/>
        <v>5.2011554681910999E-4</v>
      </c>
      <c r="F147" s="319">
        <v>2.1567417463745756E-2</v>
      </c>
      <c r="G147" s="319">
        <v>7.1330000000000005E-2</v>
      </c>
      <c r="H147" s="114">
        <f t="shared" si="7"/>
        <v>9.3666619407590246E-2</v>
      </c>
      <c r="I147" s="115">
        <f t="shared" si="8"/>
        <v>4.8717464971876263E-5</v>
      </c>
    </row>
    <row r="148" spans="2:9">
      <c r="B148" s="104" t="s">
        <v>764</v>
      </c>
      <c r="C148" s="105" t="s">
        <v>256</v>
      </c>
      <c r="D148" s="112">
        <v>16621.30197656</v>
      </c>
      <c r="E148" s="113">
        <f t="shared" si="6"/>
        <v>6.6167671325583475E-4</v>
      </c>
      <c r="F148" s="319">
        <v>1.3448585541086664E-2</v>
      </c>
      <c r="G148" s="319">
        <v>0.12923000000000001</v>
      </c>
      <c r="H148" s="114">
        <f t="shared" si="7"/>
        <v>0.14354756589582399</v>
      </c>
      <c r="I148" s="115">
        <f t="shared" si="8"/>
        <v>9.4982081597824166E-5</v>
      </c>
    </row>
    <row r="149" spans="2:9">
      <c r="B149" s="104" t="s">
        <v>765</v>
      </c>
      <c r="C149" s="105" t="s">
        <v>257</v>
      </c>
      <c r="D149" s="112">
        <v>93858.901383899982</v>
      </c>
      <c r="E149" s="113">
        <f t="shared" si="6"/>
        <v>3.7364250685706971E-3</v>
      </c>
      <c r="F149" s="319">
        <v>5.0800915331807792E-3</v>
      </c>
      <c r="G149" s="319">
        <v>8.6899999999999991E-2</v>
      </c>
      <c r="H149" s="114">
        <f t="shared" si="7"/>
        <v>9.2200821510297473E-2</v>
      </c>
      <c r="I149" s="115">
        <f t="shared" si="8"/>
        <v>3.4450146083388786E-4</v>
      </c>
    </row>
    <row r="150" spans="2:9">
      <c r="B150" s="104" t="s">
        <v>766</v>
      </c>
      <c r="C150" s="105" t="s">
        <v>258</v>
      </c>
      <c r="D150" s="112">
        <v>243031.34242688</v>
      </c>
      <c r="E150" s="113">
        <f t="shared" si="6"/>
        <v>9.6748245174745739E-3</v>
      </c>
      <c r="F150" s="319">
        <v>1.3077606635071092E-2</v>
      </c>
      <c r="G150" s="319">
        <v>7.0800000000000002E-2</v>
      </c>
      <c r="H150" s="114">
        <f t="shared" si="7"/>
        <v>8.4340553909952612E-2</v>
      </c>
      <c r="I150" s="115">
        <f t="shared" si="8"/>
        <v>8.1598005878539561E-4</v>
      </c>
    </row>
    <row r="151" spans="2:9">
      <c r="B151" s="104" t="s">
        <v>767</v>
      </c>
      <c r="C151" s="105" t="s">
        <v>259</v>
      </c>
      <c r="D151" s="112">
        <v>19476.111603897061</v>
      </c>
      <c r="E151" s="113">
        <f t="shared" si="6"/>
        <v>7.753237099743462E-4</v>
      </c>
      <c r="F151" s="319">
        <v>0</v>
      </c>
      <c r="G151" s="319">
        <v>0.13350000000000001</v>
      </c>
      <c r="H151" s="114">
        <f t="shared" si="7"/>
        <v>0.13350000000000001</v>
      </c>
      <c r="I151" s="115">
        <f t="shared" si="8"/>
        <v>1.0350571528157523E-4</v>
      </c>
    </row>
    <row r="152" spans="2:9">
      <c r="B152" s="104" t="s">
        <v>768</v>
      </c>
      <c r="C152" s="105" t="s">
        <v>260</v>
      </c>
      <c r="D152" s="112">
        <v>16575.68109763</v>
      </c>
      <c r="E152" s="113">
        <f t="shared" si="6"/>
        <v>6.5986059359993696E-4</v>
      </c>
      <c r="F152" s="319">
        <v>0</v>
      </c>
      <c r="G152" s="319">
        <v>-0.1648</v>
      </c>
      <c r="H152" s="114">
        <f t="shared" si="7"/>
        <v>-0.1648</v>
      </c>
      <c r="I152" s="115">
        <f t="shared" si="8"/>
        <v>-1.0874502582526961E-4</v>
      </c>
    </row>
    <row r="153" spans="2:9">
      <c r="B153" s="104" t="s">
        <v>769</v>
      </c>
      <c r="C153" s="105" t="s">
        <v>261</v>
      </c>
      <c r="D153" s="112">
        <v>25690.898774220001</v>
      </c>
      <c r="E153" s="113">
        <f t="shared" si="6"/>
        <v>1.0227279117777288E-3</v>
      </c>
      <c r="F153" s="319">
        <v>3.6573995592473305E-2</v>
      </c>
      <c r="G153" s="319">
        <v>0.17363000000000001</v>
      </c>
      <c r="H153" s="114">
        <f t="shared" si="7"/>
        <v>0.21337916701983389</v>
      </c>
      <c r="I153" s="115">
        <f t="shared" si="8"/>
        <v>2.1822882990306594E-4</v>
      </c>
    </row>
    <row r="154" spans="2:9">
      <c r="B154" s="104" t="s">
        <v>770</v>
      </c>
      <c r="C154" s="105" t="s">
        <v>262</v>
      </c>
      <c r="D154" s="112">
        <v>23945.22277688</v>
      </c>
      <c r="E154" s="113">
        <f t="shared" si="6"/>
        <v>9.5323436921659476E-4</v>
      </c>
      <c r="F154" s="319">
        <v>0</v>
      </c>
      <c r="G154" s="319">
        <v>9.5579999999999998E-2</v>
      </c>
      <c r="H154" s="114">
        <f t="shared" si="7"/>
        <v>9.5579999999999998E-2</v>
      </c>
      <c r="I154" s="115">
        <f t="shared" si="8"/>
        <v>9.1110141009722128E-5</v>
      </c>
    </row>
    <row r="155" spans="2:9">
      <c r="B155" s="104" t="s">
        <v>771</v>
      </c>
      <c r="C155" s="105" t="s">
        <v>263</v>
      </c>
      <c r="D155" s="112">
        <v>13726.365324650002</v>
      </c>
      <c r="E155" s="113">
        <f t="shared" si="6"/>
        <v>5.4643230149910315E-4</v>
      </c>
      <c r="F155" s="319">
        <v>2.1005823186871359E-2</v>
      </c>
      <c r="G155" s="319">
        <v>0.10300000000000001</v>
      </c>
      <c r="H155" s="114">
        <f t="shared" si="7"/>
        <v>0.12508762308099525</v>
      </c>
      <c r="I155" s="115">
        <f t="shared" si="8"/>
        <v>6.8351917769200572E-5</v>
      </c>
    </row>
    <row r="156" spans="2:9">
      <c r="B156" s="104" t="s">
        <v>1267</v>
      </c>
      <c r="C156" s="105" t="s">
        <v>1268</v>
      </c>
      <c r="D156" s="112">
        <v>37922.199999999997</v>
      </c>
      <c r="E156" s="113" t="str">
        <f t="shared" si="6"/>
        <v>N/A</v>
      </c>
      <c r="F156" s="319">
        <v>4.9389763779527557E-2</v>
      </c>
      <c r="G156" s="319" t="s">
        <v>151</v>
      </c>
      <c r="H156" s="114" t="str">
        <f t="shared" si="7"/>
        <v>N/A</v>
      </c>
      <c r="I156" s="115" t="str">
        <f t="shared" si="8"/>
        <v>N/A</v>
      </c>
    </row>
    <row r="157" spans="2:9">
      <c r="B157" s="104" t="s">
        <v>772</v>
      </c>
      <c r="C157" s="105" t="s">
        <v>264</v>
      </c>
      <c r="D157" s="112">
        <v>11045.224959860001</v>
      </c>
      <c r="E157" s="113">
        <f t="shared" si="6"/>
        <v>4.3969889716930822E-4</v>
      </c>
      <c r="F157" s="319">
        <v>2.8343638138626746E-2</v>
      </c>
      <c r="G157" s="319">
        <v>4.1200000000000001E-2</v>
      </c>
      <c r="H157" s="114">
        <f t="shared" si="7"/>
        <v>7.0127517084282456E-2</v>
      </c>
      <c r="I157" s="115">
        <f t="shared" si="8"/>
        <v>3.0834991923180817E-5</v>
      </c>
    </row>
    <row r="158" spans="2:9">
      <c r="B158" s="104" t="s">
        <v>773</v>
      </c>
      <c r="C158" s="105" t="s">
        <v>265</v>
      </c>
      <c r="D158" s="112">
        <v>14739.87962772</v>
      </c>
      <c r="E158" s="113">
        <f t="shared" si="6"/>
        <v>5.8677924988129767E-4</v>
      </c>
      <c r="F158" s="319">
        <v>2.5029200734189887E-2</v>
      </c>
      <c r="G158" s="319">
        <v>0.10696</v>
      </c>
      <c r="H158" s="114">
        <f t="shared" si="7"/>
        <v>0.13332776238945437</v>
      </c>
      <c r="I158" s="115">
        <f t="shared" si="8"/>
        <v>7.8233964403235935E-5</v>
      </c>
    </row>
    <row r="159" spans="2:9">
      <c r="B159" s="104" t="s">
        <v>774</v>
      </c>
      <c r="C159" s="105" t="s">
        <v>8</v>
      </c>
      <c r="D159" s="112">
        <v>23350.423821149998</v>
      </c>
      <c r="E159" s="113">
        <f t="shared" si="6"/>
        <v>9.2955604253493944E-4</v>
      </c>
      <c r="F159" s="319">
        <v>2.9854845037269519E-2</v>
      </c>
      <c r="G159" s="319">
        <v>8.5000000000000006E-2</v>
      </c>
      <c r="H159" s="114">
        <f t="shared" si="7"/>
        <v>0.11612367595135348</v>
      </c>
      <c r="I159" s="115">
        <f t="shared" si="8"/>
        <v>1.0794346466194986E-4</v>
      </c>
    </row>
    <row r="160" spans="2:9">
      <c r="B160" s="104" t="s">
        <v>775</v>
      </c>
      <c r="C160" s="105" t="s">
        <v>9</v>
      </c>
      <c r="D160" s="112">
        <v>63481.599999999999</v>
      </c>
      <c r="E160" s="113">
        <f t="shared" si="6"/>
        <v>2.5271363518608635E-3</v>
      </c>
      <c r="F160" s="319">
        <v>4.35091743119266E-2</v>
      </c>
      <c r="G160" s="319">
        <v>4.9779999999999998E-2</v>
      </c>
      <c r="H160" s="114">
        <f t="shared" si="7"/>
        <v>9.4372117660550453E-2</v>
      </c>
      <c r="I160" s="115">
        <f t="shared" si="8"/>
        <v>2.3849120914206764E-4</v>
      </c>
    </row>
    <row r="161" spans="2:9">
      <c r="B161" s="104" t="s">
        <v>776</v>
      </c>
      <c r="C161" s="105" t="s">
        <v>266</v>
      </c>
      <c r="D161" s="112">
        <v>8191.8719999999994</v>
      </c>
      <c r="E161" s="113">
        <f t="shared" si="6"/>
        <v>3.261098888652957E-4</v>
      </c>
      <c r="F161" s="319">
        <v>0</v>
      </c>
      <c r="G161" s="319">
        <v>0.18895000000000001</v>
      </c>
      <c r="H161" s="114">
        <f t="shared" si="7"/>
        <v>0.18895000000000001</v>
      </c>
      <c r="I161" s="115">
        <f t="shared" si="8"/>
        <v>6.1618463501097629E-5</v>
      </c>
    </row>
    <row r="162" spans="2:9">
      <c r="B162" s="104" t="s">
        <v>777</v>
      </c>
      <c r="C162" s="105" t="s">
        <v>267</v>
      </c>
      <c r="D162" s="112">
        <v>12709.271999999997</v>
      </c>
      <c r="E162" s="113">
        <f t="shared" si="6"/>
        <v>5.0594287599694111E-4</v>
      </c>
      <c r="F162" s="319">
        <v>1.1270826527278668E-2</v>
      </c>
      <c r="G162" s="319">
        <v>0.13452999999999998</v>
      </c>
      <c r="H162" s="114">
        <f t="shared" si="7"/>
        <v>0.14655895867363605</v>
      </c>
      <c r="I162" s="115">
        <f t="shared" si="8"/>
        <v>7.4150461054456264E-5</v>
      </c>
    </row>
    <row r="163" spans="2:9">
      <c r="B163" s="104" t="s">
        <v>778</v>
      </c>
      <c r="C163" s="105" t="s">
        <v>268</v>
      </c>
      <c r="D163" s="112">
        <v>69570.631962259999</v>
      </c>
      <c r="E163" s="113">
        <f t="shared" si="6"/>
        <v>2.7695343698608817E-3</v>
      </c>
      <c r="F163" s="319">
        <v>3.9877300613496938E-2</v>
      </c>
      <c r="G163" s="319">
        <v>0.15267</v>
      </c>
      <c r="H163" s="114">
        <f t="shared" si="7"/>
        <v>0.19559133435582823</v>
      </c>
      <c r="I163" s="115">
        <f t="shared" si="8"/>
        <v>5.4169692294541772E-4</v>
      </c>
    </row>
    <row r="164" spans="2:9">
      <c r="B164" s="104" t="s">
        <v>779</v>
      </c>
      <c r="C164" s="105" t="s">
        <v>269</v>
      </c>
      <c r="D164" s="112">
        <v>15111.715963709999</v>
      </c>
      <c r="E164" s="113">
        <f t="shared" si="6"/>
        <v>6.0158166698519983E-4</v>
      </c>
      <c r="F164" s="319">
        <v>1.3562932717912304E-2</v>
      </c>
      <c r="G164" s="319">
        <v>5.6299999999999996E-2</v>
      </c>
      <c r="H164" s="114">
        <f t="shared" si="7"/>
        <v>7.024472927392153E-2</v>
      </c>
      <c r="I164" s="115">
        <f t="shared" si="8"/>
        <v>4.225794133352978E-5</v>
      </c>
    </row>
    <row r="165" spans="2:9">
      <c r="B165" s="104" t="s">
        <v>780</v>
      </c>
      <c r="C165" s="105" t="s">
        <v>270</v>
      </c>
      <c r="D165" s="112">
        <v>29138.665138200002</v>
      </c>
      <c r="E165" s="113">
        <f t="shared" si="6"/>
        <v>1.1599798983555247E-3</v>
      </c>
      <c r="F165" s="319" t="s">
        <v>154</v>
      </c>
      <c r="G165" s="319">
        <v>0.11867000000000001</v>
      </c>
      <c r="H165" s="114">
        <f t="shared" si="7"/>
        <v>0.11867000000000001</v>
      </c>
      <c r="I165" s="115">
        <f t="shared" si="8"/>
        <v>1.3765481453785014E-4</v>
      </c>
    </row>
    <row r="166" spans="2:9">
      <c r="B166" s="104" t="s">
        <v>781</v>
      </c>
      <c r="C166" s="105" t="s">
        <v>271</v>
      </c>
      <c r="D166" s="112">
        <v>32159.3610969</v>
      </c>
      <c r="E166" s="113">
        <f t="shared" si="6"/>
        <v>1.2802306570816749E-3</v>
      </c>
      <c r="F166" s="319">
        <v>1.5149051490514907E-2</v>
      </c>
      <c r="G166" s="319">
        <v>9.7550000000000012E-2</v>
      </c>
      <c r="H166" s="114">
        <f t="shared" si="7"/>
        <v>0.11343794647696478</v>
      </c>
      <c r="I166" s="115">
        <f t="shared" si="8"/>
        <v>1.4522673675620049E-4</v>
      </c>
    </row>
    <row r="167" spans="2:9">
      <c r="B167" s="104" t="s">
        <v>782</v>
      </c>
      <c r="C167" s="105" t="s">
        <v>272</v>
      </c>
      <c r="D167" s="112">
        <v>52324.597489500004</v>
      </c>
      <c r="E167" s="113">
        <f t="shared" si="6"/>
        <v>2.0829877068662913E-3</v>
      </c>
      <c r="F167" s="319">
        <v>1.0218696634165152E-2</v>
      </c>
      <c r="G167" s="319">
        <v>0.13133</v>
      </c>
      <c r="H167" s="114">
        <f t="shared" si="7"/>
        <v>0.14221970734864761</v>
      </c>
      <c r="I167" s="115">
        <f t="shared" si="8"/>
        <v>2.9624190208135453E-4</v>
      </c>
    </row>
    <row r="168" spans="2:9">
      <c r="B168" s="104" t="s">
        <v>783</v>
      </c>
      <c r="C168" s="105" t="s">
        <v>10</v>
      </c>
      <c r="D168" s="112">
        <v>28942.48388304</v>
      </c>
      <c r="E168" s="113">
        <f t="shared" si="6"/>
        <v>1.1521701269970755E-3</v>
      </c>
      <c r="F168" s="319">
        <v>3.4000460087416612E-2</v>
      </c>
      <c r="G168" s="319">
        <v>4.2670000000000007E-2</v>
      </c>
      <c r="H168" s="114">
        <f t="shared" si="7"/>
        <v>7.7395859903381659E-2</v>
      </c>
      <c r="I168" s="115">
        <f t="shared" si="8"/>
        <v>8.9173197733927114E-5</v>
      </c>
    </row>
    <row r="169" spans="2:9">
      <c r="B169" s="104" t="s">
        <v>784</v>
      </c>
      <c r="C169" s="105" t="s">
        <v>273</v>
      </c>
      <c r="D169" s="112">
        <v>14634.201184320002</v>
      </c>
      <c r="E169" s="113">
        <f t="shared" si="6"/>
        <v>5.8257230116034217E-4</v>
      </c>
      <c r="F169" s="319">
        <v>1.2929326287978864E-2</v>
      </c>
      <c r="G169" s="319">
        <v>0.11633</v>
      </c>
      <c r="H169" s="114">
        <f t="shared" si="7"/>
        <v>0.13001136055151916</v>
      </c>
      <c r="I169" s="115">
        <f t="shared" si="8"/>
        <v>7.5741017493485453E-5</v>
      </c>
    </row>
    <row r="170" spans="2:9">
      <c r="B170" s="104" t="s">
        <v>785</v>
      </c>
      <c r="C170" s="105" t="s">
        <v>274</v>
      </c>
      <c r="D170" s="112">
        <v>19535.639911760001</v>
      </c>
      <c r="E170" s="113">
        <f t="shared" si="6"/>
        <v>7.7769346988533136E-4</v>
      </c>
      <c r="F170" s="319">
        <v>4.09606404269513E-2</v>
      </c>
      <c r="G170" s="319">
        <v>5.5500000000000001E-2</v>
      </c>
      <c r="H170" s="114">
        <f t="shared" si="7"/>
        <v>9.7597298198799198E-2</v>
      </c>
      <c r="I170" s="115">
        <f t="shared" si="8"/>
        <v>7.5900781487657547E-5</v>
      </c>
    </row>
    <row r="171" spans="2:9">
      <c r="B171" s="104" t="s">
        <v>786</v>
      </c>
      <c r="C171" s="105" t="s">
        <v>275</v>
      </c>
      <c r="D171" s="112">
        <v>60657.079848160007</v>
      </c>
      <c r="E171" s="113">
        <f t="shared" si="6"/>
        <v>2.4146951476020167E-3</v>
      </c>
      <c r="F171" s="319">
        <v>9.8675575706956217E-3</v>
      </c>
      <c r="G171" s="319">
        <v>0.12417</v>
      </c>
      <c r="H171" s="114">
        <f t="shared" si="7"/>
        <v>0.13465018488247227</v>
      </c>
      <c r="I171" s="115">
        <f t="shared" si="8"/>
        <v>3.251391480594202E-4</v>
      </c>
    </row>
    <row r="172" spans="2:9">
      <c r="B172" s="104" t="s">
        <v>787</v>
      </c>
      <c r="C172" s="105" t="s">
        <v>276</v>
      </c>
      <c r="D172" s="112">
        <v>9884.3306584800011</v>
      </c>
      <c r="E172" s="113">
        <f t="shared" si="6"/>
        <v>3.9348490461578852E-4</v>
      </c>
      <c r="F172" s="319">
        <v>3.4414490311710198E-2</v>
      </c>
      <c r="G172" s="319">
        <v>6.5000000000000002E-2</v>
      </c>
      <c r="H172" s="114">
        <f t="shared" si="7"/>
        <v>0.10053296124684077</v>
      </c>
      <c r="I172" s="115">
        <f t="shared" si="8"/>
        <v>3.9558202666955907E-5</v>
      </c>
    </row>
    <row r="173" spans="2:9">
      <c r="B173" s="104" t="s">
        <v>788</v>
      </c>
      <c r="C173" s="105" t="s">
        <v>277</v>
      </c>
      <c r="D173" s="112">
        <v>39866.023110059992</v>
      </c>
      <c r="E173" s="113">
        <f t="shared" si="6"/>
        <v>1.587024841931487E-3</v>
      </c>
      <c r="F173" s="319">
        <v>3.0283863005245298E-2</v>
      </c>
      <c r="G173" s="319">
        <v>8.8350000000000012E-2</v>
      </c>
      <c r="H173" s="114">
        <f t="shared" si="7"/>
        <v>0.11997165265350201</v>
      </c>
      <c r="I173" s="115">
        <f t="shared" si="8"/>
        <v>1.9039799308868331E-4</v>
      </c>
    </row>
    <row r="174" spans="2:9">
      <c r="B174" s="104" t="s">
        <v>789</v>
      </c>
      <c r="C174" s="105" t="s">
        <v>278</v>
      </c>
      <c r="D174" s="112">
        <v>53981.7956873</v>
      </c>
      <c r="E174" s="113">
        <f t="shared" si="6"/>
        <v>2.1489590404164642E-3</v>
      </c>
      <c r="F174" s="319">
        <v>1.0180606321221244E-2</v>
      </c>
      <c r="G174" s="319">
        <v>9.8030000000000006E-2</v>
      </c>
      <c r="H174" s="114">
        <f t="shared" si="7"/>
        <v>0.1087096087400559</v>
      </c>
      <c r="I174" s="115">
        <f t="shared" si="8"/>
        <v>2.336124964820798E-4</v>
      </c>
    </row>
    <row r="175" spans="2:9">
      <c r="B175" s="104" t="s">
        <v>790</v>
      </c>
      <c r="C175" s="105" t="s">
        <v>279</v>
      </c>
      <c r="D175" s="112">
        <v>41217.857740359999</v>
      </c>
      <c r="E175" s="113">
        <f t="shared" si="6"/>
        <v>1.6408399700305826E-3</v>
      </c>
      <c r="F175" s="319">
        <v>2.0023252019254305E-2</v>
      </c>
      <c r="G175" s="319">
        <v>0.1837</v>
      </c>
      <c r="H175" s="114">
        <f t="shared" si="7"/>
        <v>0.20556238771722282</v>
      </c>
      <c r="I175" s="115">
        <f t="shared" si="8"/>
        <v>3.3729498210134288E-4</v>
      </c>
    </row>
    <row r="176" spans="2:9">
      <c r="B176" s="104" t="s">
        <v>791</v>
      </c>
      <c r="C176" s="105" t="s">
        <v>280</v>
      </c>
      <c r="D176" s="112">
        <v>28390.439970600004</v>
      </c>
      <c r="E176" s="113">
        <f t="shared" si="6"/>
        <v>1.1301938340405242E-3</v>
      </c>
      <c r="F176" s="319">
        <v>2.9365700861393892E-2</v>
      </c>
      <c r="G176" s="319">
        <v>6.7180000000000004E-2</v>
      </c>
      <c r="H176" s="114">
        <f t="shared" si="7"/>
        <v>9.7532094753328108E-2</v>
      </c>
      <c r="I176" s="115">
        <f t="shared" si="8"/>
        <v>1.1023017211126759E-4</v>
      </c>
    </row>
    <row r="177" spans="2:9">
      <c r="B177" s="104" t="s">
        <v>792</v>
      </c>
      <c r="C177" s="105" t="s">
        <v>21</v>
      </c>
      <c r="D177" s="112">
        <v>23342.914462410001</v>
      </c>
      <c r="E177" s="113">
        <f t="shared" si="6"/>
        <v>9.2925710278781576E-4</v>
      </c>
      <c r="F177" s="319">
        <v>2.911736706106351E-2</v>
      </c>
      <c r="G177" s="319">
        <v>5.7300000000000004E-2</v>
      </c>
      <c r="H177" s="114">
        <f t="shared" si="7"/>
        <v>8.7251579627362991E-2</v>
      </c>
      <c r="I177" s="115">
        <f t="shared" si="8"/>
        <v>8.1079150098183747E-5</v>
      </c>
    </row>
    <row r="178" spans="2:9">
      <c r="B178" s="104" t="s">
        <v>793</v>
      </c>
      <c r="C178" s="105" t="s">
        <v>281</v>
      </c>
      <c r="D178" s="112">
        <v>18796.247630999998</v>
      </c>
      <c r="E178" s="113">
        <f t="shared" si="6"/>
        <v>7.4825903359207609E-4</v>
      </c>
      <c r="F178" s="319">
        <v>2.7333752884413684E-2</v>
      </c>
      <c r="G178" s="319">
        <v>6.5680000000000002E-2</v>
      </c>
      <c r="H178" s="114">
        <f t="shared" si="7"/>
        <v>9.3911393329137838E-2</v>
      </c>
      <c r="I178" s="115">
        <f t="shared" si="8"/>
        <v>7.0270048415746025E-5</v>
      </c>
    </row>
    <row r="179" spans="2:9">
      <c r="B179" s="104" t="s">
        <v>794</v>
      </c>
      <c r="C179" s="105" t="s">
        <v>282</v>
      </c>
      <c r="D179" s="112">
        <v>11734.40619648</v>
      </c>
      <c r="E179" s="113">
        <f t="shared" si="6"/>
        <v>4.6713448411234094E-4</v>
      </c>
      <c r="F179" s="319">
        <v>1.0237698081734779E-2</v>
      </c>
      <c r="G179" s="319">
        <v>0.1273</v>
      </c>
      <c r="H179" s="114">
        <f t="shared" si="7"/>
        <v>0.1381893275646372</v>
      </c>
      <c r="I179" s="115">
        <f t="shared" si="8"/>
        <v>6.4553000241738097E-5</v>
      </c>
    </row>
    <row r="180" spans="2:9">
      <c r="B180" s="104" t="s">
        <v>795</v>
      </c>
      <c r="C180" s="105" t="s">
        <v>283</v>
      </c>
      <c r="D180" s="112">
        <v>33319.125</v>
      </c>
      <c r="E180" s="113">
        <f t="shared" si="6"/>
        <v>1.3263996496574771E-3</v>
      </c>
      <c r="F180" s="319">
        <v>3.6126984126984125E-2</v>
      </c>
      <c r="G180" s="319">
        <v>8.950000000000001E-2</v>
      </c>
      <c r="H180" s="114">
        <f t="shared" si="7"/>
        <v>0.12724366666666667</v>
      </c>
      <c r="I180" s="115">
        <f t="shared" si="8"/>
        <v>1.6877595488779947E-4</v>
      </c>
    </row>
    <row r="181" spans="2:9">
      <c r="B181" s="104" t="s">
        <v>796</v>
      </c>
      <c r="C181" s="105" t="s">
        <v>11</v>
      </c>
      <c r="D181" s="112">
        <v>18591.900288389999</v>
      </c>
      <c r="E181" s="113">
        <f t="shared" si="6"/>
        <v>7.4012417880083112E-4</v>
      </c>
      <c r="F181" s="319">
        <v>3.753192358770048E-2</v>
      </c>
      <c r="G181" s="319">
        <v>-1.18E-2</v>
      </c>
      <c r="H181" s="114">
        <f t="shared" si="7"/>
        <v>2.5510485238533047E-2</v>
      </c>
      <c r="I181" s="115">
        <f t="shared" si="8"/>
        <v>1.8880926937979995E-5</v>
      </c>
    </row>
    <row r="182" spans="2:9">
      <c r="B182" s="104" t="s">
        <v>797</v>
      </c>
      <c r="C182" s="105" t="s">
        <v>799</v>
      </c>
      <c r="D182" s="112">
        <v>14833.081389300001</v>
      </c>
      <c r="E182" s="113">
        <f t="shared" si="6"/>
        <v>5.9048951489897668E-4</v>
      </c>
      <c r="F182" s="319">
        <v>3.2759795570698469E-2</v>
      </c>
      <c r="G182" s="319">
        <v>7.6350000000000001E-2</v>
      </c>
      <c r="H182" s="114">
        <f t="shared" si="7"/>
        <v>0.11036040076660988</v>
      </c>
      <c r="I182" s="115">
        <f t="shared" si="8"/>
        <v>6.5166659512732125E-5</v>
      </c>
    </row>
    <row r="183" spans="2:9">
      <c r="B183" s="104" t="s">
        <v>798</v>
      </c>
      <c r="C183" s="105" t="s">
        <v>284</v>
      </c>
      <c r="D183" s="112">
        <v>36095.797511360004</v>
      </c>
      <c r="E183" s="113">
        <f t="shared" si="6"/>
        <v>1.4369360892032771E-3</v>
      </c>
      <c r="F183" s="319">
        <v>0</v>
      </c>
      <c r="G183" s="319">
        <v>0.14000000000000001</v>
      </c>
      <c r="H183" s="114">
        <f t="shared" si="7"/>
        <v>0.14000000000000001</v>
      </c>
      <c r="I183" s="115">
        <f t="shared" si="8"/>
        <v>2.0117105248845883E-4</v>
      </c>
    </row>
    <row r="184" spans="2:9">
      <c r="B184" s="104" t="s">
        <v>800</v>
      </c>
      <c r="C184" s="105" t="s">
        <v>12</v>
      </c>
      <c r="D184" s="112">
        <v>47508.257090679996</v>
      </c>
      <c r="E184" s="113">
        <f t="shared" si="6"/>
        <v>1.8912542139361494E-3</v>
      </c>
      <c r="F184" s="319">
        <v>2.9563086974275215E-2</v>
      </c>
      <c r="G184" s="319">
        <v>3.4549999999999997E-2</v>
      </c>
      <c r="H184" s="114">
        <f t="shared" si="7"/>
        <v>6.4623789301755816E-2</v>
      </c>
      <c r="I184" s="115">
        <f t="shared" si="8"/>
        <v>1.2222001383746753E-4</v>
      </c>
    </row>
    <row r="185" spans="2:9">
      <c r="B185" s="104" t="s">
        <v>801</v>
      </c>
      <c r="C185" s="105" t="s">
        <v>285</v>
      </c>
      <c r="D185" s="112">
        <v>12820.574535080001</v>
      </c>
      <c r="E185" s="113">
        <f t="shared" si="6"/>
        <v>5.1037371394770082E-4</v>
      </c>
      <c r="F185" s="319">
        <v>1.2905822377247116E-2</v>
      </c>
      <c r="G185" s="319">
        <v>9.8000000000000004E-2</v>
      </c>
      <c r="H185" s="114">
        <f t="shared" si="7"/>
        <v>0.11153820767373222</v>
      </c>
      <c r="I185" s="115">
        <f t="shared" si="8"/>
        <v>5.6926169297512658E-5</v>
      </c>
    </row>
    <row r="186" spans="2:9">
      <c r="B186" s="104" t="s">
        <v>802</v>
      </c>
      <c r="C186" s="105" t="s">
        <v>286</v>
      </c>
      <c r="D186" s="112">
        <v>17300.381806880003</v>
      </c>
      <c r="E186" s="113">
        <f t="shared" si="6"/>
        <v>6.8871017373914312E-4</v>
      </c>
      <c r="F186" s="319">
        <v>1.0897987269912266E-2</v>
      </c>
      <c r="G186" s="319">
        <v>0.17749999999999999</v>
      </c>
      <c r="H186" s="114">
        <f t="shared" si="7"/>
        <v>0.18936518364011698</v>
      </c>
      <c r="I186" s="115">
        <f t="shared" si="8"/>
        <v>1.304177285249297E-4</v>
      </c>
    </row>
    <row r="187" spans="2:9">
      <c r="B187" s="104" t="s">
        <v>803</v>
      </c>
      <c r="C187" s="105" t="s">
        <v>287</v>
      </c>
      <c r="D187" s="112">
        <v>13508.81278746</v>
      </c>
      <c r="E187" s="113">
        <f t="shared" si="6"/>
        <v>5.3777176167067384E-4</v>
      </c>
      <c r="F187" s="319">
        <v>3.3484290970846306E-2</v>
      </c>
      <c r="G187" s="319">
        <v>5.3150000000000003E-2</v>
      </c>
      <c r="H187" s="114">
        <f t="shared" si="7"/>
        <v>8.7524136003396549E-2</v>
      </c>
      <c r="I187" s="115">
        <f t="shared" si="8"/>
        <v>4.7068008807250214E-5</v>
      </c>
    </row>
    <row r="188" spans="2:9">
      <c r="B188" s="104" t="s">
        <v>804</v>
      </c>
      <c r="C188" s="105" t="s">
        <v>25</v>
      </c>
      <c r="D188" s="112">
        <v>41052.427321289993</v>
      </c>
      <c r="E188" s="113">
        <f t="shared" si="6"/>
        <v>1.6342543574162914E-3</v>
      </c>
      <c r="F188" s="319">
        <v>5.830903790087464E-2</v>
      </c>
      <c r="G188" s="319">
        <v>-4.7649999999999998E-2</v>
      </c>
      <c r="H188" s="114">
        <f t="shared" si="7"/>
        <v>9.2698250728863035E-3</v>
      </c>
      <c r="I188" s="115">
        <f t="shared" si="8"/>
        <v>1.5149252017851232E-5</v>
      </c>
    </row>
    <row r="189" spans="2:9">
      <c r="B189" s="104" t="s">
        <v>805</v>
      </c>
      <c r="C189" s="105" t="s">
        <v>807</v>
      </c>
      <c r="D189" s="112">
        <v>18281.908199099998</v>
      </c>
      <c r="E189" s="113">
        <f t="shared" si="6"/>
        <v>7.2778371671994378E-4</v>
      </c>
      <c r="F189" s="319">
        <v>6.2961628535399038E-3</v>
      </c>
      <c r="G189" s="319">
        <v>0.20660000000000001</v>
      </c>
      <c r="H189" s="114">
        <f t="shared" si="7"/>
        <v>0.21354655647631057</v>
      </c>
      <c r="I189" s="115">
        <f t="shared" si="8"/>
        <v>1.5541570656507468E-4</v>
      </c>
    </row>
    <row r="190" spans="2:9">
      <c r="B190" s="104" t="s">
        <v>806</v>
      </c>
      <c r="C190" s="105" t="s">
        <v>288</v>
      </c>
      <c r="D190" s="112">
        <v>18372.82219191</v>
      </c>
      <c r="E190" s="113">
        <f t="shared" si="6"/>
        <v>7.3140290804661124E-4</v>
      </c>
      <c r="F190" s="319">
        <v>2.6944054854293284E-2</v>
      </c>
      <c r="G190" s="319">
        <v>0.14700000000000002</v>
      </c>
      <c r="H190" s="114">
        <f t="shared" si="7"/>
        <v>0.17592444288608386</v>
      </c>
      <c r="I190" s="115">
        <f t="shared" si="8"/>
        <v>1.2867164912336171E-4</v>
      </c>
    </row>
    <row r="191" spans="2:9">
      <c r="B191" s="104" t="s">
        <v>808</v>
      </c>
      <c r="C191" s="105" t="s">
        <v>289</v>
      </c>
      <c r="D191" s="112">
        <v>528975.91037060006</v>
      </c>
      <c r="E191" s="113">
        <f t="shared" si="6"/>
        <v>2.1057979829686671E-2</v>
      </c>
      <c r="F191" s="319">
        <v>0</v>
      </c>
      <c r="G191" s="319">
        <v>0.19370000000000001</v>
      </c>
      <c r="H191" s="114">
        <f t="shared" si="7"/>
        <v>0.19370000000000001</v>
      </c>
      <c r="I191" s="115">
        <f t="shared" si="8"/>
        <v>4.0789306930103086E-3</v>
      </c>
    </row>
    <row r="192" spans="2:9">
      <c r="B192" s="104" t="s">
        <v>809</v>
      </c>
      <c r="C192" s="105" t="s">
        <v>290</v>
      </c>
      <c r="D192" s="112">
        <v>7384.3031032199997</v>
      </c>
      <c r="E192" s="113">
        <f t="shared" si="6"/>
        <v>2.9396141252435737E-4</v>
      </c>
      <c r="F192" s="319">
        <v>1.6575108922144345E-2</v>
      </c>
      <c r="G192" s="319">
        <v>9.4649999999999998E-2</v>
      </c>
      <c r="H192" s="114">
        <f t="shared" si="7"/>
        <v>0.11200952595188482</v>
      </c>
      <c r="I192" s="115">
        <f t="shared" si="8"/>
        <v>3.2926478464999726E-5</v>
      </c>
    </row>
    <row r="193" spans="2:9">
      <c r="B193" s="104" t="s">
        <v>810</v>
      </c>
      <c r="C193" s="105" t="s">
        <v>291</v>
      </c>
      <c r="D193" s="112">
        <v>15043.080293869998</v>
      </c>
      <c r="E193" s="113">
        <f t="shared" si="6"/>
        <v>5.9884935248324988E-4</v>
      </c>
      <c r="F193" s="319">
        <v>1.9286403085824494E-2</v>
      </c>
      <c r="G193" s="319">
        <v>-8.1000000000000003E-2</v>
      </c>
      <c r="H193" s="114">
        <f t="shared" si="7"/>
        <v>-6.2494696239151395E-2</v>
      </c>
      <c r="I193" s="115">
        <f t="shared" si="8"/>
        <v>-3.7424908376453205E-5</v>
      </c>
    </row>
    <row r="194" spans="2:9">
      <c r="B194" s="104" t="s">
        <v>811</v>
      </c>
      <c r="C194" s="105" t="s">
        <v>292</v>
      </c>
      <c r="D194" s="112">
        <v>44276.838071039994</v>
      </c>
      <c r="E194" s="113">
        <f t="shared" si="6"/>
        <v>1.7626147897151648E-3</v>
      </c>
      <c r="F194" s="319">
        <v>1.5342514124293789E-2</v>
      </c>
      <c r="G194" s="319">
        <v>0.14000000000000001</v>
      </c>
      <c r="H194" s="114">
        <f t="shared" si="7"/>
        <v>0.15641649011299436</v>
      </c>
      <c r="I194" s="115">
        <f t="shared" si="8"/>
        <v>2.757020188284997E-4</v>
      </c>
    </row>
    <row r="195" spans="2:9">
      <c r="B195" s="104" t="s">
        <v>812</v>
      </c>
      <c r="C195" s="105" t="s">
        <v>293</v>
      </c>
      <c r="D195" s="112">
        <v>22570.354863230001</v>
      </c>
      <c r="E195" s="113">
        <f t="shared" si="6"/>
        <v>8.9850231010667918E-4</v>
      </c>
      <c r="F195" s="319">
        <v>3.5837061455144807E-2</v>
      </c>
      <c r="G195" s="319">
        <v>3.4700000000000004E-3</v>
      </c>
      <c r="H195" s="114">
        <f t="shared" si="7"/>
        <v>3.9369238756769488E-2</v>
      </c>
      <c r="I195" s="115">
        <f t="shared" si="8"/>
        <v>3.5373351970098793E-5</v>
      </c>
    </row>
    <row r="196" spans="2:9">
      <c r="B196" s="104" t="s">
        <v>813</v>
      </c>
      <c r="C196" s="105" t="s">
        <v>294</v>
      </c>
      <c r="D196" s="112">
        <v>8370.4659919200003</v>
      </c>
      <c r="E196" s="113">
        <f t="shared" si="6"/>
        <v>3.3321952959906707E-4</v>
      </c>
      <c r="F196" s="319">
        <v>0</v>
      </c>
      <c r="G196" s="319">
        <v>9.9500000000000005E-2</v>
      </c>
      <c r="H196" s="114">
        <f t="shared" si="7"/>
        <v>9.9500000000000005E-2</v>
      </c>
      <c r="I196" s="115">
        <f t="shared" si="8"/>
        <v>3.3155343195107177E-5</v>
      </c>
    </row>
    <row r="197" spans="2:9">
      <c r="B197" s="104" t="s">
        <v>814</v>
      </c>
      <c r="C197" s="105" t="s">
        <v>295</v>
      </c>
      <c r="D197" s="112">
        <v>38424.640241519999</v>
      </c>
      <c r="E197" s="113">
        <f t="shared" si="6"/>
        <v>1.5296448917721196E-3</v>
      </c>
      <c r="F197" s="319">
        <v>1.1791459614250821E-2</v>
      </c>
      <c r="G197" s="319">
        <v>8.5329999999999989E-2</v>
      </c>
      <c r="H197" s="114">
        <f t="shared" si="7"/>
        <v>9.7624542238692824E-2</v>
      </c>
      <c r="I197" s="115">
        <f t="shared" si="8"/>
        <v>1.4933088234700799E-4</v>
      </c>
    </row>
    <row r="198" spans="2:9">
      <c r="B198" s="104" t="s">
        <v>815</v>
      </c>
      <c r="C198" s="105" t="s">
        <v>296</v>
      </c>
      <c r="D198" s="112">
        <v>34259.997857399998</v>
      </c>
      <c r="E198" s="113">
        <f t="shared" si="6"/>
        <v>1.363854817775715E-3</v>
      </c>
      <c r="F198" s="319">
        <v>0</v>
      </c>
      <c r="G198" s="319">
        <v>0.10550000000000001</v>
      </c>
      <c r="H198" s="114">
        <f t="shared" si="7"/>
        <v>0.10550000000000001</v>
      </c>
      <c r="I198" s="115">
        <f t="shared" si="8"/>
        <v>1.4388668327533795E-4</v>
      </c>
    </row>
    <row r="199" spans="2:9">
      <c r="B199" s="104" t="s">
        <v>816</v>
      </c>
      <c r="C199" s="105" t="s">
        <v>297</v>
      </c>
      <c r="D199" s="112">
        <v>20034.054090160003</v>
      </c>
      <c r="E199" s="113">
        <f t="shared" si="6"/>
        <v>7.9753481900881771E-4</v>
      </c>
      <c r="F199" s="319">
        <v>3.5373900293255128E-2</v>
      </c>
      <c r="G199" s="319">
        <v>0.06</v>
      </c>
      <c r="H199" s="114">
        <f t="shared" si="7"/>
        <v>9.6435117302052786E-2</v>
      </c>
      <c r="I199" s="115">
        <f t="shared" si="8"/>
        <v>7.6910363823586771E-5</v>
      </c>
    </row>
    <row r="200" spans="2:9">
      <c r="B200" s="104" t="s">
        <v>817</v>
      </c>
      <c r="C200" s="105" t="s">
        <v>298</v>
      </c>
      <c r="D200" s="112">
        <v>6199.5460032000001</v>
      </c>
      <c r="E200" s="113">
        <f t="shared" si="6"/>
        <v>2.4679746682062907E-4</v>
      </c>
      <c r="F200" s="319">
        <v>2.7844202898550722E-2</v>
      </c>
      <c r="G200" s="319">
        <v>6.0830000000000002E-2</v>
      </c>
      <c r="H200" s="114">
        <f t="shared" si="7"/>
        <v>8.9521084329710149E-2</v>
      </c>
      <c r="I200" s="115">
        <f t="shared" si="8"/>
        <v>2.2093576839608377E-5</v>
      </c>
    </row>
    <row r="201" spans="2:9">
      <c r="B201" s="104" t="s">
        <v>818</v>
      </c>
      <c r="C201" s="105" t="s">
        <v>299</v>
      </c>
      <c r="D201" s="112">
        <v>6708.7633251400002</v>
      </c>
      <c r="E201" s="113" t="str">
        <f t="shared" si="6"/>
        <v>N/A</v>
      </c>
      <c r="F201" s="319">
        <v>1.3726281792490918E-2</v>
      </c>
      <c r="G201" s="319" t="s">
        <v>151</v>
      </c>
      <c r="H201" s="114" t="str">
        <f t="shared" si="7"/>
        <v>N/A</v>
      </c>
      <c r="I201" s="115" t="str">
        <f t="shared" si="8"/>
        <v>N/A</v>
      </c>
    </row>
    <row r="202" spans="2:9">
      <c r="B202" s="104" t="s">
        <v>819</v>
      </c>
      <c r="C202" s="105" t="s">
        <v>300</v>
      </c>
      <c r="D202" s="112">
        <v>4143.2478563699997</v>
      </c>
      <c r="E202" s="113">
        <f t="shared" si="6"/>
        <v>1.6493838013853187E-4</v>
      </c>
      <c r="F202" s="319">
        <v>2.8368794326241134E-2</v>
      </c>
      <c r="G202" s="319">
        <v>0.16535</v>
      </c>
      <c r="H202" s="114">
        <f t="shared" si="7"/>
        <v>0.19606418439716311</v>
      </c>
      <c r="I202" s="115">
        <f t="shared" si="8"/>
        <v>3.23385089776505E-5</v>
      </c>
    </row>
    <row r="203" spans="2:9">
      <c r="B203" s="104" t="s">
        <v>820</v>
      </c>
      <c r="C203" s="105" t="s">
        <v>301</v>
      </c>
      <c r="D203" s="112">
        <v>6488.7269434399986</v>
      </c>
      <c r="E203" s="113">
        <f t="shared" si="6"/>
        <v>2.5830945874184412E-4</v>
      </c>
      <c r="F203" s="319">
        <v>1.5743734842360552E-2</v>
      </c>
      <c r="G203" s="319">
        <v>0.19150000000000003</v>
      </c>
      <c r="H203" s="114">
        <f t="shared" si="7"/>
        <v>0.20875119745351661</v>
      </c>
      <c r="I203" s="115">
        <f t="shared" si="8"/>
        <v>5.3922408825929703E-5</v>
      </c>
    </row>
    <row r="204" spans="2:9">
      <c r="B204" s="104" t="s">
        <v>821</v>
      </c>
      <c r="C204" s="105" t="s">
        <v>823</v>
      </c>
      <c r="D204" s="112">
        <v>23208.43542252</v>
      </c>
      <c r="E204" s="113">
        <f t="shared" si="6"/>
        <v>9.2390363232914164E-4</v>
      </c>
      <c r="F204" s="319">
        <v>0</v>
      </c>
      <c r="G204" s="319">
        <v>0.19667000000000001</v>
      </c>
      <c r="H204" s="114">
        <f t="shared" si="7"/>
        <v>0.19667000000000001</v>
      </c>
      <c r="I204" s="115">
        <f t="shared" si="8"/>
        <v>1.817041273701723E-4</v>
      </c>
    </row>
    <row r="205" spans="2:9">
      <c r="B205" s="104" t="s">
        <v>822</v>
      </c>
      <c r="C205" s="105" t="s">
        <v>302</v>
      </c>
      <c r="D205" s="112">
        <v>9904.6125324999994</v>
      </c>
      <c r="E205" s="113">
        <f t="shared" ref="E205:E268" si="9">IF(OR(H205="N/A",D205="N/A"),"N/A",D205/$D$513)</f>
        <v>3.9429230488799021E-4</v>
      </c>
      <c r="F205" s="319">
        <v>1.9898976472152066E-2</v>
      </c>
      <c r="G205" s="319">
        <v>9.3329999999999996E-2</v>
      </c>
      <c r="H205" s="114">
        <f t="shared" ref="H205:H268" si="10">IFERROR(F205*(1+0.5*G205)+G205,"N/A")</f>
        <v>0.11415756220922504</v>
      </c>
      <c r="I205" s="115">
        <f t="shared" ref="I205:I268" si="11">IF(AND(ISNUMBER(D205),ISNUMBER(H205)),E205*H205,"N/A")</f>
        <v>4.501144832386947E-5</v>
      </c>
    </row>
    <row r="206" spans="2:9">
      <c r="B206" s="104" t="s">
        <v>1269</v>
      </c>
      <c r="C206" s="105" t="s">
        <v>303</v>
      </c>
      <c r="D206" s="112">
        <v>23027.568993289999</v>
      </c>
      <c r="E206" s="113">
        <f t="shared" si="9"/>
        <v>9.1670352823380679E-4</v>
      </c>
      <c r="F206" s="319">
        <v>2.8135048231511255E-3</v>
      </c>
      <c r="G206" s="319">
        <v>7.9000000000000008E-3</v>
      </c>
      <c r="H206" s="114">
        <f t="shared" si="10"/>
        <v>1.0724618167202573E-2</v>
      </c>
      <c r="I206" s="115">
        <f t="shared" si="11"/>
        <v>9.8312953128349815E-6</v>
      </c>
    </row>
    <row r="207" spans="2:9">
      <c r="B207" s="104" t="s">
        <v>1143</v>
      </c>
      <c r="C207" s="105" t="s">
        <v>826</v>
      </c>
      <c r="D207" s="112">
        <v>16658.456950799999</v>
      </c>
      <c r="E207" s="113">
        <f t="shared" si="9"/>
        <v>6.6315581406700458E-4</v>
      </c>
      <c r="F207" s="319">
        <v>7.5530212084833938E-3</v>
      </c>
      <c r="G207" s="319">
        <v>0.12135</v>
      </c>
      <c r="H207" s="114">
        <f t="shared" si="10"/>
        <v>0.12936130077030814</v>
      </c>
      <c r="I207" s="115">
        <f t="shared" si="11"/>
        <v>8.5786698721100315E-5</v>
      </c>
    </row>
    <row r="208" spans="2:9">
      <c r="B208" s="104" t="s">
        <v>824</v>
      </c>
      <c r="C208" s="105" t="s">
        <v>304</v>
      </c>
      <c r="D208" s="112">
        <v>9820.9252666700013</v>
      </c>
      <c r="E208" s="113">
        <f t="shared" si="9"/>
        <v>3.9096080203256703E-4</v>
      </c>
      <c r="F208" s="319">
        <v>3.1675692166882777E-2</v>
      </c>
      <c r="G208" s="319">
        <v>5.4000000000000006E-2</v>
      </c>
      <c r="H208" s="114">
        <f t="shared" si="10"/>
        <v>8.6530935855388624E-2</v>
      </c>
      <c r="I208" s="115">
        <f t="shared" si="11"/>
        <v>3.3830204082651345E-5</v>
      </c>
    </row>
    <row r="209" spans="2:9">
      <c r="B209" s="104" t="s">
        <v>825</v>
      </c>
      <c r="C209" s="105" t="s">
        <v>305</v>
      </c>
      <c r="D209" s="112">
        <v>10063.498079479999</v>
      </c>
      <c r="E209" s="113">
        <f t="shared" si="9"/>
        <v>4.0061737296375475E-4</v>
      </c>
      <c r="F209" s="319">
        <v>2.32413178984862E-2</v>
      </c>
      <c r="G209" s="319">
        <v>0.17519999999999999</v>
      </c>
      <c r="H209" s="114">
        <f t="shared" si="10"/>
        <v>0.20047725734639357</v>
      </c>
      <c r="I209" s="115">
        <f t="shared" si="11"/>
        <v>8.0314672177090793E-5</v>
      </c>
    </row>
    <row r="210" spans="2:9">
      <c r="B210" s="104" t="s">
        <v>827</v>
      </c>
      <c r="C210" s="105" t="s">
        <v>830</v>
      </c>
      <c r="D210" s="112">
        <v>14108.241763440001</v>
      </c>
      <c r="E210" s="113">
        <f t="shared" si="9"/>
        <v>5.6163440463426954E-4</v>
      </c>
      <c r="F210" s="319">
        <v>0</v>
      </c>
      <c r="G210" s="319">
        <v>0.2404</v>
      </c>
      <c r="H210" s="114">
        <f t="shared" si="10"/>
        <v>0.2404</v>
      </c>
      <c r="I210" s="115">
        <f t="shared" si="11"/>
        <v>1.350169108740784E-4</v>
      </c>
    </row>
    <row r="211" spans="2:9">
      <c r="B211" s="104" t="s">
        <v>828</v>
      </c>
      <c r="C211" s="105" t="s">
        <v>306</v>
      </c>
      <c r="D211" s="112">
        <v>26982.203607479998</v>
      </c>
      <c r="E211" s="113">
        <f t="shared" si="9"/>
        <v>1.0741334117251933E-3</v>
      </c>
      <c r="F211" s="319">
        <v>3.8375558867362147E-3</v>
      </c>
      <c r="G211" s="319">
        <v>0.1168</v>
      </c>
      <c r="H211" s="114">
        <f t="shared" si="10"/>
        <v>0.12086166915052161</v>
      </c>
      <c r="I211" s="115">
        <f t="shared" si="11"/>
        <v>1.2982155703145134E-4</v>
      </c>
    </row>
    <row r="212" spans="2:9">
      <c r="B212" s="104" t="s">
        <v>829</v>
      </c>
      <c r="C212" s="105" t="s">
        <v>307</v>
      </c>
      <c r="D212" s="112">
        <v>48059.632976299996</v>
      </c>
      <c r="E212" s="113">
        <f t="shared" si="9"/>
        <v>1.9132039134410418E-3</v>
      </c>
      <c r="F212" s="319">
        <v>2.4012742681973911E-2</v>
      </c>
      <c r="G212" s="319">
        <v>8.7569999999999995E-2</v>
      </c>
      <c r="H212" s="114">
        <f t="shared" si="10"/>
        <v>0.11263414062030414</v>
      </c>
      <c r="I212" s="115">
        <f t="shared" si="11"/>
        <v>2.1549207862183448E-4</v>
      </c>
    </row>
    <row r="213" spans="2:9">
      <c r="B213" s="104" t="s">
        <v>831</v>
      </c>
      <c r="C213" s="105" t="s">
        <v>308</v>
      </c>
      <c r="D213" s="112">
        <v>87208.080000000016</v>
      </c>
      <c r="E213" s="113">
        <f t="shared" si="9"/>
        <v>3.4716627990471318E-3</v>
      </c>
      <c r="F213" s="319">
        <v>4.0000000000000001E-3</v>
      </c>
      <c r="G213" s="319">
        <v>8.8670000000000013E-2</v>
      </c>
      <c r="H213" s="114">
        <f t="shared" si="10"/>
        <v>9.2847340000000014E-2</v>
      </c>
      <c r="I213" s="115">
        <f t="shared" si="11"/>
        <v>3.2233465626848077E-4</v>
      </c>
    </row>
    <row r="214" spans="2:9">
      <c r="B214" s="104" t="s">
        <v>832</v>
      </c>
      <c r="C214" s="105" t="s">
        <v>309</v>
      </c>
      <c r="D214" s="112">
        <v>84380.368033919993</v>
      </c>
      <c r="E214" s="113">
        <f t="shared" si="9"/>
        <v>3.3590945319890743E-3</v>
      </c>
      <c r="F214" s="319">
        <v>3.7808921036769132E-2</v>
      </c>
      <c r="G214" s="319">
        <v>7.5650000000000009E-2</v>
      </c>
      <c r="H214" s="114">
        <f t="shared" si="10"/>
        <v>0.11488904347498494</v>
      </c>
      <c r="I214" s="115">
        <f t="shared" si="11"/>
        <v>3.8592315772227696E-4</v>
      </c>
    </row>
    <row r="215" spans="2:9">
      <c r="B215" s="104" t="s">
        <v>833</v>
      </c>
      <c r="C215" s="105" t="s">
        <v>310</v>
      </c>
      <c r="D215" s="112">
        <v>31376.631684399992</v>
      </c>
      <c r="E215" s="113">
        <f t="shared" si="9"/>
        <v>1.2490710147286235E-3</v>
      </c>
      <c r="F215" s="319">
        <v>3.7595419847328247E-2</v>
      </c>
      <c r="G215" s="319">
        <v>5.9330000000000001E-2</v>
      </c>
      <c r="H215" s="114">
        <f t="shared" si="10"/>
        <v>9.804068797709925E-2</v>
      </c>
      <c r="I215" s="115">
        <f t="shared" si="11"/>
        <v>1.2245978161624772E-4</v>
      </c>
    </row>
    <row r="216" spans="2:9">
      <c r="B216" s="104" t="s">
        <v>834</v>
      </c>
      <c r="C216" s="105" t="s">
        <v>311</v>
      </c>
      <c r="D216" s="112">
        <v>23471.999049210001</v>
      </c>
      <c r="E216" s="113">
        <f t="shared" si="9"/>
        <v>9.343958256896837E-4</v>
      </c>
      <c r="F216" s="319">
        <v>2.694750919424942E-2</v>
      </c>
      <c r="G216" s="319">
        <v>9.8350000000000007E-2</v>
      </c>
      <c r="H216" s="114">
        <f t="shared" si="10"/>
        <v>0.12662265295887665</v>
      </c>
      <c r="I216" s="115">
        <f t="shared" si="11"/>
        <v>1.1831567836252782E-4</v>
      </c>
    </row>
    <row r="217" spans="2:9">
      <c r="B217" s="104" t="s">
        <v>835</v>
      </c>
      <c r="C217" s="105" t="s">
        <v>312</v>
      </c>
      <c r="D217" s="112">
        <v>52480.535745999994</v>
      </c>
      <c r="E217" s="113">
        <f t="shared" si="9"/>
        <v>2.0891954463789519E-3</v>
      </c>
      <c r="F217" s="319">
        <v>4.1459459459459461E-2</v>
      </c>
      <c r="G217" s="319">
        <v>5.978E-2</v>
      </c>
      <c r="H217" s="114">
        <f t="shared" si="10"/>
        <v>0.1024786827027027</v>
      </c>
      <c r="I217" s="115">
        <f t="shared" si="11"/>
        <v>2.1409799725339996E-4</v>
      </c>
    </row>
    <row r="218" spans="2:9">
      <c r="B218" s="104" t="s">
        <v>836</v>
      </c>
      <c r="C218" s="105" t="s">
        <v>313</v>
      </c>
      <c r="D218" s="112">
        <v>809010.73508369992</v>
      </c>
      <c r="E218" s="113">
        <f t="shared" si="9"/>
        <v>3.2205874421496888E-2</v>
      </c>
      <c r="F218" s="319">
        <v>0</v>
      </c>
      <c r="G218" s="319">
        <v>0.13439999999999999</v>
      </c>
      <c r="H218" s="114">
        <f t="shared" si="10"/>
        <v>0.13439999999999999</v>
      </c>
      <c r="I218" s="115">
        <f t="shared" si="11"/>
        <v>4.3284695222491811E-3</v>
      </c>
    </row>
    <row r="219" spans="2:9">
      <c r="B219" s="104" t="s">
        <v>837</v>
      </c>
      <c r="C219" s="105" t="s">
        <v>314</v>
      </c>
      <c r="D219" s="112">
        <v>14327.40902999</v>
      </c>
      <c r="E219" s="113">
        <f t="shared" si="9"/>
        <v>5.7035922515606609E-4</v>
      </c>
      <c r="F219" s="319">
        <v>3.1175451116321744E-2</v>
      </c>
      <c r="G219" s="319">
        <v>6.2850000000000003E-2</v>
      </c>
      <c r="H219" s="114">
        <f t="shared" si="10"/>
        <v>9.5005139667652158E-2</v>
      </c>
      <c r="I219" s="115">
        <f t="shared" si="11"/>
        <v>5.4187057846685925E-5</v>
      </c>
    </row>
    <row r="220" spans="2:9">
      <c r="B220" s="104" t="s">
        <v>838</v>
      </c>
      <c r="C220" s="105" t="s">
        <v>315</v>
      </c>
      <c r="D220" s="112">
        <v>23547.4908497</v>
      </c>
      <c r="E220" s="113">
        <f t="shared" si="9"/>
        <v>9.3740107560912023E-4</v>
      </c>
      <c r="F220" s="319">
        <v>2.4697950737600957E-4</v>
      </c>
      <c r="G220" s="319">
        <v>0.16733000000000001</v>
      </c>
      <c r="H220" s="114">
        <f t="shared" si="10"/>
        <v>0.16759764304786062</v>
      </c>
      <c r="I220" s="115">
        <f t="shared" si="11"/>
        <v>1.5710621086261793E-4</v>
      </c>
    </row>
    <row r="221" spans="2:9">
      <c r="B221" s="104" t="s">
        <v>839</v>
      </c>
      <c r="C221" s="105" t="s">
        <v>316</v>
      </c>
      <c r="D221" s="112">
        <v>8444.4328557600002</v>
      </c>
      <c r="E221" s="113">
        <f t="shared" si="9"/>
        <v>3.3616407337936255E-4</v>
      </c>
      <c r="F221" s="319">
        <v>4.3895870736086175E-2</v>
      </c>
      <c r="G221" s="319">
        <v>6.5329999999999999E-2</v>
      </c>
      <c r="H221" s="114">
        <f t="shared" si="10"/>
        <v>0.11065972935368043</v>
      </c>
      <c r="I221" s="115">
        <f t="shared" si="11"/>
        <v>3.7199825378591029E-5</v>
      </c>
    </row>
    <row r="222" spans="2:9">
      <c r="B222" s="104" t="s">
        <v>840</v>
      </c>
      <c r="C222" s="105" t="s">
        <v>317</v>
      </c>
      <c r="D222" s="112">
        <v>14834.65466006</v>
      </c>
      <c r="E222" s="113">
        <f t="shared" si="9"/>
        <v>5.9055214516867541E-4</v>
      </c>
      <c r="F222" s="319">
        <v>2.9792679805477347E-2</v>
      </c>
      <c r="G222" s="319">
        <v>7.2750000000000009E-2</v>
      </c>
      <c r="H222" s="114">
        <f t="shared" si="10"/>
        <v>0.1036263885334016</v>
      </c>
      <c r="I222" s="115">
        <f t="shared" si="11"/>
        <v>6.119678604448295E-5</v>
      </c>
    </row>
    <row r="223" spans="2:9">
      <c r="B223" s="104" t="s">
        <v>841</v>
      </c>
      <c r="C223" s="105" t="s">
        <v>318</v>
      </c>
      <c r="D223" s="112">
        <v>75110.307896279992</v>
      </c>
      <c r="E223" s="113">
        <f t="shared" si="9"/>
        <v>2.9900630967737304E-3</v>
      </c>
      <c r="F223" s="319">
        <v>1.7271944486653496E-2</v>
      </c>
      <c r="G223" s="319">
        <v>1.1350000000000001E-2</v>
      </c>
      <c r="H223" s="114">
        <f t="shared" si="10"/>
        <v>2.8719962771615259E-2</v>
      </c>
      <c r="I223" s="115">
        <f t="shared" si="11"/>
        <v>8.5874500824122176E-5</v>
      </c>
    </row>
    <row r="224" spans="2:9">
      <c r="B224" s="104" t="s">
        <v>842</v>
      </c>
      <c r="C224" s="105" t="s">
        <v>319</v>
      </c>
      <c r="D224" s="112">
        <v>14808.983156100001</v>
      </c>
      <c r="E224" s="113">
        <f t="shared" si="9"/>
        <v>5.8953018934424363E-4</v>
      </c>
      <c r="F224" s="319">
        <v>2.090228378884313E-2</v>
      </c>
      <c r="G224" s="319">
        <v>0.12467</v>
      </c>
      <c r="H224" s="114">
        <f t="shared" si="10"/>
        <v>0.14687522764882066</v>
      </c>
      <c r="I224" s="115">
        <f t="shared" si="11"/>
        <v>8.6587380765788124E-5</v>
      </c>
    </row>
    <row r="225" spans="2:9">
      <c r="B225" s="104" t="s">
        <v>843</v>
      </c>
      <c r="C225" s="105" t="s">
        <v>320</v>
      </c>
      <c r="D225" s="112">
        <v>22006.778252299999</v>
      </c>
      <c r="E225" s="113">
        <f t="shared" si="9"/>
        <v>8.760669124396425E-4</v>
      </c>
      <c r="F225" s="319">
        <v>2.8872120730738682E-2</v>
      </c>
      <c r="G225" s="319">
        <v>0.13397000000000001</v>
      </c>
      <c r="H225" s="114">
        <f t="shared" si="10"/>
        <v>0.16477611973788722</v>
      </c>
      <c r="I225" s="115">
        <f t="shared" si="11"/>
        <v>1.443549064625557E-4</v>
      </c>
    </row>
    <row r="226" spans="2:9">
      <c r="B226" s="104" t="s">
        <v>844</v>
      </c>
      <c r="C226" s="105" t="s">
        <v>321</v>
      </c>
      <c r="D226" s="112">
        <v>12226.727369400001</v>
      </c>
      <c r="E226" s="113">
        <f t="shared" si="9"/>
        <v>4.8673327703622614E-4</v>
      </c>
      <c r="F226" s="319">
        <v>2.7946474523932063E-2</v>
      </c>
      <c r="G226" s="319">
        <v>0.1085</v>
      </c>
      <c r="H226" s="114">
        <f t="shared" si="10"/>
        <v>0.13796257076685536</v>
      </c>
      <c r="I226" s="115">
        <f t="shared" si="11"/>
        <v>6.715097417769376E-5</v>
      </c>
    </row>
    <row r="227" spans="2:9">
      <c r="B227" s="104" t="s">
        <v>845</v>
      </c>
      <c r="C227" s="105" t="s">
        <v>322</v>
      </c>
      <c r="D227" s="112">
        <v>13833.93833352</v>
      </c>
      <c r="E227" s="113">
        <f t="shared" si="9"/>
        <v>5.5071467089739211E-4</v>
      </c>
      <c r="F227" s="319">
        <v>4.4251134644478059E-2</v>
      </c>
      <c r="G227" s="319">
        <v>8.2369999999999999E-2</v>
      </c>
      <c r="H227" s="114">
        <f t="shared" si="10"/>
        <v>0.12844361762481088</v>
      </c>
      <c r="I227" s="115">
        <f t="shared" si="11"/>
        <v>7.0735784609118202E-5</v>
      </c>
    </row>
    <row r="228" spans="2:9">
      <c r="B228" s="104" t="s">
        <v>846</v>
      </c>
      <c r="C228" s="105" t="s">
        <v>323</v>
      </c>
      <c r="D228" s="112">
        <v>6079.9423882000001</v>
      </c>
      <c r="E228" s="113">
        <f t="shared" si="9"/>
        <v>2.4203617152749734E-4</v>
      </c>
      <c r="F228" s="319">
        <v>3.7098692033293697E-2</v>
      </c>
      <c r="G228" s="319">
        <v>3.2500000000000001E-2</v>
      </c>
      <c r="H228" s="114">
        <f t="shared" si="10"/>
        <v>7.0201545778834723E-2</v>
      </c>
      <c r="I228" s="115">
        <f t="shared" si="11"/>
        <v>1.6991313375621497E-5</v>
      </c>
    </row>
    <row r="229" spans="2:9">
      <c r="B229" s="104" t="s">
        <v>847</v>
      </c>
      <c r="C229" s="105" t="s">
        <v>324</v>
      </c>
      <c r="D229" s="112">
        <v>42278.386974000001</v>
      </c>
      <c r="E229" s="113">
        <f t="shared" si="9"/>
        <v>1.6830585338119426E-3</v>
      </c>
      <c r="F229" s="319">
        <v>9.9910938385555821E-3</v>
      </c>
      <c r="G229" s="319">
        <v>0.1084</v>
      </c>
      <c r="H229" s="114">
        <f t="shared" si="10"/>
        <v>0.11893261112460529</v>
      </c>
      <c r="I229" s="115">
        <f t="shared" si="11"/>
        <v>2.0017054610180413E-4</v>
      </c>
    </row>
    <row r="230" spans="2:9">
      <c r="B230" s="104" t="s">
        <v>848</v>
      </c>
      <c r="C230" s="105" t="s">
        <v>325</v>
      </c>
      <c r="D230" s="112">
        <v>15109.04297771</v>
      </c>
      <c r="E230" s="113">
        <f t="shared" si="9"/>
        <v>6.0147525819763598E-4</v>
      </c>
      <c r="F230" s="319">
        <v>4.682062638405568E-2</v>
      </c>
      <c r="G230" s="319">
        <v>2.6830000000000003E-2</v>
      </c>
      <c r="H230" s="114">
        <f t="shared" si="10"/>
        <v>7.4278725086997788E-2</v>
      </c>
      <c r="I230" s="115">
        <f t="shared" si="11"/>
        <v>4.4676815350293213E-5</v>
      </c>
    </row>
    <row r="231" spans="2:9">
      <c r="B231" s="104" t="s">
        <v>849</v>
      </c>
      <c r="C231" s="105" t="s">
        <v>326</v>
      </c>
      <c r="D231" s="112">
        <v>212365.92090206002</v>
      </c>
      <c r="E231" s="113">
        <f t="shared" si="9"/>
        <v>8.454066038159163E-3</v>
      </c>
      <c r="F231" s="319">
        <v>2.8128569944957934E-2</v>
      </c>
      <c r="G231" s="319">
        <v>9.4630000000000006E-2</v>
      </c>
      <c r="H231" s="114">
        <f t="shared" si="10"/>
        <v>0.12408947323190363</v>
      </c>
      <c r="I231" s="115">
        <f t="shared" si="11"/>
        <v>1.049060601342897E-3</v>
      </c>
    </row>
    <row r="232" spans="2:9">
      <c r="B232" s="104" t="s">
        <v>850</v>
      </c>
      <c r="C232" s="105" t="s">
        <v>327</v>
      </c>
      <c r="D232" s="112">
        <v>19932.886429369999</v>
      </c>
      <c r="E232" s="113">
        <f t="shared" si="9"/>
        <v>7.9350743984359269E-4</v>
      </c>
      <c r="F232" s="319">
        <v>1.6227736337342064E-2</v>
      </c>
      <c r="G232" s="319">
        <v>-9.2300000000000007E-2</v>
      </c>
      <c r="H232" s="114">
        <f t="shared" si="10"/>
        <v>-7.682117369462628E-2</v>
      </c>
      <c r="I232" s="115">
        <f t="shared" si="11"/>
        <v>-6.0958172864202846E-5</v>
      </c>
    </row>
    <row r="233" spans="2:9">
      <c r="B233" s="104" t="s">
        <v>851</v>
      </c>
      <c r="C233" s="105" t="s">
        <v>854</v>
      </c>
      <c r="D233" s="112">
        <v>7332.6655889599997</v>
      </c>
      <c r="E233" s="113">
        <f t="shared" si="9"/>
        <v>2.9190577688495667E-4</v>
      </c>
      <c r="F233" s="319">
        <v>3.1206334420121103E-2</v>
      </c>
      <c r="G233" s="319">
        <v>4.3E-3</v>
      </c>
      <c r="H233" s="114">
        <f t="shared" si="10"/>
        <v>3.5573428039124368E-2</v>
      </c>
      <c r="I233" s="115">
        <f t="shared" si="11"/>
        <v>1.0384089148221698E-5</v>
      </c>
    </row>
    <row r="234" spans="2:9">
      <c r="B234" s="104" t="s">
        <v>852</v>
      </c>
      <c r="C234" s="105" t="s">
        <v>328</v>
      </c>
      <c r="D234" s="112">
        <v>19369.123974779999</v>
      </c>
      <c r="E234" s="113">
        <f t="shared" si="9"/>
        <v>7.7106464393408988E-4</v>
      </c>
      <c r="F234" s="319">
        <v>2.3142963792459871E-2</v>
      </c>
      <c r="G234" s="319">
        <v>9.5000000000000001E-2</v>
      </c>
      <c r="H234" s="114">
        <f t="shared" si="10"/>
        <v>0.11924225457260172</v>
      </c>
      <c r="I234" s="115">
        <f t="shared" si="11"/>
        <v>9.1943486563921244E-5</v>
      </c>
    </row>
    <row r="235" spans="2:9">
      <c r="B235" s="104" t="s">
        <v>853</v>
      </c>
      <c r="C235" s="105" t="s">
        <v>329</v>
      </c>
      <c r="D235" s="112">
        <v>8601.3153359999997</v>
      </c>
      <c r="E235" s="113">
        <f t="shared" si="9"/>
        <v>3.4240940145528688E-4</v>
      </c>
      <c r="F235" s="319">
        <v>1.6657004830917876E-2</v>
      </c>
      <c r="G235" s="319">
        <v>0.4</v>
      </c>
      <c r="H235" s="114">
        <f t="shared" si="10"/>
        <v>0.41998840579710145</v>
      </c>
      <c r="I235" s="115">
        <f t="shared" si="11"/>
        <v>1.4380797864714564E-4</v>
      </c>
    </row>
    <row r="236" spans="2:9">
      <c r="B236" s="104" t="s">
        <v>855</v>
      </c>
      <c r="C236" s="105" t="s">
        <v>330</v>
      </c>
      <c r="D236" s="112">
        <v>27048.451228130001</v>
      </c>
      <c r="E236" s="113">
        <f t="shared" si="9"/>
        <v>1.076770660477098E-3</v>
      </c>
      <c r="F236" s="319">
        <v>6.553319703002259E-3</v>
      </c>
      <c r="G236" s="319">
        <v>0.13100000000000001</v>
      </c>
      <c r="H236" s="114">
        <f t="shared" si="10"/>
        <v>0.13798256214354893</v>
      </c>
      <c r="I236" s="115">
        <f t="shared" si="11"/>
        <v>1.485755745736314E-4</v>
      </c>
    </row>
    <row r="237" spans="2:9">
      <c r="B237" s="104" t="s">
        <v>856</v>
      </c>
      <c r="C237" s="105" t="s">
        <v>331</v>
      </c>
      <c r="D237" s="112">
        <v>5497.5552422400006</v>
      </c>
      <c r="E237" s="113">
        <f t="shared" si="9"/>
        <v>2.1885194606040116E-4</v>
      </c>
      <c r="F237" s="319">
        <v>4.5167824074074069E-2</v>
      </c>
      <c r="G237" s="319">
        <v>8.5999999999999993E-2</v>
      </c>
      <c r="H237" s="114">
        <f t="shared" si="10"/>
        <v>0.13311004050925923</v>
      </c>
      <c r="I237" s="115">
        <f t="shared" si="11"/>
        <v>2.9131391405630213E-5</v>
      </c>
    </row>
    <row r="238" spans="2:9">
      <c r="B238" s="104" t="s">
        <v>857</v>
      </c>
      <c r="C238" s="105" t="s">
        <v>332</v>
      </c>
      <c r="D238" s="112">
        <v>12027.409692059999</v>
      </c>
      <c r="E238" s="113">
        <f t="shared" si="9"/>
        <v>4.7879864797876077E-4</v>
      </c>
      <c r="F238" s="319">
        <v>0</v>
      </c>
      <c r="G238" s="319">
        <v>8.3849999999999994E-2</v>
      </c>
      <c r="H238" s="114">
        <f t="shared" si="10"/>
        <v>8.3849999999999994E-2</v>
      </c>
      <c r="I238" s="115">
        <f t="shared" si="11"/>
        <v>4.014726663301909E-5</v>
      </c>
    </row>
    <row r="239" spans="2:9">
      <c r="B239" s="104" t="s">
        <v>858</v>
      </c>
      <c r="C239" s="105" t="s">
        <v>333</v>
      </c>
      <c r="D239" s="112">
        <v>123786.45821684999</v>
      </c>
      <c r="E239" s="113">
        <f t="shared" si="9"/>
        <v>4.9278099233149054E-3</v>
      </c>
      <c r="F239" s="319">
        <v>1.9558693733451017E-2</v>
      </c>
      <c r="G239" s="319">
        <v>8.1750000000000003E-2</v>
      </c>
      <c r="H239" s="114">
        <f t="shared" si="10"/>
        <v>0.10210815533980583</v>
      </c>
      <c r="I239" s="115">
        <f t="shared" si="11"/>
        <v>5.0316958113487506E-4</v>
      </c>
    </row>
    <row r="240" spans="2:9">
      <c r="B240" s="104" t="s">
        <v>859</v>
      </c>
      <c r="C240" s="105" t="s">
        <v>334</v>
      </c>
      <c r="D240" s="112">
        <v>6070.3261689999999</v>
      </c>
      <c r="E240" s="113">
        <f t="shared" si="9"/>
        <v>2.4165335986068708E-4</v>
      </c>
      <c r="F240" s="319">
        <v>5.1333813987022359E-2</v>
      </c>
      <c r="G240" s="319">
        <v>1.0712999999999999</v>
      </c>
      <c r="H240" s="114">
        <f t="shared" si="10"/>
        <v>1.1501307714491709</v>
      </c>
      <c r="I240" s="115">
        <f t="shared" si="11"/>
        <v>2.7793296519985612E-4</v>
      </c>
    </row>
    <row r="241" spans="2:9">
      <c r="B241" s="104" t="s">
        <v>860</v>
      </c>
      <c r="C241" s="105" t="s">
        <v>335</v>
      </c>
      <c r="D241" s="112">
        <v>20034.930555939998</v>
      </c>
      <c r="E241" s="113">
        <f t="shared" si="9"/>
        <v>7.975697101982929E-4</v>
      </c>
      <c r="F241" s="319">
        <v>3.1463748290013679E-2</v>
      </c>
      <c r="G241" s="319">
        <v>6.0899999999999996E-2</v>
      </c>
      <c r="H241" s="114">
        <f t="shared" si="10"/>
        <v>9.3321819425444597E-2</v>
      </c>
      <c r="I241" s="115">
        <f t="shared" si="11"/>
        <v>7.4430656474329274E-5</v>
      </c>
    </row>
    <row r="242" spans="2:9">
      <c r="B242" s="104" t="s">
        <v>861</v>
      </c>
      <c r="C242" s="105" t="s">
        <v>336</v>
      </c>
      <c r="D242" s="112">
        <v>29167.204597380001</v>
      </c>
      <c r="E242" s="113">
        <f t="shared" si="9"/>
        <v>1.1611160244890222E-3</v>
      </c>
      <c r="F242" s="319">
        <v>3.3385909568874869E-2</v>
      </c>
      <c r="G242" s="319">
        <v>3.0800000000000001E-2</v>
      </c>
      <c r="H242" s="114">
        <f t="shared" si="10"/>
        <v>6.4700052576235539E-2</v>
      </c>
      <c r="I242" s="115">
        <f t="shared" si="11"/>
        <v>7.5124267831549332E-5</v>
      </c>
    </row>
    <row r="243" spans="2:9">
      <c r="B243" s="104" t="s">
        <v>862</v>
      </c>
      <c r="C243" s="105" t="s">
        <v>337</v>
      </c>
      <c r="D243" s="112">
        <v>5492.9800483599993</v>
      </c>
      <c r="E243" s="113">
        <f t="shared" si="9"/>
        <v>2.1866981235912453E-4</v>
      </c>
      <c r="F243" s="319">
        <v>3.7120651369356036E-2</v>
      </c>
      <c r="G243" s="319">
        <v>0.1</v>
      </c>
      <c r="H243" s="114">
        <f t="shared" si="10"/>
        <v>0.13897668393782384</v>
      </c>
      <c r="I243" s="115">
        <f t="shared" si="11"/>
        <v>3.0390005398977295E-5</v>
      </c>
    </row>
    <row r="244" spans="2:9">
      <c r="B244" s="104" t="s">
        <v>863</v>
      </c>
      <c r="C244" s="105" t="s">
        <v>338</v>
      </c>
      <c r="D244" s="112">
        <v>21314.53920662</v>
      </c>
      <c r="E244" s="113">
        <f t="shared" si="9"/>
        <v>8.4850959730399067E-4</v>
      </c>
      <c r="F244" s="319">
        <v>2.0960040211108314E-2</v>
      </c>
      <c r="G244" s="319">
        <v>5.7999999999999996E-2</v>
      </c>
      <c r="H244" s="114">
        <f t="shared" si="10"/>
        <v>7.9567881377230448E-2</v>
      </c>
      <c r="I244" s="115">
        <f t="shared" si="11"/>
        <v>6.7514110985725511E-5</v>
      </c>
    </row>
    <row r="245" spans="2:9">
      <c r="B245" s="104" t="s">
        <v>864</v>
      </c>
      <c r="C245" s="105" t="s">
        <v>339</v>
      </c>
      <c r="D245" s="112">
        <v>21693.765889049999</v>
      </c>
      <c r="E245" s="113" t="str">
        <f t="shared" si="9"/>
        <v>N/A</v>
      </c>
      <c r="F245" s="319">
        <v>1.4941464742717125E-2</v>
      </c>
      <c r="G245" s="319" t="s">
        <v>151</v>
      </c>
      <c r="H245" s="114" t="str">
        <f t="shared" si="10"/>
        <v>N/A</v>
      </c>
      <c r="I245" s="115" t="str">
        <f t="shared" si="11"/>
        <v>N/A</v>
      </c>
    </row>
    <row r="246" spans="2:9">
      <c r="B246" s="104" t="s">
        <v>865</v>
      </c>
      <c r="C246" s="105" t="s">
        <v>340</v>
      </c>
      <c r="D246" s="112">
        <v>10125.139021200001</v>
      </c>
      <c r="E246" s="113">
        <f t="shared" si="9"/>
        <v>4.0307123462734784E-4</v>
      </c>
      <c r="F246" s="319" t="s">
        <v>154</v>
      </c>
      <c r="G246" s="319">
        <v>1.4999999999999999E-2</v>
      </c>
      <c r="H246" s="114">
        <f t="shared" si="10"/>
        <v>1.4999999999999999E-2</v>
      </c>
      <c r="I246" s="115">
        <f t="shared" si="11"/>
        <v>6.0460685194102175E-6</v>
      </c>
    </row>
    <row r="247" spans="2:9">
      <c r="B247" s="104" t="s">
        <v>866</v>
      </c>
      <c r="C247" s="105" t="s">
        <v>341</v>
      </c>
      <c r="D247" s="112">
        <v>14210.33995766</v>
      </c>
      <c r="E247" s="113">
        <f t="shared" si="9"/>
        <v>5.6569882736578082E-4</v>
      </c>
      <c r="F247" s="319">
        <v>4.4264859228362881E-2</v>
      </c>
      <c r="G247" s="319">
        <v>0.15045</v>
      </c>
      <c r="H247" s="114">
        <f t="shared" si="10"/>
        <v>0.19804468326381647</v>
      </c>
      <c r="I247" s="115">
        <f t="shared" si="11"/>
        <v>1.1203364508836845E-4</v>
      </c>
    </row>
    <row r="248" spans="2:9">
      <c r="B248" s="104" t="s">
        <v>867</v>
      </c>
      <c r="C248" s="105" t="s">
        <v>342</v>
      </c>
      <c r="D248" s="112">
        <v>26914.256839000001</v>
      </c>
      <c r="E248" s="113">
        <f t="shared" si="9"/>
        <v>1.07142852166859E-3</v>
      </c>
      <c r="F248" s="319">
        <v>2.3196276183087665E-2</v>
      </c>
      <c r="G248" s="319">
        <v>7.0669999999999997E-2</v>
      </c>
      <c r="H248" s="114">
        <f t="shared" si="10"/>
        <v>9.4685916602017056E-2</v>
      </c>
      <c r="I248" s="115">
        <f t="shared" si="11"/>
        <v>1.0144919164773453E-4</v>
      </c>
    </row>
    <row r="249" spans="2:9">
      <c r="B249" s="104" t="s">
        <v>868</v>
      </c>
      <c r="C249" s="105" t="s">
        <v>343</v>
      </c>
      <c r="D249" s="112">
        <v>33464.378160760003</v>
      </c>
      <c r="E249" s="113">
        <f t="shared" si="9"/>
        <v>1.332182026641978E-3</v>
      </c>
      <c r="F249" s="319">
        <v>8.5021386490194504E-3</v>
      </c>
      <c r="G249" s="319">
        <v>0.13345000000000001</v>
      </c>
      <c r="H249" s="114">
        <f t="shared" si="10"/>
        <v>0.14251944385037529</v>
      </c>
      <c r="I249" s="115">
        <f t="shared" si="11"/>
        <v>1.8986184154448055E-4</v>
      </c>
    </row>
    <row r="250" spans="2:9">
      <c r="B250" s="104" t="s">
        <v>869</v>
      </c>
      <c r="C250" s="105" t="s">
        <v>344</v>
      </c>
      <c r="D250" s="112">
        <v>119093.87070135999</v>
      </c>
      <c r="E250" s="113">
        <f t="shared" si="9"/>
        <v>4.7410029037268167E-3</v>
      </c>
      <c r="F250" s="319">
        <v>4.8228111971411552E-2</v>
      </c>
      <c r="G250" s="319">
        <v>1.9230000000000001E-2</v>
      </c>
      <c r="H250" s="114">
        <f t="shared" si="10"/>
        <v>6.792182526801667E-2</v>
      </c>
      <c r="I250" s="115">
        <f t="shared" si="11"/>
        <v>3.2201757082209252E-4</v>
      </c>
    </row>
    <row r="251" spans="2:9">
      <c r="B251" s="104" t="s">
        <v>870</v>
      </c>
      <c r="C251" s="105" t="s">
        <v>345</v>
      </c>
      <c r="D251" s="112">
        <v>45797.116599519999</v>
      </c>
      <c r="E251" s="113">
        <f t="shared" si="9"/>
        <v>1.8231354938920501E-3</v>
      </c>
      <c r="F251" s="319">
        <v>1.3444964294508744E-2</v>
      </c>
      <c r="G251" s="319">
        <v>9.35E-2</v>
      </c>
      <c r="H251" s="114">
        <f t="shared" si="10"/>
        <v>0.10757351637527703</v>
      </c>
      <c r="I251" s="115">
        <f t="shared" si="11"/>
        <v>1.9612109590654521E-4</v>
      </c>
    </row>
    <row r="252" spans="2:9">
      <c r="B252" s="104" t="s">
        <v>871</v>
      </c>
      <c r="C252" s="105" t="s">
        <v>346</v>
      </c>
      <c r="D252" s="112">
        <v>21463.740213919998</v>
      </c>
      <c r="E252" s="113">
        <f t="shared" si="9"/>
        <v>8.5444913394582206E-4</v>
      </c>
      <c r="F252" s="319" t="s">
        <v>154</v>
      </c>
      <c r="G252" s="319">
        <v>0.183</v>
      </c>
      <c r="H252" s="114">
        <f t="shared" si="10"/>
        <v>0.183</v>
      </c>
      <c r="I252" s="115">
        <f t="shared" si="11"/>
        <v>1.5636419151208544E-4</v>
      </c>
    </row>
    <row r="253" spans="2:9">
      <c r="B253" s="104" t="s">
        <v>872</v>
      </c>
      <c r="C253" s="105" t="s">
        <v>347</v>
      </c>
      <c r="D253" s="112">
        <v>14581.477693789999</v>
      </c>
      <c r="E253" s="113">
        <f t="shared" si="9"/>
        <v>5.804734339371569E-4</v>
      </c>
      <c r="F253" s="319">
        <v>2.0962903343820883E-2</v>
      </c>
      <c r="G253" s="319">
        <v>7.8E-2</v>
      </c>
      <c r="H253" s="114">
        <f t="shared" si="10"/>
        <v>9.9780456574229903E-2</v>
      </c>
      <c r="I253" s="115">
        <f t="shared" si="11"/>
        <v>5.7919904267460592E-5</v>
      </c>
    </row>
    <row r="254" spans="2:9">
      <c r="B254" s="104" t="s">
        <v>873</v>
      </c>
      <c r="C254" s="105" t="s">
        <v>348</v>
      </c>
      <c r="D254" s="112">
        <v>45221.61</v>
      </c>
      <c r="E254" s="113">
        <f t="shared" si="9"/>
        <v>1.8002251758096007E-3</v>
      </c>
      <c r="F254" s="319">
        <v>0</v>
      </c>
      <c r="G254" s="319">
        <v>0.27089999999999997</v>
      </c>
      <c r="H254" s="114">
        <f t="shared" si="10"/>
        <v>0.27089999999999997</v>
      </c>
      <c r="I254" s="115">
        <f t="shared" si="11"/>
        <v>4.8768100012682082E-4</v>
      </c>
    </row>
    <row r="255" spans="2:9">
      <c r="B255" s="104" t="s">
        <v>874</v>
      </c>
      <c r="C255" s="105" t="s">
        <v>349</v>
      </c>
      <c r="D255" s="112">
        <v>16554.655982799999</v>
      </c>
      <c r="E255" s="113">
        <f t="shared" si="9"/>
        <v>6.5902360568550274E-4</v>
      </c>
      <c r="F255" s="319" t="s">
        <v>154</v>
      </c>
      <c r="G255" s="319">
        <v>0.44660000000000005</v>
      </c>
      <c r="H255" s="114">
        <f t="shared" si="10"/>
        <v>0.44660000000000005</v>
      </c>
      <c r="I255" s="115">
        <f t="shared" si="11"/>
        <v>2.9431994229914553E-4</v>
      </c>
    </row>
    <row r="256" spans="2:9">
      <c r="B256" s="104" t="s">
        <v>875</v>
      </c>
      <c r="C256" s="105" t="s">
        <v>350</v>
      </c>
      <c r="D256" s="112">
        <v>22793.54</v>
      </c>
      <c r="E256" s="113">
        <f t="shared" si="9"/>
        <v>9.0738707785554672E-4</v>
      </c>
      <c r="F256" s="319" t="s">
        <v>154</v>
      </c>
      <c r="G256" s="319">
        <v>9.5250000000000001E-2</v>
      </c>
      <c r="H256" s="114">
        <f t="shared" si="10"/>
        <v>9.5250000000000001E-2</v>
      </c>
      <c r="I256" s="115">
        <f t="shared" si="11"/>
        <v>8.642861916574082E-5</v>
      </c>
    </row>
    <row r="257" spans="2:9">
      <c r="B257" s="104" t="s">
        <v>876</v>
      </c>
      <c r="C257" s="105" t="s">
        <v>351</v>
      </c>
      <c r="D257" s="112">
        <v>200972.53</v>
      </c>
      <c r="E257" s="113">
        <f t="shared" si="9"/>
        <v>8.0005070175995559E-3</v>
      </c>
      <c r="F257" s="319">
        <v>2.7734462018266876E-2</v>
      </c>
      <c r="G257" s="319">
        <v>8.5199999999999998E-2</v>
      </c>
      <c r="H257" s="114">
        <f t="shared" si="10"/>
        <v>0.11411595010024504</v>
      </c>
      <c r="I257" s="115">
        <f t="shared" si="11"/>
        <v>9.1298545959705123E-4</v>
      </c>
    </row>
    <row r="258" spans="2:9">
      <c r="B258" s="104" t="s">
        <v>877</v>
      </c>
      <c r="C258" s="105" t="s">
        <v>352</v>
      </c>
      <c r="D258" s="112">
        <v>63589.466377299992</v>
      </c>
      <c r="E258" s="113">
        <f t="shared" si="9"/>
        <v>2.5314303999506779E-3</v>
      </c>
      <c r="F258" s="319">
        <v>7.4108779792218379E-3</v>
      </c>
      <c r="G258" s="319">
        <v>0.1603</v>
      </c>
      <c r="H258" s="114">
        <f t="shared" si="10"/>
        <v>0.16830485984925647</v>
      </c>
      <c r="I258" s="115">
        <f t="shared" si="11"/>
        <v>4.2605203868184609E-4</v>
      </c>
    </row>
    <row r="259" spans="2:9">
      <c r="B259" s="104" t="s">
        <v>878</v>
      </c>
      <c r="C259" s="105" t="s">
        <v>353</v>
      </c>
      <c r="D259" s="112">
        <v>17907.84229832</v>
      </c>
      <c r="E259" s="113">
        <f t="shared" si="9"/>
        <v>7.1289254296482871E-4</v>
      </c>
      <c r="F259" s="319">
        <v>4.4708231639671615E-2</v>
      </c>
      <c r="G259" s="319">
        <v>4.7670000000000004E-2</v>
      </c>
      <c r="H259" s="114">
        <f t="shared" si="10"/>
        <v>9.3443852340803185E-2</v>
      </c>
      <c r="I259" s="115">
        <f t="shared" si="11"/>
        <v>6.6615425519665143E-5</v>
      </c>
    </row>
    <row r="260" spans="2:9">
      <c r="B260" s="104" t="s">
        <v>879</v>
      </c>
      <c r="C260" s="105" t="s">
        <v>354</v>
      </c>
      <c r="D260" s="112">
        <v>8719.98891783</v>
      </c>
      <c r="E260" s="113">
        <f t="shared" si="9"/>
        <v>3.4713367309696143E-4</v>
      </c>
      <c r="F260" s="319">
        <v>4.1677762982689749E-2</v>
      </c>
      <c r="G260" s="319">
        <v>0.11745000000000001</v>
      </c>
      <c r="H260" s="114">
        <f t="shared" si="10"/>
        <v>0.16157528961384821</v>
      </c>
      <c r="I260" s="115">
        <f t="shared" si="11"/>
        <v>5.6088223765360451E-5</v>
      </c>
    </row>
    <row r="261" spans="2:9">
      <c r="B261" s="104" t="s">
        <v>880</v>
      </c>
      <c r="C261" s="105" t="s">
        <v>355</v>
      </c>
      <c r="D261" s="112">
        <v>7123.9308136500003</v>
      </c>
      <c r="E261" s="113">
        <f t="shared" si="9"/>
        <v>2.8359626296937468E-4</v>
      </c>
      <c r="F261" s="319">
        <v>0</v>
      </c>
      <c r="G261" s="319">
        <v>0.10490000000000001</v>
      </c>
      <c r="H261" s="114">
        <f t="shared" si="10"/>
        <v>0.10490000000000001</v>
      </c>
      <c r="I261" s="115">
        <f t="shared" si="11"/>
        <v>2.9749247985487406E-5</v>
      </c>
    </row>
    <row r="262" spans="2:9">
      <c r="B262" s="104" t="s">
        <v>881</v>
      </c>
      <c r="C262" s="105" t="s">
        <v>356</v>
      </c>
      <c r="D262" s="112">
        <v>26365.164101659997</v>
      </c>
      <c r="E262" s="113">
        <f t="shared" si="9"/>
        <v>1.0495697119178163E-3</v>
      </c>
      <c r="F262" s="319" t="s">
        <v>154</v>
      </c>
      <c r="G262" s="319">
        <v>0.17283000000000001</v>
      </c>
      <c r="H262" s="114">
        <f t="shared" si="10"/>
        <v>0.17283000000000001</v>
      </c>
      <c r="I262" s="115">
        <f t="shared" si="11"/>
        <v>1.813971333107562E-4</v>
      </c>
    </row>
    <row r="263" spans="2:9">
      <c r="B263" s="104" t="s">
        <v>882</v>
      </c>
      <c r="C263" s="105" t="s">
        <v>357</v>
      </c>
      <c r="D263" s="112">
        <v>29136.736865319999</v>
      </c>
      <c r="E263" s="113">
        <f t="shared" si="9"/>
        <v>1.1599031358213202E-3</v>
      </c>
      <c r="F263" s="319">
        <v>1.7944048998510181E-2</v>
      </c>
      <c r="G263" s="319">
        <v>9.1549999999999992E-2</v>
      </c>
      <c r="H263" s="114">
        <f t="shared" si="10"/>
        <v>0.11031543784141698</v>
      </c>
      <c r="I263" s="115">
        <f t="shared" si="11"/>
        <v>1.2795522228176148E-4</v>
      </c>
    </row>
    <row r="264" spans="2:9">
      <c r="B264" s="104" t="s">
        <v>883</v>
      </c>
      <c r="C264" s="105" t="s">
        <v>358</v>
      </c>
      <c r="D264" s="112">
        <v>9205.9997696900009</v>
      </c>
      <c r="E264" s="113">
        <f t="shared" si="9"/>
        <v>3.6648125871443599E-4</v>
      </c>
      <c r="F264" s="319">
        <v>7.6503583670925523E-2</v>
      </c>
      <c r="G264" s="319">
        <v>7.6200000000000004E-2</v>
      </c>
      <c r="H264" s="114">
        <f t="shared" si="10"/>
        <v>0.15561837020878777</v>
      </c>
      <c r="I264" s="115">
        <f t="shared" si="11"/>
        <v>5.7031216193205628E-5</v>
      </c>
    </row>
    <row r="265" spans="2:9">
      <c r="B265" s="104" t="s">
        <v>884</v>
      </c>
      <c r="C265" s="105" t="s">
        <v>359</v>
      </c>
      <c r="D265" s="112">
        <v>56586.005232119998</v>
      </c>
      <c r="E265" s="113">
        <f t="shared" si="9"/>
        <v>2.2526299089606983E-3</v>
      </c>
      <c r="F265" s="319">
        <v>0</v>
      </c>
      <c r="G265" s="319">
        <v>0.12053000000000001</v>
      </c>
      <c r="H265" s="114">
        <f t="shared" si="10"/>
        <v>0.12053000000000001</v>
      </c>
      <c r="I265" s="115">
        <f t="shared" si="11"/>
        <v>2.7150948292703302E-4</v>
      </c>
    </row>
    <row r="266" spans="2:9">
      <c r="B266" s="104" t="s">
        <v>885</v>
      </c>
      <c r="C266" s="105" t="s">
        <v>360</v>
      </c>
      <c r="D266" s="112">
        <v>13830.68035728</v>
      </c>
      <c r="E266" s="113">
        <f t="shared" si="9"/>
        <v>5.5058497425789974E-4</v>
      </c>
      <c r="F266" s="319" t="s">
        <v>154</v>
      </c>
      <c r="G266" s="319">
        <v>0.13995000000000002</v>
      </c>
      <c r="H266" s="114">
        <f t="shared" si="10"/>
        <v>0.13995000000000002</v>
      </c>
      <c r="I266" s="115">
        <f t="shared" si="11"/>
        <v>7.7054367147393079E-5</v>
      </c>
    </row>
    <row r="267" spans="2:9">
      <c r="B267" s="104" t="s">
        <v>886</v>
      </c>
      <c r="C267" s="105" t="s">
        <v>361</v>
      </c>
      <c r="D267" s="112">
        <v>49061.731716599992</v>
      </c>
      <c r="E267" s="113">
        <f t="shared" si="9"/>
        <v>1.9530964201637158E-3</v>
      </c>
      <c r="F267" s="319">
        <v>2.6620185922974771E-2</v>
      </c>
      <c r="G267" s="319">
        <v>7.2669999999999998E-2</v>
      </c>
      <c r="H267" s="114">
        <f t="shared" si="10"/>
        <v>0.10025743037848606</v>
      </c>
      <c r="I267" s="115">
        <f t="shared" si="11"/>
        <v>1.9581242836703408E-4</v>
      </c>
    </row>
    <row r="268" spans="2:9">
      <c r="B268" s="104" t="s">
        <v>887</v>
      </c>
      <c r="C268" s="105" t="s">
        <v>362</v>
      </c>
      <c r="D268" s="112">
        <v>8193.5324304400001</v>
      </c>
      <c r="E268" s="113">
        <f t="shared" si="9"/>
        <v>3.2617598887104007E-4</v>
      </c>
      <c r="F268" s="319">
        <v>6.0518590998043055E-2</v>
      </c>
      <c r="G268" s="319">
        <v>7.1230000000000002E-2</v>
      </c>
      <c r="H268" s="114">
        <f t="shared" si="10"/>
        <v>0.13390396061643836</v>
      </c>
      <c r="I268" s="115">
        <f t="shared" si="11"/>
        <v>4.3676256767815587E-5</v>
      </c>
    </row>
    <row r="269" spans="2:9">
      <c r="B269" s="104" t="s">
        <v>888</v>
      </c>
      <c r="C269" s="105" t="s">
        <v>363</v>
      </c>
      <c r="D269" s="112">
        <v>10441.10850586</v>
      </c>
      <c r="E269" s="113">
        <f t="shared" ref="E269:E332" si="12">IF(OR(H269="N/A",D269="N/A"),"N/A",D269/$D$513)</f>
        <v>4.1564965058981616E-4</v>
      </c>
      <c r="F269" s="319">
        <v>1.0695688398250365E-2</v>
      </c>
      <c r="G269" s="319">
        <v>0.13125000000000001</v>
      </c>
      <c r="H269" s="114">
        <f t="shared" ref="H269:H332" si="13">IFERROR(F269*(1+0.5*G269)+G269,"N/A")</f>
        <v>0.14264759294938556</v>
      </c>
      <c r="I269" s="115">
        <f t="shared" ref="I269:I332" si="14">IF(AND(ISNUMBER(D269),ISNUMBER(H269)),E269*H269,"N/A")</f>
        <v>5.9291422166890434E-5</v>
      </c>
    </row>
    <row r="270" spans="2:9">
      <c r="B270" s="104" t="s">
        <v>889</v>
      </c>
      <c r="C270" s="105" t="s">
        <v>364</v>
      </c>
      <c r="D270" s="112">
        <v>34979.776682950003</v>
      </c>
      <c r="E270" s="113">
        <f t="shared" si="12"/>
        <v>1.3925084628531412E-3</v>
      </c>
      <c r="F270" s="319">
        <v>2.7625160462130937E-2</v>
      </c>
      <c r="G270" s="319">
        <v>7.8E-2</v>
      </c>
      <c r="H270" s="114">
        <f t="shared" si="13"/>
        <v>0.10670254172015405</v>
      </c>
      <c r="I270" s="115">
        <f t="shared" si="14"/>
        <v>1.4858419235325488E-4</v>
      </c>
    </row>
    <row r="271" spans="2:9">
      <c r="B271" s="104" t="s">
        <v>890</v>
      </c>
      <c r="C271" s="105" t="s">
        <v>365</v>
      </c>
      <c r="D271" s="112">
        <v>10456.04030744</v>
      </c>
      <c r="E271" s="113">
        <f t="shared" si="12"/>
        <v>4.1624407005264621E-4</v>
      </c>
      <c r="F271" s="319">
        <v>7.6169323229683819E-3</v>
      </c>
      <c r="G271" s="319">
        <v>0.1305</v>
      </c>
      <c r="H271" s="114">
        <f t="shared" si="13"/>
        <v>0.13861393715704207</v>
      </c>
      <c r="I271" s="115">
        <f t="shared" si="14"/>
        <v>5.7697229368268919E-5</v>
      </c>
    </row>
    <row r="272" spans="2:9">
      <c r="B272" s="104" t="s">
        <v>891</v>
      </c>
      <c r="C272" s="105" t="s">
        <v>894</v>
      </c>
      <c r="D272" s="112">
        <v>5396.6187378500008</v>
      </c>
      <c r="E272" s="113" t="str">
        <f t="shared" si="12"/>
        <v>N/A</v>
      </c>
      <c r="F272" s="319">
        <v>2.6983270372369129E-2</v>
      </c>
      <c r="G272" s="319" t="s">
        <v>151</v>
      </c>
      <c r="H272" s="114" t="str">
        <f t="shared" si="13"/>
        <v>N/A</v>
      </c>
      <c r="I272" s="115" t="str">
        <f t="shared" si="14"/>
        <v>N/A</v>
      </c>
    </row>
    <row r="273" spans="2:9">
      <c r="B273" s="104" t="s">
        <v>892</v>
      </c>
      <c r="C273" s="105" t="s">
        <v>896</v>
      </c>
      <c r="D273" s="112">
        <v>10480.395623249999</v>
      </c>
      <c r="E273" s="113">
        <f t="shared" si="12"/>
        <v>4.1721362979821813E-4</v>
      </c>
      <c r="F273" s="319">
        <v>1.1241252302025781E-2</v>
      </c>
      <c r="G273" s="319">
        <v>9.0249999999999997E-2</v>
      </c>
      <c r="H273" s="114">
        <f t="shared" si="13"/>
        <v>0.10199851381215469</v>
      </c>
      <c r="I273" s="115">
        <f t="shared" si="14"/>
        <v>4.2555170181592744E-5</v>
      </c>
    </row>
    <row r="274" spans="2:9">
      <c r="B274" s="104" t="s">
        <v>893</v>
      </c>
      <c r="C274" s="105" t="s">
        <v>366</v>
      </c>
      <c r="D274" s="112">
        <v>368017.31035807007</v>
      </c>
      <c r="E274" s="113">
        <f t="shared" si="12"/>
        <v>1.4650385672697922E-2</v>
      </c>
      <c r="F274" s="319">
        <v>2.7198614818555657E-2</v>
      </c>
      <c r="G274" s="319">
        <v>6.7330000000000001E-2</v>
      </c>
      <c r="H274" s="114">
        <f t="shared" si="13"/>
        <v>9.5444256186422327E-2</v>
      </c>
      <c r="I274" s="115">
        <f t="shared" si="14"/>
        <v>1.3982951633748717E-3</v>
      </c>
    </row>
    <row r="275" spans="2:9">
      <c r="B275" s="104" t="s">
        <v>895</v>
      </c>
      <c r="C275" s="105" t="s">
        <v>367</v>
      </c>
      <c r="D275" s="112">
        <v>8670.1140000600008</v>
      </c>
      <c r="E275" s="113">
        <f t="shared" si="12"/>
        <v>3.4514820458730449E-4</v>
      </c>
      <c r="F275" s="319">
        <v>2.9984114376489276E-2</v>
      </c>
      <c r="G275" s="319">
        <v>7.9199999999999993E-2</v>
      </c>
      <c r="H275" s="114">
        <f t="shared" si="13"/>
        <v>0.11037148530579824</v>
      </c>
      <c r="I275" s="115">
        <f t="shared" si="14"/>
        <v>3.8094519990930324E-5</v>
      </c>
    </row>
    <row r="276" spans="2:9">
      <c r="B276" s="104" t="s">
        <v>897</v>
      </c>
      <c r="C276" s="105" t="s">
        <v>48</v>
      </c>
      <c r="D276" s="112">
        <v>359334.88599767</v>
      </c>
      <c r="E276" s="113">
        <f t="shared" si="12"/>
        <v>1.430474740549216E-2</v>
      </c>
      <c r="F276" s="319">
        <v>3.0585898709036746E-2</v>
      </c>
      <c r="G276" s="319">
        <v>6.8000000000000005E-2</v>
      </c>
      <c r="H276" s="114">
        <f t="shared" si="13"/>
        <v>9.9625819265143994E-2</v>
      </c>
      <c r="I276" s="115">
        <f t="shared" si="14"/>
        <v>1.4251221796530995E-3</v>
      </c>
    </row>
    <row r="277" spans="2:9">
      <c r="B277" s="104" t="s">
        <v>898</v>
      </c>
      <c r="C277" s="105" t="s">
        <v>368</v>
      </c>
      <c r="D277" s="112">
        <v>5747.1976829499999</v>
      </c>
      <c r="E277" s="113">
        <f t="shared" si="12"/>
        <v>2.2878995151214639E-4</v>
      </c>
      <c r="F277" s="319">
        <v>4.1655432731194389E-2</v>
      </c>
      <c r="G277" s="319">
        <v>8.5600000000000009E-2</v>
      </c>
      <c r="H277" s="114">
        <f t="shared" si="13"/>
        <v>0.12903828525208952</v>
      </c>
      <c r="I277" s="115">
        <f t="shared" si="14"/>
        <v>2.9522663026036075E-5</v>
      </c>
    </row>
    <row r="278" spans="2:9">
      <c r="B278" s="104" t="s">
        <v>899</v>
      </c>
      <c r="C278" s="105" t="s">
        <v>369</v>
      </c>
      <c r="D278" s="112">
        <v>19415.136773239999</v>
      </c>
      <c r="E278" s="113">
        <f t="shared" si="12"/>
        <v>7.7289636549811964E-4</v>
      </c>
      <c r="F278" s="319">
        <v>3.9950894423009468E-2</v>
      </c>
      <c r="G278" s="319">
        <v>2.5230000000000002E-2</v>
      </c>
      <c r="H278" s="114">
        <f t="shared" si="13"/>
        <v>6.5684874956155742E-2</v>
      </c>
      <c r="I278" s="115">
        <f t="shared" si="14"/>
        <v>5.0767601121811233E-5</v>
      </c>
    </row>
    <row r="279" spans="2:9">
      <c r="B279" s="104" t="s">
        <v>900</v>
      </c>
      <c r="C279" s="105" t="s">
        <v>370</v>
      </c>
      <c r="D279" s="112">
        <v>16888.832743499999</v>
      </c>
      <c r="E279" s="113">
        <f t="shared" si="12"/>
        <v>6.7232683433619963E-4</v>
      </c>
      <c r="F279" s="319">
        <v>4.2507462686567167E-2</v>
      </c>
      <c r="G279" s="319">
        <v>7.1730000000000002E-2</v>
      </c>
      <c r="H279" s="114">
        <f t="shared" si="13"/>
        <v>0.11576199283582089</v>
      </c>
      <c r="I279" s="115">
        <f t="shared" si="14"/>
        <v>7.7829894179757287E-5</v>
      </c>
    </row>
    <row r="280" spans="2:9">
      <c r="B280" s="104" t="s">
        <v>901</v>
      </c>
      <c r="C280" s="105" t="s">
        <v>904</v>
      </c>
      <c r="D280" s="112">
        <v>15388.75686478</v>
      </c>
      <c r="E280" s="113">
        <f t="shared" si="12"/>
        <v>6.1261037659627281E-4</v>
      </c>
      <c r="F280" s="319" t="s">
        <v>154</v>
      </c>
      <c r="G280" s="319">
        <v>0.17</v>
      </c>
      <c r="H280" s="114">
        <f t="shared" si="13"/>
        <v>0.17</v>
      </c>
      <c r="I280" s="115">
        <f t="shared" si="14"/>
        <v>1.0414376402136639E-4</v>
      </c>
    </row>
    <row r="281" spans="2:9">
      <c r="B281" s="104" t="s">
        <v>902</v>
      </c>
      <c r="C281" s="105" t="s">
        <v>371</v>
      </c>
      <c r="D281" s="112">
        <v>39668.214434360001</v>
      </c>
      <c r="E281" s="113">
        <f t="shared" si="12"/>
        <v>1.5791502846570185E-3</v>
      </c>
      <c r="F281" s="319">
        <v>4.9185367353212418E-2</v>
      </c>
      <c r="G281" s="319">
        <v>1.1180000000000001E-2</v>
      </c>
      <c r="H281" s="114">
        <f t="shared" si="13"/>
        <v>6.0640313556716875E-2</v>
      </c>
      <c r="I281" s="115">
        <f t="shared" si="14"/>
        <v>9.5760168414780309E-5</v>
      </c>
    </row>
    <row r="282" spans="2:9">
      <c r="B282" s="104" t="s">
        <v>903</v>
      </c>
      <c r="C282" s="105" t="s">
        <v>372</v>
      </c>
      <c r="D282" s="112">
        <v>7634.7115415099988</v>
      </c>
      <c r="E282" s="113">
        <f t="shared" si="12"/>
        <v>3.039299115416374E-4</v>
      </c>
      <c r="F282" s="319">
        <v>6.2354892205638481E-2</v>
      </c>
      <c r="G282" s="319">
        <v>3.7680000000000005E-2</v>
      </c>
      <c r="H282" s="114">
        <f t="shared" si="13"/>
        <v>0.10120965837479272</v>
      </c>
      <c r="I282" s="115">
        <f t="shared" si="14"/>
        <v>3.0760642517010093E-5</v>
      </c>
    </row>
    <row r="283" spans="2:9">
      <c r="B283" s="104" t="s">
        <v>905</v>
      </c>
      <c r="C283" s="105" t="s">
        <v>373</v>
      </c>
      <c r="D283" s="112">
        <v>17551.960453199998</v>
      </c>
      <c r="E283" s="113">
        <f t="shared" si="12"/>
        <v>6.9872525751880855E-4</v>
      </c>
      <c r="F283" s="319">
        <v>2.7384898710865566E-2</v>
      </c>
      <c r="G283" s="319">
        <v>8.5500000000000007E-2</v>
      </c>
      <c r="H283" s="114">
        <f t="shared" si="13"/>
        <v>0.11405560313075508</v>
      </c>
      <c r="I283" s="115">
        <f t="shared" si="14"/>
        <v>7.969353066899987E-5</v>
      </c>
    </row>
    <row r="284" spans="2:9">
      <c r="B284" s="104" t="s">
        <v>906</v>
      </c>
      <c r="C284" s="105" t="s">
        <v>374</v>
      </c>
      <c r="D284" s="112">
        <v>44325.5318969</v>
      </c>
      <c r="E284" s="113">
        <f t="shared" si="12"/>
        <v>1.7645532401865142E-3</v>
      </c>
      <c r="F284" s="319">
        <v>3.1862250833785771E-2</v>
      </c>
      <c r="G284" s="319">
        <v>4.333E-2</v>
      </c>
      <c r="H284" s="114">
        <f t="shared" si="13"/>
        <v>7.5882546498099751E-2</v>
      </c>
      <c r="I284" s="115">
        <f t="shared" si="14"/>
        <v>1.3389879329682574E-4</v>
      </c>
    </row>
    <row r="285" spans="2:9">
      <c r="B285" s="104" t="s">
        <v>907</v>
      </c>
      <c r="C285" s="105" t="s">
        <v>375</v>
      </c>
      <c r="D285" s="112">
        <v>45750.237380120001</v>
      </c>
      <c r="E285" s="113">
        <f t="shared" si="12"/>
        <v>1.8212692810131593E-3</v>
      </c>
      <c r="F285" s="319">
        <v>4.91835724888669E-2</v>
      </c>
      <c r="G285" s="319">
        <v>0.13900000000000001</v>
      </c>
      <c r="H285" s="114">
        <f t="shared" si="13"/>
        <v>0.19160183077684317</v>
      </c>
      <c r="I285" s="115">
        <f t="shared" si="14"/>
        <v>3.4895852857974618E-4</v>
      </c>
    </row>
    <row r="286" spans="2:9">
      <c r="B286" s="104" t="s">
        <v>908</v>
      </c>
      <c r="C286" s="105" t="s">
        <v>376</v>
      </c>
      <c r="D286" s="112">
        <v>12695.369830850001</v>
      </c>
      <c r="E286" s="113">
        <f t="shared" si="12"/>
        <v>5.0538944512833227E-4</v>
      </c>
      <c r="F286" s="319" t="s">
        <v>154</v>
      </c>
      <c r="G286" s="319">
        <v>0.10387</v>
      </c>
      <c r="H286" s="114">
        <f t="shared" si="13"/>
        <v>0.10387</v>
      </c>
      <c r="I286" s="115">
        <f t="shared" si="14"/>
        <v>5.2494801665479879E-5</v>
      </c>
    </row>
    <row r="287" spans="2:9">
      <c r="B287" s="104" t="s">
        <v>909</v>
      </c>
      <c r="C287" s="105" t="s">
        <v>377</v>
      </c>
      <c r="D287" s="112">
        <v>209892.8634612</v>
      </c>
      <c r="E287" s="113">
        <f t="shared" si="12"/>
        <v>8.3556161982207017E-3</v>
      </c>
      <c r="F287" s="319">
        <v>3.2235772357723576E-2</v>
      </c>
      <c r="G287" s="319">
        <v>6.2179999999999999E-2</v>
      </c>
      <c r="H287" s="114">
        <f t="shared" si="13"/>
        <v>9.5417982520325212E-2</v>
      </c>
      <c r="I287" s="115">
        <f t="shared" si="14"/>
        <v>7.9727604034836915E-4</v>
      </c>
    </row>
    <row r="288" spans="2:9">
      <c r="B288" s="104" t="s">
        <v>910</v>
      </c>
      <c r="C288" s="105" t="s">
        <v>378</v>
      </c>
      <c r="D288" s="112">
        <v>19537.843198859995</v>
      </c>
      <c r="E288" s="113">
        <f t="shared" si="12"/>
        <v>7.7778118044908499E-4</v>
      </c>
      <c r="F288" s="319">
        <v>2.3905862923203961E-2</v>
      </c>
      <c r="G288" s="319">
        <v>6.386E-2</v>
      </c>
      <c r="H288" s="114">
        <f t="shared" si="13"/>
        <v>8.8529177126341868E-2</v>
      </c>
      <c r="I288" s="115">
        <f t="shared" si="14"/>
        <v>6.8856327889512314E-5</v>
      </c>
    </row>
    <row r="289" spans="2:9">
      <c r="B289" s="104" t="s">
        <v>911</v>
      </c>
      <c r="C289" s="105" t="s">
        <v>379</v>
      </c>
      <c r="D289" s="112">
        <v>10377.357854399999</v>
      </c>
      <c r="E289" s="113">
        <f t="shared" si="12"/>
        <v>4.1311180357966865E-4</v>
      </c>
      <c r="F289" s="319">
        <v>4.2138364779874211E-2</v>
      </c>
      <c r="G289" s="319">
        <v>5.8250000000000003E-2</v>
      </c>
      <c r="H289" s="114">
        <f t="shared" si="13"/>
        <v>0.10161564465408805</v>
      </c>
      <c r="I289" s="115">
        <f t="shared" si="14"/>
        <v>4.1978622234961029E-5</v>
      </c>
    </row>
    <row r="290" spans="2:9">
      <c r="B290" s="104" t="s">
        <v>912</v>
      </c>
      <c r="C290" s="105" t="s">
        <v>380</v>
      </c>
      <c r="D290" s="112">
        <v>12266.584528050002</v>
      </c>
      <c r="E290" s="113">
        <f t="shared" si="12"/>
        <v>4.8831994899323889E-4</v>
      </c>
      <c r="F290" s="319">
        <v>1.2373923739237394E-2</v>
      </c>
      <c r="G290" s="319">
        <v>0.12667</v>
      </c>
      <c r="H290" s="114">
        <f t="shared" si="13"/>
        <v>0.13982762619926201</v>
      </c>
      <c r="I290" s="115">
        <f t="shared" si="14"/>
        <v>6.8280619293469293E-5</v>
      </c>
    </row>
    <row r="291" spans="2:9">
      <c r="B291" s="104" t="s">
        <v>913</v>
      </c>
      <c r="C291" s="105" t="s">
        <v>381</v>
      </c>
      <c r="D291" s="112">
        <v>15787.099759740002</v>
      </c>
      <c r="E291" s="113" t="str">
        <f t="shared" si="12"/>
        <v>N/A</v>
      </c>
      <c r="F291" s="319">
        <v>4.8281189648512936E-3</v>
      </c>
      <c r="G291" s="319" t="s">
        <v>151</v>
      </c>
      <c r="H291" s="114" t="str">
        <f t="shared" si="13"/>
        <v>N/A</v>
      </c>
      <c r="I291" s="115" t="str">
        <f t="shared" si="14"/>
        <v>N/A</v>
      </c>
    </row>
    <row r="292" spans="2:9">
      <c r="B292" s="104" t="s">
        <v>914</v>
      </c>
      <c r="C292" s="105" t="s">
        <v>382</v>
      </c>
      <c r="D292" s="112">
        <v>6175.7879779200002</v>
      </c>
      <c r="E292" s="113">
        <f t="shared" si="12"/>
        <v>2.4585168458871439E-4</v>
      </c>
      <c r="F292" s="319">
        <v>5.3565062388591794E-2</v>
      </c>
      <c r="G292" s="319">
        <v>9.3170000000000003E-2</v>
      </c>
      <c r="H292" s="114">
        <f t="shared" si="13"/>
        <v>0.14923039081996436</v>
      </c>
      <c r="I292" s="115">
        <f t="shared" si="14"/>
        <v>3.6688542974920456E-5</v>
      </c>
    </row>
    <row r="293" spans="2:9">
      <c r="B293" s="104" t="s">
        <v>915</v>
      </c>
      <c r="C293" s="105" t="s">
        <v>383</v>
      </c>
      <c r="D293" s="112">
        <v>4926.5128848600007</v>
      </c>
      <c r="E293" s="113">
        <f t="shared" si="12"/>
        <v>1.9611934480606415E-4</v>
      </c>
      <c r="F293" s="319">
        <v>4.1566746602717829E-2</v>
      </c>
      <c r="G293" s="319">
        <v>0.1</v>
      </c>
      <c r="H293" s="114">
        <f t="shared" si="13"/>
        <v>0.14364508393285372</v>
      </c>
      <c r="I293" s="115">
        <f t="shared" si="14"/>
        <v>2.8171579745523362E-5</v>
      </c>
    </row>
    <row r="294" spans="2:9">
      <c r="B294" s="104" t="s">
        <v>916</v>
      </c>
      <c r="C294" s="105" t="s">
        <v>384</v>
      </c>
      <c r="D294" s="112">
        <v>16768.28301585</v>
      </c>
      <c r="E294" s="113">
        <f t="shared" si="12"/>
        <v>6.6752787528426586E-4</v>
      </c>
      <c r="F294" s="319">
        <v>3.0114812723508371E-3</v>
      </c>
      <c r="G294" s="319">
        <v>0.10987999999999999</v>
      </c>
      <c r="H294" s="114">
        <f t="shared" si="13"/>
        <v>0.11305693205345378</v>
      </c>
      <c r="I294" s="115">
        <f t="shared" si="14"/>
        <v>7.5468653639799611E-5</v>
      </c>
    </row>
    <row r="295" spans="2:9">
      <c r="B295" s="104" t="s">
        <v>917</v>
      </c>
      <c r="C295" s="105" t="s">
        <v>385</v>
      </c>
      <c r="D295" s="112">
        <v>16223.6845061</v>
      </c>
      <c r="E295" s="113">
        <f t="shared" si="12"/>
        <v>6.4584797605112616E-4</v>
      </c>
      <c r="F295" s="319">
        <v>0</v>
      </c>
      <c r="G295" s="319">
        <v>7.2750000000000009E-2</v>
      </c>
      <c r="H295" s="114">
        <f t="shared" si="13"/>
        <v>7.2750000000000009E-2</v>
      </c>
      <c r="I295" s="115">
        <f t="shared" si="14"/>
        <v>4.6985440257719432E-5</v>
      </c>
    </row>
    <row r="296" spans="2:9">
      <c r="B296" s="104" t="s">
        <v>918</v>
      </c>
      <c r="C296" s="105" t="s">
        <v>920</v>
      </c>
      <c r="D296" s="112">
        <v>102582.814446</v>
      </c>
      <c r="E296" s="113">
        <f t="shared" si="12"/>
        <v>4.0837149577623178E-3</v>
      </c>
      <c r="F296" s="319">
        <v>1.865079365079365E-2</v>
      </c>
      <c r="G296" s="319">
        <v>0.15049999999999999</v>
      </c>
      <c r="H296" s="114">
        <f t="shared" si="13"/>
        <v>0.17055426587301586</v>
      </c>
      <c r="I296" s="115">
        <f t="shared" si="14"/>
        <v>6.9649500665580611E-4</v>
      </c>
    </row>
    <row r="297" spans="2:9">
      <c r="B297" s="104" t="s">
        <v>919</v>
      </c>
      <c r="C297" s="105" t="s">
        <v>386</v>
      </c>
      <c r="D297" s="112">
        <v>8509.2416276000004</v>
      </c>
      <c r="E297" s="113">
        <f t="shared" si="12"/>
        <v>3.3874404305933787E-4</v>
      </c>
      <c r="F297" s="319" t="s">
        <v>154</v>
      </c>
      <c r="G297" s="319">
        <v>0.129</v>
      </c>
      <c r="H297" s="114">
        <f t="shared" si="13"/>
        <v>0.129</v>
      </c>
      <c r="I297" s="115">
        <f t="shared" si="14"/>
        <v>4.3697981554654584E-5</v>
      </c>
    </row>
    <row r="298" spans="2:9">
      <c r="B298" s="104" t="s">
        <v>921</v>
      </c>
      <c r="C298" s="105" t="s">
        <v>387</v>
      </c>
      <c r="D298" s="112">
        <v>18864.885092479999</v>
      </c>
      <c r="E298" s="113">
        <f t="shared" si="12"/>
        <v>7.5099141941734765E-4</v>
      </c>
      <c r="F298" s="319">
        <v>1.3616071428571431E-2</v>
      </c>
      <c r="G298" s="319">
        <v>9.7000000000000017E-2</v>
      </c>
      <c r="H298" s="114">
        <f t="shared" si="13"/>
        <v>0.11127645089285716</v>
      </c>
      <c r="I298" s="115">
        <f t="shared" si="14"/>
        <v>8.3567659803751587E-5</v>
      </c>
    </row>
    <row r="299" spans="2:9">
      <c r="B299" s="104" t="s">
        <v>922</v>
      </c>
      <c r="C299" s="105" t="s">
        <v>388</v>
      </c>
      <c r="D299" s="112">
        <v>112626.08899668</v>
      </c>
      <c r="E299" s="113">
        <f t="shared" si="12"/>
        <v>4.4835272531162868E-3</v>
      </c>
      <c r="F299" s="319">
        <v>2.1394707352814412E-2</v>
      </c>
      <c r="G299" s="319">
        <v>0.1288</v>
      </c>
      <c r="H299" s="114">
        <f t="shared" si="13"/>
        <v>0.15157252650633565</v>
      </c>
      <c r="I299" s="115">
        <f t="shared" si="14"/>
        <v>6.7957955341484664E-4</v>
      </c>
    </row>
    <row r="300" spans="2:9">
      <c r="B300" s="104" t="s">
        <v>923</v>
      </c>
      <c r="C300" s="105" t="s">
        <v>389</v>
      </c>
      <c r="D300" s="112">
        <v>95495.292053910001</v>
      </c>
      <c r="E300" s="113">
        <f t="shared" si="12"/>
        <v>3.8015680761197867E-3</v>
      </c>
      <c r="F300" s="319">
        <v>2.6483032042368116E-2</v>
      </c>
      <c r="G300" s="319">
        <v>7.8179999999999999E-2</v>
      </c>
      <c r="H300" s="114">
        <f t="shared" si="13"/>
        <v>0.10569825376490428</v>
      </c>
      <c r="I300" s="115">
        <f t="shared" si="14"/>
        <v>4.0181910721426815E-4</v>
      </c>
    </row>
    <row r="301" spans="2:9">
      <c r="B301" s="104" t="s">
        <v>924</v>
      </c>
      <c r="C301" s="105" t="s">
        <v>390</v>
      </c>
      <c r="D301" s="112">
        <v>12949.969728</v>
      </c>
      <c r="E301" s="113">
        <f t="shared" si="12"/>
        <v>5.1552480175557237E-4</v>
      </c>
      <c r="F301" s="319">
        <v>2.35625E-2</v>
      </c>
      <c r="G301" s="319">
        <v>0.09</v>
      </c>
      <c r="H301" s="114">
        <f t="shared" si="13"/>
        <v>0.11462281249999999</v>
      </c>
      <c r="I301" s="115">
        <f t="shared" si="14"/>
        <v>5.9090902690728635E-5</v>
      </c>
    </row>
    <row r="302" spans="2:9">
      <c r="B302" s="104" t="s">
        <v>925</v>
      </c>
      <c r="C302" s="105" t="s">
        <v>4</v>
      </c>
      <c r="D302" s="112">
        <v>11418.671072900002</v>
      </c>
      <c r="E302" s="113">
        <f t="shared" si="12"/>
        <v>4.5456539782027687E-4</v>
      </c>
      <c r="F302" s="319">
        <v>2.9563409563409561E-2</v>
      </c>
      <c r="G302" s="319">
        <v>5.373E-2</v>
      </c>
      <c r="H302" s="114">
        <f t="shared" si="13"/>
        <v>8.4087630561330562E-2</v>
      </c>
      <c r="I302" s="115">
        <f t="shared" si="14"/>
        <v>3.8223327237875696E-5</v>
      </c>
    </row>
    <row r="303" spans="2:9">
      <c r="B303" s="104" t="s">
        <v>926</v>
      </c>
      <c r="C303" s="105" t="s">
        <v>391</v>
      </c>
      <c r="D303" s="112">
        <v>86771.494607340006</v>
      </c>
      <c r="E303" s="113">
        <f t="shared" si="12"/>
        <v>3.4542827894619515E-3</v>
      </c>
      <c r="F303" s="319">
        <v>1.8813061823518624E-2</v>
      </c>
      <c r="G303" s="319">
        <v>0.1542</v>
      </c>
      <c r="H303" s="114">
        <f t="shared" si="13"/>
        <v>0.1744635488901119</v>
      </c>
      <c r="I303" s="115">
        <f t="shared" si="14"/>
        <v>6.0264643431956727E-4</v>
      </c>
    </row>
    <row r="304" spans="2:9">
      <c r="B304" s="104" t="s">
        <v>927</v>
      </c>
      <c r="C304" s="105" t="s">
        <v>392</v>
      </c>
      <c r="D304" s="112">
        <v>29109.734870639997</v>
      </c>
      <c r="E304" s="113">
        <f t="shared" si="12"/>
        <v>1.158828214547619E-3</v>
      </c>
      <c r="F304" s="319">
        <v>2.1466831479192421E-2</v>
      </c>
      <c r="G304" s="319">
        <v>9.0999999999999998E-2</v>
      </c>
      <c r="H304" s="114">
        <f t="shared" si="13"/>
        <v>0.11344357231149568</v>
      </c>
      <c r="I304" s="115">
        <f t="shared" si="14"/>
        <v>1.3146161235363425E-4</v>
      </c>
    </row>
    <row r="305" spans="2:9">
      <c r="B305" s="104" t="s">
        <v>928</v>
      </c>
      <c r="C305" s="105" t="s">
        <v>393</v>
      </c>
      <c r="D305" s="112">
        <v>28369.709226720002</v>
      </c>
      <c r="E305" s="113">
        <f t="shared" si="12"/>
        <v>1.1293685647268922E-3</v>
      </c>
      <c r="F305" s="319">
        <v>1.2787136294027564E-2</v>
      </c>
      <c r="G305" s="319">
        <v>4.3100000000000006E-2</v>
      </c>
      <c r="H305" s="114">
        <f t="shared" si="13"/>
        <v>5.6162699081163864E-2</v>
      </c>
      <c r="I305" s="115">
        <f t="shared" si="14"/>
        <v>6.3428386852482384E-5</v>
      </c>
    </row>
    <row r="306" spans="2:9">
      <c r="B306" s="104" t="s">
        <v>929</v>
      </c>
      <c r="C306" s="105" t="s">
        <v>931</v>
      </c>
      <c r="D306" s="112">
        <v>9892.5042627799994</v>
      </c>
      <c r="E306" s="113">
        <f t="shared" si="12"/>
        <v>3.9381028728655059E-4</v>
      </c>
      <c r="F306" s="319">
        <v>1.1607274878012717E-2</v>
      </c>
      <c r="G306" s="319">
        <v>0.1183</v>
      </c>
      <c r="H306" s="114">
        <f t="shared" si="13"/>
        <v>0.13059384518704717</v>
      </c>
      <c r="I306" s="115">
        <f t="shared" si="14"/>
        <v>5.1429199690966357E-5</v>
      </c>
    </row>
    <row r="307" spans="2:9">
      <c r="B307" s="104" t="s">
        <v>930</v>
      </c>
      <c r="C307" s="105" t="s">
        <v>394</v>
      </c>
      <c r="D307" s="112">
        <v>29681.727163900003</v>
      </c>
      <c r="E307" s="113">
        <f t="shared" si="12"/>
        <v>1.1815986317595612E-3</v>
      </c>
      <c r="F307" s="319">
        <v>5.1952588895820329E-2</v>
      </c>
      <c r="G307" s="319">
        <v>6.2E-2</v>
      </c>
      <c r="H307" s="114">
        <f t="shared" si="13"/>
        <v>0.11556311915159076</v>
      </c>
      <c r="I307" s="115">
        <f t="shared" si="14"/>
        <v>1.3654922347138679E-4</v>
      </c>
    </row>
    <row r="308" spans="2:9">
      <c r="B308" s="104" t="s">
        <v>932</v>
      </c>
      <c r="C308" s="105" t="s">
        <v>395</v>
      </c>
      <c r="D308" s="112">
        <v>6724.7529999999997</v>
      </c>
      <c r="E308" s="113">
        <f t="shared" si="12"/>
        <v>2.6770541012805914E-4</v>
      </c>
      <c r="F308" s="319">
        <v>6.9269637115296281E-2</v>
      </c>
      <c r="G308" s="319">
        <v>1.8749999999999999E-2</v>
      </c>
      <c r="H308" s="114">
        <f t="shared" si="13"/>
        <v>8.8669039963252178E-2</v>
      </c>
      <c r="I308" s="115">
        <f t="shared" si="14"/>
        <v>2.3737181709023689E-5</v>
      </c>
    </row>
    <row r="309" spans="2:9">
      <c r="B309" s="104" t="s">
        <v>933</v>
      </c>
      <c r="C309" s="105" t="s">
        <v>396</v>
      </c>
      <c r="D309" s="112">
        <v>257959.57983435004</v>
      </c>
      <c r="E309" s="113">
        <f t="shared" si="12"/>
        <v>1.0269102094309856E-2</v>
      </c>
      <c r="F309" s="319">
        <v>4.901999604038804E-3</v>
      </c>
      <c r="G309" s="319">
        <v>0.17275000000000001</v>
      </c>
      <c r="H309" s="114">
        <f t="shared" si="13"/>
        <v>0.17807540981983766</v>
      </c>
      <c r="I309" s="115">
        <f t="shared" si="14"/>
        <v>1.8286745639259807E-3</v>
      </c>
    </row>
    <row r="310" spans="2:9">
      <c r="B310" s="104" t="s">
        <v>934</v>
      </c>
      <c r="C310" s="105" t="s">
        <v>397</v>
      </c>
      <c r="D310" s="112">
        <v>13115.194700399999</v>
      </c>
      <c r="E310" s="113">
        <f t="shared" si="12"/>
        <v>5.2210223575199408E-4</v>
      </c>
      <c r="F310" s="319">
        <v>3.3611473272490221E-2</v>
      </c>
      <c r="G310" s="319">
        <v>7.0000000000000007E-2</v>
      </c>
      <c r="H310" s="114">
        <f t="shared" si="13"/>
        <v>0.10478787483702738</v>
      </c>
      <c r="I310" s="115">
        <f t="shared" si="14"/>
        <v>5.4709983732112121E-5</v>
      </c>
    </row>
    <row r="311" spans="2:9">
      <c r="B311" s="104" t="s">
        <v>935</v>
      </c>
      <c r="C311" s="105" t="s">
        <v>398</v>
      </c>
      <c r="D311" s="112">
        <v>5895.2984544200008</v>
      </c>
      <c r="E311" s="113">
        <f t="shared" si="12"/>
        <v>2.346856889119674E-4</v>
      </c>
      <c r="F311" s="319">
        <v>7.2472448490656441E-2</v>
      </c>
      <c r="G311" s="319">
        <v>1.0300000000000001E-3</v>
      </c>
      <c r="H311" s="114">
        <f t="shared" si="13"/>
        <v>7.3539771801629142E-2</v>
      </c>
      <c r="I311" s="115">
        <f t="shared" si="14"/>
        <v>1.7258732007694209E-5</v>
      </c>
    </row>
    <row r="312" spans="2:9">
      <c r="B312" s="104" t="s">
        <v>936</v>
      </c>
      <c r="C312" s="105" t="s">
        <v>399</v>
      </c>
      <c r="D312" s="112">
        <v>43591.568258939995</v>
      </c>
      <c r="E312" s="113">
        <f t="shared" si="12"/>
        <v>1.7353349125067963E-3</v>
      </c>
      <c r="F312" s="319">
        <v>1.358948896188221E-2</v>
      </c>
      <c r="G312" s="319">
        <v>8.2629999999999995E-2</v>
      </c>
      <c r="H312" s="114">
        <f t="shared" si="13"/>
        <v>9.6780938698342367E-2</v>
      </c>
      <c r="I312" s="115">
        <f t="shared" si="14"/>
        <v>1.6794734178841357E-4</v>
      </c>
    </row>
    <row r="313" spans="2:9">
      <c r="B313" s="104" t="s">
        <v>937</v>
      </c>
      <c r="C313" s="105" t="s">
        <v>400</v>
      </c>
      <c r="D313" s="112">
        <v>11022.760218699999</v>
      </c>
      <c r="E313" s="113">
        <f t="shared" si="12"/>
        <v>4.3880459923068373E-4</v>
      </c>
      <c r="F313" s="319">
        <v>1.2623169107856193E-2</v>
      </c>
      <c r="G313" s="319">
        <v>0.12325000000000001</v>
      </c>
      <c r="H313" s="114">
        <f t="shared" si="13"/>
        <v>0.13665107190412784</v>
      </c>
      <c r="I313" s="115">
        <f t="shared" si="14"/>
        <v>5.9963118841334162E-5</v>
      </c>
    </row>
    <row r="314" spans="2:9">
      <c r="B314" s="104" t="s">
        <v>938</v>
      </c>
      <c r="C314" s="105" t="s">
        <v>401</v>
      </c>
      <c r="D314" s="112">
        <v>3740.9531940300003</v>
      </c>
      <c r="E314" s="113">
        <f t="shared" si="12"/>
        <v>1.4892344879844272E-4</v>
      </c>
      <c r="F314" s="319">
        <v>0</v>
      </c>
      <c r="G314" s="319">
        <v>0.09</v>
      </c>
      <c r="H314" s="114">
        <f t="shared" si="13"/>
        <v>0.09</v>
      </c>
      <c r="I314" s="115">
        <f t="shared" si="14"/>
        <v>1.3403110391859843E-5</v>
      </c>
    </row>
    <row r="315" spans="2:9">
      <c r="B315" s="104" t="s">
        <v>939</v>
      </c>
      <c r="C315" s="105" t="s">
        <v>402</v>
      </c>
      <c r="D315" s="112">
        <v>152115.70142594</v>
      </c>
      <c r="E315" s="113">
        <f t="shared" si="12"/>
        <v>6.0555675780431875E-3</v>
      </c>
      <c r="F315" s="319">
        <v>2.3592008834454371E-2</v>
      </c>
      <c r="G315" s="319">
        <v>8.7230000000000002E-2</v>
      </c>
      <c r="H315" s="114">
        <f t="shared" si="13"/>
        <v>0.1118509742997691</v>
      </c>
      <c r="I315" s="115">
        <f t="shared" si="14"/>
        <v>6.7732113354222365E-4</v>
      </c>
    </row>
    <row r="316" spans="2:9">
      <c r="B316" s="104" t="s">
        <v>940</v>
      </c>
      <c r="C316" s="105" t="s">
        <v>403</v>
      </c>
      <c r="D316" s="112">
        <v>19730.035026780002</v>
      </c>
      <c r="E316" s="113">
        <f t="shared" si="12"/>
        <v>7.854321368658615E-4</v>
      </c>
      <c r="F316" s="319">
        <v>1.7619505164544799E-2</v>
      </c>
      <c r="G316" s="319">
        <v>0.10338000000000001</v>
      </c>
      <c r="H316" s="114">
        <f t="shared" si="13"/>
        <v>0.12191025738650013</v>
      </c>
      <c r="I316" s="115">
        <f t="shared" si="14"/>
        <v>9.5752233964945969E-5</v>
      </c>
    </row>
    <row r="317" spans="2:9">
      <c r="B317" s="104" t="s">
        <v>941</v>
      </c>
      <c r="C317" s="105" t="s">
        <v>404</v>
      </c>
      <c r="D317" s="112">
        <v>23745.194500000001</v>
      </c>
      <c r="E317" s="113">
        <f t="shared" si="12"/>
        <v>9.4527145193184559E-4</v>
      </c>
      <c r="F317" s="319">
        <v>1.2880000000000001E-2</v>
      </c>
      <c r="G317" s="319">
        <v>4.0099999999999997E-2</v>
      </c>
      <c r="H317" s="114">
        <f t="shared" si="13"/>
        <v>5.3238243999999997E-2</v>
      </c>
      <c r="I317" s="115">
        <f t="shared" si="14"/>
        <v>5.0324592204181867E-5</v>
      </c>
    </row>
    <row r="318" spans="2:9">
      <c r="B318" s="104" t="s">
        <v>942</v>
      </c>
      <c r="C318" s="105" t="s">
        <v>405</v>
      </c>
      <c r="D318" s="112">
        <v>35252.328000000001</v>
      </c>
      <c r="E318" s="113">
        <f t="shared" si="12"/>
        <v>1.4033584468022638E-3</v>
      </c>
      <c r="F318" s="319">
        <v>1.0208142849459473E-2</v>
      </c>
      <c r="G318" s="319">
        <v>7.0499999999999993E-2</v>
      </c>
      <c r="H318" s="114">
        <f t="shared" si="13"/>
        <v>8.1067979884902913E-2</v>
      </c>
      <c r="I318" s="115">
        <f t="shared" si="14"/>
        <v>1.1376743433667452E-4</v>
      </c>
    </row>
    <row r="319" spans="2:9">
      <c r="B319" s="104" t="s">
        <v>943</v>
      </c>
      <c r="C319" s="105" t="s">
        <v>406</v>
      </c>
      <c r="D319" s="112">
        <v>75233.960319329999</v>
      </c>
      <c r="E319" s="113">
        <f t="shared" si="12"/>
        <v>2.99498557089671E-3</v>
      </c>
      <c r="F319" s="319">
        <v>2.0409726210989857E-2</v>
      </c>
      <c r="G319" s="319">
        <v>6.8860000000000005E-2</v>
      </c>
      <c r="H319" s="114">
        <f t="shared" si="13"/>
        <v>8.9972433084434242E-2</v>
      </c>
      <c r="I319" s="115">
        <f t="shared" si="14"/>
        <v>2.6946613886635033E-4</v>
      </c>
    </row>
    <row r="320" spans="2:9">
      <c r="B320" s="104" t="s">
        <v>944</v>
      </c>
      <c r="C320" s="105" t="s">
        <v>407</v>
      </c>
      <c r="D320" s="112">
        <v>117659.17459810001</v>
      </c>
      <c r="E320" s="113">
        <f t="shared" si="12"/>
        <v>4.6838891467260255E-3</v>
      </c>
      <c r="F320" s="319">
        <v>2.2603442380029634E-2</v>
      </c>
      <c r="G320" s="319">
        <v>6.8029999999999993E-2</v>
      </c>
      <c r="H320" s="114">
        <f t="shared" si="13"/>
        <v>9.1402298472586338E-2</v>
      </c>
      <c r="I320" s="115">
        <f t="shared" si="14"/>
        <v>4.2811823380155994E-4</v>
      </c>
    </row>
    <row r="321" spans="2:9">
      <c r="B321" s="104" t="s">
        <v>945</v>
      </c>
      <c r="C321" s="105" t="s">
        <v>408</v>
      </c>
      <c r="D321" s="112">
        <v>44980.981146179998</v>
      </c>
      <c r="E321" s="113">
        <f t="shared" si="12"/>
        <v>1.7906459918603124E-3</v>
      </c>
      <c r="F321" s="319">
        <v>3.6636382843862246E-2</v>
      </c>
      <c r="G321" s="319">
        <v>9.2729999999999993E-2</v>
      </c>
      <c r="H321" s="114">
        <f t="shared" si="13"/>
        <v>0.13106502873441792</v>
      </c>
      <c r="I321" s="115">
        <f t="shared" si="14"/>
        <v>2.3469106837634211E-4</v>
      </c>
    </row>
    <row r="322" spans="2:9">
      <c r="B322" s="104" t="s">
        <v>946</v>
      </c>
      <c r="C322" s="105" t="s">
        <v>409</v>
      </c>
      <c r="D322" s="112">
        <v>13908.141190980001</v>
      </c>
      <c r="E322" s="113">
        <f t="shared" si="12"/>
        <v>5.5366860933780818E-4</v>
      </c>
      <c r="F322" s="319">
        <v>2.0046349942062572E-2</v>
      </c>
      <c r="G322" s="319">
        <v>0.14166999999999999</v>
      </c>
      <c r="H322" s="114">
        <f t="shared" si="13"/>
        <v>0.16313633314020856</v>
      </c>
      <c r="I322" s="115">
        <f t="shared" si="14"/>
        <v>9.0323466702208667E-5</v>
      </c>
    </row>
    <row r="323" spans="2:9">
      <c r="B323" s="104" t="s">
        <v>947</v>
      </c>
      <c r="C323" s="105" t="s">
        <v>410</v>
      </c>
      <c r="D323" s="112">
        <v>10044.09941787</v>
      </c>
      <c r="E323" s="113">
        <f t="shared" si="12"/>
        <v>3.9984513245733911E-4</v>
      </c>
      <c r="F323" s="319" t="s">
        <v>154</v>
      </c>
      <c r="G323" s="319">
        <v>6.8229999999999999E-2</v>
      </c>
      <c r="H323" s="114">
        <f t="shared" si="13"/>
        <v>6.8229999999999999E-2</v>
      </c>
      <c r="I323" s="115">
        <f t="shared" si="14"/>
        <v>2.7281433387564248E-5</v>
      </c>
    </row>
    <row r="324" spans="2:9">
      <c r="B324" s="104" t="s">
        <v>948</v>
      </c>
      <c r="C324" s="105" t="s">
        <v>411</v>
      </c>
      <c r="D324" s="112">
        <v>20466.143601700001</v>
      </c>
      <c r="E324" s="113">
        <f t="shared" si="12"/>
        <v>8.1473585225105697E-4</v>
      </c>
      <c r="F324" s="319">
        <v>1.4349284148071715E-2</v>
      </c>
      <c r="G324" s="319">
        <v>6.2E-2</v>
      </c>
      <c r="H324" s="114">
        <f t="shared" si="13"/>
        <v>7.6794111956661942E-2</v>
      </c>
      <c r="I324" s="115">
        <f t="shared" si="14"/>
        <v>6.2566916252874052E-5</v>
      </c>
    </row>
    <row r="325" spans="2:9">
      <c r="B325" s="104" t="s">
        <v>949</v>
      </c>
      <c r="C325" s="105" t="s">
        <v>412</v>
      </c>
      <c r="D325" s="112">
        <v>13591.161284400001</v>
      </c>
      <c r="E325" s="113">
        <f t="shared" si="12"/>
        <v>5.4104996953150569E-4</v>
      </c>
      <c r="F325" s="319">
        <v>9.0608191973520907E-3</v>
      </c>
      <c r="G325" s="319">
        <v>0.13913</v>
      </c>
      <c r="H325" s="114">
        <f t="shared" si="13"/>
        <v>0.1488211350848159</v>
      </c>
      <c r="I325" s="115">
        <f t="shared" si="14"/>
        <v>8.0519670603283739E-5</v>
      </c>
    </row>
    <row r="326" spans="2:9">
      <c r="B326" s="104" t="s">
        <v>950</v>
      </c>
      <c r="C326" s="105" t="s">
        <v>413</v>
      </c>
      <c r="D326" s="112">
        <v>48588.405514110003</v>
      </c>
      <c r="E326" s="113">
        <f t="shared" si="12"/>
        <v>1.9342537972209936E-3</v>
      </c>
      <c r="F326" s="319">
        <v>1.8216932873995197E-2</v>
      </c>
      <c r="G326" s="319">
        <v>0.1173</v>
      </c>
      <c r="H326" s="114">
        <f t="shared" si="13"/>
        <v>0.13658535598705501</v>
      </c>
      <c r="I326" s="115">
        <f t="shared" si="14"/>
        <v>2.641907434627423E-4</v>
      </c>
    </row>
    <row r="327" spans="2:9">
      <c r="B327" s="104" t="s">
        <v>951</v>
      </c>
      <c r="C327" s="105" t="s">
        <v>414</v>
      </c>
      <c r="D327" s="112">
        <v>97467.99171753999</v>
      </c>
      <c r="E327" s="113">
        <f t="shared" si="12"/>
        <v>3.8800991942904541E-3</v>
      </c>
      <c r="F327" s="319">
        <v>3.3532438346442726E-2</v>
      </c>
      <c r="G327" s="319">
        <v>7.1000000000000008E-2</v>
      </c>
      <c r="H327" s="114">
        <f t="shared" si="13"/>
        <v>0.10572283990774145</v>
      </c>
      <c r="I327" s="115">
        <f t="shared" si="14"/>
        <v>4.1021510594412626E-4</v>
      </c>
    </row>
    <row r="328" spans="2:9">
      <c r="B328" s="104" t="s">
        <v>952</v>
      </c>
      <c r="C328" s="105" t="s">
        <v>415</v>
      </c>
      <c r="D328" s="112">
        <v>34587.753351480002</v>
      </c>
      <c r="E328" s="113">
        <f t="shared" si="12"/>
        <v>1.3769024224928566E-3</v>
      </c>
      <c r="F328" s="319">
        <v>0</v>
      </c>
      <c r="G328" s="319">
        <v>0.14349999999999999</v>
      </c>
      <c r="H328" s="114">
        <f t="shared" si="13"/>
        <v>0.14349999999999999</v>
      </c>
      <c r="I328" s="115">
        <f t="shared" si="14"/>
        <v>1.975854976277249E-4</v>
      </c>
    </row>
    <row r="329" spans="2:9">
      <c r="B329" s="104" t="s">
        <v>953</v>
      </c>
      <c r="C329" s="105" t="s">
        <v>416</v>
      </c>
      <c r="D329" s="112">
        <v>97942.654828050014</v>
      </c>
      <c r="E329" s="113">
        <f t="shared" si="12"/>
        <v>3.8989950381484732E-3</v>
      </c>
      <c r="F329" s="319">
        <v>6.2960840496657122E-2</v>
      </c>
      <c r="G329" s="319">
        <v>6.5250000000000002E-2</v>
      </c>
      <c r="H329" s="114">
        <f t="shared" si="13"/>
        <v>0.13026493791786056</v>
      </c>
      <c r="I329" s="115">
        <f t="shared" si="14"/>
        <v>5.079023465864572E-4</v>
      </c>
    </row>
    <row r="330" spans="2:9">
      <c r="B330" s="104" t="s">
        <v>954</v>
      </c>
      <c r="C330" s="105" t="s">
        <v>417</v>
      </c>
      <c r="D330" s="112">
        <v>8795.9722368000002</v>
      </c>
      <c r="E330" s="113">
        <f t="shared" si="12"/>
        <v>3.5015848985495314E-4</v>
      </c>
      <c r="F330" s="319">
        <v>8.1140350877192974E-3</v>
      </c>
      <c r="G330" s="319">
        <v>0.13600000000000001</v>
      </c>
      <c r="H330" s="114">
        <f t="shared" si="13"/>
        <v>0.14466578947368422</v>
      </c>
      <c r="I330" s="115">
        <f t="shared" si="14"/>
        <v>5.0655954375779843E-5</v>
      </c>
    </row>
    <row r="331" spans="2:9">
      <c r="B331" s="104" t="s">
        <v>955</v>
      </c>
      <c r="C331" s="105" t="s">
        <v>418</v>
      </c>
      <c r="D331" s="112">
        <v>34423.005151950005</v>
      </c>
      <c r="E331" s="113">
        <f t="shared" si="12"/>
        <v>1.3703439683276201E-3</v>
      </c>
      <c r="F331" s="319">
        <v>4.117420596727623E-2</v>
      </c>
      <c r="G331" s="319">
        <v>8.9600000000000013E-2</v>
      </c>
      <c r="H331" s="114">
        <f t="shared" si="13"/>
        <v>0.13261881039461021</v>
      </c>
      <c r="I331" s="115">
        <f t="shared" si="14"/>
        <v>1.8173338691103839E-4</v>
      </c>
    </row>
    <row r="332" spans="2:9">
      <c r="B332" s="104" t="s">
        <v>956</v>
      </c>
      <c r="C332" s="105" t="s">
        <v>419</v>
      </c>
      <c r="D332" s="112">
        <v>202676.00795519998</v>
      </c>
      <c r="E332" s="113">
        <f t="shared" si="12"/>
        <v>8.068320700071005E-3</v>
      </c>
      <c r="F332" s="319">
        <v>2.7947154471544718E-2</v>
      </c>
      <c r="G332" s="319">
        <v>9.0050000000000005E-2</v>
      </c>
      <c r="H332" s="114">
        <f t="shared" si="13"/>
        <v>0.11925547510162603</v>
      </c>
      <c r="I332" s="115">
        <f t="shared" si="14"/>
        <v>9.6219141835925158E-4</v>
      </c>
    </row>
    <row r="333" spans="2:9">
      <c r="B333" s="104" t="s">
        <v>957</v>
      </c>
      <c r="C333" s="105" t="s">
        <v>420</v>
      </c>
      <c r="D333" s="112">
        <v>12653.162855969998</v>
      </c>
      <c r="E333" s="113">
        <f t="shared" ref="E333:E396" si="15">IF(OR(H333="N/A",D333="N/A"),"N/A",D333/$D$513)</f>
        <v>5.0370922943557522E-4</v>
      </c>
      <c r="F333" s="319">
        <v>1.2928248222365869E-2</v>
      </c>
      <c r="G333" s="319">
        <v>4.5000000000000005E-3</v>
      </c>
      <c r="H333" s="114">
        <f t="shared" ref="H333:H396" si="16">IFERROR(F333*(1+0.5*G333)+G333,"N/A")</f>
        <v>1.7457336780866195E-2</v>
      </c>
      <c r="I333" s="115">
        <f t="shared" ref="I333:I396" si="17">IF(AND(ISNUMBER(D333),ISNUMBER(H333)),E333*H333,"N/A")</f>
        <v>8.7934216578874361E-6</v>
      </c>
    </row>
    <row r="334" spans="2:9">
      <c r="B334" s="104" t="s">
        <v>958</v>
      </c>
      <c r="C334" s="105" t="s">
        <v>24</v>
      </c>
      <c r="D334" s="112">
        <v>73816.452273400006</v>
      </c>
      <c r="E334" s="113">
        <f t="shared" si="15"/>
        <v>2.9385560525492685E-3</v>
      </c>
      <c r="F334" s="319">
        <v>2.9603463992707382E-2</v>
      </c>
      <c r="G334" s="319">
        <v>9.484999999999999E-2</v>
      </c>
      <c r="H334" s="114">
        <f t="shared" si="16"/>
        <v>0.12585740827256153</v>
      </c>
      <c r="I334" s="115">
        <f t="shared" si="17"/>
        <v>3.6983904883750008E-4</v>
      </c>
    </row>
    <row r="335" spans="2:9">
      <c r="B335" s="104" t="s">
        <v>959</v>
      </c>
      <c r="C335" s="105" t="s">
        <v>961</v>
      </c>
      <c r="D335" s="112">
        <v>19036.609779410002</v>
      </c>
      <c r="E335" s="113">
        <f t="shared" si="15"/>
        <v>7.5782760027688395E-4</v>
      </c>
      <c r="F335" s="319">
        <v>1.0026244384146612E-2</v>
      </c>
      <c r="G335" s="319">
        <v>9.2499999999999999E-2</v>
      </c>
      <c r="H335" s="114">
        <f t="shared" si="16"/>
        <v>0.10298995818691339</v>
      </c>
      <c r="I335" s="115">
        <f t="shared" si="17"/>
        <v>7.8048632865405191E-5</v>
      </c>
    </row>
    <row r="336" spans="2:9">
      <c r="B336" s="104" t="s">
        <v>960</v>
      </c>
      <c r="C336" s="105" t="s">
        <v>421</v>
      </c>
      <c r="D336" s="112">
        <v>981377.09101440001</v>
      </c>
      <c r="E336" s="113">
        <f t="shared" si="15"/>
        <v>3.9067599455369077E-2</v>
      </c>
      <c r="F336" s="319">
        <v>1.4125087842586086E-2</v>
      </c>
      <c r="G336" s="319">
        <v>0.11848</v>
      </c>
      <c r="H336" s="114">
        <f t="shared" si="16"/>
        <v>0.1334418580463809</v>
      </c>
      <c r="I336" s="115">
        <f t="shared" si="17"/>
        <v>5.2132530607362278E-3</v>
      </c>
    </row>
    <row r="337" spans="2:9">
      <c r="B337" s="104" t="s">
        <v>962</v>
      </c>
      <c r="C337" s="105" t="s">
        <v>422</v>
      </c>
      <c r="D337" s="112">
        <v>24215.344727699998</v>
      </c>
      <c r="E337" s="113">
        <f t="shared" si="15"/>
        <v>9.6398764262735934E-4</v>
      </c>
      <c r="F337" s="319">
        <v>1.561755699217421E-2</v>
      </c>
      <c r="G337" s="319">
        <v>5.5E-2</v>
      </c>
      <c r="H337" s="114">
        <f t="shared" si="16"/>
        <v>7.1047039809459006E-2</v>
      </c>
      <c r="I337" s="115">
        <f t="shared" si="17"/>
        <v>6.8488468421572539E-5</v>
      </c>
    </row>
    <row r="338" spans="2:9">
      <c r="B338" s="104" t="s">
        <v>963</v>
      </c>
      <c r="C338" s="105" t="s">
        <v>423</v>
      </c>
      <c r="D338" s="112">
        <v>22375.977856140002</v>
      </c>
      <c r="E338" s="113">
        <f t="shared" si="15"/>
        <v>8.9076436398397507E-4</v>
      </c>
      <c r="F338" s="319">
        <v>2.6095982415435336E-2</v>
      </c>
      <c r="G338" s="319">
        <v>7.2830000000000006E-2</v>
      </c>
      <c r="H338" s="114">
        <f t="shared" si="16"/>
        <v>9.9876267615093425E-2</v>
      </c>
      <c r="I338" s="115">
        <f t="shared" si="17"/>
        <v>8.8966219999251985E-5</v>
      </c>
    </row>
    <row r="339" spans="2:9">
      <c r="B339" s="104" t="s">
        <v>964</v>
      </c>
      <c r="C339" s="105" t="s">
        <v>424</v>
      </c>
      <c r="D339" s="112">
        <v>18017.60301612</v>
      </c>
      <c r="E339" s="113">
        <f t="shared" si="15"/>
        <v>7.1726200277615548E-4</v>
      </c>
      <c r="F339" s="319">
        <v>0</v>
      </c>
      <c r="G339" s="319">
        <v>0.12973000000000001</v>
      </c>
      <c r="H339" s="114">
        <f t="shared" si="16"/>
        <v>0.12973000000000001</v>
      </c>
      <c r="I339" s="115">
        <f t="shared" si="17"/>
        <v>9.3050399620150663E-5</v>
      </c>
    </row>
    <row r="340" spans="2:9">
      <c r="B340" s="104" t="s">
        <v>965</v>
      </c>
      <c r="C340" s="105" t="s">
        <v>425</v>
      </c>
      <c r="D340" s="112">
        <v>39907.133616660001</v>
      </c>
      <c r="E340" s="113">
        <f t="shared" si="15"/>
        <v>1.5886614083644741E-3</v>
      </c>
      <c r="F340" s="319">
        <v>0</v>
      </c>
      <c r="G340" s="319">
        <v>-1.9000000000000003E-2</v>
      </c>
      <c r="H340" s="114">
        <f t="shared" si="16"/>
        <v>-1.9000000000000003E-2</v>
      </c>
      <c r="I340" s="115">
        <f t="shared" si="17"/>
        <v>-3.0184566758925013E-5</v>
      </c>
    </row>
    <row r="341" spans="2:9">
      <c r="B341" s="104" t="s">
        <v>966</v>
      </c>
      <c r="C341" s="105" t="s">
        <v>968</v>
      </c>
      <c r="D341" s="112">
        <v>14599.259447710001</v>
      </c>
      <c r="E341" s="113">
        <f t="shared" si="15"/>
        <v>5.8118130703315764E-4</v>
      </c>
      <c r="F341" s="319">
        <v>3.418548236611308E-2</v>
      </c>
      <c r="G341" s="319">
        <v>8.967E-2</v>
      </c>
      <c r="H341" s="114">
        <f t="shared" si="16"/>
        <v>0.12538818846799776</v>
      </c>
      <c r="I341" s="115">
        <f t="shared" si="17"/>
        <v>7.2873271260350843E-5</v>
      </c>
    </row>
    <row r="342" spans="2:9">
      <c r="B342" s="104" t="s">
        <v>967</v>
      </c>
      <c r="C342" s="105" t="s">
        <v>426</v>
      </c>
      <c r="D342" s="112">
        <v>10123.1842512</v>
      </c>
      <c r="E342" s="113">
        <f t="shared" si="15"/>
        <v>4.0299341727040463E-4</v>
      </c>
      <c r="F342" s="319">
        <v>0</v>
      </c>
      <c r="G342" s="319">
        <v>4.7140000000000001E-2</v>
      </c>
      <c r="H342" s="114">
        <f t="shared" si="16"/>
        <v>4.7140000000000001E-2</v>
      </c>
      <c r="I342" s="115">
        <f t="shared" si="17"/>
        <v>1.8997109690126876E-5</v>
      </c>
    </row>
    <row r="343" spans="2:9">
      <c r="B343" s="104" t="s">
        <v>969</v>
      </c>
      <c r="C343" s="105" t="s">
        <v>427</v>
      </c>
      <c r="D343" s="112">
        <v>11405.82096495</v>
      </c>
      <c r="E343" s="113">
        <f t="shared" si="15"/>
        <v>4.5405384841185319E-4</v>
      </c>
      <c r="F343" s="319">
        <v>1.8867924528301886E-2</v>
      </c>
      <c r="G343" s="319">
        <v>0.14928</v>
      </c>
      <c r="H343" s="114">
        <f t="shared" si="16"/>
        <v>0.16955622641509432</v>
      </c>
      <c r="I343" s="115">
        <f t="shared" si="17"/>
        <v>7.6987657125965092E-5</v>
      </c>
    </row>
    <row r="344" spans="2:9">
      <c r="B344" s="104" t="s">
        <v>970</v>
      </c>
      <c r="C344" s="105" t="s">
        <v>428</v>
      </c>
      <c r="D344" s="112">
        <v>12260.30650952</v>
      </c>
      <c r="E344" s="113">
        <f t="shared" si="15"/>
        <v>4.8807002761689012E-4</v>
      </c>
      <c r="F344" s="319">
        <v>2.4068868587491217E-3</v>
      </c>
      <c r="G344" s="319">
        <v>0.10858000000000001</v>
      </c>
      <c r="H344" s="114">
        <f t="shared" si="16"/>
        <v>0.11111755674631062</v>
      </c>
      <c r="I344" s="115">
        <f t="shared" si="17"/>
        <v>5.4233148989893177E-5</v>
      </c>
    </row>
    <row r="345" spans="2:9">
      <c r="B345" s="104" t="s">
        <v>971</v>
      </c>
      <c r="C345" s="105" t="s">
        <v>429</v>
      </c>
      <c r="D345" s="112">
        <v>14963.117253</v>
      </c>
      <c r="E345" s="113">
        <f t="shared" si="15"/>
        <v>5.9566610714305833E-4</v>
      </c>
      <c r="F345" s="319">
        <v>2.0276854928017719E-2</v>
      </c>
      <c r="G345" s="319">
        <v>0.14335000000000001</v>
      </c>
      <c r="H345" s="114">
        <f t="shared" si="16"/>
        <v>0.1650801985049834</v>
      </c>
      <c r="I345" s="115">
        <f t="shared" si="17"/>
        <v>9.8332679209866782E-5</v>
      </c>
    </row>
    <row r="346" spans="2:9">
      <c r="B346" s="104" t="s">
        <v>972</v>
      </c>
      <c r="C346" s="105" t="s">
        <v>430</v>
      </c>
      <c r="D346" s="112">
        <v>95298.552958300003</v>
      </c>
      <c r="E346" s="113">
        <f t="shared" si="15"/>
        <v>3.7937360977142601E-3</v>
      </c>
      <c r="F346" s="319">
        <v>2.5087948537541462E-2</v>
      </c>
      <c r="G346" s="319">
        <v>4.9880000000000008E-2</v>
      </c>
      <c r="H346" s="114">
        <f t="shared" si="16"/>
        <v>7.559364197406776E-2</v>
      </c>
      <c r="I346" s="115">
        <f t="shared" si="17"/>
        <v>2.8678232831470872E-4</v>
      </c>
    </row>
    <row r="347" spans="2:9">
      <c r="B347" s="104" t="s">
        <v>1270</v>
      </c>
      <c r="C347" s="105" t="s">
        <v>431</v>
      </c>
      <c r="D347" s="112">
        <v>25343.067727240003</v>
      </c>
      <c r="E347" s="113">
        <f t="shared" si="15"/>
        <v>1.0088811202171983E-3</v>
      </c>
      <c r="F347" s="319">
        <v>1.8208279430789134E-2</v>
      </c>
      <c r="G347" s="319">
        <v>5.1000000000000004E-2</v>
      </c>
      <c r="H347" s="114">
        <f t="shared" si="16"/>
        <v>6.9672590556274255E-2</v>
      </c>
      <c r="I347" s="115">
        <f t="shared" si="17"/>
        <v>7.0291361208848159E-5</v>
      </c>
    </row>
    <row r="348" spans="2:9">
      <c r="B348" s="104" t="s">
        <v>973</v>
      </c>
      <c r="C348" s="105" t="s">
        <v>432</v>
      </c>
      <c r="D348" s="112">
        <v>154972.61234085</v>
      </c>
      <c r="E348" s="113">
        <f t="shared" si="15"/>
        <v>6.169298224830558E-3</v>
      </c>
      <c r="F348" s="319">
        <v>0</v>
      </c>
      <c r="G348" s="319">
        <v>0.31933</v>
      </c>
      <c r="H348" s="114">
        <f t="shared" si="16"/>
        <v>0.31933</v>
      </c>
      <c r="I348" s="115">
        <f t="shared" si="17"/>
        <v>1.9700420021351423E-3</v>
      </c>
    </row>
    <row r="349" spans="2:9">
      <c r="B349" s="104" t="s">
        <v>974</v>
      </c>
      <c r="C349" s="105" t="s">
        <v>13</v>
      </c>
      <c r="D349" s="112">
        <v>10555.0892451</v>
      </c>
      <c r="E349" s="113">
        <f t="shared" si="15"/>
        <v>4.2018710505765217E-4</v>
      </c>
      <c r="F349" s="319">
        <v>2.8384588193708028E-2</v>
      </c>
      <c r="G349" s="319">
        <v>5.237E-2</v>
      </c>
      <c r="H349" s="114">
        <f t="shared" si="16"/>
        <v>8.1497838635560274E-2</v>
      </c>
      <c r="I349" s="115">
        <f t="shared" si="17"/>
        <v>3.4244340884731751E-5</v>
      </c>
    </row>
    <row r="350" spans="2:9">
      <c r="B350" s="104" t="s">
        <v>975</v>
      </c>
      <c r="C350" s="105" t="s">
        <v>433</v>
      </c>
      <c r="D350" s="112">
        <v>132922.86291087</v>
      </c>
      <c r="E350" s="113">
        <f t="shared" si="15"/>
        <v>5.291520674580945E-3</v>
      </c>
      <c r="F350" s="319">
        <v>1.0015371881281781E-2</v>
      </c>
      <c r="G350" s="319">
        <v>0.17507999999999999</v>
      </c>
      <c r="H350" s="114">
        <f t="shared" si="16"/>
        <v>0.18597211753576917</v>
      </c>
      <c r="I350" s="115">
        <f t="shared" si="17"/>
        <v>9.8407530483612016E-4</v>
      </c>
    </row>
    <row r="351" spans="2:9">
      <c r="B351" s="104" t="s">
        <v>976</v>
      </c>
      <c r="C351" s="105" t="s">
        <v>434</v>
      </c>
      <c r="D351" s="112">
        <v>5581.3099799000001</v>
      </c>
      <c r="E351" s="113">
        <f t="shared" si="15"/>
        <v>2.2218613489907496E-4</v>
      </c>
      <c r="F351" s="319" t="s">
        <v>154</v>
      </c>
      <c r="G351" s="319">
        <v>-2.4E-2</v>
      </c>
      <c r="H351" s="114">
        <f t="shared" si="16"/>
        <v>-2.4E-2</v>
      </c>
      <c r="I351" s="115">
        <f t="shared" si="17"/>
        <v>-5.3324672375777991E-6</v>
      </c>
    </row>
    <row r="352" spans="2:9">
      <c r="B352" s="104" t="s">
        <v>977</v>
      </c>
      <c r="C352" s="105" t="s">
        <v>435</v>
      </c>
      <c r="D352" s="112">
        <v>8389.6587304000004</v>
      </c>
      <c r="E352" s="113">
        <f t="shared" si="15"/>
        <v>3.3398357252023737E-4</v>
      </c>
      <c r="F352" s="319">
        <v>5.4788135593220329E-2</v>
      </c>
      <c r="G352" s="319">
        <v>0.12</v>
      </c>
      <c r="H352" s="114">
        <f t="shared" si="16"/>
        <v>0.17807542372881355</v>
      </c>
      <c r="I352" s="115">
        <f t="shared" si="17"/>
        <v>5.9474266195004197E-5</v>
      </c>
    </row>
    <row r="353" spans="2:9">
      <c r="B353" s="104" t="s">
        <v>978</v>
      </c>
      <c r="C353" s="105" t="s">
        <v>436</v>
      </c>
      <c r="D353" s="112">
        <v>52075.863552509996</v>
      </c>
      <c r="E353" s="113">
        <f t="shared" si="15"/>
        <v>2.0730858680010305E-3</v>
      </c>
      <c r="F353" s="319">
        <v>1.7000880367798107E-2</v>
      </c>
      <c r="G353" s="319">
        <v>5.953E-2</v>
      </c>
      <c r="H353" s="114">
        <f t="shared" si="16"/>
        <v>7.7036911571945615E-2</v>
      </c>
      <c r="I353" s="115">
        <f t="shared" si="17"/>
        <v>1.597041326942455E-4</v>
      </c>
    </row>
    <row r="354" spans="2:9">
      <c r="B354" s="104" t="s">
        <v>979</v>
      </c>
      <c r="C354" s="105" t="s">
        <v>437</v>
      </c>
      <c r="D354" s="112">
        <v>9242.7942027000008</v>
      </c>
      <c r="E354" s="113">
        <f t="shared" si="15"/>
        <v>3.6794600675490254E-4</v>
      </c>
      <c r="F354" s="319">
        <v>8.350730688935281E-3</v>
      </c>
      <c r="G354" s="319">
        <v>0.8388500000000001</v>
      </c>
      <c r="H354" s="114">
        <f t="shared" si="16"/>
        <v>0.85070323590814201</v>
      </c>
      <c r="I354" s="115">
        <f t="shared" si="17"/>
        <v>3.1301285858587464E-4</v>
      </c>
    </row>
    <row r="355" spans="2:9">
      <c r="B355" s="104" t="s">
        <v>980</v>
      </c>
      <c r="C355" s="105" t="s">
        <v>438</v>
      </c>
      <c r="D355" s="112">
        <v>9505.3138091399996</v>
      </c>
      <c r="E355" s="113">
        <f t="shared" si="15"/>
        <v>3.7839663875710046E-4</v>
      </c>
      <c r="F355" s="319">
        <v>3.3726812816188873E-3</v>
      </c>
      <c r="G355" s="319">
        <v>0.33169999999999999</v>
      </c>
      <c r="H355" s="114">
        <f t="shared" si="16"/>
        <v>0.33563204047217537</v>
      </c>
      <c r="I355" s="115">
        <f t="shared" si="17"/>
        <v>1.2700203597385828E-4</v>
      </c>
    </row>
    <row r="356" spans="2:9">
      <c r="B356" s="104" t="s">
        <v>981</v>
      </c>
      <c r="C356" s="105" t="s">
        <v>439</v>
      </c>
      <c r="D356" s="112">
        <v>54129.611777280006</v>
      </c>
      <c r="E356" s="113">
        <f t="shared" si="15"/>
        <v>2.1548434449427901E-3</v>
      </c>
      <c r="F356" s="319">
        <v>1.6956564465408806E-2</v>
      </c>
      <c r="G356" s="319">
        <v>0.13875000000000001</v>
      </c>
      <c r="H356" s="114">
        <f t="shared" si="16"/>
        <v>0.15688292612519655</v>
      </c>
      <c r="I356" s="115">
        <f t="shared" si="17"/>
        <v>3.3805814498432378E-4</v>
      </c>
    </row>
    <row r="357" spans="2:9">
      <c r="B357" s="104" t="s">
        <v>982</v>
      </c>
      <c r="C357" s="105" t="s">
        <v>440</v>
      </c>
      <c r="D357" s="112">
        <v>17063.486652030002</v>
      </c>
      <c r="E357" s="113">
        <f t="shared" si="15"/>
        <v>6.792796244555531E-4</v>
      </c>
      <c r="F357" s="319">
        <v>2.307135620205529E-2</v>
      </c>
      <c r="G357" s="319">
        <v>0.1323</v>
      </c>
      <c r="H357" s="114">
        <f t="shared" si="16"/>
        <v>0.15689752641482124</v>
      </c>
      <c r="I357" s="115">
        <f t="shared" si="17"/>
        <v>1.06577292821065E-4</v>
      </c>
    </row>
    <row r="358" spans="2:9">
      <c r="B358" s="104" t="s">
        <v>983</v>
      </c>
      <c r="C358" s="105" t="s">
        <v>441</v>
      </c>
      <c r="D358" s="112">
        <v>20335.346944380002</v>
      </c>
      <c r="E358" s="113">
        <f t="shared" si="15"/>
        <v>8.0952897360566593E-4</v>
      </c>
      <c r="F358" s="319">
        <v>2.6343395418539927E-2</v>
      </c>
      <c r="G358" s="319">
        <v>9.6799999999999997E-2</v>
      </c>
      <c r="H358" s="114">
        <f t="shared" si="16"/>
        <v>0.12441841575679725</v>
      </c>
      <c r="I358" s="115">
        <f t="shared" si="17"/>
        <v>1.007203124052431E-4</v>
      </c>
    </row>
    <row r="359" spans="2:9">
      <c r="B359" s="104" t="s">
        <v>984</v>
      </c>
      <c r="C359" s="105" t="s">
        <v>442</v>
      </c>
      <c r="D359" s="112">
        <v>16242.02920694</v>
      </c>
      <c r="E359" s="113">
        <f t="shared" si="15"/>
        <v>6.4657825947745404E-4</v>
      </c>
      <c r="F359" s="319">
        <v>3.0061925314317887E-2</v>
      </c>
      <c r="G359" s="319">
        <v>7.4999999999999997E-3</v>
      </c>
      <c r="H359" s="114">
        <f t="shared" si="16"/>
        <v>3.7674657534246578E-2</v>
      </c>
      <c r="I359" s="115">
        <f t="shared" si="17"/>
        <v>2.4359614494902301E-5</v>
      </c>
    </row>
    <row r="360" spans="2:9">
      <c r="B360" s="104" t="s">
        <v>985</v>
      </c>
      <c r="C360" s="105" t="s">
        <v>443</v>
      </c>
      <c r="D360" s="112">
        <v>95326.77</v>
      </c>
      <c r="E360" s="113">
        <f t="shared" si="15"/>
        <v>3.7948593887438191E-3</v>
      </c>
      <c r="F360" s="319">
        <v>4.1397815115313359E-3</v>
      </c>
      <c r="G360" s="319">
        <v>9.7599999999999992E-2</v>
      </c>
      <c r="H360" s="114">
        <f t="shared" si="16"/>
        <v>0.10194180284929406</v>
      </c>
      <c r="I360" s="115">
        <f t="shared" si="17"/>
        <v>3.8685480764811501E-4</v>
      </c>
    </row>
    <row r="361" spans="2:9">
      <c r="B361" s="104" t="s">
        <v>986</v>
      </c>
      <c r="C361" s="105" t="s">
        <v>444</v>
      </c>
      <c r="D361" s="112">
        <v>6541.1260000000011</v>
      </c>
      <c r="E361" s="113">
        <f t="shared" si="15"/>
        <v>2.6039541058672506E-4</v>
      </c>
      <c r="F361" s="319">
        <v>5.9443725743855112E-2</v>
      </c>
      <c r="G361" s="319">
        <v>-0.1158</v>
      </c>
      <c r="H361" s="114">
        <f t="shared" si="16"/>
        <v>-5.9798065976714096E-2</v>
      </c>
      <c r="I361" s="115">
        <f t="shared" si="17"/>
        <v>-1.5571141942298542E-5</v>
      </c>
    </row>
    <row r="362" spans="2:9">
      <c r="B362" s="104" t="s">
        <v>987</v>
      </c>
      <c r="C362" s="105" t="s">
        <v>445</v>
      </c>
      <c r="D362" s="112">
        <v>6706.6425452399999</v>
      </c>
      <c r="E362" s="113">
        <f t="shared" si="15"/>
        <v>2.6698445179410522E-4</v>
      </c>
      <c r="F362" s="319">
        <v>1.7966695880806308E-2</v>
      </c>
      <c r="G362" s="319">
        <v>-0.1026</v>
      </c>
      <c r="H362" s="114">
        <f t="shared" si="16"/>
        <v>-8.5554995617879048E-2</v>
      </c>
      <c r="I362" s="115">
        <f t="shared" si="17"/>
        <v>-2.2841853603286512E-5</v>
      </c>
    </row>
    <row r="363" spans="2:9">
      <c r="B363" s="104" t="s">
        <v>988</v>
      </c>
      <c r="C363" s="105" t="s">
        <v>446</v>
      </c>
      <c r="D363" s="112">
        <v>21807.360567240001</v>
      </c>
      <c r="E363" s="113">
        <f t="shared" si="15"/>
        <v>8.6812830217904635E-4</v>
      </c>
      <c r="F363" s="319">
        <v>3.9324382849718502E-2</v>
      </c>
      <c r="G363" s="319">
        <v>4.7070000000000001E-2</v>
      </c>
      <c r="H363" s="114">
        <f t="shared" si="16"/>
        <v>8.7319882200086629E-2</v>
      </c>
      <c r="I363" s="115">
        <f t="shared" si="17"/>
        <v>7.5804861080835535E-5</v>
      </c>
    </row>
    <row r="364" spans="2:9">
      <c r="B364" s="104" t="s">
        <v>989</v>
      </c>
      <c r="C364" s="105" t="s">
        <v>447</v>
      </c>
      <c r="D364" s="112">
        <v>28137.591244719999</v>
      </c>
      <c r="E364" s="113">
        <f t="shared" si="15"/>
        <v>1.120128189716924E-3</v>
      </c>
      <c r="F364" s="319">
        <v>5.2237054422766611E-2</v>
      </c>
      <c r="G364" s="319">
        <v>0.12973000000000001</v>
      </c>
      <c r="H364" s="114">
        <f t="shared" si="16"/>
        <v>0.18535541095789937</v>
      </c>
      <c r="I364" s="115">
        <f t="shared" si="17"/>
        <v>2.0762182093050831E-4</v>
      </c>
    </row>
    <row r="365" spans="2:9">
      <c r="B365" s="104" t="s">
        <v>990</v>
      </c>
      <c r="C365" s="105" t="s">
        <v>448</v>
      </c>
      <c r="D365" s="112">
        <v>17505.526671100004</v>
      </c>
      <c r="E365" s="113">
        <f t="shared" si="15"/>
        <v>6.9687677703471102E-4</v>
      </c>
      <c r="F365" s="319">
        <v>3.2662558168783801E-2</v>
      </c>
      <c r="G365" s="319">
        <v>4.0600000000000004E-2</v>
      </c>
      <c r="H365" s="114">
        <f t="shared" si="16"/>
        <v>7.3925608099610116E-2</v>
      </c>
      <c r="I365" s="115">
        <f t="shared" si="17"/>
        <v>5.1517039512787426E-5</v>
      </c>
    </row>
    <row r="366" spans="2:9">
      <c r="B366" s="104" t="s">
        <v>991</v>
      </c>
      <c r="C366" s="105" t="s">
        <v>449</v>
      </c>
      <c r="D366" s="112">
        <v>186262.14300000001</v>
      </c>
      <c r="E366" s="113">
        <f t="shared" si="15"/>
        <v>7.4149018384981873E-3</v>
      </c>
      <c r="F366" s="319">
        <v>1.5192660550458719E-2</v>
      </c>
      <c r="G366" s="319">
        <v>7.714E-2</v>
      </c>
      <c r="H366" s="114">
        <f t="shared" si="16"/>
        <v>9.2918641467889918E-2</v>
      </c>
      <c r="I366" s="115">
        <f t="shared" si="17"/>
        <v>6.8898260545101082E-4</v>
      </c>
    </row>
    <row r="367" spans="2:9">
      <c r="B367" s="104" t="s">
        <v>992</v>
      </c>
      <c r="C367" s="105" t="s">
        <v>450</v>
      </c>
      <c r="D367" s="112">
        <v>27633.249812519996</v>
      </c>
      <c r="E367" s="113">
        <f t="shared" si="15"/>
        <v>1.1000508827955135E-3</v>
      </c>
      <c r="F367" s="319">
        <v>0</v>
      </c>
      <c r="G367" s="319">
        <v>0.15173</v>
      </c>
      <c r="H367" s="114">
        <f t="shared" si="16"/>
        <v>0.15173</v>
      </c>
      <c r="I367" s="115">
        <f t="shared" si="17"/>
        <v>1.6691072044656329E-4</v>
      </c>
    </row>
    <row r="368" spans="2:9">
      <c r="B368" s="104" t="s">
        <v>993</v>
      </c>
      <c r="C368" s="105" t="s">
        <v>451</v>
      </c>
      <c r="D368" s="112">
        <v>39465.550078319997</v>
      </c>
      <c r="E368" s="113">
        <f t="shared" si="15"/>
        <v>1.5710824278075508E-3</v>
      </c>
      <c r="F368" s="319">
        <v>5.940106141015921E-2</v>
      </c>
      <c r="G368" s="319">
        <v>9.9000000000000005E-2</v>
      </c>
      <c r="H368" s="114">
        <f t="shared" si="16"/>
        <v>0.1613414139499621</v>
      </c>
      <c r="I368" s="115">
        <f t="shared" si="17"/>
        <v>2.5348066033440949E-4</v>
      </c>
    </row>
    <row r="369" spans="2:9">
      <c r="B369" s="104" t="s">
        <v>994</v>
      </c>
      <c r="C369" s="105" t="s">
        <v>452</v>
      </c>
      <c r="D369" s="112">
        <v>31004.813146389999</v>
      </c>
      <c r="E369" s="113">
        <f t="shared" si="15"/>
        <v>1.2342693061437608E-3</v>
      </c>
      <c r="F369" s="319">
        <v>2.6289556044975081E-2</v>
      </c>
      <c r="G369" s="319">
        <v>8.7669999999999998E-2</v>
      </c>
      <c r="H369" s="114">
        <f t="shared" si="16"/>
        <v>0.11511195873420657</v>
      </c>
      <c r="I369" s="115">
        <f t="shared" si="17"/>
        <v>1.4207915743571836E-4</v>
      </c>
    </row>
    <row r="370" spans="2:9">
      <c r="B370" s="104" t="s">
        <v>995</v>
      </c>
      <c r="C370" s="105" t="s">
        <v>453</v>
      </c>
      <c r="D370" s="112">
        <v>6449.4555559800001</v>
      </c>
      <c r="E370" s="113">
        <f t="shared" si="15"/>
        <v>2.5674610572556575E-4</v>
      </c>
      <c r="F370" s="319">
        <v>4.3792464484249526E-2</v>
      </c>
      <c r="G370" s="319">
        <v>0.02</v>
      </c>
      <c r="H370" s="114">
        <f t="shared" si="16"/>
        <v>6.4230389129092028E-2</v>
      </c>
      <c r="I370" s="115">
        <f t="shared" si="17"/>
        <v>1.6490902278132091E-5</v>
      </c>
    </row>
    <row r="371" spans="2:9">
      <c r="B371" s="104" t="s">
        <v>996</v>
      </c>
      <c r="C371" s="105" t="s">
        <v>454</v>
      </c>
      <c r="D371" s="112">
        <v>23987.739285</v>
      </c>
      <c r="E371" s="113">
        <f t="shared" si="15"/>
        <v>9.5492690710512055E-4</v>
      </c>
      <c r="F371" s="319">
        <v>3.8720392836510693E-2</v>
      </c>
      <c r="G371" s="319">
        <v>0.05</v>
      </c>
      <c r="H371" s="114">
        <f t="shared" si="16"/>
        <v>8.9688402657423463E-2</v>
      </c>
      <c r="I371" s="115">
        <f t="shared" si="17"/>
        <v>8.5645868952852067E-5</v>
      </c>
    </row>
    <row r="372" spans="2:9">
      <c r="B372" s="104" t="s">
        <v>997</v>
      </c>
      <c r="C372" s="105" t="s">
        <v>14</v>
      </c>
      <c r="D372" s="112">
        <v>30543.163483389999</v>
      </c>
      <c r="E372" s="113">
        <f t="shared" si="15"/>
        <v>1.2158915140718595E-3</v>
      </c>
      <c r="F372" s="319">
        <v>3.1110375641237798E-2</v>
      </c>
      <c r="G372" s="319">
        <v>6.0700000000000004E-2</v>
      </c>
      <c r="H372" s="114">
        <f t="shared" si="16"/>
        <v>9.275457554194938E-2</v>
      </c>
      <c r="I372" s="115">
        <f t="shared" si="17"/>
        <v>1.127795012927935E-4</v>
      </c>
    </row>
    <row r="373" spans="2:9">
      <c r="B373" s="104" t="s">
        <v>998</v>
      </c>
      <c r="C373" s="105" t="s">
        <v>455</v>
      </c>
      <c r="D373" s="112">
        <v>182951.74523812998</v>
      </c>
      <c r="E373" s="113">
        <f t="shared" si="15"/>
        <v>7.2831183528402864E-3</v>
      </c>
      <c r="F373" s="319">
        <v>2.9062907056930504E-2</v>
      </c>
      <c r="G373" s="319">
        <v>5.4530000000000002E-2</v>
      </c>
      <c r="H373" s="114">
        <f t="shared" si="16"/>
        <v>8.4385307217837713E-2</v>
      </c>
      <c r="I373" s="115">
        <f t="shared" si="17"/>
        <v>6.1458817970829979E-4</v>
      </c>
    </row>
    <row r="374" spans="2:9">
      <c r="B374" s="104" t="s">
        <v>999</v>
      </c>
      <c r="C374" s="105" t="s">
        <v>456</v>
      </c>
      <c r="D374" s="112">
        <v>230570.26350929998</v>
      </c>
      <c r="E374" s="113">
        <f t="shared" si="15"/>
        <v>9.1787619494859991E-3</v>
      </c>
      <c r="F374" s="319">
        <v>3.4530986255124185E-2</v>
      </c>
      <c r="G374" s="319">
        <v>5.0900000000000001E-2</v>
      </c>
      <c r="H374" s="114">
        <f t="shared" si="16"/>
        <v>8.6309799855317088E-2</v>
      </c>
      <c r="I374" s="115">
        <f t="shared" si="17"/>
        <v>7.9221710677973664E-4</v>
      </c>
    </row>
    <row r="375" spans="2:9">
      <c r="B375" s="104" t="s">
        <v>1000</v>
      </c>
      <c r="C375" s="105" t="s">
        <v>457</v>
      </c>
      <c r="D375" s="112">
        <v>15250.51039125</v>
      </c>
      <c r="E375" s="113">
        <f t="shared" si="15"/>
        <v>6.0710692852983727E-4</v>
      </c>
      <c r="F375" s="319">
        <v>4.0328767123287673E-2</v>
      </c>
      <c r="G375" s="319">
        <v>4.6000000000000006E-2</v>
      </c>
      <c r="H375" s="114">
        <f t="shared" si="16"/>
        <v>8.725632876712329E-2</v>
      </c>
      <c r="I375" s="115">
        <f t="shared" si="17"/>
        <v>5.2973921752597903E-5</v>
      </c>
    </row>
    <row r="376" spans="2:9">
      <c r="B376" s="104" t="s">
        <v>1001</v>
      </c>
      <c r="C376" s="105" t="s">
        <v>458</v>
      </c>
      <c r="D376" s="112">
        <v>269520.03314180003</v>
      </c>
      <c r="E376" s="113">
        <f t="shared" si="15"/>
        <v>1.0729311695158717E-2</v>
      </c>
      <c r="F376" s="319">
        <v>2.7054443927408096E-2</v>
      </c>
      <c r="G376" s="319">
        <v>7.1470000000000006E-2</v>
      </c>
      <c r="H376" s="114">
        <f t="shared" si="16"/>
        <v>9.9491234481154031E-2</v>
      </c>
      <c r="I376" s="115">
        <f t="shared" si="17"/>
        <v>1.0674724656844243E-3</v>
      </c>
    </row>
    <row r="377" spans="2:9">
      <c r="B377" s="104" t="s">
        <v>1002</v>
      </c>
      <c r="C377" s="105" t="s">
        <v>459</v>
      </c>
      <c r="D377" s="112">
        <v>45388.479999999996</v>
      </c>
      <c r="E377" s="113">
        <f t="shared" si="15"/>
        <v>1.8068680966407552E-3</v>
      </c>
      <c r="F377" s="319">
        <v>3.5512094698919194E-2</v>
      </c>
      <c r="G377" s="319">
        <v>6.2330000000000003E-2</v>
      </c>
      <c r="H377" s="114">
        <f t="shared" si="16"/>
        <v>9.8948829130211025E-2</v>
      </c>
      <c r="I377" s="115">
        <f t="shared" si="17"/>
        <v>1.7878748255533572E-4</v>
      </c>
    </row>
    <row r="378" spans="2:9">
      <c r="B378" s="104" t="s">
        <v>1003</v>
      </c>
      <c r="C378" s="105" t="s">
        <v>460</v>
      </c>
      <c r="D378" s="112">
        <v>21027.258766629999</v>
      </c>
      <c r="E378" s="113">
        <f t="shared" si="15"/>
        <v>8.3707326231751724E-4</v>
      </c>
      <c r="F378" s="319">
        <v>1.8827405283387225E-2</v>
      </c>
      <c r="G378" s="319">
        <v>9.0150000000000008E-2</v>
      </c>
      <c r="H378" s="114">
        <f t="shared" si="16"/>
        <v>0.10982605057653591</v>
      </c>
      <c r="I378" s="115">
        <f t="shared" si="17"/>
        <v>9.1932450443549566E-5</v>
      </c>
    </row>
    <row r="379" spans="2:9">
      <c r="B379" s="104" t="s">
        <v>1004</v>
      </c>
      <c r="C379" s="105" t="s">
        <v>461</v>
      </c>
      <c r="D379" s="112">
        <v>9001.4134302399998</v>
      </c>
      <c r="E379" s="113">
        <f t="shared" si="15"/>
        <v>3.5833688970801137E-4</v>
      </c>
      <c r="F379" s="319">
        <v>1.3485221674876847E-2</v>
      </c>
      <c r="G379" s="319">
        <v>8.795E-2</v>
      </c>
      <c r="H379" s="114">
        <f t="shared" si="16"/>
        <v>0.10202823429802955</v>
      </c>
      <c r="I379" s="115">
        <f t="shared" si="17"/>
        <v>3.6560480140756163E-5</v>
      </c>
    </row>
    <row r="380" spans="2:9">
      <c r="B380" s="104" t="s">
        <v>1005</v>
      </c>
      <c r="C380" s="105" t="s">
        <v>462</v>
      </c>
      <c r="D380" s="112">
        <v>9150.7980884400004</v>
      </c>
      <c r="E380" s="113">
        <f t="shared" si="15"/>
        <v>3.6428373730081829E-4</v>
      </c>
      <c r="F380" s="319">
        <v>3.3013217678645186E-2</v>
      </c>
      <c r="G380" s="319">
        <v>8.2500000000000004E-2</v>
      </c>
      <c r="H380" s="114">
        <f t="shared" si="16"/>
        <v>0.11687501290788931</v>
      </c>
      <c r="I380" s="115">
        <f t="shared" si="17"/>
        <v>4.2575666499167297E-5</v>
      </c>
    </row>
    <row r="381" spans="2:9">
      <c r="B381" s="104" t="s">
        <v>1006</v>
      </c>
      <c r="C381" s="105" t="s">
        <v>463</v>
      </c>
      <c r="D381" s="112">
        <v>9532.3351165399981</v>
      </c>
      <c r="E381" s="113">
        <f t="shared" si="15"/>
        <v>3.7947232885006193E-4</v>
      </c>
      <c r="F381" s="319">
        <v>3.2580870374680016E-3</v>
      </c>
      <c r="G381" s="319">
        <v>0.1467</v>
      </c>
      <c r="H381" s="114">
        <f t="shared" si="16"/>
        <v>0.15019706772166627</v>
      </c>
      <c r="I381" s="115">
        <f t="shared" si="17"/>
        <v>5.6995631074791164E-5</v>
      </c>
    </row>
    <row r="382" spans="2:9">
      <c r="B382" s="104" t="s">
        <v>1007</v>
      </c>
      <c r="C382" s="105" t="s">
        <v>464</v>
      </c>
      <c r="D382" s="112">
        <v>48317.943394539994</v>
      </c>
      <c r="E382" s="113">
        <f t="shared" si="15"/>
        <v>1.9234869820467272E-3</v>
      </c>
      <c r="F382" s="319">
        <v>2.7411565069834224E-2</v>
      </c>
      <c r="G382" s="319">
        <v>7.0400000000000004E-2</v>
      </c>
      <c r="H382" s="114">
        <f t="shared" si="16"/>
        <v>9.8776452160292391E-2</v>
      </c>
      <c r="I382" s="115">
        <f t="shared" si="17"/>
        <v>1.8999521986308375E-4</v>
      </c>
    </row>
    <row r="383" spans="2:9">
      <c r="B383" s="104" t="s">
        <v>1008</v>
      </c>
      <c r="C383" s="105" t="s">
        <v>465</v>
      </c>
      <c r="D383" s="112">
        <v>135059.24202291001</v>
      </c>
      <c r="E383" s="113">
        <f t="shared" si="15"/>
        <v>5.3765677010483397E-3</v>
      </c>
      <c r="F383" s="319">
        <v>5.4279460891602349E-2</v>
      </c>
      <c r="G383" s="319">
        <v>7.2750000000000009E-2</v>
      </c>
      <c r="H383" s="114">
        <f t="shared" si="16"/>
        <v>0.1290038762815344</v>
      </c>
      <c r="I383" s="115">
        <f t="shared" si="17"/>
        <v>6.9359807452533384E-4</v>
      </c>
    </row>
    <row r="384" spans="2:9">
      <c r="B384" s="104" t="s">
        <v>1009</v>
      </c>
      <c r="C384" s="105" t="s">
        <v>466</v>
      </c>
      <c r="D384" s="112">
        <v>58786.245421519998</v>
      </c>
      <c r="E384" s="113">
        <f t="shared" si="15"/>
        <v>2.3402191783782615E-3</v>
      </c>
      <c r="F384" s="319">
        <v>3.1546613423437259E-2</v>
      </c>
      <c r="G384" s="319">
        <v>7.4750000000000011E-2</v>
      </c>
      <c r="H384" s="114">
        <f t="shared" si="16"/>
        <v>0.10747566810013823</v>
      </c>
      <c r="I384" s="115">
        <f t="shared" si="17"/>
        <v>2.5151661969696022E-4</v>
      </c>
    </row>
    <row r="385" spans="2:9">
      <c r="B385" s="104" t="s">
        <v>1010</v>
      </c>
      <c r="C385" s="105" t="s">
        <v>467</v>
      </c>
      <c r="D385" s="112">
        <v>6189.8287593999994</v>
      </c>
      <c r="E385" s="113">
        <f t="shared" si="15"/>
        <v>2.4641063346975454E-4</v>
      </c>
      <c r="F385" s="319">
        <v>2.0049986114968065E-2</v>
      </c>
      <c r="G385" s="319">
        <v>7.1970000000000006E-2</v>
      </c>
      <c r="H385" s="114">
        <f t="shared" si="16"/>
        <v>9.2741484865315194E-2</v>
      </c>
      <c r="I385" s="115">
        <f t="shared" si="17"/>
        <v>2.2852488034587969E-5</v>
      </c>
    </row>
    <row r="386" spans="2:9">
      <c r="B386" s="104" t="s">
        <v>1011</v>
      </c>
      <c r="C386" s="105" t="s">
        <v>15</v>
      </c>
      <c r="D386" s="112">
        <v>10785.36310554</v>
      </c>
      <c r="E386" s="113">
        <f t="shared" si="15"/>
        <v>4.2935406750978412E-4</v>
      </c>
      <c r="F386" s="319">
        <v>3.1428273995419531E-2</v>
      </c>
      <c r="G386" s="319">
        <v>5.2940000000000008E-2</v>
      </c>
      <c r="H386" s="114">
        <f t="shared" si="16"/>
        <v>8.5200180408078294E-2</v>
      </c>
      <c r="I386" s="115">
        <f t="shared" si="17"/>
        <v>3.6581044010775832E-5</v>
      </c>
    </row>
    <row r="387" spans="2:9">
      <c r="B387" s="104" t="s">
        <v>1012</v>
      </c>
      <c r="C387" s="105" t="s">
        <v>468</v>
      </c>
      <c r="D387" s="112">
        <v>26384.422064509999</v>
      </c>
      <c r="E387" s="113">
        <f t="shared" si="15"/>
        <v>1.0503363513531966E-3</v>
      </c>
      <c r="F387" s="319">
        <v>1.7527064507470699E-2</v>
      </c>
      <c r="G387" s="319">
        <v>8.7029999999999996E-2</v>
      </c>
      <c r="H387" s="114">
        <f t="shared" si="16"/>
        <v>0.10531975471951328</v>
      </c>
      <c r="I387" s="115">
        <f t="shared" si="17"/>
        <v>1.1062116689750719E-4</v>
      </c>
    </row>
    <row r="388" spans="2:9">
      <c r="B388" s="104" t="s">
        <v>1013</v>
      </c>
      <c r="C388" s="105" t="s">
        <v>16</v>
      </c>
      <c r="D388" s="112">
        <v>21489.642089999998</v>
      </c>
      <c r="E388" s="113">
        <f t="shared" si="15"/>
        <v>8.5548026064431683E-4</v>
      </c>
      <c r="F388" s="319">
        <v>5.5924806982208794E-2</v>
      </c>
      <c r="G388" s="319">
        <v>0.05</v>
      </c>
      <c r="H388" s="114">
        <f t="shared" si="16"/>
        <v>0.107322927156764</v>
      </c>
      <c r="I388" s="115">
        <f t="shared" si="17"/>
        <v>9.1812645697179502E-5</v>
      </c>
    </row>
    <row r="389" spans="2:9">
      <c r="B389" s="104" t="s">
        <v>1014</v>
      </c>
      <c r="C389" s="105" t="s">
        <v>469</v>
      </c>
      <c r="D389" s="112">
        <v>6754.6886160499998</v>
      </c>
      <c r="E389" s="113">
        <f t="shared" si="15"/>
        <v>2.6889711581183688E-4</v>
      </c>
      <c r="F389" s="319">
        <v>1.5200322126031809E-2</v>
      </c>
      <c r="G389" s="319">
        <v>-4.0000000000000001E-3</v>
      </c>
      <c r="H389" s="114">
        <f t="shared" si="16"/>
        <v>1.1169921481779746E-2</v>
      </c>
      <c r="I389" s="115">
        <f t="shared" si="17"/>
        <v>3.0035596702952528E-6</v>
      </c>
    </row>
    <row r="390" spans="2:9">
      <c r="B390" s="104" t="s">
        <v>1015</v>
      </c>
      <c r="C390" s="105" t="s">
        <v>470</v>
      </c>
      <c r="D390" s="112">
        <v>40116.86</v>
      </c>
      <c r="E390" s="113">
        <f t="shared" si="15"/>
        <v>1.5970103971625323E-3</v>
      </c>
      <c r="F390" s="319">
        <v>4.0410889586074285E-2</v>
      </c>
      <c r="G390" s="319">
        <v>0.11433</v>
      </c>
      <c r="H390" s="114">
        <f t="shared" si="16"/>
        <v>0.15705097808926222</v>
      </c>
      <c r="I390" s="115">
        <f t="shared" si="17"/>
        <v>2.5081204489309683E-4</v>
      </c>
    </row>
    <row r="391" spans="2:9">
      <c r="B391" s="104" t="s">
        <v>1016</v>
      </c>
      <c r="C391" s="105" t="s">
        <v>471</v>
      </c>
      <c r="D391" s="112">
        <v>40160.984690639998</v>
      </c>
      <c r="E391" s="113">
        <f t="shared" si="15"/>
        <v>1.5987669551215465E-3</v>
      </c>
      <c r="F391" s="319">
        <v>3.5142534329914821E-2</v>
      </c>
      <c r="G391" s="319">
        <v>5.228E-2</v>
      </c>
      <c r="H391" s="114">
        <f t="shared" si="16"/>
        <v>8.8341160177298789E-2</v>
      </c>
      <c r="I391" s="115">
        <f t="shared" si="17"/>
        <v>1.4123692766856481E-4</v>
      </c>
    </row>
    <row r="392" spans="2:9">
      <c r="B392" s="104" t="s">
        <v>1017</v>
      </c>
      <c r="C392" s="105" t="s">
        <v>472</v>
      </c>
      <c r="D392" s="112">
        <v>38465.67438846</v>
      </c>
      <c r="E392" s="113">
        <f t="shared" si="15"/>
        <v>1.5312784184066039E-3</v>
      </c>
      <c r="F392" s="319">
        <v>4.041976182054003E-2</v>
      </c>
      <c r="G392" s="319">
        <v>6.13E-3</v>
      </c>
      <c r="H392" s="114">
        <f t="shared" si="16"/>
        <v>4.6673648390519989E-2</v>
      </c>
      <c r="I392" s="115">
        <f t="shared" si="17"/>
        <v>7.1470350488701381E-5</v>
      </c>
    </row>
    <row r="393" spans="2:9">
      <c r="B393" s="104" t="s">
        <v>1018</v>
      </c>
      <c r="C393" s="105" t="s">
        <v>473</v>
      </c>
      <c r="D393" s="112">
        <v>8158.2236999199986</v>
      </c>
      <c r="E393" s="113">
        <f t="shared" si="15"/>
        <v>3.2477038509868471E-4</v>
      </c>
      <c r="F393" s="319">
        <v>1.4074142213227852E-3</v>
      </c>
      <c r="G393" s="319">
        <v>8.863E-2</v>
      </c>
      <c r="H393" s="114">
        <f t="shared" si="16"/>
        <v>9.0099783782540702E-2</v>
      </c>
      <c r="I393" s="115">
        <f t="shared" si="17"/>
        <v>2.9261741476363971E-5</v>
      </c>
    </row>
    <row r="394" spans="2:9">
      <c r="B394" s="104" t="s">
        <v>1019</v>
      </c>
      <c r="C394" s="105" t="s">
        <v>474</v>
      </c>
      <c r="D394" s="112">
        <v>5002.69775071</v>
      </c>
      <c r="E394" s="113">
        <f t="shared" si="15"/>
        <v>1.9915218493534847E-4</v>
      </c>
      <c r="F394" s="319">
        <v>4.5597036192647471E-3</v>
      </c>
      <c r="G394" s="319">
        <v>0.22</v>
      </c>
      <c r="H394" s="114">
        <f t="shared" si="16"/>
        <v>0.22506127101738388</v>
      </c>
      <c r="I394" s="115">
        <f t="shared" si="17"/>
        <v>4.4821443867438617E-5</v>
      </c>
    </row>
    <row r="395" spans="2:9">
      <c r="B395" s="104" t="s">
        <v>1020</v>
      </c>
      <c r="C395" s="105" t="s">
        <v>475</v>
      </c>
      <c r="D395" s="112">
        <v>25982.729752719999</v>
      </c>
      <c r="E395" s="113">
        <f t="shared" si="15"/>
        <v>1.0343453989608885E-3</v>
      </c>
      <c r="F395" s="319">
        <v>4.7060348739223438E-3</v>
      </c>
      <c r="G395" s="319">
        <v>0.26374999999999998</v>
      </c>
      <c r="H395" s="114">
        <f t="shared" si="16"/>
        <v>0.26907664322292085</v>
      </c>
      <c r="I395" s="115">
        <f t="shared" si="17"/>
        <v>2.7831818788546874E-4</v>
      </c>
    </row>
    <row r="396" spans="2:9">
      <c r="B396" s="104" t="s">
        <v>1021</v>
      </c>
      <c r="C396" s="105" t="s">
        <v>476</v>
      </c>
      <c r="D396" s="112">
        <v>132532.44386640002</v>
      </c>
      <c r="E396" s="113">
        <f t="shared" si="15"/>
        <v>5.2759784992145575E-3</v>
      </c>
      <c r="F396" s="319" t="s">
        <v>154</v>
      </c>
      <c r="G396" s="319">
        <v>0.19686000000000001</v>
      </c>
      <c r="H396" s="114">
        <f t="shared" si="16"/>
        <v>0.19686000000000001</v>
      </c>
      <c r="I396" s="115">
        <f t="shared" si="17"/>
        <v>1.0386291273553779E-3</v>
      </c>
    </row>
    <row r="397" spans="2:9">
      <c r="B397" s="104" t="s">
        <v>1022</v>
      </c>
      <c r="C397" s="105" t="s">
        <v>477</v>
      </c>
      <c r="D397" s="112">
        <v>99079.462469000006</v>
      </c>
      <c r="E397" s="113">
        <f t="shared" ref="E397:E460" si="18">IF(OR(H397="N/A",D397="N/A"),"N/A",D397/$D$513)</f>
        <v>3.9442501658471752E-3</v>
      </c>
      <c r="F397" s="319">
        <v>3.1055214723926382E-2</v>
      </c>
      <c r="G397" s="319">
        <v>0.16149999999999998</v>
      </c>
      <c r="H397" s="114">
        <f t="shared" ref="H397:H460" si="19">IFERROR(F397*(1+0.5*G397)+G397,"N/A")</f>
        <v>0.19506292331288341</v>
      </c>
      <c r="I397" s="115">
        <f t="shared" ref="I397:I460" si="20">IF(AND(ISNUMBER(D397),ISNUMBER(H397)),E397*H397,"N/A")</f>
        <v>7.6937696762747522E-4</v>
      </c>
    </row>
    <row r="398" spans="2:9">
      <c r="B398" s="104" t="s">
        <v>1023</v>
      </c>
      <c r="C398" s="105" t="s">
        <v>478</v>
      </c>
      <c r="D398" s="112">
        <v>7849.8729604500004</v>
      </c>
      <c r="E398" s="113">
        <f t="shared" si="18"/>
        <v>3.1249526344394047E-4</v>
      </c>
      <c r="F398" s="319">
        <v>2.6122321288909746E-3</v>
      </c>
      <c r="G398" s="319">
        <v>9.5500000000000002E-2</v>
      </c>
      <c r="H398" s="114">
        <f t="shared" si="19"/>
        <v>9.8236966213045521E-2</v>
      </c>
      <c r="I398" s="115">
        <f t="shared" si="20"/>
        <v>3.0698586636679138E-5</v>
      </c>
    </row>
    <row r="399" spans="2:9">
      <c r="B399" s="104" t="s">
        <v>1024</v>
      </c>
      <c r="C399" s="105" t="s">
        <v>479</v>
      </c>
      <c r="D399" s="112">
        <v>26180.82650512</v>
      </c>
      <c r="E399" s="113">
        <f t="shared" si="18"/>
        <v>1.0422314242686252E-3</v>
      </c>
      <c r="F399" s="319">
        <v>2.2901985906470211E-2</v>
      </c>
      <c r="G399" s="319">
        <v>0.12105</v>
      </c>
      <c r="H399" s="114">
        <f t="shared" si="19"/>
        <v>0.14533812860345932</v>
      </c>
      <c r="I399" s="115">
        <f t="shared" si="20"/>
        <v>1.5147596477492004E-4</v>
      </c>
    </row>
    <row r="400" spans="2:9">
      <c r="B400" s="104" t="s">
        <v>1025</v>
      </c>
      <c r="C400" s="105" t="s">
        <v>480</v>
      </c>
      <c r="D400" s="112">
        <v>10112.53272162</v>
      </c>
      <c r="E400" s="113">
        <f t="shared" si="18"/>
        <v>4.0256939097609983E-4</v>
      </c>
      <c r="F400" s="319">
        <v>2.2673809715620722E-2</v>
      </c>
      <c r="G400" s="319">
        <v>0.1</v>
      </c>
      <c r="H400" s="114">
        <f t="shared" si="19"/>
        <v>0.12380750020140177</v>
      </c>
      <c r="I400" s="115">
        <f t="shared" si="20"/>
        <v>4.9841109954351667E-5</v>
      </c>
    </row>
    <row r="401" spans="2:9">
      <c r="B401" s="104" t="s">
        <v>1026</v>
      </c>
      <c r="C401" s="105" t="s">
        <v>481</v>
      </c>
      <c r="D401" s="112">
        <v>11228.153249519997</v>
      </c>
      <c r="E401" s="113">
        <f t="shared" si="18"/>
        <v>4.4698108178002236E-4</v>
      </c>
      <c r="F401" s="319">
        <v>3.4483273596176825E-2</v>
      </c>
      <c r="G401" s="319">
        <v>4.3150000000000001E-2</v>
      </c>
      <c r="H401" s="114">
        <f t="shared" si="19"/>
        <v>7.8377250224014344E-2</v>
      </c>
      <c r="I401" s="115">
        <f t="shared" si="20"/>
        <v>3.503314809207343E-5</v>
      </c>
    </row>
    <row r="402" spans="2:9">
      <c r="B402" s="104" t="s">
        <v>1027</v>
      </c>
      <c r="C402" s="105" t="s">
        <v>482</v>
      </c>
      <c r="D402" s="112">
        <v>33433.247133679994</v>
      </c>
      <c r="E402" s="113">
        <f t="shared" si="18"/>
        <v>1.3309427328906445E-3</v>
      </c>
      <c r="F402" s="319">
        <v>0</v>
      </c>
      <c r="G402" s="319">
        <v>0.11810000000000001</v>
      </c>
      <c r="H402" s="114">
        <f t="shared" si="19"/>
        <v>0.11810000000000001</v>
      </c>
      <c r="I402" s="115">
        <f t="shared" si="20"/>
        <v>1.5718433675438514E-4</v>
      </c>
    </row>
    <row r="403" spans="2:9">
      <c r="B403" s="104" t="s">
        <v>1028</v>
      </c>
      <c r="C403" s="105" t="s">
        <v>483</v>
      </c>
      <c r="D403" s="112">
        <v>14590.438819200001</v>
      </c>
      <c r="E403" s="113">
        <f t="shared" si="18"/>
        <v>5.8083016700275695E-4</v>
      </c>
      <c r="F403" s="319">
        <v>4.1875000000000002E-2</v>
      </c>
      <c r="G403" s="319">
        <v>9.493E-2</v>
      </c>
      <c r="H403" s="114">
        <f t="shared" si="19"/>
        <v>0.13879259687500001</v>
      </c>
      <c r="I403" s="115">
        <f t="shared" si="20"/>
        <v>8.0614927221652578E-5</v>
      </c>
    </row>
    <row r="404" spans="2:9">
      <c r="B404" s="104" t="s">
        <v>1029</v>
      </c>
      <c r="C404" s="105" t="s">
        <v>484</v>
      </c>
      <c r="D404" s="112">
        <v>6639.2226879999998</v>
      </c>
      <c r="E404" s="113">
        <f t="shared" si="18"/>
        <v>2.6430053752495524E-4</v>
      </c>
      <c r="F404" s="319">
        <v>2.2375000000000003E-2</v>
      </c>
      <c r="G404" s="319">
        <v>9.0500000000000011E-2</v>
      </c>
      <c r="H404" s="114">
        <f t="shared" si="19"/>
        <v>0.11388746875000001</v>
      </c>
      <c r="I404" s="115">
        <f t="shared" si="20"/>
        <v>3.0100519207981547E-5</v>
      </c>
    </row>
    <row r="405" spans="2:9">
      <c r="B405" s="104" t="s">
        <v>1030</v>
      </c>
      <c r="C405" s="105" t="s">
        <v>485</v>
      </c>
      <c r="D405" s="112">
        <v>32975.471594130002</v>
      </c>
      <c r="E405" s="113">
        <f t="shared" si="18"/>
        <v>1.3127191656366764E-3</v>
      </c>
      <c r="F405" s="319">
        <v>0</v>
      </c>
      <c r="G405" s="319">
        <v>0.20300000000000001</v>
      </c>
      <c r="H405" s="114">
        <f t="shared" si="19"/>
        <v>0.20300000000000001</v>
      </c>
      <c r="I405" s="115">
        <f t="shared" si="20"/>
        <v>2.6648199062424534E-4</v>
      </c>
    </row>
    <row r="406" spans="2:9">
      <c r="B406" s="104" t="s">
        <v>1031</v>
      </c>
      <c r="C406" s="105" t="s">
        <v>486</v>
      </c>
      <c r="D406" s="112">
        <v>11827.646796000001</v>
      </c>
      <c r="E406" s="113">
        <f t="shared" si="18"/>
        <v>4.7084629522794438E-4</v>
      </c>
      <c r="F406" s="319">
        <v>1.551190476190476E-2</v>
      </c>
      <c r="G406" s="319">
        <v>0.17</v>
      </c>
      <c r="H406" s="114">
        <f t="shared" si="19"/>
        <v>0.18683041666666667</v>
      </c>
      <c r="I406" s="115">
        <f t="shared" si="20"/>
        <v>8.7968409523393192E-5</v>
      </c>
    </row>
    <row r="407" spans="2:9">
      <c r="B407" s="104" t="s">
        <v>1032</v>
      </c>
      <c r="C407" s="105" t="s">
        <v>487</v>
      </c>
      <c r="D407" s="112">
        <v>8784.0671490700006</v>
      </c>
      <c r="E407" s="113">
        <f t="shared" si="18"/>
        <v>3.4968456071683164E-4</v>
      </c>
      <c r="F407" s="319">
        <v>2.4388943205048443E-2</v>
      </c>
      <c r="G407" s="319">
        <v>7.8380000000000005E-2</v>
      </c>
      <c r="H407" s="114">
        <f t="shared" si="19"/>
        <v>0.1037247458892543</v>
      </c>
      <c r="I407" s="115">
        <f t="shared" si="20"/>
        <v>3.6270942201748883E-5</v>
      </c>
    </row>
    <row r="408" spans="2:9">
      <c r="B408" s="104" t="s">
        <v>1033</v>
      </c>
      <c r="C408" s="105" t="s">
        <v>488</v>
      </c>
      <c r="D408" s="112">
        <v>16171.82092418</v>
      </c>
      <c r="E408" s="113">
        <f t="shared" si="18"/>
        <v>6.4378334089373022E-4</v>
      </c>
      <c r="F408" s="319">
        <v>1.3176095052314239E-2</v>
      </c>
      <c r="G408" s="319">
        <v>0.12300000000000001</v>
      </c>
      <c r="H408" s="114">
        <f t="shared" si="19"/>
        <v>0.13698642489803159</v>
      </c>
      <c r="I408" s="115">
        <f t="shared" si="20"/>
        <v>8.8189578277942843E-5</v>
      </c>
    </row>
    <row r="409" spans="2:9">
      <c r="B409" s="104" t="s">
        <v>1034</v>
      </c>
      <c r="C409" s="105" t="s">
        <v>489</v>
      </c>
      <c r="D409" s="112">
        <v>18975.80209248</v>
      </c>
      <c r="E409" s="113">
        <f t="shared" si="18"/>
        <v>7.5540690961827764E-4</v>
      </c>
      <c r="F409" s="319">
        <v>2.3920908183632735E-2</v>
      </c>
      <c r="G409" s="319">
        <v>0.11588000000000001</v>
      </c>
      <c r="H409" s="114">
        <f t="shared" si="19"/>
        <v>0.14118688560379242</v>
      </c>
      <c r="I409" s="115">
        <f t="shared" si="20"/>
        <v>1.0665354893259012E-4</v>
      </c>
    </row>
    <row r="410" spans="2:9">
      <c r="B410" s="104" t="s">
        <v>1035</v>
      </c>
      <c r="C410" s="105" t="s">
        <v>1036</v>
      </c>
      <c r="D410" s="112">
        <v>12079.298360160003</v>
      </c>
      <c r="E410" s="113">
        <f t="shared" si="18"/>
        <v>4.808642817908443E-4</v>
      </c>
      <c r="F410" s="319">
        <v>1.5103036876355749E-2</v>
      </c>
      <c r="G410" s="319">
        <v>0.1</v>
      </c>
      <c r="H410" s="114">
        <f t="shared" si="19"/>
        <v>0.11585818872017355</v>
      </c>
      <c r="I410" s="115">
        <f t="shared" si="20"/>
        <v>5.5712064708514349E-5</v>
      </c>
    </row>
    <row r="411" spans="2:9">
      <c r="B411" s="104" t="s">
        <v>1037</v>
      </c>
      <c r="C411" s="105" t="s">
        <v>490</v>
      </c>
      <c r="D411" s="112">
        <v>37237.387978999999</v>
      </c>
      <c r="E411" s="113">
        <f t="shared" si="18"/>
        <v>1.4823816162490807E-3</v>
      </c>
      <c r="F411" s="319">
        <v>5.3680981595092027E-3</v>
      </c>
      <c r="G411" s="319">
        <v>0.12933</v>
      </c>
      <c r="H411" s="114">
        <f t="shared" si="19"/>
        <v>0.13504522622699386</v>
      </c>
      <c r="I411" s="115">
        <f t="shared" si="20"/>
        <v>2.0018856072109389E-4</v>
      </c>
    </row>
    <row r="412" spans="2:9">
      <c r="B412" s="104" t="s">
        <v>1038</v>
      </c>
      <c r="C412" s="105" t="s">
        <v>491</v>
      </c>
      <c r="D412" s="112">
        <v>35715.289014000002</v>
      </c>
      <c r="E412" s="113">
        <f t="shared" si="18"/>
        <v>1.4217884423911235E-3</v>
      </c>
      <c r="F412" s="319">
        <v>1.0565843621399175E-2</v>
      </c>
      <c r="G412" s="319">
        <v>9.5199999999999993E-2</v>
      </c>
      <c r="H412" s="114">
        <f t="shared" si="19"/>
        <v>0.10626877777777777</v>
      </c>
      <c r="I412" s="115">
        <f t="shared" si="20"/>
        <v>1.510917200314751E-4</v>
      </c>
    </row>
    <row r="413" spans="2:9">
      <c r="B413" s="104" t="s">
        <v>1039</v>
      </c>
      <c r="C413" s="105" t="s">
        <v>492</v>
      </c>
      <c r="D413" s="112">
        <v>27280.148947829999</v>
      </c>
      <c r="E413" s="113">
        <f t="shared" si="18"/>
        <v>1.0859943052827919E-3</v>
      </c>
      <c r="F413" s="319">
        <v>1.7929977602263353E-2</v>
      </c>
      <c r="G413" s="319">
        <v>0.13263</v>
      </c>
      <c r="H413" s="114">
        <f t="shared" si="19"/>
        <v>0.15174900406695743</v>
      </c>
      <c r="I413" s="115">
        <f t="shared" si="20"/>
        <v>1.64798554249051E-4</v>
      </c>
    </row>
    <row r="414" spans="2:9">
      <c r="B414" s="104" t="s">
        <v>1040</v>
      </c>
      <c r="C414" s="105" t="s">
        <v>493</v>
      </c>
      <c r="D414" s="112">
        <v>49556.757969999991</v>
      </c>
      <c r="E414" s="113">
        <f t="shared" si="18"/>
        <v>1.9728028995229731E-3</v>
      </c>
      <c r="F414" s="319">
        <v>2.090133845371887E-2</v>
      </c>
      <c r="G414" s="319">
        <v>9.307E-2</v>
      </c>
      <c r="H414" s="114">
        <f t="shared" si="19"/>
        <v>0.11494398223866267</v>
      </c>
      <c r="I414" s="115">
        <f t="shared" si="20"/>
        <v>2.2676182144315085E-4</v>
      </c>
    </row>
    <row r="415" spans="2:9">
      <c r="B415" s="104" t="s">
        <v>1041</v>
      </c>
      <c r="C415" s="105" t="s">
        <v>494</v>
      </c>
      <c r="D415" s="112">
        <v>23780.471227499998</v>
      </c>
      <c r="E415" s="113">
        <f t="shared" si="18"/>
        <v>9.4667578169731984E-4</v>
      </c>
      <c r="F415" s="319">
        <v>0</v>
      </c>
      <c r="G415" s="319">
        <v>0.26250000000000001</v>
      </c>
      <c r="H415" s="114">
        <f t="shared" si="19"/>
        <v>0.26250000000000001</v>
      </c>
      <c r="I415" s="115">
        <f t="shared" si="20"/>
        <v>2.4850239269554649E-4</v>
      </c>
    </row>
    <row r="416" spans="2:9">
      <c r="B416" s="104" t="s">
        <v>1042</v>
      </c>
      <c r="C416" s="105" t="s">
        <v>495</v>
      </c>
      <c r="D416" s="112">
        <v>95575.792000000001</v>
      </c>
      <c r="E416" s="113">
        <f t="shared" si="18"/>
        <v>3.8047726950973626E-3</v>
      </c>
      <c r="F416" s="319">
        <v>1.8869598276517553E-2</v>
      </c>
      <c r="G416" s="319">
        <v>0.12717000000000001</v>
      </c>
      <c r="H416" s="114">
        <f t="shared" si="19"/>
        <v>0.14723942168292992</v>
      </c>
      <c r="I416" s="115">
        <f t="shared" si="20"/>
        <v>5.6021253126113831E-4</v>
      </c>
    </row>
    <row r="417" spans="2:9">
      <c r="B417" s="104" t="s">
        <v>1043</v>
      </c>
      <c r="C417" s="105" t="s">
        <v>496</v>
      </c>
      <c r="D417" s="112">
        <v>57685.756001160007</v>
      </c>
      <c r="E417" s="113">
        <f t="shared" si="18"/>
        <v>2.2964098411997719E-3</v>
      </c>
      <c r="F417" s="319">
        <v>1.5737097894006017E-2</v>
      </c>
      <c r="G417" s="319">
        <v>0.11143</v>
      </c>
      <c r="H417" s="114">
        <f t="shared" si="19"/>
        <v>0.12804389030317057</v>
      </c>
      <c r="I417" s="115">
        <f t="shared" si="20"/>
        <v>2.9404124979770491E-4</v>
      </c>
    </row>
    <row r="418" spans="2:9">
      <c r="B418" s="104" t="s">
        <v>1044</v>
      </c>
      <c r="C418" s="105" t="s">
        <v>497</v>
      </c>
      <c r="D418" s="112">
        <v>6489.7294657599996</v>
      </c>
      <c r="E418" s="113">
        <f t="shared" si="18"/>
        <v>2.5834936811083332E-4</v>
      </c>
      <c r="F418" s="319">
        <v>1.583493282149712E-2</v>
      </c>
      <c r="G418" s="319">
        <v>5.7300000000000004E-2</v>
      </c>
      <c r="H418" s="114">
        <f t="shared" si="19"/>
        <v>7.358860364683302E-2</v>
      </c>
      <c r="I418" s="115">
        <f t="shared" si="20"/>
        <v>1.9011569252317875E-5</v>
      </c>
    </row>
    <row r="419" spans="2:9">
      <c r="B419" s="104" t="s">
        <v>1045</v>
      </c>
      <c r="C419" s="105" t="s">
        <v>498</v>
      </c>
      <c r="D419" s="112">
        <v>40220.322887360002</v>
      </c>
      <c r="E419" s="113">
        <f t="shared" si="18"/>
        <v>1.6011291469060162E-3</v>
      </c>
      <c r="F419" s="319">
        <v>9.8558575100991565E-3</v>
      </c>
      <c r="G419" s="319">
        <v>9.4600000000000004E-2</v>
      </c>
      <c r="H419" s="114">
        <f t="shared" si="19"/>
        <v>0.10492203957032685</v>
      </c>
      <c r="I419" s="115">
        <f t="shared" si="20"/>
        <v>1.679937357088767E-4</v>
      </c>
    </row>
    <row r="420" spans="2:9">
      <c r="B420" s="104" t="s">
        <v>1046</v>
      </c>
      <c r="C420" s="105" t="s">
        <v>499</v>
      </c>
      <c r="D420" s="112">
        <v>11954.287446300001</v>
      </c>
      <c r="E420" s="113">
        <f t="shared" si="18"/>
        <v>4.7588772756418715E-4</v>
      </c>
      <c r="F420" s="319">
        <v>1.0010010010010008E-4</v>
      </c>
      <c r="G420" s="319">
        <v>0.11</v>
      </c>
      <c r="H420" s="114">
        <f t="shared" si="19"/>
        <v>0.1101056056056056</v>
      </c>
      <c r="I420" s="115">
        <f t="shared" si="20"/>
        <v>5.2397906443730276E-5</v>
      </c>
    </row>
    <row r="421" spans="2:9">
      <c r="B421" s="104" t="s">
        <v>1047</v>
      </c>
      <c r="C421" s="105" t="s">
        <v>500</v>
      </c>
      <c r="D421" s="112">
        <v>14434.439225400001</v>
      </c>
      <c r="E421" s="113">
        <f t="shared" si="18"/>
        <v>5.7461998571609269E-4</v>
      </c>
      <c r="F421" s="319">
        <v>2.6193853427895982E-2</v>
      </c>
      <c r="G421" s="319">
        <v>3.2000000000000001E-2</v>
      </c>
      <c r="H421" s="114">
        <f t="shared" si="19"/>
        <v>5.8612955082742321E-2</v>
      </c>
      <c r="I421" s="115">
        <f t="shared" si="20"/>
        <v>3.3680175412423372E-5</v>
      </c>
    </row>
    <row r="422" spans="2:9">
      <c r="B422" s="104" t="s">
        <v>1048</v>
      </c>
      <c r="C422" s="105" t="s">
        <v>501</v>
      </c>
      <c r="D422" s="112">
        <v>54047.471053440007</v>
      </c>
      <c r="E422" s="113">
        <f t="shared" si="18"/>
        <v>2.1515735083125821E-3</v>
      </c>
      <c r="F422" s="319">
        <v>5.1230138390568933E-2</v>
      </c>
      <c r="G422" s="319">
        <v>0.32450000000000001</v>
      </c>
      <c r="H422" s="114">
        <f t="shared" si="19"/>
        <v>0.38404222834443874</v>
      </c>
      <c r="I422" s="115">
        <f t="shared" si="20"/>
        <v>8.2629508457922579E-4</v>
      </c>
    </row>
    <row r="423" spans="2:9">
      <c r="B423" s="104" t="s">
        <v>1049</v>
      </c>
      <c r="C423" s="105" t="s">
        <v>502</v>
      </c>
      <c r="D423" s="112">
        <v>7415.1969662399997</v>
      </c>
      <c r="E423" s="113">
        <f t="shared" si="18"/>
        <v>2.9519126502157314E-4</v>
      </c>
      <c r="F423" s="319">
        <v>3.927255985267035E-2</v>
      </c>
      <c r="G423" s="319">
        <v>-8.4200000000000004E-3</v>
      </c>
      <c r="H423" s="114">
        <f t="shared" si="19"/>
        <v>3.0687222375690607E-2</v>
      </c>
      <c r="I423" s="115">
        <f t="shared" si="20"/>
        <v>9.0585999930784347E-6</v>
      </c>
    </row>
    <row r="424" spans="2:9">
      <c r="B424" s="104" t="s">
        <v>1050</v>
      </c>
      <c r="C424" s="105" t="s">
        <v>503</v>
      </c>
      <c r="D424" s="112">
        <v>9038.6814835799996</v>
      </c>
      <c r="E424" s="113">
        <f t="shared" si="18"/>
        <v>3.5982049208033038E-4</v>
      </c>
      <c r="F424" s="319">
        <v>2.3311266396959671E-2</v>
      </c>
      <c r="G424" s="319">
        <v>7.350000000000001E-2</v>
      </c>
      <c r="H424" s="114">
        <f t="shared" si="19"/>
        <v>9.7667955437047954E-2</v>
      </c>
      <c r="I424" s="115">
        <f t="shared" si="20"/>
        <v>3.5142931785838371E-5</v>
      </c>
    </row>
    <row r="425" spans="2:9">
      <c r="B425" s="104" t="s">
        <v>1051</v>
      </c>
      <c r="C425" s="105" t="s">
        <v>504</v>
      </c>
      <c r="D425" s="112">
        <v>18169.148275359999</v>
      </c>
      <c r="E425" s="113">
        <f t="shared" si="18"/>
        <v>7.2329486164514399E-4</v>
      </c>
      <c r="F425" s="319" t="s">
        <v>154</v>
      </c>
      <c r="G425" s="319">
        <v>0.13250000000000001</v>
      </c>
      <c r="H425" s="114">
        <f t="shared" si="19"/>
        <v>0.13250000000000001</v>
      </c>
      <c r="I425" s="115">
        <f t="shared" si="20"/>
        <v>9.583656916798158E-5</v>
      </c>
    </row>
    <row r="426" spans="2:9">
      <c r="B426" s="104" t="s">
        <v>1052</v>
      </c>
      <c r="C426" s="105" t="s">
        <v>22</v>
      </c>
      <c r="D426" s="112">
        <v>56017.636257960003</v>
      </c>
      <c r="E426" s="113">
        <f t="shared" si="18"/>
        <v>2.2300037323068397E-3</v>
      </c>
      <c r="F426" s="319">
        <v>4.5856558900037162E-2</v>
      </c>
      <c r="G426" s="319">
        <v>4.2000000000000003E-2</v>
      </c>
      <c r="H426" s="114">
        <f t="shared" si="19"/>
        <v>8.8819546636937946E-2</v>
      </c>
      <c r="I426" s="115">
        <f t="shared" si="20"/>
        <v>1.9806792050217303E-4</v>
      </c>
    </row>
    <row r="427" spans="2:9">
      <c r="B427" s="104" t="s">
        <v>1053</v>
      </c>
      <c r="C427" s="105" t="s">
        <v>505</v>
      </c>
      <c r="D427" s="112">
        <v>53907.024851680006</v>
      </c>
      <c r="E427" s="113">
        <f t="shared" si="18"/>
        <v>2.1459824913572993E-3</v>
      </c>
      <c r="F427" s="319">
        <v>4.7575375444227908E-2</v>
      </c>
      <c r="G427" s="319">
        <v>4.87E-2</v>
      </c>
      <c r="H427" s="114">
        <f t="shared" si="19"/>
        <v>9.7433835836294863E-2</v>
      </c>
      <c r="I427" s="115">
        <f t="shared" si="20"/>
        <v>2.0909130577047015E-4</v>
      </c>
    </row>
    <row r="428" spans="2:9">
      <c r="B428" s="104" t="s">
        <v>1054</v>
      </c>
      <c r="C428" s="105" t="s">
        <v>506</v>
      </c>
      <c r="D428" s="112">
        <v>52425.827999999994</v>
      </c>
      <c r="E428" s="113">
        <f t="shared" si="18"/>
        <v>2.0870175880129851E-3</v>
      </c>
      <c r="F428" s="319">
        <v>1.0632102939795249E-2</v>
      </c>
      <c r="G428" s="319">
        <v>9.2000000000000012E-2</v>
      </c>
      <c r="H428" s="114">
        <f t="shared" si="19"/>
        <v>0.10312117967502585</v>
      </c>
      <c r="I428" s="115">
        <f t="shared" si="20"/>
        <v>2.152157156784261E-4</v>
      </c>
    </row>
    <row r="429" spans="2:9">
      <c r="B429" s="104" t="s">
        <v>1055</v>
      </c>
      <c r="C429" s="105" t="s">
        <v>17</v>
      </c>
      <c r="D429" s="112">
        <v>35767.0719035</v>
      </c>
      <c r="E429" s="113">
        <f t="shared" si="18"/>
        <v>1.4238498652673561E-3</v>
      </c>
      <c r="F429" s="319">
        <v>2.9720199310080499E-2</v>
      </c>
      <c r="G429" s="319">
        <v>9.6799999999999997E-2</v>
      </c>
      <c r="H429" s="114">
        <f t="shared" si="19"/>
        <v>0.1279586569566884</v>
      </c>
      <c r="I429" s="115">
        <f t="shared" si="20"/>
        <v>1.821939164675726E-4</v>
      </c>
    </row>
    <row r="430" spans="2:9">
      <c r="B430" s="104" t="s">
        <v>1056</v>
      </c>
      <c r="C430" s="105" t="s">
        <v>507</v>
      </c>
      <c r="D430" s="112">
        <v>27481.6755792</v>
      </c>
      <c r="E430" s="113">
        <f t="shared" si="18"/>
        <v>1.0940168704985898E-3</v>
      </c>
      <c r="F430" s="319">
        <v>3.404392764857881E-2</v>
      </c>
      <c r="G430" s="319">
        <v>6.2170000000000003E-2</v>
      </c>
      <c r="H430" s="114">
        <f t="shared" si="19"/>
        <v>9.7272183139534896E-2</v>
      </c>
      <c r="I430" s="115">
        <f t="shared" si="20"/>
        <v>1.0641740938487966E-4</v>
      </c>
    </row>
    <row r="431" spans="2:9">
      <c r="B431" s="104" t="s">
        <v>1057</v>
      </c>
      <c r="C431" s="105" t="s">
        <v>508</v>
      </c>
      <c r="D431" s="112">
        <v>22535.369249580002</v>
      </c>
      <c r="E431" s="113">
        <f t="shared" si="18"/>
        <v>8.9710956928024967E-4</v>
      </c>
      <c r="F431" s="319">
        <v>3.3250538168570959E-2</v>
      </c>
      <c r="G431" s="319">
        <v>7.2669999999999998E-2</v>
      </c>
      <c r="H431" s="114">
        <f t="shared" si="19"/>
        <v>0.10712869647292599</v>
      </c>
      <c r="I431" s="115">
        <f t="shared" si="20"/>
        <v>9.6106178750381228E-5</v>
      </c>
    </row>
    <row r="432" spans="2:9">
      <c r="B432" s="104" t="s">
        <v>1058</v>
      </c>
      <c r="C432" s="105" t="s">
        <v>509</v>
      </c>
      <c r="D432" s="112">
        <v>12518.8316421</v>
      </c>
      <c r="E432" s="113">
        <f t="shared" si="18"/>
        <v>4.9836164377673115E-4</v>
      </c>
      <c r="F432" s="319">
        <v>5.5683325961963737E-2</v>
      </c>
      <c r="G432" s="319">
        <v>4.6029999999999995E-2</v>
      </c>
      <c r="H432" s="114">
        <f t="shared" si="19"/>
        <v>0.10299487770897833</v>
      </c>
      <c r="I432" s="115">
        <f t="shared" si="20"/>
        <v>5.1328696555629847E-5</v>
      </c>
    </row>
    <row r="433" spans="2:9">
      <c r="B433" s="104" t="s">
        <v>1059</v>
      </c>
      <c r="C433" s="105" t="s">
        <v>510</v>
      </c>
      <c r="D433" s="112">
        <v>39252.707169360001</v>
      </c>
      <c r="E433" s="113">
        <f t="shared" si="18"/>
        <v>1.5626093733717991E-3</v>
      </c>
      <c r="F433" s="319">
        <v>1.4546608721128965E-2</v>
      </c>
      <c r="G433" s="319">
        <v>8.3529999999999993E-2</v>
      </c>
      <c r="H433" s="114">
        <f t="shared" si="19"/>
        <v>9.8684147834366909E-2</v>
      </c>
      <c r="I433" s="115">
        <f t="shared" si="20"/>
        <v>1.5420477440919006E-4</v>
      </c>
    </row>
    <row r="434" spans="2:9">
      <c r="B434" s="104" t="s">
        <v>1060</v>
      </c>
      <c r="C434" s="105" t="s">
        <v>511</v>
      </c>
      <c r="D434" s="112">
        <v>20434.13915055</v>
      </c>
      <c r="E434" s="113">
        <f t="shared" si="18"/>
        <v>8.1346178839755419E-4</v>
      </c>
      <c r="F434" s="319">
        <v>1.9896180941787172E-2</v>
      </c>
      <c r="G434" s="319">
        <v>0.1</v>
      </c>
      <c r="H434" s="114">
        <f t="shared" si="19"/>
        <v>0.12089098998887654</v>
      </c>
      <c r="I434" s="115">
        <f t="shared" si="20"/>
        <v>9.8340200917502332E-5</v>
      </c>
    </row>
    <row r="435" spans="2:9">
      <c r="B435" s="104" t="s">
        <v>1061</v>
      </c>
      <c r="C435" s="105" t="s">
        <v>512</v>
      </c>
      <c r="D435" s="112">
        <v>12159.355108619999</v>
      </c>
      <c r="E435" s="113">
        <f t="shared" si="18"/>
        <v>4.8405125753255587E-4</v>
      </c>
      <c r="F435" s="319">
        <v>2.1900298253089052E-2</v>
      </c>
      <c r="G435" s="319">
        <v>0.11223000000000001</v>
      </c>
      <c r="H435" s="114">
        <f t="shared" si="19"/>
        <v>0.13535923348956114</v>
      </c>
      <c r="I435" s="115">
        <f t="shared" si="20"/>
        <v>6.5520807189264915E-5</v>
      </c>
    </row>
    <row r="436" spans="2:9">
      <c r="B436" s="104" t="s">
        <v>1062</v>
      </c>
      <c r="C436" s="105" t="s">
        <v>513</v>
      </c>
      <c r="D436" s="112">
        <v>24064.035489089998</v>
      </c>
      <c r="E436" s="113">
        <f t="shared" si="18"/>
        <v>9.5796417949373124E-4</v>
      </c>
      <c r="F436" s="319">
        <v>2.6009739329704958E-2</v>
      </c>
      <c r="G436" s="319">
        <v>4.0330000000000005E-2</v>
      </c>
      <c r="H436" s="114">
        <f t="shared" si="19"/>
        <v>6.6864225723288456E-2</v>
      </c>
      <c r="I436" s="115">
        <f t="shared" si="20"/>
        <v>6.4053533132493669E-5</v>
      </c>
    </row>
    <row r="437" spans="2:9">
      <c r="B437" s="104" t="s">
        <v>1063</v>
      </c>
      <c r="C437" s="105" t="s">
        <v>514</v>
      </c>
      <c r="D437" s="112">
        <v>68833.389051899998</v>
      </c>
      <c r="E437" s="113">
        <f t="shared" si="18"/>
        <v>2.7401854977637313E-3</v>
      </c>
      <c r="F437" s="319">
        <v>1.240360595199305E-2</v>
      </c>
      <c r="G437" s="319">
        <v>8.233E-2</v>
      </c>
      <c r="H437" s="114">
        <f t="shared" si="19"/>
        <v>9.5244200391006839E-2</v>
      </c>
      <c r="I437" s="115">
        <f t="shared" si="20"/>
        <v>2.6098677665753966E-4</v>
      </c>
    </row>
    <row r="438" spans="2:9">
      <c r="B438" s="104" t="s">
        <v>1064</v>
      </c>
      <c r="C438" s="105" t="s">
        <v>515</v>
      </c>
      <c r="D438" s="112">
        <v>12682.067720319999</v>
      </c>
      <c r="E438" s="113">
        <f t="shared" si="18"/>
        <v>5.0485990196815931E-4</v>
      </c>
      <c r="F438" s="319">
        <v>1.5826612903225803E-2</v>
      </c>
      <c r="G438" s="319">
        <v>7.3200000000000001E-2</v>
      </c>
      <c r="H438" s="114">
        <f t="shared" si="19"/>
        <v>8.9605866935483863E-2</v>
      </c>
      <c r="I438" s="115">
        <f t="shared" si="20"/>
        <v>4.5238409196820311E-5</v>
      </c>
    </row>
    <row r="439" spans="2:9">
      <c r="B439" s="104" t="s">
        <v>1065</v>
      </c>
      <c r="C439" s="105" t="s">
        <v>516</v>
      </c>
      <c r="D439" s="112">
        <v>38512.172675779999</v>
      </c>
      <c r="E439" s="113">
        <f t="shared" si="18"/>
        <v>1.5331294667762991E-3</v>
      </c>
      <c r="F439" s="319">
        <v>2.0098758841585476E-2</v>
      </c>
      <c r="G439" s="319">
        <v>0.12733</v>
      </c>
      <c r="H439" s="114">
        <f t="shared" si="19"/>
        <v>0.14870834632323501</v>
      </c>
      <c r="I439" s="115">
        <f t="shared" si="20"/>
        <v>2.279891477037265E-4</v>
      </c>
    </row>
    <row r="440" spans="2:9">
      <c r="B440" s="104" t="s">
        <v>1066</v>
      </c>
      <c r="C440" s="105" t="s">
        <v>517</v>
      </c>
      <c r="D440" s="112">
        <v>232076.4</v>
      </c>
      <c r="E440" s="113">
        <f t="shared" si="18"/>
        <v>9.2387196738740445E-3</v>
      </c>
      <c r="F440" s="319">
        <v>6.4339622641509442E-2</v>
      </c>
      <c r="G440" s="319">
        <v>4.7899999999999998E-2</v>
      </c>
      <c r="H440" s="114">
        <f t="shared" si="19"/>
        <v>0.11378055660377359</v>
      </c>
      <c r="I440" s="115">
        <f t="shared" si="20"/>
        <v>1.0511866667996224E-3</v>
      </c>
    </row>
    <row r="441" spans="2:9">
      <c r="B441" s="104" t="s">
        <v>1067</v>
      </c>
      <c r="C441" s="105" t="s">
        <v>518</v>
      </c>
      <c r="D441" s="112">
        <v>12719.326004139997</v>
      </c>
      <c r="E441" s="113">
        <f t="shared" si="18"/>
        <v>5.063431154260663E-4</v>
      </c>
      <c r="F441" s="319">
        <v>3.5509717013296971E-2</v>
      </c>
      <c r="G441" s="319">
        <v>-2.33E-3</v>
      </c>
      <c r="H441" s="114">
        <f t="shared" si="19"/>
        <v>3.313834819297648E-2</v>
      </c>
      <c r="I441" s="115">
        <f t="shared" si="20"/>
        <v>1.6779374464105465E-5</v>
      </c>
    </row>
    <row r="442" spans="2:9">
      <c r="B442" s="104" t="s">
        <v>1068</v>
      </c>
      <c r="C442" s="105" t="s">
        <v>519</v>
      </c>
      <c r="D442" s="112">
        <v>24343.105633499999</v>
      </c>
      <c r="E442" s="113">
        <f t="shared" si="18"/>
        <v>9.6907367116781597E-4</v>
      </c>
      <c r="F442" s="319">
        <v>0</v>
      </c>
      <c r="G442" s="319">
        <v>0.10845</v>
      </c>
      <c r="H442" s="114">
        <f t="shared" si="19"/>
        <v>0.10845</v>
      </c>
      <c r="I442" s="115">
        <f t="shared" si="20"/>
        <v>1.0509603963814964E-4</v>
      </c>
    </row>
    <row r="443" spans="2:9">
      <c r="B443" s="104" t="s">
        <v>1069</v>
      </c>
      <c r="C443" s="105" t="s">
        <v>520</v>
      </c>
      <c r="D443" s="112">
        <v>30162.992295260003</v>
      </c>
      <c r="E443" s="113">
        <f t="shared" si="18"/>
        <v>1.2007572951886957E-3</v>
      </c>
      <c r="F443" s="319">
        <v>1.9912888094706274E-2</v>
      </c>
      <c r="G443" s="319">
        <v>9.9330000000000002E-2</v>
      </c>
      <c r="H443" s="114">
        <f t="shared" si="19"/>
        <v>0.12023186168192987</v>
      </c>
      <c r="I443" s="115">
        <f t="shared" si="20"/>
        <v>1.4436928502869551E-4</v>
      </c>
    </row>
    <row r="444" spans="2:9">
      <c r="B444" s="104" t="s">
        <v>1144</v>
      </c>
      <c r="C444" s="105" t="s">
        <v>1070</v>
      </c>
      <c r="D444" s="112">
        <v>13661.610048</v>
      </c>
      <c r="E444" s="113">
        <f t="shared" si="18"/>
        <v>5.4385446140690278E-4</v>
      </c>
      <c r="F444" s="319">
        <v>4.5945945945945945E-3</v>
      </c>
      <c r="G444" s="319">
        <v>0.12450000000000001</v>
      </c>
      <c r="H444" s="114">
        <f t="shared" si="19"/>
        <v>0.12938060810810811</v>
      </c>
      <c r="I444" s="115">
        <f t="shared" si="20"/>
        <v>7.0364220939132704E-5</v>
      </c>
    </row>
    <row r="445" spans="2:9">
      <c r="B445" s="104" t="s">
        <v>1071</v>
      </c>
      <c r="C445" s="105" t="s">
        <v>521</v>
      </c>
      <c r="D445" s="112">
        <v>36544.576633140001</v>
      </c>
      <c r="E445" s="113">
        <f t="shared" si="18"/>
        <v>1.4548015184395666E-3</v>
      </c>
      <c r="F445" s="319">
        <v>3.7184370150938076E-2</v>
      </c>
      <c r="G445" s="319">
        <v>5.8400000000000001E-2</v>
      </c>
      <c r="H445" s="114">
        <f t="shared" si="19"/>
        <v>9.6670153759345456E-2</v>
      </c>
      <c r="I445" s="115">
        <f t="shared" si="20"/>
        <v>1.4063588647688215E-4</v>
      </c>
    </row>
    <row r="446" spans="2:9">
      <c r="B446" s="104" t="s">
        <v>1072</v>
      </c>
      <c r="C446" s="105" t="s">
        <v>522</v>
      </c>
      <c r="D446" s="112">
        <v>11658.638649139999</v>
      </c>
      <c r="E446" s="113">
        <f t="shared" si="18"/>
        <v>4.6411825699811795E-4</v>
      </c>
      <c r="F446" s="319">
        <v>2.4172047490106232E-2</v>
      </c>
      <c r="G446" s="319">
        <v>9.2499999999999999E-2</v>
      </c>
      <c r="H446" s="114">
        <f t="shared" si="19"/>
        <v>0.11779000468652365</v>
      </c>
      <c r="I446" s="115">
        <f t="shared" si="20"/>
        <v>5.4668491666909503E-5</v>
      </c>
    </row>
    <row r="447" spans="2:9">
      <c r="B447" s="104" t="s">
        <v>1073</v>
      </c>
      <c r="C447" s="105" t="s">
        <v>523</v>
      </c>
      <c r="D447" s="112">
        <v>64430.293643039993</v>
      </c>
      <c r="E447" s="113">
        <f t="shared" si="18"/>
        <v>2.5649028573066258E-3</v>
      </c>
      <c r="F447" s="319">
        <v>1.6911764705882352E-2</v>
      </c>
      <c r="G447" s="319">
        <v>0.10050000000000001</v>
      </c>
      <c r="H447" s="114">
        <f t="shared" si="19"/>
        <v>0.11826158088235295</v>
      </c>
      <c r="I447" s="115">
        <f t="shared" si="20"/>
        <v>3.033294667147457E-4</v>
      </c>
    </row>
    <row r="448" spans="2:9">
      <c r="B448" s="104" t="s">
        <v>1074</v>
      </c>
      <c r="C448" s="105" t="s">
        <v>524</v>
      </c>
      <c r="D448" s="112">
        <v>9607.7024797499998</v>
      </c>
      <c r="E448" s="113">
        <f t="shared" si="18"/>
        <v>3.8247262505103824E-4</v>
      </c>
      <c r="F448" s="319">
        <v>7.6896670099553732E-3</v>
      </c>
      <c r="G448" s="319">
        <v>7.9100000000000004E-2</v>
      </c>
      <c r="H448" s="114">
        <f t="shared" si="19"/>
        <v>8.7093793340199108E-2</v>
      </c>
      <c r="I448" s="115">
        <f t="shared" si="20"/>
        <v>3.3310991764478584E-5</v>
      </c>
    </row>
    <row r="449" spans="2:9">
      <c r="B449" s="104" t="s">
        <v>1075</v>
      </c>
      <c r="C449" s="105" t="s">
        <v>525</v>
      </c>
      <c r="D449" s="112">
        <v>104687.0637722</v>
      </c>
      <c r="E449" s="113">
        <f t="shared" si="18"/>
        <v>4.1674829309327911E-3</v>
      </c>
      <c r="F449" s="319">
        <v>2.7700301837771746E-3</v>
      </c>
      <c r="G449" s="319">
        <v>0.10833</v>
      </c>
      <c r="H449" s="114">
        <f t="shared" si="19"/>
        <v>0.11125006886868147</v>
      </c>
      <c r="I449" s="115">
        <f t="shared" si="20"/>
        <v>4.6363276307532749E-4</v>
      </c>
    </row>
    <row r="450" spans="2:9">
      <c r="B450" s="104" t="s">
        <v>1076</v>
      </c>
      <c r="C450" s="105" t="s">
        <v>526</v>
      </c>
      <c r="D450" s="112">
        <v>8930.3846949000017</v>
      </c>
      <c r="E450" s="113">
        <f t="shared" si="18"/>
        <v>3.5550930976194179E-4</v>
      </c>
      <c r="F450" s="319">
        <v>4.3859649122807015E-2</v>
      </c>
      <c r="G450" s="319">
        <v>9.4830000000000012E-2</v>
      </c>
      <c r="H450" s="114">
        <f t="shared" si="19"/>
        <v>0.14076925438596494</v>
      </c>
      <c r="I450" s="115">
        <f t="shared" si="20"/>
        <v>5.0044780462457591E-5</v>
      </c>
    </row>
    <row r="451" spans="2:9">
      <c r="B451" s="104" t="s">
        <v>1077</v>
      </c>
      <c r="C451" s="105" t="s">
        <v>527</v>
      </c>
      <c r="D451" s="112">
        <v>6254.9154748300007</v>
      </c>
      <c r="E451" s="113">
        <f t="shared" si="18"/>
        <v>2.4900166779444674E-4</v>
      </c>
      <c r="F451" s="319">
        <v>0</v>
      </c>
      <c r="G451" s="319">
        <v>9.3399999999999997E-2</v>
      </c>
      <c r="H451" s="114">
        <f t="shared" si="19"/>
        <v>9.3399999999999997E-2</v>
      </c>
      <c r="I451" s="115">
        <f t="shared" si="20"/>
        <v>2.3256755772001326E-5</v>
      </c>
    </row>
    <row r="452" spans="2:9">
      <c r="B452" s="104" t="s">
        <v>1078</v>
      </c>
      <c r="C452" s="105" t="s">
        <v>528</v>
      </c>
      <c r="D452" s="112">
        <v>24683.304026459999</v>
      </c>
      <c r="E452" s="113">
        <f t="shared" si="18"/>
        <v>9.8261661472459237E-4</v>
      </c>
      <c r="F452" s="319">
        <v>2.8578271699559305E-2</v>
      </c>
      <c r="G452" s="319">
        <v>7.1029999999999996E-2</v>
      </c>
      <c r="H452" s="114">
        <f t="shared" si="19"/>
        <v>0.10062322901896914</v>
      </c>
      <c r="I452" s="115">
        <f t="shared" si="20"/>
        <v>9.8874056661276828E-5</v>
      </c>
    </row>
    <row r="453" spans="2:9">
      <c r="B453" s="104" t="s">
        <v>1079</v>
      </c>
      <c r="C453" s="105" t="s">
        <v>529</v>
      </c>
      <c r="D453" s="112">
        <v>38628.841892900004</v>
      </c>
      <c r="E453" s="113">
        <f t="shared" si="18"/>
        <v>1.5377739467473002E-3</v>
      </c>
      <c r="F453" s="319">
        <v>2.1940470540375619E-2</v>
      </c>
      <c r="G453" s="319">
        <v>0.13056999999999999</v>
      </c>
      <c r="H453" s="114">
        <f t="shared" si="19"/>
        <v>0.15394285415960404</v>
      </c>
      <c r="I453" s="115">
        <f t="shared" si="20"/>
        <v>2.3672931041455835E-4</v>
      </c>
    </row>
    <row r="454" spans="2:9">
      <c r="B454" s="104" t="s">
        <v>1080</v>
      </c>
      <c r="C454" s="105" t="s">
        <v>530</v>
      </c>
      <c r="D454" s="112">
        <v>12146.21561856</v>
      </c>
      <c r="E454" s="113">
        <f t="shared" si="18"/>
        <v>4.8352818812385259E-4</v>
      </c>
      <c r="F454" s="319">
        <v>1.3259833134684146E-2</v>
      </c>
      <c r="G454" s="319">
        <v>0.11198000000000001</v>
      </c>
      <c r="H454" s="114">
        <f t="shared" si="19"/>
        <v>0.12598225119189513</v>
      </c>
      <c r="I454" s="115">
        <f t="shared" si="20"/>
        <v>6.0915969654581118E-5</v>
      </c>
    </row>
    <row r="455" spans="2:9">
      <c r="B455" s="104" t="s">
        <v>1081</v>
      </c>
      <c r="C455" s="105" t="s">
        <v>531</v>
      </c>
      <c r="D455" s="112">
        <v>30093.543073109995</v>
      </c>
      <c r="E455" s="113">
        <f t="shared" si="18"/>
        <v>1.1979925940169586E-3</v>
      </c>
      <c r="F455" s="319">
        <v>1.8159776942659717E-2</v>
      </c>
      <c r="G455" s="319">
        <v>3.1E-2</v>
      </c>
      <c r="H455" s="114">
        <f t="shared" si="19"/>
        <v>4.9441253485270939E-2</v>
      </c>
      <c r="I455" s="115">
        <f t="shared" si="20"/>
        <v>5.923025551426973E-5</v>
      </c>
    </row>
    <row r="456" spans="2:9">
      <c r="B456" s="104" t="s">
        <v>1082</v>
      </c>
      <c r="C456" s="105" t="s">
        <v>532</v>
      </c>
      <c r="D456" s="112">
        <v>17924.338157299997</v>
      </c>
      <c r="E456" s="113">
        <f t="shared" si="18"/>
        <v>7.1354922592309572E-4</v>
      </c>
      <c r="F456" s="319">
        <v>5.2615992102665356E-3</v>
      </c>
      <c r="G456" s="319">
        <v>0.12143000000000001</v>
      </c>
      <c r="H456" s="114">
        <f t="shared" si="19"/>
        <v>0.12701105720631789</v>
      </c>
      <c r="I456" s="115">
        <f t="shared" si="20"/>
        <v>9.0628641553242158E-5</v>
      </c>
    </row>
    <row r="457" spans="2:9">
      <c r="B457" s="104" t="s">
        <v>1083</v>
      </c>
      <c r="C457" s="105" t="s">
        <v>533</v>
      </c>
      <c r="D457" s="112">
        <v>12003.676496659999</v>
      </c>
      <c r="E457" s="113">
        <f t="shared" si="18"/>
        <v>4.7785385419849756E-4</v>
      </c>
      <c r="F457" s="319" t="s">
        <v>154</v>
      </c>
      <c r="G457" s="319">
        <v>8.8000000000000009E-2</v>
      </c>
      <c r="H457" s="114">
        <f t="shared" si="19"/>
        <v>8.8000000000000009E-2</v>
      </c>
      <c r="I457" s="115">
        <f t="shared" si="20"/>
        <v>4.2051139169467787E-5</v>
      </c>
    </row>
    <row r="458" spans="2:9">
      <c r="B458" s="104" t="s">
        <v>1084</v>
      </c>
      <c r="C458" s="105" t="s">
        <v>1085</v>
      </c>
      <c r="D458" s="112">
        <v>28823.673900000002</v>
      </c>
      <c r="E458" s="113">
        <f t="shared" si="18"/>
        <v>1.147440425365353E-3</v>
      </c>
      <c r="F458" s="319">
        <v>0</v>
      </c>
      <c r="G458" s="319">
        <v>0.31759999999999999</v>
      </c>
      <c r="H458" s="114">
        <f t="shared" si="19"/>
        <v>0.31759999999999999</v>
      </c>
      <c r="I458" s="115">
        <f t="shared" si="20"/>
        <v>3.644270790960361E-4</v>
      </c>
    </row>
    <row r="459" spans="2:9">
      <c r="B459" s="104" t="s">
        <v>1086</v>
      </c>
      <c r="C459" s="105" t="s">
        <v>534</v>
      </c>
      <c r="D459" s="112">
        <v>100191.03700109001</v>
      </c>
      <c r="E459" s="113">
        <f t="shared" si="18"/>
        <v>3.9885007897735945E-3</v>
      </c>
      <c r="F459" s="319">
        <v>2.934731716452851E-2</v>
      </c>
      <c r="G459" s="319">
        <v>9.8670000000000008E-2</v>
      </c>
      <c r="H459" s="114">
        <f t="shared" si="19"/>
        <v>0.12946516705684052</v>
      </c>
      <c r="I459" s="115">
        <f t="shared" si="20"/>
        <v>5.1637192105437877E-4</v>
      </c>
    </row>
    <row r="460" spans="2:9">
      <c r="B460" s="104" t="s">
        <v>1087</v>
      </c>
      <c r="C460" s="105" t="s">
        <v>535</v>
      </c>
      <c r="D460" s="112">
        <v>11428.627015100001</v>
      </c>
      <c r="E460" s="113">
        <f t="shared" si="18"/>
        <v>4.5496173350574544E-4</v>
      </c>
      <c r="F460" s="319">
        <v>1.5682281059063135E-3</v>
      </c>
      <c r="G460" s="319">
        <v>0.11673</v>
      </c>
      <c r="H460" s="114">
        <f t="shared" si="19"/>
        <v>0.11838975773930753</v>
      </c>
      <c r="I460" s="115">
        <f t="shared" si="20"/>
        <v>5.3862809410400595E-5</v>
      </c>
    </row>
    <row r="461" spans="2:9">
      <c r="B461" s="104" t="s">
        <v>1088</v>
      </c>
      <c r="C461" s="105" t="s">
        <v>536</v>
      </c>
      <c r="D461" s="112">
        <v>9927.0395490600004</v>
      </c>
      <c r="E461" s="113">
        <f t="shared" ref="E461:E512" si="21">IF(OR(H461="N/A",D461="N/A"),"N/A",D461/$D$513)</f>
        <v>3.9518510104959549E-4</v>
      </c>
      <c r="F461" s="319">
        <v>0</v>
      </c>
      <c r="G461" s="319">
        <v>0.32657000000000003</v>
      </c>
      <c r="H461" s="114">
        <f t="shared" ref="H461:H512" si="22">IFERROR(F461*(1+0.5*G461)+G461,"N/A")</f>
        <v>0.32657000000000003</v>
      </c>
      <c r="I461" s="115">
        <f t="shared" ref="I461:I512" si="23">IF(AND(ISNUMBER(D461),ISNUMBER(H461)),E461*H461,"N/A")</f>
        <v>1.290555984497664E-4</v>
      </c>
    </row>
    <row r="462" spans="2:9">
      <c r="B462" s="104" t="s">
        <v>1089</v>
      </c>
      <c r="C462" s="105" t="s">
        <v>537</v>
      </c>
      <c r="D462" s="112">
        <v>21538.096687499998</v>
      </c>
      <c r="E462" s="113">
        <f t="shared" si="21"/>
        <v>8.5740918768391621E-4</v>
      </c>
      <c r="F462" s="319">
        <v>0</v>
      </c>
      <c r="G462" s="319">
        <v>0.13805000000000001</v>
      </c>
      <c r="H462" s="114">
        <f t="shared" si="22"/>
        <v>0.13805000000000001</v>
      </c>
      <c r="I462" s="115">
        <f t="shared" si="23"/>
        <v>1.1836533835976464E-4</v>
      </c>
    </row>
    <row r="463" spans="2:9">
      <c r="B463" s="104" t="s">
        <v>1090</v>
      </c>
      <c r="C463" s="105" t="s">
        <v>538</v>
      </c>
      <c r="D463" s="112">
        <v>12644.133304179999</v>
      </c>
      <c r="E463" s="113">
        <f t="shared" si="21"/>
        <v>5.033497723870837E-4</v>
      </c>
      <c r="F463" s="319">
        <v>3.0309783819924229E-2</v>
      </c>
      <c r="G463" s="319">
        <v>5.4329999999999996E-2</v>
      </c>
      <c r="H463" s="114">
        <f t="shared" si="22"/>
        <v>8.5463149097392471E-2</v>
      </c>
      <c r="I463" s="115">
        <f t="shared" si="23"/>
        <v>4.3017856645655899E-5</v>
      </c>
    </row>
    <row r="464" spans="2:9">
      <c r="B464" s="104" t="s">
        <v>1091</v>
      </c>
      <c r="C464" s="105" t="s">
        <v>539</v>
      </c>
      <c r="D464" s="112">
        <v>10986.267343919999</v>
      </c>
      <c r="E464" s="113">
        <f t="shared" si="21"/>
        <v>4.3735185590914732E-4</v>
      </c>
      <c r="F464" s="319">
        <v>3.2983262225139485E-3</v>
      </c>
      <c r="G464" s="319">
        <v>9.3830000000000011E-2</v>
      </c>
      <c r="H464" s="114">
        <f t="shared" si="22"/>
        <v>9.7283067197243195E-2</v>
      </c>
      <c r="I464" s="115">
        <f t="shared" si="23"/>
        <v>4.2546929987248603E-5</v>
      </c>
    </row>
    <row r="465" spans="2:9">
      <c r="B465" s="104" t="s">
        <v>1092</v>
      </c>
      <c r="C465" s="105" t="s">
        <v>540</v>
      </c>
      <c r="D465" s="112">
        <v>20118.676553099998</v>
      </c>
      <c r="E465" s="113">
        <f t="shared" si="21"/>
        <v>8.0090355108676883E-4</v>
      </c>
      <c r="F465" s="319">
        <v>0</v>
      </c>
      <c r="G465" s="319">
        <v>0.21600000000000003</v>
      </c>
      <c r="H465" s="114">
        <f t="shared" si="22"/>
        <v>0.21600000000000003</v>
      </c>
      <c r="I465" s="115">
        <f t="shared" si="23"/>
        <v>1.7299516703474208E-4</v>
      </c>
    </row>
    <row r="466" spans="2:9">
      <c r="B466" s="104" t="s">
        <v>1093</v>
      </c>
      <c r="C466" s="105" t="s">
        <v>541</v>
      </c>
      <c r="D466" s="112">
        <v>229393.82061594</v>
      </c>
      <c r="E466" s="113">
        <f t="shared" si="21"/>
        <v>9.1319289836864857E-3</v>
      </c>
      <c r="F466" s="319">
        <v>1.5854668986660037E-2</v>
      </c>
      <c r="G466" s="319">
        <v>0.13377</v>
      </c>
      <c r="H466" s="114">
        <f t="shared" si="22"/>
        <v>0.15068510852183278</v>
      </c>
      <c r="I466" s="115">
        <f t="shared" si="23"/>
        <v>1.3760457099204683E-3</v>
      </c>
    </row>
    <row r="467" spans="2:9">
      <c r="B467" s="104" t="s">
        <v>1094</v>
      </c>
      <c r="C467" s="105" t="s">
        <v>542</v>
      </c>
      <c r="D467" s="112">
        <v>7371.3274655999994</v>
      </c>
      <c r="E467" s="113">
        <f t="shared" si="21"/>
        <v>2.9344486591056571E-4</v>
      </c>
      <c r="F467" s="319">
        <v>3.0698476573728088E-2</v>
      </c>
      <c r="G467" s="319">
        <v>0.09</v>
      </c>
      <c r="H467" s="114">
        <f t="shared" si="22"/>
        <v>0.12207990801954585</v>
      </c>
      <c r="I467" s="115">
        <f t="shared" si="23"/>
        <v>3.582372223916983E-5</v>
      </c>
    </row>
    <row r="468" spans="2:9">
      <c r="B468" s="104" t="s">
        <v>1095</v>
      </c>
      <c r="C468" s="105" t="s">
        <v>543</v>
      </c>
      <c r="D468" s="112">
        <v>123602.70176926001</v>
      </c>
      <c r="E468" s="113">
        <f t="shared" si="21"/>
        <v>4.9204947705998913E-3</v>
      </c>
      <c r="F468" s="319">
        <v>2.0553201236971706E-2</v>
      </c>
      <c r="G468" s="319">
        <v>0.13059999999999999</v>
      </c>
      <c r="H468" s="114">
        <f t="shared" si="22"/>
        <v>0.15249532527774595</v>
      </c>
      <c r="I468" s="115">
        <f t="shared" si="23"/>
        <v>7.5035245057007835E-4</v>
      </c>
    </row>
    <row r="469" spans="2:9">
      <c r="B469" s="104" t="s">
        <v>1096</v>
      </c>
      <c r="C469" s="105" t="s">
        <v>544</v>
      </c>
      <c r="D469" s="112">
        <v>85559.109025600002</v>
      </c>
      <c r="E469" s="113">
        <f t="shared" si="21"/>
        <v>3.4060189826882227E-3</v>
      </c>
      <c r="F469" s="319">
        <v>3.8400402414486924E-2</v>
      </c>
      <c r="G469" s="319">
        <v>8.7930000000000008E-2</v>
      </c>
      <c r="H469" s="114">
        <f t="shared" si="22"/>
        <v>0.12801867610663986</v>
      </c>
      <c r="I469" s="115">
        <f t="shared" si="23"/>
        <v>4.3603404095783057E-4</v>
      </c>
    </row>
    <row r="470" spans="2:9">
      <c r="B470" s="104" t="s">
        <v>1097</v>
      </c>
      <c r="C470" s="105" t="s">
        <v>545</v>
      </c>
      <c r="D470" s="112">
        <v>9932.5828056599985</v>
      </c>
      <c r="E470" s="113">
        <f t="shared" si="21"/>
        <v>3.9540577231909012E-4</v>
      </c>
      <c r="F470" s="319">
        <v>0</v>
      </c>
      <c r="G470" s="319">
        <v>0.17760000000000001</v>
      </c>
      <c r="H470" s="114">
        <f t="shared" si="22"/>
        <v>0.17760000000000001</v>
      </c>
      <c r="I470" s="115">
        <f t="shared" si="23"/>
        <v>7.0224065163870404E-5</v>
      </c>
    </row>
    <row r="471" spans="2:9">
      <c r="B471" s="104" t="s">
        <v>1098</v>
      </c>
      <c r="C471" s="105" t="s">
        <v>546</v>
      </c>
      <c r="D471" s="112">
        <v>82086.73280672</v>
      </c>
      <c r="E471" s="113">
        <f t="shared" si="21"/>
        <v>3.2677873034288969E-3</v>
      </c>
      <c r="F471" s="319">
        <v>3.0585725368502712E-2</v>
      </c>
      <c r="G471" s="319">
        <v>6.7000000000000004E-2</v>
      </c>
      <c r="H471" s="114">
        <f t="shared" si="22"/>
        <v>9.8610347168347559E-2</v>
      </c>
      <c r="I471" s="115">
        <f t="shared" si="23"/>
        <v>3.2223764046344184E-4</v>
      </c>
    </row>
    <row r="472" spans="2:9">
      <c r="B472" s="104" t="s">
        <v>1099</v>
      </c>
      <c r="C472" s="105" t="s">
        <v>547</v>
      </c>
      <c r="D472" s="112">
        <v>115331.47675625001</v>
      </c>
      <c r="E472" s="113">
        <f t="shared" si="21"/>
        <v>4.5912259209678966E-3</v>
      </c>
      <c r="F472" s="319">
        <v>2.2228037383177569E-2</v>
      </c>
      <c r="G472" s="319">
        <v>8.8670000000000013E-2</v>
      </c>
      <c r="H472" s="114">
        <f t="shared" si="22"/>
        <v>0.11188351742056075</v>
      </c>
      <c r="I472" s="115">
        <f t="shared" si="23"/>
        <v>5.1368250531034175E-4</v>
      </c>
    </row>
    <row r="473" spans="2:9">
      <c r="B473" s="104" t="s">
        <v>1100</v>
      </c>
      <c r="C473" s="105" t="s">
        <v>548</v>
      </c>
      <c r="D473" s="112">
        <v>327534.54689821001</v>
      </c>
      <c r="E473" s="113">
        <f t="shared" si="21"/>
        <v>1.3038809040048508E-2</v>
      </c>
      <c r="F473" s="319">
        <v>6.112499238222927E-3</v>
      </c>
      <c r="G473" s="319">
        <v>0.15543000000000001</v>
      </c>
      <c r="H473" s="114">
        <f t="shared" si="22"/>
        <v>0.16201753211652142</v>
      </c>
      <c r="I473" s="115">
        <f t="shared" si="23"/>
        <v>2.112515662407249E-3</v>
      </c>
    </row>
    <row r="474" spans="2:9">
      <c r="B474" s="104" t="s">
        <v>1101</v>
      </c>
      <c r="C474" s="105" t="s">
        <v>549</v>
      </c>
      <c r="D474" s="112">
        <v>11882.061845550001</v>
      </c>
      <c r="E474" s="113">
        <f t="shared" si="21"/>
        <v>4.7301250165320962E-4</v>
      </c>
      <c r="F474" s="319">
        <v>0</v>
      </c>
      <c r="G474" s="319">
        <v>8.5000000000000006E-2</v>
      </c>
      <c r="H474" s="114">
        <f t="shared" si="22"/>
        <v>8.5000000000000006E-2</v>
      </c>
      <c r="I474" s="115">
        <f t="shared" si="23"/>
        <v>4.0206062640522822E-5</v>
      </c>
    </row>
    <row r="475" spans="2:9">
      <c r="B475" s="104" t="s">
        <v>1102</v>
      </c>
      <c r="C475" s="105" t="s">
        <v>550</v>
      </c>
      <c r="D475" s="112">
        <v>35920.974315199994</v>
      </c>
      <c r="E475" s="113">
        <f t="shared" si="21"/>
        <v>1.4299765599197611E-3</v>
      </c>
      <c r="F475" s="319">
        <v>1.988986784140969E-2</v>
      </c>
      <c r="G475" s="319">
        <v>-0.15892000000000001</v>
      </c>
      <c r="H475" s="114">
        <f t="shared" si="22"/>
        <v>-0.14061058105726873</v>
      </c>
      <c r="I475" s="115">
        <f t="shared" si="23"/>
        <v>-2.0106983498859187E-4</v>
      </c>
    </row>
    <row r="476" spans="2:9">
      <c r="B476" s="104" t="s">
        <v>1103</v>
      </c>
      <c r="C476" s="105" t="s">
        <v>551</v>
      </c>
      <c r="D476" s="112">
        <v>11715.132141750002</v>
      </c>
      <c r="E476" s="113">
        <f t="shared" si="21"/>
        <v>4.6636720407598498E-4</v>
      </c>
      <c r="F476" s="319">
        <v>2.8295254833040424E-2</v>
      </c>
      <c r="G476" s="319">
        <v>3.5049999999999998E-2</v>
      </c>
      <c r="H476" s="114">
        <f t="shared" si="22"/>
        <v>6.3841129173989458E-2</v>
      </c>
      <c r="I476" s="115">
        <f t="shared" si="23"/>
        <v>2.9773408917927261E-5</v>
      </c>
    </row>
    <row r="477" spans="2:9">
      <c r="B477" s="104" t="s">
        <v>1104</v>
      </c>
      <c r="C477" s="105" t="s">
        <v>552</v>
      </c>
      <c r="D477" s="112">
        <v>34927.281863209988</v>
      </c>
      <c r="E477" s="113">
        <f t="shared" si="21"/>
        <v>1.3904186987758436E-3</v>
      </c>
      <c r="F477" s="319">
        <v>4.2945884601600766E-2</v>
      </c>
      <c r="G477" s="319">
        <v>0.13713</v>
      </c>
      <c r="H477" s="114">
        <f t="shared" si="22"/>
        <v>0.18302046917930953</v>
      </c>
      <c r="I477" s="115">
        <f t="shared" si="23"/>
        <v>2.5447508260563993E-4</v>
      </c>
    </row>
    <row r="478" spans="2:9">
      <c r="B478" s="104" t="s">
        <v>1105</v>
      </c>
      <c r="C478" s="105" t="s">
        <v>553</v>
      </c>
      <c r="D478" s="112">
        <v>17165.370864049997</v>
      </c>
      <c r="E478" s="113">
        <f t="shared" si="21"/>
        <v>6.8333552877863934E-4</v>
      </c>
      <c r="F478" s="319">
        <v>9.3343593689880749E-3</v>
      </c>
      <c r="G478" s="319">
        <v>0.16297</v>
      </c>
      <c r="H478" s="114">
        <f t="shared" si="22"/>
        <v>0.17306496964217008</v>
      </c>
      <c r="I478" s="115">
        <f t="shared" si="23"/>
        <v>1.1826144254349146E-4</v>
      </c>
    </row>
    <row r="479" spans="2:9">
      <c r="B479" s="104" t="s">
        <v>1106</v>
      </c>
      <c r="C479" s="105" t="s">
        <v>554</v>
      </c>
      <c r="D479" s="112">
        <v>12779.112751019999</v>
      </c>
      <c r="E479" s="113">
        <f t="shared" si="21"/>
        <v>5.0872316352504234E-4</v>
      </c>
      <c r="F479" s="319">
        <v>3.8766980146290493E-2</v>
      </c>
      <c r="G479" s="319">
        <v>4.2249999999999996E-2</v>
      </c>
      <c r="H479" s="114">
        <f t="shared" si="22"/>
        <v>8.1835932601880879E-2</v>
      </c>
      <c r="I479" s="115">
        <f t="shared" si="23"/>
        <v>4.1631834523250988E-5</v>
      </c>
    </row>
    <row r="480" spans="2:9">
      <c r="B480" s="104" t="s">
        <v>1107</v>
      </c>
      <c r="C480" s="105" t="s">
        <v>555</v>
      </c>
      <c r="D480" s="112">
        <v>23235.612614439997</v>
      </c>
      <c r="E480" s="113">
        <f t="shared" si="21"/>
        <v>9.249855280224216E-4</v>
      </c>
      <c r="F480" s="319">
        <v>5.2475875184898211E-3</v>
      </c>
      <c r="G480" s="319">
        <v>9.4570000000000001E-2</v>
      </c>
      <c r="H480" s="114">
        <f t="shared" si="22"/>
        <v>0.10006571969430161</v>
      </c>
      <c r="I480" s="115">
        <f t="shared" si="23"/>
        <v>9.2559342568377209E-5</v>
      </c>
    </row>
    <row r="481" spans="2:9">
      <c r="B481" s="104" t="s">
        <v>1108</v>
      </c>
      <c r="C481" s="105" t="s">
        <v>556</v>
      </c>
      <c r="D481" s="112">
        <v>23276.510012700001</v>
      </c>
      <c r="E481" s="113">
        <f t="shared" si="21"/>
        <v>9.266136108344393E-4</v>
      </c>
      <c r="F481" s="319">
        <v>0</v>
      </c>
      <c r="G481" s="319">
        <v>8.8000000000000009E-2</v>
      </c>
      <c r="H481" s="114">
        <f t="shared" si="22"/>
        <v>8.8000000000000009E-2</v>
      </c>
      <c r="I481" s="115">
        <f t="shared" si="23"/>
        <v>8.1541997753430668E-5</v>
      </c>
    </row>
    <row r="482" spans="2:9">
      <c r="B482" s="104" t="s">
        <v>1109</v>
      </c>
      <c r="C482" s="105" t="s">
        <v>557</v>
      </c>
      <c r="D482" s="112">
        <v>43215.357072799998</v>
      </c>
      <c r="E482" s="113">
        <f t="shared" si="21"/>
        <v>1.7203583371767624E-3</v>
      </c>
      <c r="F482" s="319">
        <v>0</v>
      </c>
      <c r="G482" s="319">
        <v>0.47124000000000005</v>
      </c>
      <c r="H482" s="114">
        <f t="shared" si="22"/>
        <v>0.47124000000000005</v>
      </c>
      <c r="I482" s="115">
        <f t="shared" si="23"/>
        <v>8.1070166281117762E-4</v>
      </c>
    </row>
    <row r="483" spans="2:9">
      <c r="B483" s="104" t="s">
        <v>1110</v>
      </c>
      <c r="C483" s="105" t="s">
        <v>558</v>
      </c>
      <c r="D483" s="112">
        <v>23284.530471319998</v>
      </c>
      <c r="E483" s="113">
        <f t="shared" si="21"/>
        <v>9.2693289693524959E-4</v>
      </c>
      <c r="F483" s="319">
        <v>4.8853316915499462E-2</v>
      </c>
      <c r="G483" s="319">
        <v>3.9450000000000006E-2</v>
      </c>
      <c r="H483" s="114">
        <f t="shared" si="22"/>
        <v>8.9266948591657694E-2</v>
      </c>
      <c r="I483" s="115">
        <f t="shared" si="23"/>
        <v>8.2744471258635271E-5</v>
      </c>
    </row>
    <row r="484" spans="2:9">
      <c r="B484" s="104" t="s">
        <v>1111</v>
      </c>
      <c r="C484" s="105" t="s">
        <v>559</v>
      </c>
      <c r="D484" s="112">
        <v>240260.24000000002</v>
      </c>
      <c r="E484" s="113">
        <f t="shared" si="21"/>
        <v>9.5645098171882187E-3</v>
      </c>
      <c r="F484" s="319">
        <v>4.1797211223962814E-2</v>
      </c>
      <c r="G484" s="319">
        <v>2.4199999999999999E-2</v>
      </c>
      <c r="H484" s="114">
        <f t="shared" si="22"/>
        <v>6.6502957479772765E-2</v>
      </c>
      <c r="I484" s="115">
        <f t="shared" si="23"/>
        <v>6.3606818968733729E-4</v>
      </c>
    </row>
    <row r="485" spans="2:9">
      <c r="B485" s="104" t="s">
        <v>1146</v>
      </c>
      <c r="C485" s="105" t="s">
        <v>1147</v>
      </c>
      <c r="D485" s="112">
        <v>12396.949840000001</v>
      </c>
      <c r="E485" s="113">
        <f t="shared" si="21"/>
        <v>4.9350965622888714E-4</v>
      </c>
      <c r="F485" s="319" t="s">
        <v>154</v>
      </c>
      <c r="G485" s="319">
        <v>0.15</v>
      </c>
      <c r="H485" s="114">
        <f t="shared" si="22"/>
        <v>0.15</v>
      </c>
      <c r="I485" s="115">
        <f t="shared" si="23"/>
        <v>7.4026448434333069E-5</v>
      </c>
    </row>
    <row r="486" spans="2:9">
      <c r="B486" s="104" t="s">
        <v>1112</v>
      </c>
      <c r="C486" s="105" t="s">
        <v>560</v>
      </c>
      <c r="D486" s="112">
        <v>14464.746008999999</v>
      </c>
      <c r="E486" s="113">
        <f t="shared" si="21"/>
        <v>5.7582646719330085E-4</v>
      </c>
      <c r="F486" s="319">
        <v>0</v>
      </c>
      <c r="G486" s="319">
        <v>9.9000000000000005E-2</v>
      </c>
      <c r="H486" s="114">
        <f t="shared" si="22"/>
        <v>9.9000000000000005E-2</v>
      </c>
      <c r="I486" s="115">
        <f t="shared" si="23"/>
        <v>5.7006820252136784E-5</v>
      </c>
    </row>
    <row r="487" spans="2:9">
      <c r="B487" s="104" t="s">
        <v>1113</v>
      </c>
      <c r="C487" s="105" t="s">
        <v>561</v>
      </c>
      <c r="D487" s="112">
        <v>47790.407580060004</v>
      </c>
      <c r="E487" s="113">
        <f t="shared" si="21"/>
        <v>1.9024863309339494E-3</v>
      </c>
      <c r="F487" s="319">
        <v>3.4436579299789549E-2</v>
      </c>
      <c r="G487" s="319">
        <v>5.663E-2</v>
      </c>
      <c r="H487" s="114">
        <f t="shared" si="22"/>
        <v>9.2041651042663097E-2</v>
      </c>
      <c r="I487" s="115">
        <f t="shared" si="23"/>
        <v>1.7510798298525903E-4</v>
      </c>
    </row>
    <row r="488" spans="2:9">
      <c r="B488" s="104" t="s">
        <v>1114</v>
      </c>
      <c r="C488" s="105" t="s">
        <v>1115</v>
      </c>
      <c r="D488" s="112">
        <v>13818.345902900001</v>
      </c>
      <c r="E488" s="113">
        <f t="shared" si="21"/>
        <v>5.5009395248081685E-4</v>
      </c>
      <c r="F488" s="319" t="s">
        <v>154</v>
      </c>
      <c r="G488" s="319">
        <v>0.17219999999999999</v>
      </c>
      <c r="H488" s="114">
        <f t="shared" si="22"/>
        <v>0.17219999999999999</v>
      </c>
      <c r="I488" s="115">
        <f t="shared" si="23"/>
        <v>9.4726178617196663E-5</v>
      </c>
    </row>
    <row r="489" spans="2:9">
      <c r="B489" s="104" t="s">
        <v>1116</v>
      </c>
      <c r="C489" s="105" t="s">
        <v>562</v>
      </c>
      <c r="D489" s="112">
        <v>13076.48752952</v>
      </c>
      <c r="E489" s="113">
        <f t="shared" si="21"/>
        <v>5.2056134360988458E-4</v>
      </c>
      <c r="F489" s="319">
        <v>4.4812906116961676E-2</v>
      </c>
      <c r="G489" s="319">
        <v>-5.237E-2</v>
      </c>
      <c r="H489" s="114">
        <f t="shared" si="22"/>
        <v>-8.7305198297109657E-3</v>
      </c>
      <c r="I489" s="115">
        <f t="shared" si="23"/>
        <v>-4.5447711329670812E-6</v>
      </c>
    </row>
    <row r="490" spans="2:9">
      <c r="B490" s="104" t="s">
        <v>1117</v>
      </c>
      <c r="C490" s="105" t="s">
        <v>18</v>
      </c>
      <c r="D490" s="112">
        <v>25518.966398200002</v>
      </c>
      <c r="E490" s="113">
        <f t="shared" si="21"/>
        <v>1.0158834630319199E-3</v>
      </c>
      <c r="F490" s="319">
        <v>2.9147095179233622E-2</v>
      </c>
      <c r="G490" s="319">
        <v>5.8799999999999998E-2</v>
      </c>
      <c r="H490" s="114">
        <f t="shared" si="22"/>
        <v>8.8804019777503088E-2</v>
      </c>
      <c r="I490" s="115">
        <f t="shared" si="23"/>
        <v>9.0214535142724934E-5</v>
      </c>
    </row>
    <row r="491" spans="2:9">
      <c r="B491" s="104" t="s">
        <v>1118</v>
      </c>
      <c r="C491" s="105" t="s">
        <v>563</v>
      </c>
      <c r="D491" s="112">
        <v>32411.449626000001</v>
      </c>
      <c r="E491" s="113">
        <f t="shared" si="21"/>
        <v>1.290266038763544E-3</v>
      </c>
      <c r="F491" s="319">
        <v>4.3528235882058966E-2</v>
      </c>
      <c r="G491" s="319">
        <v>6.7150000000000001E-2</v>
      </c>
      <c r="H491" s="114">
        <f t="shared" si="22"/>
        <v>0.11213969640179909</v>
      </c>
      <c r="I491" s="115">
        <f t="shared" si="23"/>
        <v>1.4469004186449576E-4</v>
      </c>
    </row>
    <row r="492" spans="2:9">
      <c r="B492" s="104" t="s">
        <v>1119</v>
      </c>
      <c r="C492" s="105" t="s">
        <v>564</v>
      </c>
      <c r="D492" s="112">
        <v>205391.46970740001</v>
      </c>
      <c r="E492" s="113">
        <f t="shared" si="21"/>
        <v>8.1764204030727004E-3</v>
      </c>
      <c r="F492" s="319">
        <v>4.0437636761487969E-2</v>
      </c>
      <c r="G492" s="319">
        <v>0.10355</v>
      </c>
      <c r="H492" s="114">
        <f t="shared" si="22"/>
        <v>0.14608129540481402</v>
      </c>
      <c r="I492" s="115">
        <f t="shared" si="23"/>
        <v>1.1944220842552116E-3</v>
      </c>
    </row>
    <row r="493" spans="2:9">
      <c r="B493" s="104" t="s">
        <v>1120</v>
      </c>
      <c r="C493" s="105" t="s">
        <v>565</v>
      </c>
      <c r="D493" s="112">
        <v>8147.3292710599999</v>
      </c>
      <c r="E493" s="113">
        <f t="shared" si="21"/>
        <v>3.2433668923713009E-4</v>
      </c>
      <c r="F493" s="319">
        <v>3.6834331026976606E-2</v>
      </c>
      <c r="G493" s="319">
        <v>4.9699999999999994E-2</v>
      </c>
      <c r="H493" s="114">
        <f t="shared" si="22"/>
        <v>8.7449664152996973E-2</v>
      </c>
      <c r="I493" s="115">
        <f t="shared" si="23"/>
        <v>2.8363134546281976E-5</v>
      </c>
    </row>
    <row r="494" spans="2:9">
      <c r="B494" s="104" t="s">
        <v>1121</v>
      </c>
      <c r="C494" s="105" t="s">
        <v>566</v>
      </c>
      <c r="D494" s="112">
        <v>22745.567327999997</v>
      </c>
      <c r="E494" s="113">
        <f t="shared" si="21"/>
        <v>9.0547733576796369E-4</v>
      </c>
      <c r="F494" s="319">
        <v>1.4346590909090908E-2</v>
      </c>
      <c r="G494" s="319">
        <v>0.13967000000000002</v>
      </c>
      <c r="H494" s="114">
        <f t="shared" si="22"/>
        <v>0.15501848508522728</v>
      </c>
      <c r="I494" s="115">
        <f t="shared" si="23"/>
        <v>1.4036572486975741E-4</v>
      </c>
    </row>
    <row r="495" spans="2:9">
      <c r="B495" s="104" t="s">
        <v>1122</v>
      </c>
      <c r="C495" s="105" t="s">
        <v>567</v>
      </c>
      <c r="D495" s="112">
        <v>45929.238139069996</v>
      </c>
      <c r="E495" s="113">
        <f t="shared" si="21"/>
        <v>1.8283951147185671E-3</v>
      </c>
      <c r="F495" s="319">
        <v>1.8819938962360123E-2</v>
      </c>
      <c r="G495" s="319">
        <v>7.5070000000000012E-2</v>
      </c>
      <c r="H495" s="114">
        <f t="shared" si="22"/>
        <v>9.4596345371312326E-2</v>
      </c>
      <c r="I495" s="115">
        <f t="shared" si="23"/>
        <v>1.7295949574713779E-4</v>
      </c>
    </row>
    <row r="496" spans="2:9">
      <c r="B496" s="104" t="s">
        <v>1123</v>
      </c>
      <c r="C496" s="105" t="s">
        <v>568</v>
      </c>
      <c r="D496" s="112">
        <v>33323.68116</v>
      </c>
      <c r="E496" s="113">
        <f t="shared" si="21"/>
        <v>1.326581025639823E-3</v>
      </c>
      <c r="F496" s="319">
        <v>5.5454545454545458E-2</v>
      </c>
      <c r="G496" s="319">
        <v>3.9E-2</v>
      </c>
      <c r="H496" s="114">
        <f t="shared" si="22"/>
        <v>9.5535909090909088E-2</v>
      </c>
      <c r="I496" s="115">
        <f t="shared" si="23"/>
        <v>1.2673612426725107E-4</v>
      </c>
    </row>
    <row r="497" spans="2:9">
      <c r="B497" s="104" t="s">
        <v>1124</v>
      </c>
      <c r="C497" s="105" t="s">
        <v>569</v>
      </c>
      <c r="D497" s="112">
        <v>289178.18887061998</v>
      </c>
      <c r="E497" s="113">
        <f t="shared" si="21"/>
        <v>1.1511882392066842E-2</v>
      </c>
      <c r="F497" s="319">
        <v>2.1108467182232801E-2</v>
      </c>
      <c r="G497" s="319">
        <v>3.9640000000000002E-2</v>
      </c>
      <c r="H497" s="114">
        <f t="shared" si="22"/>
        <v>6.1166837001784657E-2</v>
      </c>
      <c r="I497" s="115">
        <f t="shared" si="23"/>
        <v>7.041454338592674E-4</v>
      </c>
    </row>
    <row r="498" spans="2:9">
      <c r="B498" s="104" t="s">
        <v>1125</v>
      </c>
      <c r="C498" s="105" t="s">
        <v>570</v>
      </c>
      <c r="D498" s="112">
        <v>9423.1874716199982</v>
      </c>
      <c r="E498" s="113">
        <f t="shared" si="21"/>
        <v>3.7512727483130165E-4</v>
      </c>
      <c r="F498" s="319">
        <v>4.9427168576104762E-2</v>
      </c>
      <c r="G498" s="319">
        <v>3.1670000000000004E-2</v>
      </c>
      <c r="H498" s="114">
        <f t="shared" si="22"/>
        <v>8.1879847790507387E-2</v>
      </c>
      <c r="I498" s="115">
        <f t="shared" si="23"/>
        <v>3.0715364165254809E-5</v>
      </c>
    </row>
    <row r="499" spans="2:9">
      <c r="B499" s="104" t="s">
        <v>1126</v>
      </c>
      <c r="C499" s="105" t="s">
        <v>571</v>
      </c>
      <c r="D499" s="112">
        <v>8321.2884518400006</v>
      </c>
      <c r="E499" s="113">
        <f t="shared" si="21"/>
        <v>3.3126182296862197E-4</v>
      </c>
      <c r="F499" s="319">
        <v>4.0269151138716354E-2</v>
      </c>
      <c r="G499" s="319">
        <v>3.7170000000000002E-2</v>
      </c>
      <c r="H499" s="114">
        <f t="shared" si="22"/>
        <v>7.8187553312629401E-2</v>
      </c>
      <c r="I499" s="115">
        <f t="shared" si="23"/>
        <v>2.5900551443797932E-5</v>
      </c>
    </row>
    <row r="500" spans="2:9">
      <c r="B500" s="104" t="s">
        <v>1127</v>
      </c>
      <c r="C500" s="105" t="s">
        <v>572</v>
      </c>
      <c r="D500" s="112">
        <v>18135.542996</v>
      </c>
      <c r="E500" s="113">
        <f t="shared" si="21"/>
        <v>7.219570704885711E-4</v>
      </c>
      <c r="F500" s="319">
        <v>5.5934291581108832E-2</v>
      </c>
      <c r="G500" s="319">
        <v>7.1000000000000008E-2</v>
      </c>
      <c r="H500" s="114">
        <f t="shared" si="22"/>
        <v>0.1289199589322382</v>
      </c>
      <c r="I500" s="115">
        <f t="shared" si="23"/>
        <v>9.307467587822559E-5</v>
      </c>
    </row>
    <row r="501" spans="2:9">
      <c r="B501" s="104" t="s">
        <v>1128</v>
      </c>
      <c r="C501" s="105" t="s">
        <v>573</v>
      </c>
      <c r="D501" s="112">
        <v>13072.28810654</v>
      </c>
      <c r="E501" s="113">
        <f t="shared" si="21"/>
        <v>5.2039416895660552E-4</v>
      </c>
      <c r="F501" s="319">
        <v>2.8273760500741228E-2</v>
      </c>
      <c r="G501" s="319">
        <v>0.23233000000000001</v>
      </c>
      <c r="H501" s="114">
        <f t="shared" si="22"/>
        <v>0.26388818188930985</v>
      </c>
      <c r="I501" s="115">
        <f t="shared" si="23"/>
        <v>1.3732587111175696E-4</v>
      </c>
    </row>
    <row r="502" spans="2:9">
      <c r="B502" s="104" t="s">
        <v>1129</v>
      </c>
      <c r="C502" s="105" t="s">
        <v>574</v>
      </c>
      <c r="D502" s="112">
        <v>6953.2463398499995</v>
      </c>
      <c r="E502" s="113">
        <f t="shared" si="21"/>
        <v>2.7680149191070219E-4</v>
      </c>
      <c r="F502" s="319">
        <v>1.1349380014587893E-2</v>
      </c>
      <c r="G502" s="319">
        <v>0.63780000000000003</v>
      </c>
      <c r="H502" s="114">
        <f t="shared" si="22"/>
        <v>0.65276869730123999</v>
      </c>
      <c r="I502" s="115">
        <f t="shared" si="23"/>
        <v>1.8068734928558877E-4</v>
      </c>
    </row>
    <row r="503" spans="2:9">
      <c r="B503" s="104" t="s">
        <v>1130</v>
      </c>
      <c r="C503" s="105" t="s">
        <v>19</v>
      </c>
      <c r="D503" s="112">
        <v>29959.126448110001</v>
      </c>
      <c r="E503" s="113">
        <f t="shared" si="21"/>
        <v>1.1926416082300229E-3</v>
      </c>
      <c r="F503" s="319">
        <v>2.7830269713107713E-2</v>
      </c>
      <c r="G503" s="319">
        <v>5.5680000000000007E-2</v>
      </c>
      <c r="H503" s="114">
        <f t="shared" si="22"/>
        <v>8.4285064421920644E-2</v>
      </c>
      <c r="I503" s="115">
        <f t="shared" si="23"/>
        <v>1.0052187478193052E-4</v>
      </c>
    </row>
    <row r="504" spans="2:9">
      <c r="B504" s="104" t="s">
        <v>1131</v>
      </c>
      <c r="C504" s="105" t="s">
        <v>575</v>
      </c>
      <c r="D504" s="112">
        <v>26600.659199999998</v>
      </c>
      <c r="E504" s="113">
        <f t="shared" si="21"/>
        <v>1.0589445264105209E-3</v>
      </c>
      <c r="F504" s="319">
        <v>1.4127529591447117E-2</v>
      </c>
      <c r="G504" s="319">
        <v>9.6000000000000002E-2</v>
      </c>
      <c r="H504" s="114">
        <f t="shared" si="22"/>
        <v>0.11080565101183658</v>
      </c>
      <c r="I504" s="115">
        <f t="shared" si="23"/>
        <v>1.1733703763433874E-4</v>
      </c>
    </row>
    <row r="505" spans="2:9">
      <c r="B505" s="104" t="s">
        <v>1132</v>
      </c>
      <c r="C505" s="105" t="s">
        <v>576</v>
      </c>
      <c r="D505" s="112">
        <v>321182.33901174</v>
      </c>
      <c r="E505" s="113">
        <f t="shared" si="21"/>
        <v>1.2785934262719715E-2</v>
      </c>
      <c r="F505" s="319">
        <v>4.4921617705177184E-2</v>
      </c>
      <c r="G505" s="319">
        <v>0.16977</v>
      </c>
      <c r="H505" s="114">
        <f t="shared" si="22"/>
        <v>0.21850478922408118</v>
      </c>
      <c r="I505" s="115">
        <f t="shared" si="23"/>
        <v>2.7937878711085289E-3</v>
      </c>
    </row>
    <row r="506" spans="2:9">
      <c r="B506" s="104" t="s">
        <v>1133</v>
      </c>
      <c r="C506" s="105" t="s">
        <v>577</v>
      </c>
      <c r="D506" s="112">
        <v>12735.395107280001</v>
      </c>
      <c r="E506" s="113">
        <f t="shared" si="21"/>
        <v>5.069828096789979E-4</v>
      </c>
      <c r="F506" s="319">
        <v>6.3384163145324265E-3</v>
      </c>
      <c r="G506" s="319">
        <v>0.12570000000000001</v>
      </c>
      <c r="H506" s="114">
        <f t="shared" si="22"/>
        <v>0.13243678577990078</v>
      </c>
      <c r="I506" s="115">
        <f t="shared" si="23"/>
        <v>6.7143173759549654E-5</v>
      </c>
    </row>
    <row r="507" spans="2:9">
      <c r="B507" s="104" t="s">
        <v>1134</v>
      </c>
      <c r="C507" s="105" t="s">
        <v>578</v>
      </c>
      <c r="D507" s="112">
        <v>7255.4386631999996</v>
      </c>
      <c r="E507" s="113">
        <f t="shared" si="21"/>
        <v>2.8883145343642109E-4</v>
      </c>
      <c r="F507" s="319">
        <v>3.136222910216719E-2</v>
      </c>
      <c r="G507" s="319">
        <v>6.5000000000000002E-2</v>
      </c>
      <c r="H507" s="114">
        <f t="shared" si="22"/>
        <v>9.7381501547987623E-2</v>
      </c>
      <c r="I507" s="115">
        <f t="shared" si="23"/>
        <v>2.8126840629926354E-5</v>
      </c>
    </row>
    <row r="508" spans="2:9">
      <c r="B508" s="104" t="s">
        <v>1135</v>
      </c>
      <c r="C508" s="105" t="s">
        <v>579</v>
      </c>
      <c r="D508" s="112">
        <v>13534.56093698</v>
      </c>
      <c r="E508" s="113">
        <f t="shared" si="21"/>
        <v>5.3879676867498913E-4</v>
      </c>
      <c r="F508" s="319">
        <v>1.2775857484711512E-2</v>
      </c>
      <c r="G508" s="319">
        <v>0.13967000000000002</v>
      </c>
      <c r="H508" s="114">
        <f t="shared" si="22"/>
        <v>0.15333805949215637</v>
      </c>
      <c r="I508" s="115">
        <f t="shared" si="23"/>
        <v>8.2618050969267097E-5</v>
      </c>
    </row>
    <row r="509" spans="2:9">
      <c r="B509" s="104" t="s">
        <v>1136</v>
      </c>
      <c r="C509" s="105" t="s">
        <v>580</v>
      </c>
      <c r="D509" s="112">
        <v>30995.279453399999</v>
      </c>
      <c r="E509" s="113">
        <f t="shared" si="21"/>
        <v>1.2338897797593831E-3</v>
      </c>
      <c r="F509" s="319">
        <v>1.6584402764067127E-2</v>
      </c>
      <c r="G509" s="319">
        <v>0.12200000000000001</v>
      </c>
      <c r="H509" s="114">
        <f t="shared" si="22"/>
        <v>0.13959605133267522</v>
      </c>
      <c r="I509" s="115">
        <f t="shared" si="23"/>
        <v>1.7224614103415417E-4</v>
      </c>
    </row>
    <row r="510" spans="2:9">
      <c r="B510" s="104" t="s">
        <v>1137</v>
      </c>
      <c r="C510" s="105" t="s">
        <v>581</v>
      </c>
      <c r="D510" s="112">
        <v>23842.616106860001</v>
      </c>
      <c r="E510" s="113">
        <f t="shared" si="21"/>
        <v>9.4914970459328773E-4</v>
      </c>
      <c r="F510" s="319">
        <v>8.4779247551967016E-3</v>
      </c>
      <c r="G510" s="319">
        <v>4.333E-2</v>
      </c>
      <c r="H510" s="114">
        <f t="shared" si="22"/>
        <v>5.199159899501804E-2</v>
      </c>
      <c r="I510" s="115">
        <f t="shared" si="23"/>
        <v>4.9347810827454048E-5</v>
      </c>
    </row>
    <row r="511" spans="2:9">
      <c r="B511" s="104" t="s">
        <v>1138</v>
      </c>
      <c r="C511" s="105" t="s">
        <v>582</v>
      </c>
      <c r="D511" s="112">
        <v>8233.696337899999</v>
      </c>
      <c r="E511" s="113">
        <f t="shared" si="21"/>
        <v>3.2777487217856442E-4</v>
      </c>
      <c r="F511" s="319">
        <v>2.8780487804878054E-2</v>
      </c>
      <c r="G511" s="319">
        <v>7.5979999999999992E-2</v>
      </c>
      <c r="H511" s="114">
        <f t="shared" si="22"/>
        <v>0.10585385853658535</v>
      </c>
      <c r="I511" s="115">
        <f t="shared" si="23"/>
        <v>3.4696234951437105E-5</v>
      </c>
    </row>
    <row r="512" spans="2:9">
      <c r="B512" s="104" t="s">
        <v>1139</v>
      </c>
      <c r="C512" s="105" t="s">
        <v>583</v>
      </c>
      <c r="D512" s="112">
        <v>48808.571592330001</v>
      </c>
      <c r="E512" s="113">
        <f t="shared" si="21"/>
        <v>1.943018379394669E-3</v>
      </c>
      <c r="F512" s="319">
        <v>6.1979013435324113E-3</v>
      </c>
      <c r="G512" s="319">
        <v>0.10807</v>
      </c>
      <c r="H512" s="114">
        <f t="shared" si="22"/>
        <v>0.11460280494263018</v>
      </c>
      <c r="I512" s="115">
        <f t="shared" si="23"/>
        <v>2.2267535633371268E-4</v>
      </c>
    </row>
    <row r="513" spans="2:9">
      <c r="B513" s="110"/>
      <c r="C513" s="116" t="s">
        <v>584</v>
      </c>
      <c r="D513" s="117">
        <f>SUMIF(H13:H512,"&lt;&gt;n/a",D13:D512)</f>
        <v>25119974.216371488</v>
      </c>
      <c r="E513" s="118"/>
      <c r="F513" s="118"/>
      <c r="G513" s="118"/>
      <c r="H513" s="119"/>
      <c r="I513" s="120">
        <f>SUM(I13:I512)</f>
        <v>0.1342336143787356</v>
      </c>
    </row>
    <row r="514" spans="2:9">
      <c r="B514" s="121" t="s">
        <v>77</v>
      </c>
      <c r="C514" s="104"/>
      <c r="D514" s="122"/>
      <c r="E514" s="104"/>
      <c r="G514" s="123"/>
      <c r="H514" s="123"/>
      <c r="I514" s="124"/>
    </row>
    <row r="515" spans="2:9">
      <c r="B515" s="104" t="s">
        <v>585</v>
      </c>
      <c r="C515" s="104"/>
      <c r="D515" s="104"/>
      <c r="E515" s="104"/>
      <c r="G515" s="104"/>
      <c r="H515" s="104"/>
    </row>
    <row r="516" spans="2:9">
      <c r="B516" s="104" t="s">
        <v>586</v>
      </c>
      <c r="C516" s="104"/>
      <c r="D516" s="104"/>
      <c r="E516" s="104"/>
      <c r="F516" s="104"/>
      <c r="G516" s="104"/>
      <c r="H516" s="104"/>
    </row>
    <row r="517" spans="2:9">
      <c r="B517" s="104" t="s">
        <v>587</v>
      </c>
      <c r="C517" s="104"/>
      <c r="D517" s="104"/>
      <c r="E517" s="104"/>
      <c r="F517" s="104"/>
      <c r="G517" s="104"/>
      <c r="H517" s="104"/>
    </row>
    <row r="518" spans="2:9">
      <c r="B518" s="104" t="s">
        <v>588</v>
      </c>
      <c r="C518" s="104"/>
      <c r="D518" s="104"/>
      <c r="E518" s="104"/>
      <c r="F518" s="104"/>
      <c r="G518" s="104"/>
      <c r="H518" s="104"/>
    </row>
    <row r="519" spans="2:9">
      <c r="B519" s="104" t="s">
        <v>589</v>
      </c>
      <c r="C519" s="104"/>
      <c r="D519" s="104"/>
      <c r="E519" s="104"/>
      <c r="F519" s="104"/>
      <c r="G519" s="104"/>
      <c r="H519" s="104"/>
    </row>
    <row r="520" spans="2:9">
      <c r="B520" s="104" t="s">
        <v>590</v>
      </c>
      <c r="C520" s="104"/>
      <c r="D520" s="104"/>
      <c r="E520" s="104"/>
      <c r="F520" s="104"/>
      <c r="G520" s="104"/>
      <c r="H520" s="104"/>
    </row>
    <row r="521" spans="2:9">
      <c r="B521" s="104" t="s">
        <v>591</v>
      </c>
      <c r="C521" s="104"/>
      <c r="D521" s="104"/>
      <c r="E521" s="104"/>
      <c r="F521" s="104"/>
      <c r="G521" s="104"/>
      <c r="H521" s="104"/>
    </row>
    <row r="522" spans="2:9">
      <c r="B522" s="104" t="s">
        <v>592</v>
      </c>
      <c r="C522" s="104"/>
      <c r="D522" s="104"/>
      <c r="E522" s="104"/>
      <c r="F522" s="104"/>
      <c r="G522" s="104"/>
      <c r="H522" s="104"/>
    </row>
    <row r="523" spans="2:9">
      <c r="B523" s="104" t="s">
        <v>593</v>
      </c>
      <c r="C523" s="104"/>
      <c r="D523" s="104"/>
      <c r="E523" s="104"/>
      <c r="F523" s="104"/>
      <c r="G523" s="104"/>
      <c r="H523" s="104"/>
    </row>
  </sheetData>
  <printOptions horizontalCentered="1"/>
  <pageMargins left="0.7" right="0.7" top="0.85" bottom="0.75" header="0.3" footer="0.3"/>
  <pageSetup scale="68" fitToHeight="7" orientation="portrait" useFirstPageNumber="1" r:id="rId1"/>
  <headerFooter scaleWithDoc="0">
    <oddHeader>&amp;R&amp;10Dominion Energy Utah
Docket No. 19-057-02
DEU Exhibit 2.03
Page &amp;P of 14</oddHeader>
  </headerFooter>
  <rowBreaks count="1" manualBreakCount="1">
    <brk id="427" max="8" man="1"/>
  </rowBreaks>
  <colBreaks count="1" manualBreakCount="1">
    <brk id="9" max="1048575" man="1"/>
  </colBreaks>
  <ignoredErrors>
    <ignoredError sqref="F19 F37 F39 F88 F102 F131 F165 F246 F252 F255:F256 F262 F266 F280 F286 F297 F323 F351 F396 F425 F457 F485 F4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B2:I524"/>
  <sheetViews>
    <sheetView view="pageLayout" zoomScale="85" zoomScaleNormal="85" zoomScaleSheetLayoutView="85" zoomScalePageLayoutView="85" workbookViewId="0">
      <selection activeCell="I6" sqref="I6"/>
    </sheetView>
  </sheetViews>
  <sheetFormatPr defaultColWidth="8.375" defaultRowHeight="12.75"/>
  <cols>
    <col min="1" max="1" width="2.25" style="2" customWidth="1"/>
    <col min="2" max="2" width="31.875" style="2" customWidth="1"/>
    <col min="3" max="3" width="8.375" style="4" customWidth="1"/>
    <col min="4" max="9" width="12.625" style="2" customWidth="1"/>
    <col min="10" max="10" width="2.25" style="2" customWidth="1"/>
    <col min="11" max="16384" width="8.375" style="2"/>
  </cols>
  <sheetData>
    <row r="2" spans="2:9">
      <c r="B2" s="438" t="s">
        <v>120</v>
      </c>
      <c r="C2" s="438"/>
      <c r="D2" s="438"/>
      <c r="E2" s="438"/>
      <c r="F2" s="438"/>
      <c r="G2" s="438"/>
      <c r="H2" s="438"/>
      <c r="I2" s="438"/>
    </row>
    <row r="3" spans="2:9">
      <c r="B3" s="438" t="s">
        <v>594</v>
      </c>
      <c r="C3" s="438"/>
      <c r="D3" s="438"/>
      <c r="E3" s="438"/>
      <c r="F3" s="438"/>
      <c r="G3" s="438"/>
      <c r="H3" s="438"/>
      <c r="I3" s="438"/>
    </row>
    <row r="5" spans="2:9">
      <c r="B5" s="12"/>
      <c r="C5" s="83"/>
      <c r="D5" s="84" t="s">
        <v>51</v>
      </c>
      <c r="E5" s="84" t="s">
        <v>52</v>
      </c>
      <c r="F5" s="84" t="s">
        <v>53</v>
      </c>
    </row>
    <row r="6" spans="2:9" ht="39" customHeight="1">
      <c r="B6" s="12"/>
      <c r="C6" s="83"/>
      <c r="D6" s="85" t="s">
        <v>122</v>
      </c>
      <c r="E6" s="85" t="s">
        <v>123</v>
      </c>
      <c r="F6" s="85" t="s">
        <v>595</v>
      </c>
    </row>
    <row r="7" spans="2:9">
      <c r="B7" s="12"/>
      <c r="C7" s="83"/>
      <c r="D7" s="86">
        <f>I513</f>
        <v>0.14934002286753922</v>
      </c>
      <c r="E7" s="86">
        <f>'DEU 2.03 MRP Bloomberg'!E7</f>
        <v>2.9170000000000001E-2</v>
      </c>
      <c r="F7" s="86">
        <f>D7-E7</f>
        <v>0.12017002286753922</v>
      </c>
    </row>
    <row r="8" spans="2:9">
      <c r="B8" s="87"/>
      <c r="C8" s="13"/>
      <c r="D8" s="12"/>
      <c r="E8" s="88" t="s">
        <v>30</v>
      </c>
      <c r="F8" s="89"/>
      <c r="G8" s="87"/>
      <c r="H8" s="87"/>
      <c r="I8" s="12"/>
    </row>
    <row r="9" spans="2:9">
      <c r="B9" s="12"/>
      <c r="C9" s="83"/>
      <c r="D9" s="12"/>
      <c r="E9" s="12"/>
      <c r="F9" s="12"/>
      <c r="G9" s="12"/>
      <c r="H9" s="12"/>
    </row>
    <row r="10" spans="2:9">
      <c r="B10" s="12"/>
      <c r="C10" s="83"/>
      <c r="D10" s="84" t="s">
        <v>54</v>
      </c>
      <c r="E10" s="84" t="s">
        <v>55</v>
      </c>
      <c r="F10" s="84" t="s">
        <v>56</v>
      </c>
      <c r="G10" s="84" t="s">
        <v>57</v>
      </c>
      <c r="H10" s="84" t="s">
        <v>58</v>
      </c>
      <c r="I10" s="90" t="s">
        <v>59</v>
      </c>
    </row>
    <row r="11" spans="2:9" ht="25.5">
      <c r="B11" s="91" t="s">
        <v>1</v>
      </c>
      <c r="C11" s="91" t="s">
        <v>0</v>
      </c>
      <c r="D11" s="85" t="s">
        <v>125</v>
      </c>
      <c r="E11" s="85" t="s">
        <v>126</v>
      </c>
      <c r="F11" s="85" t="s">
        <v>596</v>
      </c>
      <c r="G11" s="85" t="s">
        <v>597</v>
      </c>
      <c r="H11" s="85" t="s">
        <v>129</v>
      </c>
      <c r="I11" s="85" t="s">
        <v>130</v>
      </c>
    </row>
    <row r="13" spans="2:9">
      <c r="B13" s="2" t="s">
        <v>626</v>
      </c>
      <c r="C13" s="4" t="s">
        <v>131</v>
      </c>
      <c r="D13" s="112">
        <v>24486</v>
      </c>
      <c r="E13" s="92">
        <f>IF(H13="N/A","N/A",D13/$D$513)</f>
        <v>1.0550267595973038E-3</v>
      </c>
      <c r="F13" s="319">
        <v>8.6E-3</v>
      </c>
      <c r="G13" s="319">
        <v>9.5000000000000001E-2</v>
      </c>
      <c r="H13" s="92">
        <f t="shared" ref="H13:H76" si="0">IFERROR(F13*(1+0.5*G13)+G13,"N/A")</f>
        <v>0.1040085</v>
      </c>
      <c r="I13" s="93">
        <f t="shared" ref="I13:I76" si="1">IF(ISNUMBER(E13),H13*E13,"N/A")</f>
        <v>1.0973175072557618E-4</v>
      </c>
    </row>
    <row r="14" spans="2:9">
      <c r="B14" s="2" t="s">
        <v>627</v>
      </c>
      <c r="C14" s="4" t="s">
        <v>132</v>
      </c>
      <c r="D14" s="112">
        <v>15081.13</v>
      </c>
      <c r="E14" s="92">
        <f t="shared" ref="E14:E77" si="2">IF(H14="N/A","N/A",D14/$D$513)</f>
        <v>6.4979971064958286E-4</v>
      </c>
      <c r="F14" s="319">
        <v>1.18E-2</v>
      </c>
      <c r="G14" s="319">
        <v>0.01</v>
      </c>
      <c r="H14" s="92">
        <f t="shared" si="0"/>
        <v>2.1858999999999996E-2</v>
      </c>
      <c r="I14" s="93">
        <f t="shared" si="1"/>
        <v>1.4203971875089229E-5</v>
      </c>
    </row>
    <row r="15" spans="2:9">
      <c r="B15" s="2" t="s">
        <v>628</v>
      </c>
      <c r="C15" s="4" t="s">
        <v>133</v>
      </c>
      <c r="D15" s="112">
        <v>11585.63</v>
      </c>
      <c r="E15" s="92">
        <f t="shared" si="2"/>
        <v>4.9918931948024633E-4</v>
      </c>
      <c r="F15" s="319">
        <v>1.5E-3</v>
      </c>
      <c r="G15" s="319">
        <v>0.14000000000000001</v>
      </c>
      <c r="H15" s="92">
        <f t="shared" si="0"/>
        <v>0.14160500000000001</v>
      </c>
      <c r="I15" s="93">
        <f t="shared" si="1"/>
        <v>7.0687703585000289E-5</v>
      </c>
    </row>
    <row r="16" spans="2:9">
      <c r="B16" s="2" t="s">
        <v>629</v>
      </c>
      <c r="C16" s="4" t="s">
        <v>134</v>
      </c>
      <c r="D16" s="112">
        <v>924774.1</v>
      </c>
      <c r="E16" s="92">
        <f t="shared" si="2"/>
        <v>3.984568414941244E-2</v>
      </c>
      <c r="F16" s="319">
        <v>1.5300000000000001E-2</v>
      </c>
      <c r="G16" s="319">
        <v>0.125</v>
      </c>
      <c r="H16" s="92">
        <f t="shared" si="0"/>
        <v>0.14125625</v>
      </c>
      <c r="I16" s="93">
        <f t="shared" si="1"/>
        <v>5.6284519216304408E-3</v>
      </c>
    </row>
    <row r="17" spans="2:9">
      <c r="B17" s="2" t="s">
        <v>630</v>
      </c>
      <c r="C17" s="4" t="s">
        <v>135</v>
      </c>
      <c r="D17" s="112">
        <v>122960.5</v>
      </c>
      <c r="E17" s="92">
        <f t="shared" si="2"/>
        <v>5.2979914185029928E-3</v>
      </c>
      <c r="F17" s="319">
        <v>5.4900000000000004E-2</v>
      </c>
      <c r="G17" s="319">
        <v>0.125</v>
      </c>
      <c r="H17" s="92">
        <f t="shared" si="0"/>
        <v>0.18333125</v>
      </c>
      <c r="I17" s="93">
        <f t="shared" si="1"/>
        <v>9.7128738924342681E-4</v>
      </c>
    </row>
    <row r="18" spans="2:9">
      <c r="B18" s="2" t="s">
        <v>631</v>
      </c>
      <c r="C18" s="4" t="s">
        <v>136</v>
      </c>
      <c r="D18" s="112">
        <v>16641.02</v>
      </c>
      <c r="E18" s="92">
        <f t="shared" si="2"/>
        <v>7.1701059409433657E-4</v>
      </c>
      <c r="F18" s="319">
        <v>2.07E-2</v>
      </c>
      <c r="G18" s="319">
        <v>0.08</v>
      </c>
      <c r="H18" s="92">
        <f t="shared" si="0"/>
        <v>0.10152800000000001</v>
      </c>
      <c r="I18" s="93">
        <f t="shared" si="1"/>
        <v>7.2796651597209808E-5</v>
      </c>
    </row>
    <row r="19" spans="2:9">
      <c r="B19" s="2" t="s">
        <v>632</v>
      </c>
      <c r="C19" s="4" t="s">
        <v>633</v>
      </c>
      <c r="D19" s="112">
        <v>11802.49</v>
      </c>
      <c r="E19" s="92">
        <f t="shared" si="2"/>
        <v>5.0853315281710297E-4</v>
      </c>
      <c r="F19" s="319">
        <v>0</v>
      </c>
      <c r="G19" s="319">
        <v>0.245</v>
      </c>
      <c r="H19" s="92">
        <f t="shared" si="0"/>
        <v>0.245</v>
      </c>
      <c r="I19" s="93">
        <f t="shared" si="1"/>
        <v>1.2459062244019024E-4</v>
      </c>
    </row>
    <row r="20" spans="2:9">
      <c r="B20" s="2" t="s">
        <v>634</v>
      </c>
      <c r="C20" s="4" t="s">
        <v>137</v>
      </c>
      <c r="D20" s="112">
        <v>134818.70000000001</v>
      </c>
      <c r="E20" s="92">
        <f t="shared" si="2"/>
        <v>5.8089249446263598E-3</v>
      </c>
      <c r="F20" s="319">
        <v>1.6799999999999999E-2</v>
      </c>
      <c r="G20" s="319">
        <v>0.1</v>
      </c>
      <c r="H20" s="92">
        <f t="shared" si="0"/>
        <v>0.11764000000000001</v>
      </c>
      <c r="I20" s="93">
        <f t="shared" si="1"/>
        <v>6.8336193048584501E-4</v>
      </c>
    </row>
    <row r="21" spans="2:9">
      <c r="B21" s="2" t="s">
        <v>635</v>
      </c>
      <c r="C21" s="4" t="s">
        <v>138</v>
      </c>
      <c r="D21" s="112">
        <v>111403.9</v>
      </c>
      <c r="E21" s="92">
        <f t="shared" si="2"/>
        <v>4.8000529128278228E-3</v>
      </c>
      <c r="F21" s="319">
        <v>1.7500000000000002E-2</v>
      </c>
      <c r="G21" s="319">
        <v>0.09</v>
      </c>
      <c r="H21" s="92">
        <f t="shared" si="0"/>
        <v>0.10828749999999999</v>
      </c>
      <c r="I21" s="93">
        <f t="shared" si="1"/>
        <v>5.1978572979784286E-4</v>
      </c>
    </row>
    <row r="22" spans="2:9">
      <c r="B22" s="2" t="s">
        <v>636</v>
      </c>
      <c r="C22" s="4" t="s">
        <v>139</v>
      </c>
      <c r="D22" s="112">
        <v>134724.5</v>
      </c>
      <c r="E22" s="92">
        <f t="shared" si="2"/>
        <v>5.804866155083189E-3</v>
      </c>
      <c r="F22" s="319">
        <v>0</v>
      </c>
      <c r="G22" s="319">
        <v>0.19500000000000001</v>
      </c>
      <c r="H22" s="92">
        <f t="shared" si="0"/>
        <v>0.19500000000000001</v>
      </c>
      <c r="I22" s="93">
        <f t="shared" si="1"/>
        <v>1.1319489002412219E-3</v>
      </c>
    </row>
    <row r="23" spans="2:9">
      <c r="B23" s="2" t="s">
        <v>637</v>
      </c>
      <c r="C23" s="4" t="s">
        <v>140</v>
      </c>
      <c r="D23" s="112">
        <v>40717.11</v>
      </c>
      <c r="E23" s="92">
        <f t="shared" si="2"/>
        <v>1.7543755870075544E-3</v>
      </c>
      <c r="F23" s="319">
        <v>1.95E-2</v>
      </c>
      <c r="G23" s="319">
        <v>0.1</v>
      </c>
      <c r="H23" s="92">
        <f t="shared" si="0"/>
        <v>0.120475</v>
      </c>
      <c r="I23" s="93">
        <f t="shared" si="1"/>
        <v>2.113583988447351E-4</v>
      </c>
    </row>
    <row r="24" spans="2:9">
      <c r="B24" s="2" t="s">
        <v>638</v>
      </c>
      <c r="C24" s="4" t="s">
        <v>141</v>
      </c>
      <c r="D24" s="112">
        <v>23833.599999999999</v>
      </c>
      <c r="E24" s="92">
        <f t="shared" si="2"/>
        <v>1.0269168413598914E-3</v>
      </c>
      <c r="F24" s="319">
        <v>3.2899999999999999E-2</v>
      </c>
      <c r="G24" s="319">
        <v>9.5000000000000001E-2</v>
      </c>
      <c r="H24" s="92">
        <f t="shared" si="0"/>
        <v>0.12946275000000002</v>
      </c>
      <c r="I24" s="93">
        <f t="shared" si="1"/>
        <v>1.3294747830376529E-4</v>
      </c>
    </row>
    <row r="25" spans="2:9">
      <c r="B25" s="2" t="s">
        <v>639</v>
      </c>
      <c r="C25" s="4" t="s">
        <v>142</v>
      </c>
      <c r="D25" s="112">
        <v>69928.23</v>
      </c>
      <c r="E25" s="92">
        <f t="shared" si="2"/>
        <v>3.0129932982632919E-3</v>
      </c>
      <c r="F25" s="319">
        <v>2.1600000000000001E-2</v>
      </c>
      <c r="G25" s="319">
        <v>0.13500000000000001</v>
      </c>
      <c r="H25" s="92">
        <f t="shared" si="0"/>
        <v>0.158058</v>
      </c>
      <c r="I25" s="93">
        <f t="shared" si="1"/>
        <v>4.7622769473689943E-4</v>
      </c>
    </row>
    <row r="26" spans="2:9">
      <c r="B26" s="2" t="s">
        <v>640</v>
      </c>
      <c r="C26" s="4" t="s">
        <v>143</v>
      </c>
      <c r="D26" s="112">
        <v>7735.69</v>
      </c>
      <c r="E26" s="92">
        <f t="shared" si="2"/>
        <v>3.3330719406800892E-4</v>
      </c>
      <c r="F26" s="319">
        <v>1.7000000000000001E-2</v>
      </c>
      <c r="G26" s="319">
        <v>0.13500000000000001</v>
      </c>
      <c r="H26" s="92">
        <f t="shared" si="0"/>
        <v>0.15314750000000002</v>
      </c>
      <c r="I26" s="93">
        <f t="shared" si="1"/>
        <v>5.10451635035304E-5</v>
      </c>
    </row>
    <row r="27" spans="2:9">
      <c r="B27" s="2" t="s">
        <v>641</v>
      </c>
      <c r="C27" s="4" t="s">
        <v>144</v>
      </c>
      <c r="D27" s="112">
        <v>37609.550000000003</v>
      </c>
      <c r="E27" s="92" t="str">
        <f t="shared" si="2"/>
        <v>N/A</v>
      </c>
      <c r="F27" s="319">
        <v>0</v>
      </c>
      <c r="G27" s="319" t="s">
        <v>151</v>
      </c>
      <c r="H27" s="92" t="str">
        <f t="shared" si="0"/>
        <v>N/A</v>
      </c>
      <c r="I27" s="93" t="str">
        <f t="shared" si="1"/>
        <v>N/A</v>
      </c>
    </row>
    <row r="28" spans="2:9">
      <c r="B28" s="2" t="s">
        <v>642</v>
      </c>
      <c r="C28" s="4" t="s">
        <v>2</v>
      </c>
      <c r="D28" s="112">
        <v>17579.55</v>
      </c>
      <c r="E28" s="92">
        <f t="shared" si="2"/>
        <v>7.57448977851784E-4</v>
      </c>
      <c r="F28" s="319">
        <v>2.7300000000000001E-2</v>
      </c>
      <c r="G28" s="319">
        <v>6.5000000000000002E-2</v>
      </c>
      <c r="H28" s="92">
        <f t="shared" si="0"/>
        <v>9.3187249999999999E-2</v>
      </c>
      <c r="I28" s="93">
        <f t="shared" si="1"/>
        <v>7.0584587261318663E-5</v>
      </c>
    </row>
    <row r="29" spans="2:9">
      <c r="B29" s="2" t="s">
        <v>643</v>
      </c>
      <c r="C29" s="4" t="s">
        <v>145</v>
      </c>
      <c r="D29" s="112">
        <v>40890.379999999997</v>
      </c>
      <c r="E29" s="92">
        <f t="shared" si="2"/>
        <v>1.7618412607245935E-3</v>
      </c>
      <c r="F29" s="319">
        <v>3.3300000000000003E-2</v>
      </c>
      <c r="G29" s="319">
        <v>0.04</v>
      </c>
      <c r="H29" s="92">
        <f t="shared" si="0"/>
        <v>7.3966000000000004E-2</v>
      </c>
      <c r="I29" s="93">
        <f t="shared" si="1"/>
        <v>1.303163506907553E-4</v>
      </c>
    </row>
    <row r="30" spans="2:9">
      <c r="B30" s="2" t="s">
        <v>644</v>
      </c>
      <c r="C30" s="4" t="s">
        <v>3</v>
      </c>
      <c r="D30" s="112">
        <v>10698.76</v>
      </c>
      <c r="E30" s="92" t="str">
        <f t="shared" si="2"/>
        <v>N/A</v>
      </c>
      <c r="F30" s="319">
        <v>3.4099999999999998E-2</v>
      </c>
      <c r="G30" s="319" t="s">
        <v>151</v>
      </c>
      <c r="H30" s="92" t="str">
        <f t="shared" si="0"/>
        <v>N/A</v>
      </c>
      <c r="I30" s="93" t="str">
        <f t="shared" si="1"/>
        <v>N/A</v>
      </c>
    </row>
    <row r="31" spans="2:9">
      <c r="B31" s="2" t="s">
        <v>645</v>
      </c>
      <c r="C31" s="4" t="s">
        <v>146</v>
      </c>
      <c r="D31" s="112">
        <v>38134.39</v>
      </c>
      <c r="E31" s="92">
        <f t="shared" si="2"/>
        <v>1.6430940909466563E-3</v>
      </c>
      <c r="F31" s="319">
        <v>2.1600000000000001E-2</v>
      </c>
      <c r="G31" s="319">
        <v>7.4999999999999997E-2</v>
      </c>
      <c r="H31" s="92">
        <f t="shared" si="0"/>
        <v>9.7409999999999997E-2</v>
      </c>
      <c r="I31" s="93">
        <f t="shared" si="1"/>
        <v>1.600537953991138E-4</v>
      </c>
    </row>
    <row r="32" spans="2:9">
      <c r="B32" s="2" t="s">
        <v>646</v>
      </c>
      <c r="C32" s="4" t="s">
        <v>147</v>
      </c>
      <c r="D32" s="112">
        <v>47295.68</v>
      </c>
      <c r="E32" s="92">
        <f t="shared" si="2"/>
        <v>2.0378260235788211E-3</v>
      </c>
      <c r="F32" s="319">
        <v>2.1099999999999997E-2</v>
      </c>
      <c r="G32" s="319">
        <v>0.04</v>
      </c>
      <c r="H32" s="92">
        <f t="shared" si="0"/>
        <v>6.1521999999999993E-2</v>
      </c>
      <c r="I32" s="93">
        <f t="shared" si="1"/>
        <v>1.2537113262261622E-4</v>
      </c>
    </row>
    <row r="33" spans="2:9">
      <c r="B33" s="2" t="s">
        <v>647</v>
      </c>
      <c r="C33" s="4" t="s">
        <v>148</v>
      </c>
      <c r="D33" s="112">
        <v>44049.74</v>
      </c>
      <c r="E33" s="92" t="str">
        <f t="shared" si="2"/>
        <v>N/A</v>
      </c>
      <c r="F33" s="319">
        <v>2.52E-2</v>
      </c>
      <c r="G33" s="319" t="s">
        <v>151</v>
      </c>
      <c r="H33" s="92" t="str">
        <f t="shared" si="0"/>
        <v>N/A</v>
      </c>
      <c r="I33" s="93" t="str">
        <f t="shared" si="1"/>
        <v>N/A</v>
      </c>
    </row>
    <row r="34" spans="2:9">
      <c r="B34" s="2" t="s">
        <v>648</v>
      </c>
      <c r="C34" s="4" t="s">
        <v>149</v>
      </c>
      <c r="D34" s="112">
        <v>7539.92</v>
      </c>
      <c r="E34" s="92">
        <f t="shared" si="2"/>
        <v>3.2487206424989395E-4</v>
      </c>
      <c r="F34" s="319">
        <v>3.1600000000000003E-2</v>
      </c>
      <c r="G34" s="319">
        <v>-0.03</v>
      </c>
      <c r="H34" s="92">
        <f t="shared" si="0"/>
        <v>1.126000000000002E-3</v>
      </c>
      <c r="I34" s="93">
        <f t="shared" si="1"/>
        <v>3.6580594434538125E-7</v>
      </c>
    </row>
    <row r="35" spans="2:9">
      <c r="B35" s="2" t="s">
        <v>649</v>
      </c>
      <c r="C35" s="4" t="s">
        <v>150</v>
      </c>
      <c r="D35" s="112">
        <v>5919.74</v>
      </c>
      <c r="E35" s="92">
        <f t="shared" si="2"/>
        <v>2.5506346932363565E-4</v>
      </c>
      <c r="F35" s="319">
        <v>2.5099999999999997E-2</v>
      </c>
      <c r="G35" s="319">
        <v>6.5000000000000002E-2</v>
      </c>
      <c r="H35" s="92">
        <f t="shared" si="0"/>
        <v>9.0915750000000004E-2</v>
      </c>
      <c r="I35" s="93">
        <f t="shared" si="1"/>
        <v>2.318928661116033E-5</v>
      </c>
    </row>
    <row r="36" spans="2:9">
      <c r="B36" s="2" t="s">
        <v>650</v>
      </c>
      <c r="C36" s="4" t="s">
        <v>152</v>
      </c>
      <c r="D36" s="112">
        <v>15235.37</v>
      </c>
      <c r="E36" s="92">
        <f t="shared" si="2"/>
        <v>6.5644543993980135E-4</v>
      </c>
      <c r="F36" s="319">
        <v>2.0899999999999998E-2</v>
      </c>
      <c r="G36" s="319">
        <v>0.155</v>
      </c>
      <c r="H36" s="92">
        <f t="shared" si="0"/>
        <v>0.17751975</v>
      </c>
      <c r="I36" s="93">
        <f t="shared" si="1"/>
        <v>1.1653203038675355E-4</v>
      </c>
    </row>
    <row r="37" spans="2:9">
      <c r="B37" s="2" t="s">
        <v>651</v>
      </c>
      <c r="C37" s="4" t="s">
        <v>153</v>
      </c>
      <c r="D37" s="112">
        <v>12405.21</v>
      </c>
      <c r="E37" s="92">
        <f t="shared" si="2"/>
        <v>5.3450251198334023E-4</v>
      </c>
      <c r="F37" s="319">
        <v>0</v>
      </c>
      <c r="G37" s="319">
        <v>0.18</v>
      </c>
      <c r="H37" s="92">
        <f t="shared" si="0"/>
        <v>0.18</v>
      </c>
      <c r="I37" s="93">
        <f t="shared" si="1"/>
        <v>9.6210452157001242E-5</v>
      </c>
    </row>
    <row r="38" spans="2:9">
      <c r="B38" s="2" t="s">
        <v>652</v>
      </c>
      <c r="C38" s="4" t="s">
        <v>155</v>
      </c>
      <c r="D38" s="112">
        <v>7693.03</v>
      </c>
      <c r="E38" s="92">
        <f t="shared" si="2"/>
        <v>3.3146910530036942E-4</v>
      </c>
      <c r="F38" s="319">
        <v>2.0299999999999999E-2</v>
      </c>
      <c r="G38" s="319">
        <v>5.5E-2</v>
      </c>
      <c r="H38" s="92">
        <f t="shared" si="0"/>
        <v>7.5858250000000002E-2</v>
      </c>
      <c r="I38" s="93">
        <f t="shared" si="1"/>
        <v>2.5144666257151749E-5</v>
      </c>
    </row>
    <row r="39" spans="2:9">
      <c r="B39" s="2" t="s">
        <v>653</v>
      </c>
      <c r="C39" s="4" t="s">
        <v>156</v>
      </c>
      <c r="D39" s="112">
        <v>25860</v>
      </c>
      <c r="E39" s="92">
        <f t="shared" si="2"/>
        <v>1.1142282121696593E-3</v>
      </c>
      <c r="F39" s="319">
        <v>0</v>
      </c>
      <c r="G39" s="319">
        <v>0.27</v>
      </c>
      <c r="H39" s="92">
        <f t="shared" si="0"/>
        <v>0.27</v>
      </c>
      <c r="I39" s="93">
        <f t="shared" si="1"/>
        <v>3.0084161728580801E-4</v>
      </c>
    </row>
    <row r="40" spans="2:9">
      <c r="B40" s="2" t="s">
        <v>654</v>
      </c>
      <c r="C40" s="4" t="s">
        <v>157</v>
      </c>
      <c r="D40" s="112">
        <v>7447.29</v>
      </c>
      <c r="E40" s="92">
        <f t="shared" si="2"/>
        <v>3.2088092119910989E-4</v>
      </c>
      <c r="F40" s="319">
        <v>2.3199999999999998E-2</v>
      </c>
      <c r="G40" s="319">
        <v>3.5000000000000003E-2</v>
      </c>
      <c r="H40" s="92">
        <f t="shared" si="0"/>
        <v>5.8606000000000005E-2</v>
      </c>
      <c r="I40" s="93">
        <f t="shared" si="1"/>
        <v>1.8805547267795036E-5</v>
      </c>
    </row>
    <row r="41" spans="2:9">
      <c r="B41" s="2" t="s">
        <v>655</v>
      </c>
      <c r="C41" s="4" t="s">
        <v>158</v>
      </c>
      <c r="D41" s="112">
        <v>31337.48</v>
      </c>
      <c r="E41" s="92">
        <f t="shared" si="2"/>
        <v>1.3502360523705511E-3</v>
      </c>
      <c r="F41" s="319">
        <v>2.12E-2</v>
      </c>
      <c r="G41" s="319">
        <v>0.115</v>
      </c>
      <c r="H41" s="92">
        <f t="shared" si="0"/>
        <v>0.13741900000000001</v>
      </c>
      <c r="I41" s="93">
        <f t="shared" si="1"/>
        <v>1.8554808808070878E-4</v>
      </c>
    </row>
    <row r="42" spans="2:9">
      <c r="B42" s="2" t="s">
        <v>656</v>
      </c>
      <c r="C42" s="4" t="s">
        <v>159</v>
      </c>
      <c r="D42" s="112">
        <v>9418.61</v>
      </c>
      <c r="E42" s="92">
        <f t="shared" si="2"/>
        <v>4.0581906347344452E-4</v>
      </c>
      <c r="F42" s="319">
        <v>1.0800000000000001E-2</v>
      </c>
      <c r="G42" s="319">
        <v>8.5000000000000006E-2</v>
      </c>
      <c r="H42" s="92">
        <f t="shared" si="0"/>
        <v>9.6259000000000011E-2</v>
      </c>
      <c r="I42" s="93">
        <f t="shared" si="1"/>
        <v>3.9063737230890303E-5</v>
      </c>
    </row>
    <row r="43" spans="2:9">
      <c r="B43" s="2" t="s">
        <v>657</v>
      </c>
      <c r="C43" s="4" t="s">
        <v>160</v>
      </c>
      <c r="D43" s="112">
        <v>29542.83</v>
      </c>
      <c r="E43" s="92">
        <f t="shared" si="2"/>
        <v>1.272910079401863E-3</v>
      </c>
      <c r="F43" s="319">
        <v>0</v>
      </c>
      <c r="G43" s="319">
        <v>0.21</v>
      </c>
      <c r="H43" s="92">
        <f t="shared" si="0"/>
        <v>0.21</v>
      </c>
      <c r="I43" s="93">
        <f t="shared" si="1"/>
        <v>2.6731111667439123E-4</v>
      </c>
    </row>
    <row r="44" spans="2:9">
      <c r="B44" s="2" t="s">
        <v>658</v>
      </c>
      <c r="C44" s="4" t="s">
        <v>161</v>
      </c>
      <c r="D44" s="112">
        <v>38868.15</v>
      </c>
      <c r="E44" s="92">
        <f t="shared" si="2"/>
        <v>1.6747095624455586E-3</v>
      </c>
      <c r="F44" s="319">
        <v>2.0499999999999997E-2</v>
      </c>
      <c r="G44" s="319">
        <v>8.5000000000000006E-2</v>
      </c>
      <c r="H44" s="92">
        <f t="shared" si="0"/>
        <v>0.10637125</v>
      </c>
      <c r="I44" s="93">
        <f t="shared" si="1"/>
        <v>1.7814094954428714E-4</v>
      </c>
    </row>
    <row r="45" spans="2:9">
      <c r="B45" s="2" t="s">
        <v>659</v>
      </c>
      <c r="C45" s="4" t="s">
        <v>162</v>
      </c>
      <c r="D45" s="112">
        <v>29441.22</v>
      </c>
      <c r="E45" s="92">
        <f t="shared" si="2"/>
        <v>1.2685320156494051E-3</v>
      </c>
      <c r="F45" s="319">
        <v>0</v>
      </c>
      <c r="G45" s="319">
        <v>0.30499999999999999</v>
      </c>
      <c r="H45" s="92">
        <f t="shared" si="0"/>
        <v>0.30499999999999999</v>
      </c>
      <c r="I45" s="93">
        <f t="shared" si="1"/>
        <v>3.8690226477306855E-4</v>
      </c>
    </row>
    <row r="46" spans="2:9">
      <c r="B46" s="2" t="s">
        <v>660</v>
      </c>
      <c r="C46" s="4" t="s">
        <v>163</v>
      </c>
      <c r="D46" s="112">
        <v>19469.009999999998</v>
      </c>
      <c r="E46" s="92">
        <f t="shared" si="2"/>
        <v>8.38860023395716E-4</v>
      </c>
      <c r="F46" s="319">
        <v>6.6E-3</v>
      </c>
      <c r="G46" s="319">
        <v>0.105</v>
      </c>
      <c r="H46" s="92">
        <f t="shared" si="0"/>
        <v>0.11194649999999999</v>
      </c>
      <c r="I46" s="93">
        <f t="shared" si="1"/>
        <v>9.3907443609068513E-5</v>
      </c>
    </row>
    <row r="47" spans="2:9">
      <c r="B47" s="2" t="s">
        <v>661</v>
      </c>
      <c r="C47" s="4" t="s">
        <v>164</v>
      </c>
      <c r="D47" s="112">
        <v>4905.16</v>
      </c>
      <c r="E47" s="92">
        <f t="shared" si="2"/>
        <v>2.1134832394455243E-4</v>
      </c>
      <c r="F47" s="319">
        <v>1.3899999999999999E-2</v>
      </c>
      <c r="G47" s="319">
        <v>0.1</v>
      </c>
      <c r="H47" s="92">
        <f t="shared" si="0"/>
        <v>0.114595</v>
      </c>
      <c r="I47" s="93">
        <f t="shared" si="1"/>
        <v>2.4219461182425985E-5</v>
      </c>
    </row>
    <row r="48" spans="2:9">
      <c r="B48" s="2" t="s">
        <v>662</v>
      </c>
      <c r="C48" s="4" t="s">
        <v>165</v>
      </c>
      <c r="D48" s="112">
        <v>106211.3</v>
      </c>
      <c r="E48" s="92">
        <f t="shared" si="2"/>
        <v>4.5763196794746845E-3</v>
      </c>
      <c r="F48" s="319">
        <v>3.3799999999999997E-2</v>
      </c>
      <c r="G48" s="319">
        <v>7.0000000000000007E-2</v>
      </c>
      <c r="H48" s="92">
        <f t="shared" si="0"/>
        <v>0.10498299999999999</v>
      </c>
      <c r="I48" s="93">
        <f t="shared" si="1"/>
        <v>4.8043576891029078E-4</v>
      </c>
    </row>
    <row r="49" spans="2:9">
      <c r="B49" s="2" t="s">
        <v>663</v>
      </c>
      <c r="C49" s="4" t="s">
        <v>166</v>
      </c>
      <c r="D49" s="112">
        <v>19165.5</v>
      </c>
      <c r="E49" s="92">
        <f t="shared" si="2"/>
        <v>8.2578270689627248E-4</v>
      </c>
      <c r="F49" s="319">
        <v>2.7200000000000002E-2</v>
      </c>
      <c r="G49" s="319">
        <v>0.13</v>
      </c>
      <c r="H49" s="92">
        <f t="shared" si="0"/>
        <v>0.158968</v>
      </c>
      <c r="I49" s="93">
        <f t="shared" si="1"/>
        <v>1.3127302534988663E-4</v>
      </c>
    </row>
    <row r="50" spans="2:9">
      <c r="B50" s="2" t="s">
        <v>664</v>
      </c>
      <c r="C50" s="4" t="s">
        <v>167</v>
      </c>
      <c r="D50" s="112">
        <v>85087.67</v>
      </c>
      <c r="E50" s="92">
        <f t="shared" si="2"/>
        <v>3.6661671470139966E-3</v>
      </c>
      <c r="F50" s="319">
        <v>1.8700000000000001E-2</v>
      </c>
      <c r="G50" s="319">
        <v>9.5000000000000001E-2</v>
      </c>
      <c r="H50" s="92">
        <f t="shared" si="0"/>
        <v>0.11458825</v>
      </c>
      <c r="I50" s="93">
        <f t="shared" si="1"/>
        <v>4.2009967758382662E-4</v>
      </c>
    </row>
    <row r="51" spans="2:9">
      <c r="B51" s="2" t="s">
        <v>665</v>
      </c>
      <c r="C51" s="4" t="s">
        <v>168</v>
      </c>
      <c r="D51" s="112">
        <v>934736.1</v>
      </c>
      <c r="E51" s="92">
        <f t="shared" si="2"/>
        <v>4.0274916224030927E-2</v>
      </c>
      <c r="F51" s="319">
        <v>0</v>
      </c>
      <c r="G51" s="319">
        <v>0.39</v>
      </c>
      <c r="H51" s="92">
        <f t="shared" si="0"/>
        <v>0.39</v>
      </c>
      <c r="I51" s="93">
        <f t="shared" si="1"/>
        <v>1.5707217327372062E-2</v>
      </c>
    </row>
    <row r="52" spans="2:9">
      <c r="B52" s="2" t="s">
        <v>666</v>
      </c>
      <c r="C52" s="4" t="s">
        <v>667</v>
      </c>
      <c r="D52" s="112">
        <v>20445.82</v>
      </c>
      <c r="E52" s="92">
        <f t="shared" si="2"/>
        <v>8.8094777513312694E-4</v>
      </c>
      <c r="F52" s="319">
        <v>0</v>
      </c>
      <c r="G52" s="319">
        <v>0.11</v>
      </c>
      <c r="H52" s="92">
        <f t="shared" si="0"/>
        <v>0.11</v>
      </c>
      <c r="I52" s="93">
        <f t="shared" si="1"/>
        <v>9.6904255264643969E-5</v>
      </c>
    </row>
    <row r="53" spans="2:9">
      <c r="B53" s="2" t="s">
        <v>668</v>
      </c>
      <c r="C53" s="4" t="s">
        <v>169</v>
      </c>
      <c r="D53" s="112">
        <v>15979.6</v>
      </c>
      <c r="E53" s="92">
        <f t="shared" si="2"/>
        <v>6.8851203167773732E-4</v>
      </c>
      <c r="F53" s="319">
        <v>0</v>
      </c>
      <c r="G53" s="319">
        <v>0.11</v>
      </c>
      <c r="H53" s="92">
        <f t="shared" si="0"/>
        <v>0.11</v>
      </c>
      <c r="I53" s="93">
        <f t="shared" si="1"/>
        <v>7.5736323484551111E-5</v>
      </c>
    </row>
    <row r="54" spans="2:9">
      <c r="B54" s="2" t="s">
        <v>669</v>
      </c>
      <c r="C54" s="4" t="s">
        <v>170</v>
      </c>
      <c r="D54" s="112">
        <v>68469.03</v>
      </c>
      <c r="E54" s="92">
        <f t="shared" si="2"/>
        <v>2.9501208385881968E-3</v>
      </c>
      <c r="F54" s="319">
        <v>1.2E-2</v>
      </c>
      <c r="G54" s="319">
        <v>0.18</v>
      </c>
      <c r="H54" s="92">
        <f t="shared" si="0"/>
        <v>0.19308</v>
      </c>
      <c r="I54" s="93">
        <f t="shared" si="1"/>
        <v>5.6960933151460906E-4</v>
      </c>
    </row>
    <row r="55" spans="2:9">
      <c r="B55" s="2" t="s">
        <v>670</v>
      </c>
      <c r="C55" s="4" t="s">
        <v>171</v>
      </c>
      <c r="D55" s="112">
        <v>42521.26</v>
      </c>
      <c r="E55" s="92">
        <f t="shared" si="2"/>
        <v>1.8321108858855859E-3</v>
      </c>
      <c r="F55" s="319">
        <v>0.01</v>
      </c>
      <c r="G55" s="319">
        <v>0.1</v>
      </c>
      <c r="H55" s="92">
        <f t="shared" si="0"/>
        <v>0.1105</v>
      </c>
      <c r="I55" s="93">
        <f t="shared" si="1"/>
        <v>2.0244825289035724E-4</v>
      </c>
    </row>
    <row r="56" spans="2:9">
      <c r="B56" s="2" t="s">
        <v>671</v>
      </c>
      <c r="C56" s="4" t="s">
        <v>172</v>
      </c>
      <c r="D56" s="112">
        <v>7123.19</v>
      </c>
      <c r="E56" s="92">
        <f t="shared" si="2"/>
        <v>3.0691644464983742E-4</v>
      </c>
      <c r="F56" s="319">
        <v>1.7399999999999999E-2</v>
      </c>
      <c r="G56" s="319">
        <v>9.5000000000000001E-2</v>
      </c>
      <c r="H56" s="92">
        <f t="shared" si="0"/>
        <v>0.11322650000000001</v>
      </c>
      <c r="I56" s="93">
        <f t="shared" si="1"/>
        <v>3.4751074820144817E-5</v>
      </c>
    </row>
    <row r="57" spans="2:9">
      <c r="B57" s="2" t="s">
        <v>672</v>
      </c>
      <c r="C57" s="4" t="s">
        <v>173</v>
      </c>
      <c r="D57" s="112">
        <v>11675.76</v>
      </c>
      <c r="E57" s="92">
        <f t="shared" si="2"/>
        <v>5.0307274518646638E-4</v>
      </c>
      <c r="F57" s="319">
        <v>3.2199999999999999E-2</v>
      </c>
      <c r="G57" s="319">
        <v>0.5</v>
      </c>
      <c r="H57" s="92">
        <f t="shared" si="0"/>
        <v>0.54025000000000001</v>
      </c>
      <c r="I57" s="93">
        <f t="shared" si="1"/>
        <v>2.7178505058698846E-4</v>
      </c>
    </row>
    <row r="58" spans="2:9">
      <c r="B58" s="2" t="s">
        <v>673</v>
      </c>
      <c r="C58" s="4" t="s">
        <v>174</v>
      </c>
      <c r="D58" s="112">
        <v>35917.07</v>
      </c>
      <c r="E58" s="92" t="str">
        <f t="shared" si="2"/>
        <v>N/A</v>
      </c>
      <c r="F58" s="319">
        <v>1.6399999999999998E-2</v>
      </c>
      <c r="G58" s="319" t="s">
        <v>151</v>
      </c>
      <c r="H58" s="92" t="str">
        <f t="shared" si="0"/>
        <v>N/A</v>
      </c>
      <c r="I58" s="93" t="str">
        <f t="shared" si="1"/>
        <v>N/A</v>
      </c>
    </row>
    <row r="59" spans="2:9">
      <c r="B59" s="2" t="s">
        <v>674</v>
      </c>
      <c r="C59" s="4" t="s">
        <v>175</v>
      </c>
      <c r="D59" s="112">
        <v>45003.99</v>
      </c>
      <c r="E59" s="92">
        <f t="shared" si="2"/>
        <v>1.9390841190333034E-3</v>
      </c>
      <c r="F59" s="319">
        <v>2.2700000000000001E-2</v>
      </c>
      <c r="G59" s="319">
        <v>0.09</v>
      </c>
      <c r="H59" s="92">
        <f t="shared" si="0"/>
        <v>0.1137215</v>
      </c>
      <c r="I59" s="93">
        <f t="shared" si="1"/>
        <v>2.2051555464264582E-4</v>
      </c>
    </row>
    <row r="60" spans="2:9">
      <c r="B60" s="2" t="s">
        <v>675</v>
      </c>
      <c r="C60" s="4" t="s">
        <v>176</v>
      </c>
      <c r="D60" s="112">
        <v>28089.48</v>
      </c>
      <c r="E60" s="92">
        <f t="shared" si="2"/>
        <v>1.2102896783130473E-3</v>
      </c>
      <c r="F60" s="319">
        <v>9.7999999999999997E-3</v>
      </c>
      <c r="G60" s="319">
        <v>0.105</v>
      </c>
      <c r="H60" s="92">
        <f t="shared" si="0"/>
        <v>0.1153145</v>
      </c>
      <c r="I60" s="93">
        <f t="shared" si="1"/>
        <v>1.3956394910982989E-4</v>
      </c>
    </row>
    <row r="61" spans="2:9">
      <c r="B61" s="2" t="s">
        <v>676</v>
      </c>
      <c r="C61" s="4" t="s">
        <v>177</v>
      </c>
      <c r="D61" s="112">
        <v>20088.310000000001</v>
      </c>
      <c r="E61" s="92">
        <f t="shared" si="2"/>
        <v>8.655437639911017E-4</v>
      </c>
      <c r="F61" s="319">
        <v>1.1299999999999999E-2</v>
      </c>
      <c r="G61" s="319">
        <v>0.11</v>
      </c>
      <c r="H61" s="92">
        <f t="shared" si="0"/>
        <v>0.1219215</v>
      </c>
      <c r="I61" s="93">
        <f t="shared" si="1"/>
        <v>1.0552839402144111E-4</v>
      </c>
    </row>
    <row r="62" spans="2:9">
      <c r="B62" s="2" t="s">
        <v>677</v>
      </c>
      <c r="C62" s="4" t="s">
        <v>178</v>
      </c>
      <c r="D62" s="112">
        <v>15630.49</v>
      </c>
      <c r="E62" s="92" t="str">
        <f t="shared" si="2"/>
        <v>N/A</v>
      </c>
      <c r="F62" s="319">
        <v>2.76E-2</v>
      </c>
      <c r="G62" s="319" t="s">
        <v>151</v>
      </c>
      <c r="H62" s="92" t="str">
        <f t="shared" si="0"/>
        <v>N/A</v>
      </c>
      <c r="I62" s="93" t="str">
        <f t="shared" si="1"/>
        <v>N/A</v>
      </c>
    </row>
    <row r="63" spans="2:9">
      <c r="B63" s="2" t="s">
        <v>678</v>
      </c>
      <c r="C63" s="4" t="s">
        <v>179</v>
      </c>
      <c r="D63" s="112">
        <v>9910.2199999999993</v>
      </c>
      <c r="E63" s="92" t="str">
        <f t="shared" si="2"/>
        <v>N/A</v>
      </c>
      <c r="F63" s="319">
        <v>3.5999999999999999E-3</v>
      </c>
      <c r="G63" s="319" t="s">
        <v>151</v>
      </c>
      <c r="H63" s="92" t="str">
        <f t="shared" si="0"/>
        <v>N/A</v>
      </c>
      <c r="I63" s="93" t="str">
        <f t="shared" si="1"/>
        <v>N/A</v>
      </c>
    </row>
    <row r="64" spans="2:9">
      <c r="B64" s="2" t="s">
        <v>1145</v>
      </c>
      <c r="C64" s="4" t="s">
        <v>35</v>
      </c>
      <c r="D64" s="112">
        <v>11780.19</v>
      </c>
      <c r="E64" s="92">
        <f t="shared" si="2"/>
        <v>5.0757231410359239E-4</v>
      </c>
      <c r="F64" s="319">
        <v>2.1600000000000001E-2</v>
      </c>
      <c r="G64" s="319">
        <v>7.4999999999999997E-2</v>
      </c>
      <c r="H64" s="92">
        <f t="shared" si="0"/>
        <v>9.7409999999999997E-2</v>
      </c>
      <c r="I64" s="93">
        <f t="shared" si="1"/>
        <v>4.9442619116830934E-5</v>
      </c>
    </row>
    <row r="65" spans="2:9">
      <c r="B65" s="2" t="s">
        <v>679</v>
      </c>
      <c r="C65" s="4" t="s">
        <v>180</v>
      </c>
      <c r="D65" s="112">
        <v>35722.699999999997</v>
      </c>
      <c r="E65" s="92">
        <f t="shared" si="2"/>
        <v>1.5391817538620682E-3</v>
      </c>
      <c r="F65" s="319">
        <v>7.9000000000000008E-3</v>
      </c>
      <c r="G65" s="319">
        <v>9.5000000000000001E-2</v>
      </c>
      <c r="H65" s="92">
        <f t="shared" si="0"/>
        <v>0.10327525</v>
      </c>
      <c r="I65" s="93">
        <f t="shared" si="1"/>
        <v>1.5895938042554355E-4</v>
      </c>
    </row>
    <row r="66" spans="2:9">
      <c r="B66" s="2" t="s">
        <v>680</v>
      </c>
      <c r="C66" s="4" t="s">
        <v>181</v>
      </c>
      <c r="D66" s="112">
        <v>27415.8</v>
      </c>
      <c r="E66" s="92">
        <f t="shared" si="2"/>
        <v>1.1812628700387062E-3</v>
      </c>
      <c r="F66" s="319">
        <v>3.1099999999999999E-2</v>
      </c>
      <c r="G66" s="319">
        <v>0.04</v>
      </c>
      <c r="H66" s="92">
        <f t="shared" si="0"/>
        <v>7.1722000000000008E-2</v>
      </c>
      <c r="I66" s="93">
        <f t="shared" si="1"/>
        <v>8.4722535564916098E-5</v>
      </c>
    </row>
    <row r="67" spans="2:9">
      <c r="B67" s="2" t="s">
        <v>681</v>
      </c>
      <c r="C67" s="4" t="s">
        <v>182</v>
      </c>
      <c r="D67" s="112">
        <v>120407.8</v>
      </c>
      <c r="E67" s="92">
        <f t="shared" si="2"/>
        <v>5.1880033923156193E-3</v>
      </c>
      <c r="F67" s="319">
        <v>3.49E-2</v>
      </c>
      <c r="G67" s="319">
        <v>0.33500000000000002</v>
      </c>
      <c r="H67" s="92">
        <f t="shared" si="0"/>
        <v>0.37574574999999999</v>
      </c>
      <c r="I67" s="93">
        <f t="shared" si="1"/>
        <v>1.9493702256481765E-3</v>
      </c>
    </row>
    <row r="68" spans="2:9">
      <c r="B68" s="2" t="s">
        <v>682</v>
      </c>
      <c r="C68" s="4" t="s">
        <v>183</v>
      </c>
      <c r="D68" s="112">
        <v>8907.4699999999993</v>
      </c>
      <c r="E68" s="92">
        <f t="shared" si="2"/>
        <v>3.8379560607327434E-4</v>
      </c>
      <c r="F68" s="319">
        <v>2.2000000000000002E-2</v>
      </c>
      <c r="G68" s="319">
        <v>0.115</v>
      </c>
      <c r="H68" s="92">
        <f t="shared" si="0"/>
        <v>0.138265</v>
      </c>
      <c r="I68" s="93">
        <f t="shared" si="1"/>
        <v>5.3065499473721274E-5</v>
      </c>
    </row>
    <row r="69" spans="2:9">
      <c r="B69" s="2" t="s">
        <v>683</v>
      </c>
      <c r="C69" s="4" t="s">
        <v>184</v>
      </c>
      <c r="D69" s="112">
        <v>19184.919999999998</v>
      </c>
      <c r="E69" s="92">
        <f t="shared" si="2"/>
        <v>8.266194552288453E-4</v>
      </c>
      <c r="F69" s="319">
        <v>1.8799999999999997E-2</v>
      </c>
      <c r="G69" s="319">
        <v>9.5000000000000001E-2</v>
      </c>
      <c r="H69" s="92">
        <f t="shared" si="0"/>
        <v>0.114693</v>
      </c>
      <c r="I69" s="93">
        <f t="shared" si="1"/>
        <v>9.4807465178561959E-5</v>
      </c>
    </row>
    <row r="70" spans="2:9">
      <c r="B70" s="2" t="s">
        <v>684</v>
      </c>
      <c r="C70" s="4" t="s">
        <v>185</v>
      </c>
      <c r="D70" s="112">
        <v>98146.62</v>
      </c>
      <c r="E70" s="92">
        <f t="shared" si="2"/>
        <v>4.2288373137314358E-3</v>
      </c>
      <c r="F70" s="319">
        <v>1.46E-2</v>
      </c>
      <c r="G70" s="319">
        <v>0.1</v>
      </c>
      <c r="H70" s="92">
        <f t="shared" si="0"/>
        <v>0.11533</v>
      </c>
      <c r="I70" s="93">
        <f t="shared" si="1"/>
        <v>4.8771180739264649E-4</v>
      </c>
    </row>
    <row r="71" spans="2:9">
      <c r="B71" s="2" t="s">
        <v>685</v>
      </c>
      <c r="C71" s="4" t="s">
        <v>186</v>
      </c>
      <c r="D71" s="112">
        <v>25069.81</v>
      </c>
      <c r="E71" s="92">
        <f t="shared" si="2"/>
        <v>1.0801813447692593E-3</v>
      </c>
      <c r="F71" s="319">
        <v>0</v>
      </c>
      <c r="G71" s="319">
        <v>0.13500000000000001</v>
      </c>
      <c r="H71" s="92">
        <f t="shared" si="0"/>
        <v>0.13500000000000001</v>
      </c>
      <c r="I71" s="93">
        <f t="shared" si="1"/>
        <v>1.4582448154385001E-4</v>
      </c>
    </row>
    <row r="72" spans="2:9">
      <c r="B72" s="2" t="s">
        <v>686</v>
      </c>
      <c r="C72" s="4" t="s">
        <v>187</v>
      </c>
      <c r="D72" s="112">
        <v>199520.7</v>
      </c>
      <c r="E72" s="92">
        <f t="shared" si="2"/>
        <v>8.5967359958174384E-3</v>
      </c>
      <c r="F72" s="319">
        <v>2.3199999999999998E-2</v>
      </c>
      <c r="G72" s="319">
        <v>0.17499999999999999</v>
      </c>
      <c r="H72" s="92">
        <f t="shared" si="0"/>
        <v>0.20022999999999999</v>
      </c>
      <c r="I72" s="93">
        <f t="shared" si="1"/>
        <v>1.7213244484425255E-3</v>
      </c>
    </row>
    <row r="73" spans="2:9">
      <c r="B73" s="2" t="s">
        <v>687</v>
      </c>
      <c r="C73" s="4" t="s">
        <v>188</v>
      </c>
      <c r="D73" s="112">
        <v>287274.40000000002</v>
      </c>
      <c r="E73" s="92">
        <f t="shared" si="2"/>
        <v>1.2377774211682582E-2</v>
      </c>
      <c r="F73" s="319">
        <v>2.2200000000000001E-2</v>
      </c>
      <c r="G73" s="319">
        <v>0.105</v>
      </c>
      <c r="H73" s="92">
        <f t="shared" si="0"/>
        <v>0.12836549999999999</v>
      </c>
      <c r="I73" s="93">
        <f t="shared" si="1"/>
        <v>1.5888791755697405E-3</v>
      </c>
    </row>
    <row r="74" spans="2:9">
      <c r="B74" s="2" t="s">
        <v>688</v>
      </c>
      <c r="C74" s="4" t="s">
        <v>189</v>
      </c>
      <c r="D74" s="112">
        <v>38763.65</v>
      </c>
      <c r="E74" s="92">
        <f t="shared" si="2"/>
        <v>1.6702069774427847E-3</v>
      </c>
      <c r="F74" s="319">
        <v>1.1599999999999999E-2</v>
      </c>
      <c r="G74" s="319">
        <v>0.105</v>
      </c>
      <c r="H74" s="92">
        <f t="shared" si="0"/>
        <v>0.11720899999999999</v>
      </c>
      <c r="I74" s="93">
        <f t="shared" si="1"/>
        <v>1.9576328961909135E-4</v>
      </c>
    </row>
    <row r="75" spans="2:9">
      <c r="B75" s="2" t="s">
        <v>689</v>
      </c>
      <c r="C75" s="4" t="s">
        <v>190</v>
      </c>
      <c r="D75" s="112">
        <v>37913.040000000001</v>
      </c>
      <c r="E75" s="92">
        <f t="shared" si="2"/>
        <v>1.6335567972589628E-3</v>
      </c>
      <c r="F75" s="319">
        <v>3.56E-2</v>
      </c>
      <c r="G75" s="319">
        <v>0.08</v>
      </c>
      <c r="H75" s="92">
        <f t="shared" si="0"/>
        <v>0.117024</v>
      </c>
      <c r="I75" s="93">
        <f t="shared" si="1"/>
        <v>1.9116535064243287E-4</v>
      </c>
    </row>
    <row r="76" spans="2:9">
      <c r="B76" s="2" t="s">
        <v>690</v>
      </c>
      <c r="C76" s="4" t="s">
        <v>191</v>
      </c>
      <c r="D76" s="112">
        <v>19662.88</v>
      </c>
      <c r="E76" s="92">
        <f t="shared" si="2"/>
        <v>8.4721328803196252E-4</v>
      </c>
      <c r="F76" s="319">
        <v>2.7699999999999999E-2</v>
      </c>
      <c r="G76" s="319">
        <v>0.105</v>
      </c>
      <c r="H76" s="92">
        <f t="shared" si="0"/>
        <v>0.13415425</v>
      </c>
      <c r="I76" s="93">
        <f t="shared" si="1"/>
        <v>1.1365726324596191E-4</v>
      </c>
    </row>
    <row r="77" spans="2:9">
      <c r="B77" s="2" t="s">
        <v>691</v>
      </c>
      <c r="C77" s="4" t="s">
        <v>192</v>
      </c>
      <c r="D77" s="112">
        <v>61830.68</v>
      </c>
      <c r="E77" s="92">
        <f t="shared" si="2"/>
        <v>2.6640946648737165E-3</v>
      </c>
      <c r="F77" s="319">
        <v>1.3600000000000001E-2</v>
      </c>
      <c r="G77" s="319">
        <v>0.1</v>
      </c>
      <c r="H77" s="92">
        <f t="shared" ref="H77:H140" si="3">IFERROR(F77*(1+0.5*G77)+G77,"N/A")</f>
        <v>0.11428000000000001</v>
      </c>
      <c r="I77" s="93">
        <f t="shared" ref="I77:I140" si="4">IF(ISNUMBER(E77),H77*E77,"N/A")</f>
        <v>3.0445273830176833E-4</v>
      </c>
    </row>
    <row r="78" spans="2:9">
      <c r="B78" s="2" t="s">
        <v>692</v>
      </c>
      <c r="C78" s="4" t="s">
        <v>193</v>
      </c>
      <c r="D78" s="112">
        <v>17125.2</v>
      </c>
      <c r="E78" s="92">
        <f t="shared" ref="E78:E141" si="5">IF(H78="N/A","N/A",D78/$D$513)</f>
        <v>7.3787242765072894E-4</v>
      </c>
      <c r="F78" s="319">
        <v>3.2599999999999997E-2</v>
      </c>
      <c r="G78" s="319">
        <v>7.4999999999999997E-2</v>
      </c>
      <c r="H78" s="92">
        <f t="shared" si="3"/>
        <v>0.10882249999999999</v>
      </c>
      <c r="I78" s="93">
        <f t="shared" si="4"/>
        <v>8.0297122258021436E-5</v>
      </c>
    </row>
    <row r="79" spans="2:9">
      <c r="B79" s="2" t="s">
        <v>693</v>
      </c>
      <c r="C79" s="4" t="s">
        <v>194</v>
      </c>
      <c r="D79" s="112">
        <v>25161.16</v>
      </c>
      <c r="E79" s="92">
        <f t="shared" si="5"/>
        <v>1.0841173365396266E-3</v>
      </c>
      <c r="F79" s="319">
        <v>1.2800000000000001E-2</v>
      </c>
      <c r="G79" s="319">
        <v>0.13500000000000001</v>
      </c>
      <c r="H79" s="92">
        <f t="shared" si="3"/>
        <v>0.14866400000000002</v>
      </c>
      <c r="I79" s="93">
        <f t="shared" si="4"/>
        <v>1.6116921971932706E-4</v>
      </c>
    </row>
    <row r="80" spans="2:9">
      <c r="B80" s="2" t="s">
        <v>694</v>
      </c>
      <c r="C80" s="4" t="s">
        <v>195</v>
      </c>
      <c r="D80" s="112">
        <v>11598.93</v>
      </c>
      <c r="E80" s="92" t="str">
        <f t="shared" si="5"/>
        <v>N/A</v>
      </c>
      <c r="F80" s="319">
        <v>3.1800000000000002E-2</v>
      </c>
      <c r="G80" s="319" t="s">
        <v>151</v>
      </c>
      <c r="H80" s="92" t="str">
        <f t="shared" si="3"/>
        <v>N/A</v>
      </c>
      <c r="I80" s="93" t="str">
        <f t="shared" si="4"/>
        <v>N/A</v>
      </c>
    </row>
    <row r="81" spans="2:9">
      <c r="B81" s="2" t="s">
        <v>695</v>
      </c>
      <c r="C81" s="4" t="s">
        <v>196</v>
      </c>
      <c r="D81" s="112">
        <v>44298.73</v>
      </c>
      <c r="E81" s="92">
        <f t="shared" si="5"/>
        <v>1.9086966252624307E-3</v>
      </c>
      <c r="F81" s="319">
        <v>0</v>
      </c>
      <c r="G81" s="319">
        <v>5.5E-2</v>
      </c>
      <c r="H81" s="92">
        <f t="shared" si="3"/>
        <v>5.5E-2</v>
      </c>
      <c r="I81" s="93">
        <f t="shared" si="4"/>
        <v>1.0497831438943369E-4</v>
      </c>
    </row>
    <row r="82" spans="2:9">
      <c r="B82" s="2" t="s">
        <v>696</v>
      </c>
      <c r="C82" s="4" t="s">
        <v>197</v>
      </c>
      <c r="D82" s="112">
        <v>45750.16</v>
      </c>
      <c r="E82" s="92">
        <f t="shared" si="5"/>
        <v>1.971234299430621E-3</v>
      </c>
      <c r="F82" s="319">
        <v>2.3399999999999997E-2</v>
      </c>
      <c r="G82" s="319">
        <v>8.5000000000000006E-2</v>
      </c>
      <c r="H82" s="92">
        <f t="shared" si="3"/>
        <v>0.10939450000000001</v>
      </c>
      <c r="I82" s="93">
        <f t="shared" si="4"/>
        <v>2.1564219056906307E-4</v>
      </c>
    </row>
    <row r="83" spans="2:9">
      <c r="B83" s="2" t="s">
        <v>697</v>
      </c>
      <c r="C83" s="4" t="s">
        <v>198</v>
      </c>
      <c r="D83" s="112">
        <v>79218.52</v>
      </c>
      <c r="E83" s="92">
        <f t="shared" si="5"/>
        <v>3.4132834458749576E-3</v>
      </c>
      <c r="F83" s="319">
        <v>0</v>
      </c>
      <c r="G83" s="319">
        <v>0.115</v>
      </c>
      <c r="H83" s="92">
        <f t="shared" si="3"/>
        <v>0.115</v>
      </c>
      <c r="I83" s="93">
        <f t="shared" si="4"/>
        <v>3.9252759627562012E-4</v>
      </c>
    </row>
    <row r="84" spans="2:9">
      <c r="B84" s="2" t="s">
        <v>698</v>
      </c>
      <c r="C84" s="4" t="s">
        <v>199</v>
      </c>
      <c r="D84" s="112">
        <v>73735.77</v>
      </c>
      <c r="E84" s="92">
        <f t="shared" si="5"/>
        <v>3.1770485375117248E-3</v>
      </c>
      <c r="F84" s="319">
        <v>2.8399999999999998E-2</v>
      </c>
      <c r="G84" s="319">
        <v>9.5000000000000001E-2</v>
      </c>
      <c r="H84" s="92">
        <f t="shared" si="3"/>
        <v>0.124749</v>
      </c>
      <c r="I84" s="93">
        <f t="shared" si="4"/>
        <v>3.9633362800605017E-4</v>
      </c>
    </row>
    <row r="85" spans="2:9">
      <c r="B85" s="2" t="s">
        <v>699</v>
      </c>
      <c r="C85" s="4" t="s">
        <v>200</v>
      </c>
      <c r="D85" s="112">
        <v>20860.830000000002</v>
      </c>
      <c r="E85" s="92">
        <f t="shared" si="5"/>
        <v>8.9882928520012358E-4</v>
      </c>
      <c r="F85" s="319">
        <v>9.5999999999999992E-3</v>
      </c>
      <c r="G85" s="319">
        <v>0.21</v>
      </c>
      <c r="H85" s="92">
        <f t="shared" si="3"/>
        <v>0.220608</v>
      </c>
      <c r="I85" s="93">
        <f t="shared" si="4"/>
        <v>1.9828893094942887E-4</v>
      </c>
    </row>
    <row r="86" spans="2:9">
      <c r="B86" s="2" t="s">
        <v>700</v>
      </c>
      <c r="C86" s="4" t="s">
        <v>201</v>
      </c>
      <c r="D86" s="112">
        <v>77254.399999999994</v>
      </c>
      <c r="E86" s="92">
        <f t="shared" si="5"/>
        <v>3.3286555295529668E-3</v>
      </c>
      <c r="F86" s="319">
        <v>3.4700000000000002E-2</v>
      </c>
      <c r="G86" s="319">
        <v>0.115</v>
      </c>
      <c r="H86" s="92">
        <f t="shared" si="3"/>
        <v>0.15169525</v>
      </c>
      <c r="I86" s="93">
        <f t="shared" si="4"/>
        <v>5.0494123271941965E-4</v>
      </c>
    </row>
    <row r="87" spans="2:9">
      <c r="B87" s="2" t="s">
        <v>701</v>
      </c>
      <c r="C87" s="4" t="s">
        <v>702</v>
      </c>
      <c r="D87" s="112">
        <v>13556.71</v>
      </c>
      <c r="E87" s="92">
        <f t="shared" si="5"/>
        <v>5.8411712088950272E-4</v>
      </c>
      <c r="F87" s="319">
        <v>1.72E-2</v>
      </c>
      <c r="G87" s="319">
        <v>0.11</v>
      </c>
      <c r="H87" s="92">
        <f t="shared" si="3"/>
        <v>0.12814600000000001</v>
      </c>
      <c r="I87" s="93">
        <f t="shared" si="4"/>
        <v>7.4852272573506227E-5</v>
      </c>
    </row>
    <row r="88" spans="2:9">
      <c r="B88" s="2" t="s">
        <v>703</v>
      </c>
      <c r="C88" s="4" t="s">
        <v>202</v>
      </c>
      <c r="D88" s="112">
        <v>0</v>
      </c>
      <c r="E88" s="92" t="str">
        <f t="shared" si="5"/>
        <v>N/A</v>
      </c>
      <c r="F88" s="319">
        <v>0</v>
      </c>
      <c r="G88" s="319" t="s">
        <v>151</v>
      </c>
      <c r="H88" s="92" t="str">
        <f t="shared" si="3"/>
        <v>N/A</v>
      </c>
      <c r="I88" s="93" t="str">
        <f t="shared" si="4"/>
        <v>N/A</v>
      </c>
    </row>
    <row r="89" spans="2:9">
      <c r="B89" s="2" t="s">
        <v>704</v>
      </c>
      <c r="C89" s="4" t="s">
        <v>203</v>
      </c>
      <c r="D89" s="112">
        <v>51326.45</v>
      </c>
      <c r="E89" s="92">
        <f t="shared" si="5"/>
        <v>2.2114995599580591E-3</v>
      </c>
      <c r="F89" s="319">
        <v>0</v>
      </c>
      <c r="G89" s="319">
        <v>0.16</v>
      </c>
      <c r="H89" s="92">
        <f t="shared" si="3"/>
        <v>0.16</v>
      </c>
      <c r="I89" s="93">
        <f t="shared" si="4"/>
        <v>3.5383992959328944E-4</v>
      </c>
    </row>
    <row r="90" spans="2:9">
      <c r="B90" s="2" t="s">
        <v>705</v>
      </c>
      <c r="C90" s="4" t="s">
        <v>204</v>
      </c>
      <c r="D90" s="112">
        <v>7996.32</v>
      </c>
      <c r="E90" s="92">
        <f t="shared" si="5"/>
        <v>3.4453694267349145E-4</v>
      </c>
      <c r="F90" s="319">
        <v>1.7600000000000001E-2</v>
      </c>
      <c r="G90" s="319">
        <v>0.08</v>
      </c>
      <c r="H90" s="92">
        <f t="shared" si="3"/>
        <v>9.8304000000000002E-2</v>
      </c>
      <c r="I90" s="93">
        <f t="shared" si="4"/>
        <v>3.3869359612574904E-5</v>
      </c>
    </row>
    <row r="91" spans="2:9">
      <c r="B91" s="2" t="s">
        <v>706</v>
      </c>
      <c r="C91" s="4" t="s">
        <v>205</v>
      </c>
      <c r="D91" s="112">
        <v>20196.509999999998</v>
      </c>
      <c r="E91" s="92">
        <f t="shared" si="5"/>
        <v>8.7020577066383004E-4</v>
      </c>
      <c r="F91" s="319">
        <v>2.9399999999999999E-2</v>
      </c>
      <c r="G91" s="319">
        <v>4.4999999999999998E-2</v>
      </c>
      <c r="H91" s="92">
        <f t="shared" si="3"/>
        <v>7.5061500000000003E-2</v>
      </c>
      <c r="I91" s="93">
        <f t="shared" si="4"/>
        <v>6.5318950454683084E-5</v>
      </c>
    </row>
    <row r="92" spans="2:9">
      <c r="B92" s="2" t="s">
        <v>707</v>
      </c>
      <c r="C92" s="4" t="s">
        <v>206</v>
      </c>
      <c r="D92" s="112">
        <v>156392.20000000001</v>
      </c>
      <c r="E92" s="92">
        <f t="shared" si="5"/>
        <v>6.7384609978066437E-3</v>
      </c>
      <c r="F92" s="319">
        <v>2.9300000000000003E-2</v>
      </c>
      <c r="G92" s="319">
        <v>0.1</v>
      </c>
      <c r="H92" s="92">
        <f t="shared" si="3"/>
        <v>0.13076500000000002</v>
      </c>
      <c r="I92" s="93">
        <f t="shared" si="4"/>
        <v>8.8115485237818592E-4</v>
      </c>
    </row>
    <row r="93" spans="2:9">
      <c r="B93" s="2" t="s">
        <v>708</v>
      </c>
      <c r="C93" s="4" t="s">
        <v>207</v>
      </c>
      <c r="D93" s="112">
        <v>14203.29</v>
      </c>
      <c r="E93" s="92">
        <f t="shared" si="5"/>
        <v>6.1197627314877039E-4</v>
      </c>
      <c r="F93" s="319">
        <v>3.0099999999999998E-2</v>
      </c>
      <c r="G93" s="319">
        <v>5.5E-2</v>
      </c>
      <c r="H93" s="92">
        <f t="shared" si="3"/>
        <v>8.5927749999999997E-2</v>
      </c>
      <c r="I93" s="93">
        <f t="shared" si="4"/>
        <v>5.258574420505925E-5</v>
      </c>
    </row>
    <row r="94" spans="2:9">
      <c r="B94" s="2" t="s">
        <v>709</v>
      </c>
      <c r="C94" s="4" t="s">
        <v>208</v>
      </c>
      <c r="D94" s="112">
        <v>14941.72</v>
      </c>
      <c r="E94" s="92">
        <f t="shared" si="5"/>
        <v>6.437929606473179E-4</v>
      </c>
      <c r="F94" s="319">
        <v>3.8900000000000004E-2</v>
      </c>
      <c r="G94" s="319">
        <v>0.17</v>
      </c>
      <c r="H94" s="92">
        <f t="shared" si="3"/>
        <v>0.21220650000000002</v>
      </c>
      <c r="I94" s="93">
        <f t="shared" si="4"/>
        <v>1.3661705090360507E-4</v>
      </c>
    </row>
    <row r="95" spans="2:9">
      <c r="B95" s="2" t="s">
        <v>710</v>
      </c>
      <c r="C95" s="4" t="s">
        <v>209</v>
      </c>
      <c r="D95" s="112">
        <v>75007.31</v>
      </c>
      <c r="E95" s="92">
        <f t="shared" si="5"/>
        <v>3.2318353024344704E-3</v>
      </c>
      <c r="F95" s="319">
        <v>3.1400000000000004E-2</v>
      </c>
      <c r="G95" s="319">
        <v>0.13</v>
      </c>
      <c r="H95" s="92">
        <f t="shared" si="3"/>
        <v>0.163441</v>
      </c>
      <c r="I95" s="93">
        <f t="shared" si="4"/>
        <v>5.2821439366519229E-4</v>
      </c>
    </row>
    <row r="96" spans="2:9">
      <c r="B96" s="2" t="s">
        <v>711</v>
      </c>
      <c r="C96" s="4" t="s">
        <v>210</v>
      </c>
      <c r="D96" s="112">
        <v>65505.3</v>
      </c>
      <c r="E96" s="92">
        <f t="shared" si="5"/>
        <v>2.8224227883463723E-3</v>
      </c>
      <c r="F96" s="319">
        <v>2.0499999999999997E-2</v>
      </c>
      <c r="G96" s="319">
        <v>8.5000000000000006E-2</v>
      </c>
      <c r="H96" s="92">
        <f t="shared" si="3"/>
        <v>0.10637125</v>
      </c>
      <c r="I96" s="93">
        <f t="shared" si="4"/>
        <v>3.0022464002488908E-4</v>
      </c>
    </row>
    <row r="97" spans="2:9">
      <c r="B97" s="2" t="s">
        <v>712</v>
      </c>
      <c r="C97" s="4" t="s">
        <v>211</v>
      </c>
      <c r="D97" s="112">
        <v>11564.97</v>
      </c>
      <c r="E97" s="92">
        <f t="shared" si="5"/>
        <v>4.9829914334476966E-4</v>
      </c>
      <c r="F97" s="319">
        <v>1.2E-2</v>
      </c>
      <c r="G97" s="319">
        <v>0.14499999999999999</v>
      </c>
      <c r="H97" s="92">
        <f t="shared" si="3"/>
        <v>0.15786999999999998</v>
      </c>
      <c r="I97" s="93">
        <f t="shared" si="4"/>
        <v>7.8666485759838775E-5</v>
      </c>
    </row>
    <row r="98" spans="2:9">
      <c r="B98" s="2" t="s">
        <v>713</v>
      </c>
      <c r="C98" s="4" t="s">
        <v>212</v>
      </c>
      <c r="D98" s="112">
        <v>16377.34</v>
      </c>
      <c r="E98" s="92">
        <f t="shared" si="5"/>
        <v>7.0564943032848599E-4</v>
      </c>
      <c r="F98" s="319">
        <v>0</v>
      </c>
      <c r="G98" s="319">
        <v>0.105</v>
      </c>
      <c r="H98" s="92">
        <f t="shared" si="3"/>
        <v>0.105</v>
      </c>
      <c r="I98" s="93">
        <f t="shared" si="4"/>
        <v>7.4093190184491023E-5</v>
      </c>
    </row>
    <row r="99" spans="2:9">
      <c r="B99" s="2" t="s">
        <v>714</v>
      </c>
      <c r="C99" s="4" t="s">
        <v>213</v>
      </c>
      <c r="D99" s="112">
        <v>18243.72</v>
      </c>
      <c r="E99" s="92">
        <f t="shared" si="5"/>
        <v>7.8606602934740361E-4</v>
      </c>
      <c r="F99" s="319">
        <v>1.4800000000000001E-2</v>
      </c>
      <c r="G99" s="319">
        <v>9.5000000000000001E-2</v>
      </c>
      <c r="H99" s="92">
        <f t="shared" si="3"/>
        <v>0.110503</v>
      </c>
      <c r="I99" s="93">
        <f t="shared" si="4"/>
        <v>8.6862654440976139E-5</v>
      </c>
    </row>
    <row r="100" spans="2:9">
      <c r="B100" s="2" t="s">
        <v>715</v>
      </c>
      <c r="C100" s="4" t="s">
        <v>214</v>
      </c>
      <c r="D100" s="112">
        <v>51596.480000000003</v>
      </c>
      <c r="E100" s="92">
        <f t="shared" si="5"/>
        <v>2.2231343257791024E-3</v>
      </c>
      <c r="F100" s="319">
        <v>3.7100000000000001E-2</v>
      </c>
      <c r="G100" s="319">
        <v>0.105</v>
      </c>
      <c r="H100" s="92">
        <f t="shared" si="3"/>
        <v>0.14404775</v>
      </c>
      <c r="I100" s="93">
        <f t="shared" si="4"/>
        <v>3.2023749757624672E-4</v>
      </c>
    </row>
    <row r="101" spans="2:9">
      <c r="B101" s="2" t="s">
        <v>716</v>
      </c>
      <c r="C101" s="4" t="s">
        <v>215</v>
      </c>
      <c r="D101" s="112">
        <v>28426.38</v>
      </c>
      <c r="E101" s="92">
        <f t="shared" si="5"/>
        <v>1.2248056676664872E-3</v>
      </c>
      <c r="F101" s="319">
        <v>3.7100000000000001E-2</v>
      </c>
      <c r="G101" s="319">
        <v>0.1</v>
      </c>
      <c r="H101" s="92">
        <f t="shared" si="3"/>
        <v>0.138955</v>
      </c>
      <c r="I101" s="93">
        <f t="shared" si="4"/>
        <v>1.7019287155059672E-4</v>
      </c>
    </row>
    <row r="102" spans="2:9">
      <c r="B102" s="2" t="s">
        <v>717</v>
      </c>
      <c r="C102" s="4" t="s">
        <v>216</v>
      </c>
      <c r="D102" s="112">
        <v>19306.759999999998</v>
      </c>
      <c r="E102" s="92">
        <f t="shared" si="5"/>
        <v>8.3186916773351463E-4</v>
      </c>
      <c r="F102" s="319">
        <v>0</v>
      </c>
      <c r="G102" s="319">
        <v>0.125</v>
      </c>
      <c r="H102" s="92">
        <f t="shared" si="3"/>
        <v>0.125</v>
      </c>
      <c r="I102" s="93">
        <f t="shared" si="4"/>
        <v>1.0398364596668933E-4</v>
      </c>
    </row>
    <row r="103" spans="2:9">
      <c r="B103" s="2" t="s">
        <v>1141</v>
      </c>
      <c r="C103" s="4" t="s">
        <v>719</v>
      </c>
      <c r="D103" s="112">
        <v>13117</v>
      </c>
      <c r="E103" s="92">
        <f t="shared" si="5"/>
        <v>5.6517136345821432E-4</v>
      </c>
      <c r="F103" s="319">
        <v>2.3900000000000001E-2</v>
      </c>
      <c r="G103" s="319">
        <v>0.11</v>
      </c>
      <c r="H103" s="92">
        <f t="shared" si="3"/>
        <v>0.13521450000000002</v>
      </c>
      <c r="I103" s="93">
        <f t="shared" si="4"/>
        <v>7.6419363324320731E-5</v>
      </c>
    </row>
    <row r="104" spans="2:9">
      <c r="B104" s="2" t="s">
        <v>718</v>
      </c>
      <c r="C104" s="4" t="s">
        <v>217</v>
      </c>
      <c r="D104" s="112">
        <v>67287.259999999995</v>
      </c>
      <c r="E104" s="92">
        <f t="shared" si="5"/>
        <v>2.8992019880740537E-3</v>
      </c>
      <c r="F104" s="319">
        <v>0</v>
      </c>
      <c r="G104" s="319">
        <v>0.13500000000000001</v>
      </c>
      <c r="H104" s="92">
        <f t="shared" si="3"/>
        <v>0.13500000000000001</v>
      </c>
      <c r="I104" s="93">
        <f t="shared" si="4"/>
        <v>3.9139226838999725E-4</v>
      </c>
    </row>
    <row r="105" spans="2:9">
      <c r="B105" s="2" t="s">
        <v>720</v>
      </c>
      <c r="C105" s="4" t="s">
        <v>218</v>
      </c>
      <c r="D105" s="112">
        <v>22292.71</v>
      </c>
      <c r="E105" s="92">
        <f t="shared" si="5"/>
        <v>9.605246097338238E-4</v>
      </c>
      <c r="F105" s="319">
        <v>0</v>
      </c>
      <c r="G105" s="319">
        <v>7.4999999999999997E-2</v>
      </c>
      <c r="H105" s="92">
        <f t="shared" si="3"/>
        <v>7.4999999999999997E-2</v>
      </c>
      <c r="I105" s="93">
        <f t="shared" si="4"/>
        <v>7.2039345730036782E-5</v>
      </c>
    </row>
    <row r="106" spans="2:9">
      <c r="B106" s="2" t="s">
        <v>721</v>
      </c>
      <c r="C106" s="4" t="s">
        <v>219</v>
      </c>
      <c r="D106" s="112">
        <v>9115.7099999999991</v>
      </c>
      <c r="E106" s="92" t="str">
        <f t="shared" si="5"/>
        <v>N/A</v>
      </c>
      <c r="F106" s="319">
        <v>2.9700000000000001E-2</v>
      </c>
      <c r="G106" s="319" t="s">
        <v>151</v>
      </c>
      <c r="H106" s="92" t="str">
        <f t="shared" si="3"/>
        <v>N/A</v>
      </c>
      <c r="I106" s="93" t="str">
        <f t="shared" si="4"/>
        <v>N/A</v>
      </c>
    </row>
    <row r="107" spans="2:9">
      <c r="B107" s="2" t="s">
        <v>722</v>
      </c>
      <c r="C107" s="4" t="s">
        <v>220</v>
      </c>
      <c r="D107" s="112">
        <v>16517.21</v>
      </c>
      <c r="E107" s="92">
        <f t="shared" si="5"/>
        <v>7.1167600032215068E-4</v>
      </c>
      <c r="F107" s="319">
        <v>3.6299999999999999E-2</v>
      </c>
      <c r="G107" s="319">
        <v>0.12</v>
      </c>
      <c r="H107" s="92">
        <f t="shared" si="3"/>
        <v>0.15847800000000001</v>
      </c>
      <c r="I107" s="93">
        <f t="shared" si="4"/>
        <v>1.127849891790538E-4</v>
      </c>
    </row>
    <row r="108" spans="2:9">
      <c r="B108" s="2" t="s">
        <v>723</v>
      </c>
      <c r="C108" s="4" t="s">
        <v>221</v>
      </c>
      <c r="D108" s="112">
        <v>17876.689999999999</v>
      </c>
      <c r="E108" s="92">
        <f t="shared" si="5"/>
        <v>7.7025183055727867E-4</v>
      </c>
      <c r="F108" s="319">
        <v>1.2500000000000001E-2</v>
      </c>
      <c r="G108" s="319">
        <v>8.5000000000000006E-2</v>
      </c>
      <c r="H108" s="92">
        <f t="shared" si="3"/>
        <v>9.8031250000000014E-2</v>
      </c>
      <c r="I108" s="93">
        <f t="shared" si="4"/>
        <v>7.550874976431824E-5</v>
      </c>
    </row>
    <row r="109" spans="2:9">
      <c r="B109" s="2" t="s">
        <v>724</v>
      </c>
      <c r="C109" s="4" t="s">
        <v>222</v>
      </c>
      <c r="D109" s="112">
        <v>11317.98</v>
      </c>
      <c r="E109" s="92">
        <f t="shared" si="5"/>
        <v>4.8765710057122817E-4</v>
      </c>
      <c r="F109" s="319">
        <v>2.4199999999999999E-2</v>
      </c>
      <c r="G109" s="319">
        <v>9.5000000000000001E-2</v>
      </c>
      <c r="H109" s="92">
        <f t="shared" si="3"/>
        <v>0.1203495</v>
      </c>
      <c r="I109" s="93">
        <f t="shared" si="4"/>
        <v>5.8689288225197026E-5</v>
      </c>
    </row>
    <row r="110" spans="2:9">
      <c r="B110" s="2" t="s">
        <v>725</v>
      </c>
      <c r="C110" s="4" t="s">
        <v>223</v>
      </c>
      <c r="D110" s="112">
        <v>83628.320000000007</v>
      </c>
      <c r="E110" s="92">
        <f t="shared" si="5"/>
        <v>3.6032882242982276E-3</v>
      </c>
      <c r="F110" s="319">
        <v>0</v>
      </c>
      <c r="G110" s="319">
        <v>0.16</v>
      </c>
      <c r="H110" s="92">
        <f t="shared" si="3"/>
        <v>0.16</v>
      </c>
      <c r="I110" s="93">
        <f t="shared" si="4"/>
        <v>5.7652611588771647E-4</v>
      </c>
    </row>
    <row r="111" spans="2:9">
      <c r="B111" s="2" t="s">
        <v>726</v>
      </c>
      <c r="C111" s="4" t="s">
        <v>224</v>
      </c>
      <c r="D111" s="112">
        <v>37957.21</v>
      </c>
      <c r="E111" s="92">
        <f t="shared" si="5"/>
        <v>1.635459947302719E-3</v>
      </c>
      <c r="F111" s="319">
        <v>2.9999999999999997E-4</v>
      </c>
      <c r="G111" s="319">
        <v>0.155</v>
      </c>
      <c r="H111" s="92">
        <f t="shared" si="3"/>
        <v>0.15532325</v>
      </c>
      <c r="I111" s="93">
        <f t="shared" si="4"/>
        <v>2.5402495425988703E-4</v>
      </c>
    </row>
    <row r="112" spans="2:9">
      <c r="B112" s="2" t="s">
        <v>727</v>
      </c>
      <c r="C112" s="4" t="s">
        <v>225</v>
      </c>
      <c r="D112" s="112">
        <v>15480.65</v>
      </c>
      <c r="E112" s="92">
        <f t="shared" si="5"/>
        <v>6.670138040496611E-4</v>
      </c>
      <c r="F112" s="319">
        <v>2.3599999999999999E-2</v>
      </c>
      <c r="G112" s="319">
        <v>7.0000000000000007E-2</v>
      </c>
      <c r="H112" s="92">
        <f t="shared" si="3"/>
        <v>9.442600000000001E-2</v>
      </c>
      <c r="I112" s="93">
        <f t="shared" si="4"/>
        <v>6.2983445461193299E-5</v>
      </c>
    </row>
    <row r="113" spans="2:9">
      <c r="B113" s="2" t="s">
        <v>728</v>
      </c>
      <c r="C113" s="4" t="s">
        <v>226</v>
      </c>
      <c r="D113" s="112">
        <v>60825.79</v>
      </c>
      <c r="E113" s="92">
        <f t="shared" si="5"/>
        <v>2.6207970319221631E-3</v>
      </c>
      <c r="F113" s="319">
        <v>2.4300000000000002E-2</v>
      </c>
      <c r="G113" s="319">
        <v>0.06</v>
      </c>
      <c r="H113" s="92">
        <f t="shared" si="3"/>
        <v>8.5028999999999993E-2</v>
      </c>
      <c r="I113" s="93">
        <f t="shared" si="4"/>
        <v>2.2284375082730958E-4</v>
      </c>
    </row>
    <row r="114" spans="2:9">
      <c r="B114" s="2" t="s">
        <v>729</v>
      </c>
      <c r="C114" s="4" t="s">
        <v>227</v>
      </c>
      <c r="D114" s="112">
        <v>18794.419999999998</v>
      </c>
      <c r="E114" s="92">
        <f t="shared" si="5"/>
        <v>8.0979400600795387E-4</v>
      </c>
      <c r="F114" s="319">
        <v>2.69E-2</v>
      </c>
      <c r="G114" s="319">
        <v>6.5000000000000002E-2</v>
      </c>
      <c r="H114" s="92">
        <f t="shared" si="3"/>
        <v>9.2774250000000003E-2</v>
      </c>
      <c r="I114" s="93">
        <f t="shared" si="4"/>
        <v>7.5128031561883413E-5</v>
      </c>
    </row>
    <row r="115" spans="2:9">
      <c r="B115" s="2" t="s">
        <v>730</v>
      </c>
      <c r="C115" s="4" t="s">
        <v>228</v>
      </c>
      <c r="D115" s="112">
        <v>11845.96</v>
      </c>
      <c r="E115" s="92">
        <f t="shared" si="5"/>
        <v>5.1040614200438116E-4</v>
      </c>
      <c r="F115" s="319">
        <v>3.5200000000000002E-2</v>
      </c>
      <c r="G115" s="319">
        <v>0.155</v>
      </c>
      <c r="H115" s="92">
        <f t="shared" si="3"/>
        <v>0.19292799999999999</v>
      </c>
      <c r="I115" s="93">
        <f t="shared" si="4"/>
        <v>9.8471636164621239E-5</v>
      </c>
    </row>
    <row r="116" spans="2:9">
      <c r="B116" s="2" t="s">
        <v>731</v>
      </c>
      <c r="C116" s="4" t="s">
        <v>229</v>
      </c>
      <c r="D116" s="112">
        <v>194793.1</v>
      </c>
      <c r="E116" s="92">
        <f t="shared" si="5"/>
        <v>8.3930381885531959E-3</v>
      </c>
      <c r="F116" s="319">
        <v>1.9599999999999999E-2</v>
      </c>
      <c r="G116" s="319">
        <v>0.12</v>
      </c>
      <c r="H116" s="92">
        <f t="shared" si="3"/>
        <v>0.14077599999999998</v>
      </c>
      <c r="I116" s="93">
        <f t="shared" si="4"/>
        <v>1.1815383440317647E-3</v>
      </c>
    </row>
    <row r="117" spans="2:9">
      <c r="B117" s="2" t="s">
        <v>732</v>
      </c>
      <c r="C117" s="4" t="s">
        <v>230</v>
      </c>
      <c r="D117" s="112">
        <v>64266.45</v>
      </c>
      <c r="E117" s="92">
        <f t="shared" si="5"/>
        <v>2.7690445354211445E-3</v>
      </c>
      <c r="F117" s="319">
        <v>1.67E-2</v>
      </c>
      <c r="G117" s="319">
        <v>0.03</v>
      </c>
      <c r="H117" s="92">
        <f t="shared" si="3"/>
        <v>4.6950499999999992E-2</v>
      </c>
      <c r="I117" s="93">
        <f t="shared" si="4"/>
        <v>1.3000802546029043E-4</v>
      </c>
    </row>
    <row r="118" spans="2:9">
      <c r="B118" s="2" t="s">
        <v>733</v>
      </c>
      <c r="C118" s="4" t="s">
        <v>231</v>
      </c>
      <c r="D118" s="112">
        <v>19547.61</v>
      </c>
      <c r="E118" s="92">
        <f t="shared" si="5"/>
        <v>8.4224665670880718E-4</v>
      </c>
      <c r="F118" s="319">
        <v>0</v>
      </c>
      <c r="G118" s="319">
        <v>0.16500000000000001</v>
      </c>
      <c r="H118" s="92">
        <f t="shared" si="3"/>
        <v>0.16500000000000001</v>
      </c>
      <c r="I118" s="93">
        <f t="shared" si="4"/>
        <v>1.3897069835695319E-4</v>
      </c>
    </row>
    <row r="119" spans="2:9">
      <c r="B119" s="2" t="s">
        <v>734</v>
      </c>
      <c r="C119" s="4" t="s">
        <v>232</v>
      </c>
      <c r="D119" s="112">
        <v>26041.05</v>
      </c>
      <c r="E119" s="92">
        <f t="shared" si="5"/>
        <v>1.1220291022629816E-3</v>
      </c>
      <c r="F119" s="319">
        <v>2.76E-2</v>
      </c>
      <c r="G119" s="319">
        <v>0.08</v>
      </c>
      <c r="H119" s="92">
        <f t="shared" si="3"/>
        <v>0.108704</v>
      </c>
      <c r="I119" s="93">
        <f t="shared" si="4"/>
        <v>1.2196905153239514E-4</v>
      </c>
    </row>
    <row r="120" spans="2:9">
      <c r="B120" s="2" t="s">
        <v>735</v>
      </c>
      <c r="C120" s="4" t="s">
        <v>5</v>
      </c>
      <c r="D120" s="112">
        <v>15433.28</v>
      </c>
      <c r="E120" s="92">
        <f t="shared" si="5"/>
        <v>6.6497277580486306E-4</v>
      </c>
      <c r="F120" s="319">
        <v>2.87E-2</v>
      </c>
      <c r="G120" s="319">
        <v>7.0000000000000007E-2</v>
      </c>
      <c r="H120" s="92">
        <f t="shared" si="3"/>
        <v>9.9704500000000001E-2</v>
      </c>
      <c r="I120" s="93">
        <f t="shared" si="4"/>
        <v>6.630077812523597E-5</v>
      </c>
    </row>
    <row r="121" spans="2:9">
      <c r="B121" s="2" t="s">
        <v>736</v>
      </c>
      <c r="C121" s="4" t="s">
        <v>233</v>
      </c>
      <c r="D121" s="112">
        <v>22624.31</v>
      </c>
      <c r="E121" s="92">
        <f t="shared" si="5"/>
        <v>9.7481223831678832E-4</v>
      </c>
      <c r="F121" s="319">
        <v>0</v>
      </c>
      <c r="G121" s="319">
        <v>0.155</v>
      </c>
      <c r="H121" s="92">
        <f t="shared" si="3"/>
        <v>0.155</v>
      </c>
      <c r="I121" s="93">
        <f t="shared" si="4"/>
        <v>1.5109589693910219E-4</v>
      </c>
    </row>
    <row r="122" spans="2:9">
      <c r="B122" s="2" t="s">
        <v>737</v>
      </c>
      <c r="C122" s="4" t="s">
        <v>6</v>
      </c>
      <c r="D122" s="112">
        <v>14660.01</v>
      </c>
      <c r="E122" s="92">
        <f t="shared" si="5"/>
        <v>6.3165493939247206E-4</v>
      </c>
      <c r="F122" s="319">
        <v>3.9699999999999999E-2</v>
      </c>
      <c r="G122" s="319">
        <v>0.125</v>
      </c>
      <c r="H122" s="92">
        <f t="shared" si="3"/>
        <v>0.16718125</v>
      </c>
      <c r="I122" s="93">
        <f t="shared" si="4"/>
        <v>1.0560086233630773E-4</v>
      </c>
    </row>
    <row r="123" spans="2:9">
      <c r="B123" s="2" t="s">
        <v>738</v>
      </c>
      <c r="C123" s="4" t="s">
        <v>234</v>
      </c>
      <c r="D123" s="112">
        <v>42357.65</v>
      </c>
      <c r="E123" s="92">
        <f t="shared" si="5"/>
        <v>1.8250614319879417E-3</v>
      </c>
      <c r="F123" s="319">
        <v>1.77E-2</v>
      </c>
      <c r="G123" s="319">
        <v>0.06</v>
      </c>
      <c r="H123" s="92">
        <f t="shared" si="3"/>
        <v>7.8230999999999995E-2</v>
      </c>
      <c r="I123" s="93">
        <f t="shared" si="4"/>
        <v>1.4277638088584866E-4</v>
      </c>
    </row>
    <row r="124" spans="2:9">
      <c r="B124" s="2" t="s">
        <v>739</v>
      </c>
      <c r="C124" s="4" t="s">
        <v>235</v>
      </c>
      <c r="D124" s="112">
        <v>10982.14</v>
      </c>
      <c r="E124" s="92" t="str">
        <f t="shared" si="5"/>
        <v>N/A</v>
      </c>
      <c r="F124" s="319">
        <v>1.3899999999999999E-2</v>
      </c>
      <c r="G124" s="319" t="s">
        <v>151</v>
      </c>
      <c r="H124" s="92" t="str">
        <f t="shared" si="3"/>
        <v>N/A</v>
      </c>
      <c r="I124" s="93" t="str">
        <f t="shared" si="4"/>
        <v>N/A</v>
      </c>
    </row>
    <row r="125" spans="2:9">
      <c r="B125" s="2" t="s">
        <v>740</v>
      </c>
      <c r="C125" s="4" t="s">
        <v>236</v>
      </c>
      <c r="D125" s="112">
        <v>14367</v>
      </c>
      <c r="E125" s="92">
        <f t="shared" si="5"/>
        <v>6.1903003574019706E-4</v>
      </c>
      <c r="F125" s="319">
        <v>2.0000000000000001E-4</v>
      </c>
      <c r="G125" s="319">
        <v>0.14499999999999999</v>
      </c>
      <c r="H125" s="92">
        <f t="shared" si="3"/>
        <v>0.1452145</v>
      </c>
      <c r="I125" s="93">
        <f t="shared" si="4"/>
        <v>8.9892137124994843E-5</v>
      </c>
    </row>
    <row r="126" spans="2:9">
      <c r="B126" s="2" t="s">
        <v>741</v>
      </c>
      <c r="C126" s="4" t="s">
        <v>237</v>
      </c>
      <c r="D126" s="112">
        <v>69551.03</v>
      </c>
      <c r="E126" s="92">
        <f t="shared" si="5"/>
        <v>2.9967409053154809E-3</v>
      </c>
      <c r="F126" s="319">
        <v>1.9799999999999998E-2</v>
      </c>
      <c r="G126" s="319">
        <v>0.37</v>
      </c>
      <c r="H126" s="92">
        <f t="shared" si="3"/>
        <v>0.39346300000000001</v>
      </c>
      <c r="I126" s="93">
        <f t="shared" si="4"/>
        <v>1.1791066668281451E-3</v>
      </c>
    </row>
    <row r="127" spans="2:9">
      <c r="B127" s="2" t="s">
        <v>742</v>
      </c>
      <c r="C127" s="4" t="s">
        <v>238</v>
      </c>
      <c r="D127" s="112">
        <v>107124.1</v>
      </c>
      <c r="E127" s="92">
        <f t="shared" si="5"/>
        <v>4.61564943632188E-3</v>
      </c>
      <c r="F127" s="319">
        <v>1.0700000000000001E-2</v>
      </c>
      <c r="G127" s="319">
        <v>8.5000000000000006E-2</v>
      </c>
      <c r="H127" s="92">
        <f t="shared" si="3"/>
        <v>9.6154750000000011E-2</v>
      </c>
      <c r="I127" s="93">
        <f t="shared" si="4"/>
        <v>4.4381661763717131E-4</v>
      </c>
    </row>
    <row r="128" spans="2:9">
      <c r="B128" s="2" t="s">
        <v>743</v>
      </c>
      <c r="C128" s="4" t="s">
        <v>239</v>
      </c>
      <c r="D128" s="112">
        <v>8693.7000000000007</v>
      </c>
      <c r="E128" s="92">
        <f t="shared" si="5"/>
        <v>3.7458491137429885E-4</v>
      </c>
      <c r="F128" s="319">
        <v>4.3200000000000002E-2</v>
      </c>
      <c r="G128" s="319">
        <v>0.09</v>
      </c>
      <c r="H128" s="92">
        <f t="shared" si="3"/>
        <v>0.13514399999999999</v>
      </c>
      <c r="I128" s="93">
        <f t="shared" si="4"/>
        <v>5.0622903262768242E-5</v>
      </c>
    </row>
    <row r="129" spans="2:9">
      <c r="B129" s="2" t="s">
        <v>744</v>
      </c>
      <c r="C129" s="4" t="s">
        <v>240</v>
      </c>
      <c r="D129" s="112">
        <v>11726.96</v>
      </c>
      <c r="E129" s="92">
        <f t="shared" si="5"/>
        <v>5.0527879640313643E-4</v>
      </c>
      <c r="F129" s="319">
        <v>3.5900000000000001E-2</v>
      </c>
      <c r="G129" s="319">
        <v>0.01</v>
      </c>
      <c r="H129" s="92">
        <f t="shared" si="3"/>
        <v>4.6079500000000002E-2</v>
      </c>
      <c r="I129" s="93">
        <f t="shared" si="4"/>
        <v>2.3282994298858327E-5</v>
      </c>
    </row>
    <row r="130" spans="2:9">
      <c r="B130" s="2" t="s">
        <v>1142</v>
      </c>
      <c r="C130" s="4" t="s">
        <v>747</v>
      </c>
      <c r="D130" s="112">
        <v>6390.81</v>
      </c>
      <c r="E130" s="92">
        <f t="shared" si="5"/>
        <v>2.753604331251346E-4</v>
      </c>
      <c r="F130" s="319">
        <v>0</v>
      </c>
      <c r="G130" s="319">
        <v>7.4999999999999997E-2</v>
      </c>
      <c r="H130" s="92">
        <f t="shared" si="3"/>
        <v>7.4999999999999997E-2</v>
      </c>
      <c r="I130" s="93">
        <f t="shared" si="4"/>
        <v>2.0652032484385094E-5</v>
      </c>
    </row>
    <row r="131" spans="2:9">
      <c r="B131" s="2" t="s">
        <v>745</v>
      </c>
      <c r="C131" s="4" t="s">
        <v>749</v>
      </c>
      <c r="D131" s="112">
        <v>15041.61</v>
      </c>
      <c r="E131" s="92">
        <f t="shared" si="5"/>
        <v>6.4809691486671572E-4</v>
      </c>
      <c r="F131" s="319">
        <v>0</v>
      </c>
      <c r="G131" s="319">
        <v>0.125</v>
      </c>
      <c r="H131" s="92">
        <f t="shared" si="3"/>
        <v>0.125</v>
      </c>
      <c r="I131" s="93">
        <f t="shared" si="4"/>
        <v>8.1012114358339465E-5</v>
      </c>
    </row>
    <row r="132" spans="2:9">
      <c r="B132" s="2" t="s">
        <v>746</v>
      </c>
      <c r="C132" s="4" t="s">
        <v>241</v>
      </c>
      <c r="D132" s="112">
        <v>119577.1</v>
      </c>
      <c r="E132" s="92">
        <f t="shared" si="5"/>
        <v>5.1522110730639042E-3</v>
      </c>
      <c r="F132" s="319">
        <v>0</v>
      </c>
      <c r="G132" s="319">
        <v>0.56999999999999995</v>
      </c>
      <c r="H132" s="92">
        <f t="shared" si="3"/>
        <v>0.56999999999999995</v>
      </c>
      <c r="I132" s="93">
        <f t="shared" si="4"/>
        <v>2.9367603116464253E-3</v>
      </c>
    </row>
    <row r="133" spans="2:9">
      <c r="B133" s="2" t="s">
        <v>748</v>
      </c>
      <c r="C133" s="4" t="s">
        <v>242</v>
      </c>
      <c r="D133" s="112">
        <v>234118.1</v>
      </c>
      <c r="E133" s="92">
        <f t="shared" si="5"/>
        <v>1.0087432018544375E-2</v>
      </c>
      <c r="F133" s="319">
        <v>2.6499999999999999E-2</v>
      </c>
      <c r="G133" s="319">
        <v>0.08</v>
      </c>
      <c r="H133" s="92">
        <f t="shared" si="3"/>
        <v>0.10756</v>
      </c>
      <c r="I133" s="93">
        <f t="shared" si="4"/>
        <v>1.0850041879146329E-3</v>
      </c>
    </row>
    <row r="134" spans="2:9">
      <c r="B134" s="2" t="s">
        <v>750</v>
      </c>
      <c r="C134" s="4" t="s">
        <v>243</v>
      </c>
      <c r="D134" s="112">
        <v>68426.42</v>
      </c>
      <c r="E134" s="92">
        <f t="shared" si="5"/>
        <v>2.9482849041674486E-3</v>
      </c>
      <c r="F134" s="319">
        <v>1.23E-2</v>
      </c>
      <c r="G134" s="319">
        <v>0.16500000000000001</v>
      </c>
      <c r="H134" s="92">
        <f t="shared" si="3"/>
        <v>0.17831475000000002</v>
      </c>
      <c r="I134" s="93">
        <f t="shared" si="4"/>
        <v>5.2572268561539264E-4</v>
      </c>
    </row>
    <row r="135" spans="2:9">
      <c r="B135" s="2" t="s">
        <v>751</v>
      </c>
      <c r="C135" s="4" t="s">
        <v>244</v>
      </c>
      <c r="D135" s="112">
        <v>23243.49</v>
      </c>
      <c r="E135" s="92">
        <f t="shared" si="5"/>
        <v>1.0014908084796349E-3</v>
      </c>
      <c r="F135" s="319">
        <v>1.0200000000000001E-2</v>
      </c>
      <c r="G135" s="319">
        <v>0.155</v>
      </c>
      <c r="H135" s="92">
        <f t="shared" si="3"/>
        <v>0.16599049999999999</v>
      </c>
      <c r="I135" s="93">
        <f t="shared" si="4"/>
        <v>1.6623796004493883E-4</v>
      </c>
    </row>
    <row r="136" spans="2:9">
      <c r="B136" s="2" t="s">
        <v>752</v>
      </c>
      <c r="C136" s="4" t="s">
        <v>245</v>
      </c>
      <c r="D136" s="112">
        <v>11730.61</v>
      </c>
      <c r="E136" s="92">
        <f t="shared" si="5"/>
        <v>5.0543606372619983E-4</v>
      </c>
      <c r="F136" s="319">
        <v>9.2100000000000015E-2</v>
      </c>
      <c r="G136" s="319">
        <v>5.0000000000000001E-3</v>
      </c>
      <c r="H136" s="92">
        <f t="shared" si="3"/>
        <v>9.7330250000000021E-2</v>
      </c>
      <c r="I136" s="93">
        <f t="shared" si="4"/>
        <v>4.9194218441486969E-5</v>
      </c>
    </row>
    <row r="137" spans="2:9">
      <c r="B137" s="2" t="s">
        <v>753</v>
      </c>
      <c r="C137" s="4" t="s">
        <v>246</v>
      </c>
      <c r="D137" s="112">
        <v>33627.9</v>
      </c>
      <c r="E137" s="92">
        <f t="shared" si="5"/>
        <v>1.4489232365050304E-3</v>
      </c>
      <c r="F137" s="319">
        <v>1.3500000000000002E-2</v>
      </c>
      <c r="G137" s="319">
        <v>0.05</v>
      </c>
      <c r="H137" s="92">
        <f t="shared" si="3"/>
        <v>6.3837500000000005E-2</v>
      </c>
      <c r="I137" s="93">
        <f t="shared" si="4"/>
        <v>9.2495637110389878E-5</v>
      </c>
    </row>
    <row r="138" spans="2:9">
      <c r="B138" s="2" t="s">
        <v>754</v>
      </c>
      <c r="C138" s="4" t="s">
        <v>247</v>
      </c>
      <c r="D138" s="112">
        <v>12732.01</v>
      </c>
      <c r="E138" s="92">
        <f t="shared" si="5"/>
        <v>5.4858332326474185E-4</v>
      </c>
      <c r="F138" s="319">
        <v>1.4499999999999999E-2</v>
      </c>
      <c r="G138" s="319">
        <v>7.0000000000000007E-2</v>
      </c>
      <c r="H138" s="92">
        <f t="shared" si="3"/>
        <v>8.50075E-2</v>
      </c>
      <c r="I138" s="93">
        <f t="shared" si="4"/>
        <v>4.663369685242754E-5</v>
      </c>
    </row>
    <row r="139" spans="2:9">
      <c r="B139" s="2" t="s">
        <v>755</v>
      </c>
      <c r="C139" s="4" t="s">
        <v>248</v>
      </c>
      <c r="D139" s="112">
        <v>71844.3</v>
      </c>
      <c r="E139" s="92">
        <f t="shared" si="5"/>
        <v>3.095550887222763E-3</v>
      </c>
      <c r="F139" s="319">
        <v>3.61E-2</v>
      </c>
      <c r="G139" s="319">
        <v>0.08</v>
      </c>
      <c r="H139" s="92">
        <f t="shared" si="3"/>
        <v>0.11754400000000001</v>
      </c>
      <c r="I139" s="93">
        <f t="shared" si="4"/>
        <v>3.6386343348771249E-4</v>
      </c>
    </row>
    <row r="140" spans="2:9">
      <c r="B140" s="2" t="s">
        <v>756</v>
      </c>
      <c r="C140" s="4" t="s">
        <v>249</v>
      </c>
      <c r="D140" s="112">
        <v>230604.9</v>
      </c>
      <c r="E140" s="92">
        <f t="shared" si="5"/>
        <v>9.9360589885755246E-3</v>
      </c>
      <c r="F140" s="319">
        <v>3.9300000000000002E-2</v>
      </c>
      <c r="G140" s="319">
        <v>0.25</v>
      </c>
      <c r="H140" s="92">
        <f t="shared" si="3"/>
        <v>0.29421249999999999</v>
      </c>
      <c r="I140" s="93">
        <f t="shared" si="4"/>
        <v>2.9233127551762765E-3</v>
      </c>
    </row>
    <row r="141" spans="2:9">
      <c r="B141" s="2" t="s">
        <v>757</v>
      </c>
      <c r="C141" s="4" t="s">
        <v>250</v>
      </c>
      <c r="D141" s="112">
        <v>22250.55</v>
      </c>
      <c r="E141" s="92">
        <f t="shared" si="5"/>
        <v>9.5870806443509708E-4</v>
      </c>
      <c r="F141" s="319">
        <v>4.5000000000000005E-3</v>
      </c>
      <c r="G141" s="319">
        <v>0.3</v>
      </c>
      <c r="H141" s="92">
        <f t="shared" ref="H141:H204" si="6">IFERROR(F141*(1+0.5*G141)+G141,"N/A")</f>
        <v>0.30517499999999997</v>
      </c>
      <c r="I141" s="93">
        <f t="shared" ref="I141:I204" si="7">IF(ISNUMBER(E141),H141*E141,"N/A")</f>
        <v>2.9257373356398074E-4</v>
      </c>
    </row>
    <row r="142" spans="2:9">
      <c r="B142" s="2" t="s">
        <v>758</v>
      </c>
      <c r="C142" s="4" t="s">
        <v>7</v>
      </c>
      <c r="D142" s="112">
        <v>58794.62</v>
      </c>
      <c r="E142" s="92">
        <f t="shared" ref="E142:E205" si="8">IF(H142="N/A","N/A",D142/$D$513)</f>
        <v>2.5332801364189674E-3</v>
      </c>
      <c r="F142" s="319">
        <v>5.0700000000000002E-2</v>
      </c>
      <c r="G142" s="319">
        <v>6.5000000000000002E-2</v>
      </c>
      <c r="H142" s="92">
        <f t="shared" si="6"/>
        <v>0.11734775</v>
      </c>
      <c r="I142" s="93">
        <f t="shared" si="7"/>
        <v>2.972747241284589E-4</v>
      </c>
    </row>
    <row r="143" spans="2:9">
      <c r="B143" s="2" t="s">
        <v>759</v>
      </c>
      <c r="C143" s="4" t="s">
        <v>251</v>
      </c>
      <c r="D143" s="112">
        <v>37066.22</v>
      </c>
      <c r="E143" s="92">
        <f t="shared" si="8"/>
        <v>1.5970699165695E-3</v>
      </c>
      <c r="F143" s="319">
        <v>2.63E-2</v>
      </c>
      <c r="G143" s="319">
        <v>9.5000000000000001E-2</v>
      </c>
      <c r="H143" s="92">
        <f t="shared" si="6"/>
        <v>0.12254925</v>
      </c>
      <c r="I143" s="93">
        <f t="shared" si="7"/>
        <v>1.9571972047315478E-4</v>
      </c>
    </row>
    <row r="144" spans="2:9">
      <c r="B144" s="2" t="s">
        <v>760</v>
      </c>
      <c r="C144" s="4" t="s">
        <v>252</v>
      </c>
      <c r="D144" s="112">
        <v>49519.3</v>
      </c>
      <c r="E144" s="92">
        <f t="shared" si="8"/>
        <v>2.1336350002665511E-3</v>
      </c>
      <c r="F144" s="319">
        <v>1.9599999999999999E-2</v>
      </c>
      <c r="G144" s="319">
        <v>0.14000000000000001</v>
      </c>
      <c r="H144" s="92">
        <f t="shared" si="6"/>
        <v>0.160972</v>
      </c>
      <c r="I144" s="93">
        <f t="shared" si="7"/>
        <v>3.434554932629073E-4</v>
      </c>
    </row>
    <row r="145" spans="2:9">
      <c r="B145" s="2" t="s">
        <v>761</v>
      </c>
      <c r="C145" s="4" t="s">
        <v>253</v>
      </c>
      <c r="D145" s="112">
        <v>25705.49</v>
      </c>
      <c r="E145" s="92">
        <f t="shared" si="8"/>
        <v>1.1075708494062281E-3</v>
      </c>
      <c r="F145" s="319">
        <v>2.0299999999999999E-2</v>
      </c>
      <c r="G145" s="319">
        <v>7.4999999999999997E-2</v>
      </c>
      <c r="H145" s="92">
        <f t="shared" si="6"/>
        <v>9.6061250000000001E-2</v>
      </c>
      <c r="I145" s="93">
        <f t="shared" si="7"/>
        <v>1.0639464025752403E-4</v>
      </c>
    </row>
    <row r="146" spans="2:9">
      <c r="B146" s="2" t="s">
        <v>762</v>
      </c>
      <c r="C146" s="4" t="s">
        <v>254</v>
      </c>
      <c r="D146" s="112">
        <v>32324.22</v>
      </c>
      <c r="E146" s="92">
        <f t="shared" si="8"/>
        <v>1.3927516574005702E-3</v>
      </c>
      <c r="F146" s="319">
        <v>1.04E-2</v>
      </c>
      <c r="G146" s="319">
        <v>0.125</v>
      </c>
      <c r="H146" s="92">
        <f t="shared" si="6"/>
        <v>0.13605</v>
      </c>
      <c r="I146" s="93">
        <f t="shared" si="7"/>
        <v>1.8948386298934757E-4</v>
      </c>
    </row>
    <row r="147" spans="2:9">
      <c r="B147" s="2" t="s">
        <v>763</v>
      </c>
      <c r="C147" s="4" t="s">
        <v>255</v>
      </c>
      <c r="D147" s="112">
        <v>13231.16</v>
      </c>
      <c r="E147" s="92">
        <f t="shared" si="8"/>
        <v>5.7009016828038321E-4</v>
      </c>
      <c r="F147" s="319">
        <v>2.1499999999999998E-2</v>
      </c>
      <c r="G147" s="319">
        <v>8.5000000000000006E-2</v>
      </c>
      <c r="H147" s="92">
        <f t="shared" si="6"/>
        <v>0.10741375</v>
      </c>
      <c r="I147" s="93">
        <f t="shared" si="7"/>
        <v>6.1235522813127011E-5</v>
      </c>
    </row>
    <row r="148" spans="2:9">
      <c r="B148" s="2" t="s">
        <v>764</v>
      </c>
      <c r="C148" s="4" t="s">
        <v>256</v>
      </c>
      <c r="D148" s="112">
        <v>16276.06</v>
      </c>
      <c r="E148" s="92">
        <f t="shared" si="8"/>
        <v>7.0128558526551059E-4</v>
      </c>
      <c r="F148" s="319">
        <v>1.4199999999999999E-2</v>
      </c>
      <c r="G148" s="319">
        <v>0.05</v>
      </c>
      <c r="H148" s="92">
        <f t="shared" si="6"/>
        <v>6.4555000000000001E-2</v>
      </c>
      <c r="I148" s="93">
        <f t="shared" si="7"/>
        <v>4.5271490956815039E-5</v>
      </c>
    </row>
    <row r="149" spans="2:9">
      <c r="B149" s="2" t="s">
        <v>765</v>
      </c>
      <c r="C149" s="4" t="s">
        <v>257</v>
      </c>
      <c r="D149" s="112">
        <v>94013.17</v>
      </c>
      <c r="E149" s="92">
        <f t="shared" si="8"/>
        <v>4.050739610576266E-3</v>
      </c>
      <c r="F149" s="319">
        <v>5.1999999999999998E-3</v>
      </c>
      <c r="G149" s="319">
        <v>0.125</v>
      </c>
      <c r="H149" s="92">
        <f t="shared" si="6"/>
        <v>0.130525</v>
      </c>
      <c r="I149" s="93">
        <f t="shared" si="7"/>
        <v>5.2872278767046718E-4</v>
      </c>
    </row>
    <row r="150" spans="2:9">
      <c r="B150" s="2" t="s">
        <v>766</v>
      </c>
      <c r="C150" s="4" t="s">
        <v>258</v>
      </c>
      <c r="D150" s="112">
        <v>200385</v>
      </c>
      <c r="E150" s="92">
        <f t="shared" si="8"/>
        <v>8.6339760361800917E-3</v>
      </c>
      <c r="F150" s="319">
        <v>1.32E-2</v>
      </c>
      <c r="G150" s="319">
        <v>6.5000000000000002E-2</v>
      </c>
      <c r="H150" s="92">
        <f t="shared" si="6"/>
        <v>7.8629000000000004E-2</v>
      </c>
      <c r="I150" s="93">
        <f t="shared" si="7"/>
        <v>6.7888090174880451E-4</v>
      </c>
    </row>
    <row r="151" spans="2:9">
      <c r="B151" s="2" t="s">
        <v>767</v>
      </c>
      <c r="C151" s="4" t="s">
        <v>259</v>
      </c>
      <c r="D151" s="112">
        <v>14933.83</v>
      </c>
      <c r="E151" s="92">
        <f t="shared" si="8"/>
        <v>6.4345300470787406E-4</v>
      </c>
      <c r="F151" s="319">
        <v>0</v>
      </c>
      <c r="G151" s="319">
        <v>0.15</v>
      </c>
      <c r="H151" s="92">
        <f t="shared" si="6"/>
        <v>0.15</v>
      </c>
      <c r="I151" s="93">
        <f t="shared" si="7"/>
        <v>9.6517950706181109E-5</v>
      </c>
    </row>
    <row r="152" spans="2:9">
      <c r="B152" s="2" t="s">
        <v>768</v>
      </c>
      <c r="C152" s="4" t="s">
        <v>260</v>
      </c>
      <c r="D152" s="112">
        <v>16275.04</v>
      </c>
      <c r="E152" s="92">
        <f t="shared" si="8"/>
        <v>7.0124163658892861E-4</v>
      </c>
      <c r="F152" s="319">
        <v>0</v>
      </c>
      <c r="G152" s="319">
        <v>-0.02</v>
      </c>
      <c r="H152" s="92">
        <f t="shared" si="6"/>
        <v>-0.02</v>
      </c>
      <c r="I152" s="93">
        <f t="shared" si="7"/>
        <v>-1.4024832731778573E-5</v>
      </c>
    </row>
    <row r="153" spans="2:9">
      <c r="B153" s="2" t="s">
        <v>769</v>
      </c>
      <c r="C153" s="4" t="s">
        <v>261</v>
      </c>
      <c r="D153" s="112">
        <v>24163.27</v>
      </c>
      <c r="E153" s="92">
        <f t="shared" si="8"/>
        <v>1.0411213121528525E-3</v>
      </c>
      <c r="F153" s="319">
        <v>3.7400000000000003E-2</v>
      </c>
      <c r="G153" s="319">
        <v>0.05</v>
      </c>
      <c r="H153" s="92">
        <f t="shared" si="6"/>
        <v>8.8334999999999997E-2</v>
      </c>
      <c r="I153" s="93">
        <f t="shared" si="7"/>
        <v>9.1967451109022216E-5</v>
      </c>
    </row>
    <row r="154" spans="2:9">
      <c r="B154" s="2" t="s">
        <v>770</v>
      </c>
      <c r="C154" s="4" t="s">
        <v>262</v>
      </c>
      <c r="D154" s="112">
        <v>25139.15</v>
      </c>
      <c r="E154" s="92">
        <f t="shared" si="8"/>
        <v>1.0831689930380856E-3</v>
      </c>
      <c r="F154" s="319">
        <v>0</v>
      </c>
      <c r="G154" s="319">
        <v>0.155</v>
      </c>
      <c r="H154" s="92">
        <f t="shared" si="6"/>
        <v>0.155</v>
      </c>
      <c r="I154" s="93">
        <f t="shared" si="7"/>
        <v>1.6789119392090327E-4</v>
      </c>
    </row>
    <row r="155" spans="2:9">
      <c r="B155" s="2" t="s">
        <v>771</v>
      </c>
      <c r="C155" s="4" t="s">
        <v>263</v>
      </c>
      <c r="D155" s="112">
        <v>13986.46</v>
      </c>
      <c r="E155" s="92">
        <f t="shared" si="8"/>
        <v>6.0263373242004843E-4</v>
      </c>
      <c r="F155" s="319">
        <v>0.02</v>
      </c>
      <c r="G155" s="319">
        <v>0.11</v>
      </c>
      <c r="H155" s="92">
        <f t="shared" si="6"/>
        <v>0.13109999999999999</v>
      </c>
      <c r="I155" s="93">
        <f t="shared" si="7"/>
        <v>7.9005282320268339E-5</v>
      </c>
    </row>
    <row r="156" spans="2:9">
      <c r="B156" s="2" t="s">
        <v>1267</v>
      </c>
      <c r="C156" s="4" t="s">
        <v>1268</v>
      </c>
      <c r="D156" s="112">
        <v>0</v>
      </c>
      <c r="E156" s="92" t="str">
        <f t="shared" si="8"/>
        <v>N/A</v>
      </c>
      <c r="F156" s="319">
        <v>5.3800000000000001E-2</v>
      </c>
      <c r="G156" s="319" t="s">
        <v>151</v>
      </c>
      <c r="H156" s="92" t="str">
        <f t="shared" si="6"/>
        <v>N/A</v>
      </c>
      <c r="I156" s="93" t="str">
        <f t="shared" si="7"/>
        <v>N/A</v>
      </c>
    </row>
    <row r="157" spans="2:9">
      <c r="B157" s="2" t="s">
        <v>772</v>
      </c>
      <c r="C157" s="4" t="s">
        <v>264</v>
      </c>
      <c r="D157" s="112">
        <v>10851.19</v>
      </c>
      <c r="E157" s="92">
        <f t="shared" si="8"/>
        <v>4.6754454886362281E-4</v>
      </c>
      <c r="F157" s="319">
        <v>2.92E-2</v>
      </c>
      <c r="G157" s="319">
        <v>7.0000000000000007E-2</v>
      </c>
      <c r="H157" s="92">
        <f t="shared" si="6"/>
        <v>0.10022200000000001</v>
      </c>
      <c r="I157" s="93">
        <f t="shared" si="7"/>
        <v>4.6858249776210007E-5</v>
      </c>
    </row>
    <row r="158" spans="2:9">
      <c r="B158" s="2" t="s">
        <v>773</v>
      </c>
      <c r="C158" s="4" t="s">
        <v>265</v>
      </c>
      <c r="D158" s="112">
        <v>14800.16</v>
      </c>
      <c r="E158" s="92">
        <f t="shared" si="8"/>
        <v>6.3769357372872799E-4</v>
      </c>
      <c r="F158" s="319">
        <v>2.6800000000000001E-2</v>
      </c>
      <c r="G158" s="319">
        <v>0.12</v>
      </c>
      <c r="H158" s="92">
        <f t="shared" si="6"/>
        <v>0.14840799999999998</v>
      </c>
      <c r="I158" s="93">
        <f t="shared" si="7"/>
        <v>9.4638827889933052E-5</v>
      </c>
    </row>
    <row r="159" spans="2:9">
      <c r="B159" s="2" t="s">
        <v>774</v>
      </c>
      <c r="C159" s="4" t="s">
        <v>8</v>
      </c>
      <c r="D159" s="112">
        <v>22645</v>
      </c>
      <c r="E159" s="92">
        <f t="shared" si="8"/>
        <v>9.7570370706039967E-4</v>
      </c>
      <c r="F159" s="319">
        <v>3.1600000000000003E-2</v>
      </c>
      <c r="G159" s="319">
        <v>0.05</v>
      </c>
      <c r="H159" s="92">
        <f t="shared" si="6"/>
        <v>8.2390000000000005E-2</v>
      </c>
      <c r="I159" s="93">
        <f t="shared" si="7"/>
        <v>8.0388228424706332E-5</v>
      </c>
    </row>
    <row r="160" spans="2:9">
      <c r="B160" s="2" t="s">
        <v>775</v>
      </c>
      <c r="C160" s="4" t="s">
        <v>9</v>
      </c>
      <c r="D160" s="112">
        <v>63212.24</v>
      </c>
      <c r="E160" s="92">
        <f t="shared" si="8"/>
        <v>2.7236218546960334E-3</v>
      </c>
      <c r="F160" s="319">
        <v>4.3700000000000003E-2</v>
      </c>
      <c r="G160" s="319">
        <v>0.06</v>
      </c>
      <c r="H160" s="92">
        <f t="shared" si="6"/>
        <v>0.10501099999999999</v>
      </c>
      <c r="I160" s="93">
        <f t="shared" si="7"/>
        <v>2.8601025458348516E-4</v>
      </c>
    </row>
    <row r="161" spans="2:9">
      <c r="B161" s="2" t="s">
        <v>776</v>
      </c>
      <c r="C161" s="4" t="s">
        <v>266</v>
      </c>
      <c r="D161" s="112">
        <v>8715.82</v>
      </c>
      <c r="E161" s="92">
        <f t="shared" si="8"/>
        <v>3.7553799443900077E-4</v>
      </c>
      <c r="F161" s="319">
        <v>0</v>
      </c>
      <c r="G161" s="319">
        <v>9.5000000000000001E-2</v>
      </c>
      <c r="H161" s="92">
        <f t="shared" si="6"/>
        <v>9.5000000000000001E-2</v>
      </c>
      <c r="I161" s="93">
        <f t="shared" si="7"/>
        <v>3.5676109471705073E-5</v>
      </c>
    </row>
    <row r="162" spans="2:9">
      <c r="B162" s="2" t="s">
        <v>777</v>
      </c>
      <c r="C162" s="4" t="s">
        <v>267</v>
      </c>
      <c r="D162" s="112">
        <v>12984.38</v>
      </c>
      <c r="E162" s="92">
        <f t="shared" si="8"/>
        <v>5.5945717376378501E-4</v>
      </c>
      <c r="F162" s="319">
        <v>1.15E-2</v>
      </c>
      <c r="G162" s="319">
        <v>0.19</v>
      </c>
      <c r="H162" s="92">
        <f t="shared" si="6"/>
        <v>0.20259250000000001</v>
      </c>
      <c r="I162" s="93">
        <f t="shared" si="7"/>
        <v>1.1334182747573962E-4</v>
      </c>
    </row>
    <row r="163" spans="2:9">
      <c r="B163" s="2" t="s">
        <v>778</v>
      </c>
      <c r="C163" s="4" t="s">
        <v>268</v>
      </c>
      <c r="D163" s="112">
        <v>69613.27</v>
      </c>
      <c r="E163" s="92" t="str">
        <f t="shared" si="8"/>
        <v>N/A</v>
      </c>
      <c r="F163" s="319">
        <v>0</v>
      </c>
      <c r="G163" s="319" t="s">
        <v>151</v>
      </c>
      <c r="H163" s="92" t="str">
        <f t="shared" si="6"/>
        <v>N/A</v>
      </c>
      <c r="I163" s="93" t="str">
        <f t="shared" si="7"/>
        <v>N/A</v>
      </c>
    </row>
    <row r="164" spans="2:9">
      <c r="B164" s="2" t="s">
        <v>779</v>
      </c>
      <c r="C164" s="4" t="s">
        <v>269</v>
      </c>
      <c r="D164" s="112">
        <v>16041.49</v>
      </c>
      <c r="E164" s="92">
        <f t="shared" si="8"/>
        <v>6.9117868225976287E-4</v>
      </c>
      <c r="F164" s="319">
        <v>1.2800000000000001E-2</v>
      </c>
      <c r="G164" s="319">
        <v>0.14499999999999999</v>
      </c>
      <c r="H164" s="92">
        <f t="shared" si="6"/>
        <v>0.15872799999999998</v>
      </c>
      <c r="I164" s="93">
        <f t="shared" si="7"/>
        <v>1.0970940987772763E-4</v>
      </c>
    </row>
    <row r="165" spans="2:9">
      <c r="B165" s="2" t="s">
        <v>780</v>
      </c>
      <c r="C165" s="4" t="s">
        <v>270</v>
      </c>
      <c r="D165" s="112">
        <v>28089.32</v>
      </c>
      <c r="E165" s="92">
        <f t="shared" si="8"/>
        <v>1.2102827844029951E-3</v>
      </c>
      <c r="F165" s="319">
        <v>0</v>
      </c>
      <c r="G165" s="319">
        <v>0.1</v>
      </c>
      <c r="H165" s="92">
        <f t="shared" si="6"/>
        <v>0.1</v>
      </c>
      <c r="I165" s="93">
        <f t="shared" si="7"/>
        <v>1.2102827844029951E-4</v>
      </c>
    </row>
    <row r="166" spans="2:9">
      <c r="B166" s="2" t="s">
        <v>781</v>
      </c>
      <c r="C166" s="4" t="s">
        <v>271</v>
      </c>
      <c r="D166" s="112">
        <v>32955.120000000003</v>
      </c>
      <c r="E166" s="92">
        <f t="shared" si="8"/>
        <v>1.4199352064747327E-3</v>
      </c>
      <c r="F166" s="319">
        <v>1.52E-2</v>
      </c>
      <c r="G166" s="319">
        <v>0.1</v>
      </c>
      <c r="H166" s="92">
        <f t="shared" si="6"/>
        <v>0.11596000000000001</v>
      </c>
      <c r="I166" s="93">
        <f t="shared" si="7"/>
        <v>1.6465568654281E-4</v>
      </c>
    </row>
    <row r="167" spans="2:9">
      <c r="B167" s="2" t="s">
        <v>782</v>
      </c>
      <c r="C167" s="4" t="s">
        <v>272</v>
      </c>
      <c r="D167" s="112">
        <v>52092.15</v>
      </c>
      <c r="E167" s="92">
        <f t="shared" si="8"/>
        <v>2.2444912282511107E-3</v>
      </c>
      <c r="F167" s="319">
        <v>1.0200000000000001E-2</v>
      </c>
      <c r="G167" s="319">
        <v>0.09</v>
      </c>
      <c r="H167" s="92">
        <f t="shared" si="6"/>
        <v>0.100659</v>
      </c>
      <c r="I167" s="93">
        <f t="shared" si="7"/>
        <v>2.2592824254452854E-4</v>
      </c>
    </row>
    <row r="168" spans="2:9">
      <c r="B168" s="2" t="s">
        <v>783</v>
      </c>
      <c r="C168" s="4" t="s">
        <v>10</v>
      </c>
      <c r="D168" s="112">
        <v>27468</v>
      </c>
      <c r="E168" s="92">
        <f t="shared" si="8"/>
        <v>1.1835120081932018E-3</v>
      </c>
      <c r="F168" s="319">
        <v>3.5799999999999998E-2</v>
      </c>
      <c r="G168" s="319">
        <v>0.03</v>
      </c>
      <c r="H168" s="92">
        <f t="shared" si="6"/>
        <v>6.6336999999999993E-2</v>
      </c>
      <c r="I168" s="93">
        <f t="shared" si="7"/>
        <v>7.851063608751242E-5</v>
      </c>
    </row>
    <row r="169" spans="2:9">
      <c r="B169" s="2" t="s">
        <v>784</v>
      </c>
      <c r="C169" s="4" t="s">
        <v>273</v>
      </c>
      <c r="D169" s="112">
        <v>14356.22</v>
      </c>
      <c r="E169" s="92">
        <f t="shared" si="8"/>
        <v>6.185655585504372E-4</v>
      </c>
      <c r="F169" s="319">
        <v>1.3100000000000001E-2</v>
      </c>
      <c r="G169" s="319">
        <v>7.4999999999999997E-2</v>
      </c>
      <c r="H169" s="92">
        <f t="shared" si="6"/>
        <v>8.8591249999999996E-2</v>
      </c>
      <c r="I169" s="93">
        <f t="shared" si="7"/>
        <v>5.4799496038931415E-5</v>
      </c>
    </row>
    <row r="170" spans="2:9">
      <c r="B170" s="2" t="s">
        <v>785</v>
      </c>
      <c r="C170" s="4" t="s">
        <v>274</v>
      </c>
      <c r="D170" s="112">
        <v>19496.53</v>
      </c>
      <c r="E170" s="92">
        <f t="shared" si="8"/>
        <v>8.4004577592467617E-4</v>
      </c>
      <c r="F170" s="319">
        <v>4.0899999999999999E-2</v>
      </c>
      <c r="G170" s="319">
        <v>0.15</v>
      </c>
      <c r="H170" s="92">
        <f t="shared" si="6"/>
        <v>0.19396749999999999</v>
      </c>
      <c r="I170" s="93">
        <f t="shared" si="7"/>
        <v>1.6294157904166962E-4</v>
      </c>
    </row>
    <row r="171" spans="2:9">
      <c r="B171" s="2" t="s">
        <v>786</v>
      </c>
      <c r="C171" s="4" t="s">
        <v>275</v>
      </c>
      <c r="D171" s="112">
        <v>59811.93</v>
      </c>
      <c r="E171" s="92">
        <f t="shared" si="8"/>
        <v>2.5771129091383144E-3</v>
      </c>
      <c r="F171" s="319">
        <v>1.0500000000000001E-2</v>
      </c>
      <c r="G171" s="319">
        <v>0.125</v>
      </c>
      <c r="H171" s="92">
        <f t="shared" si="6"/>
        <v>0.13615625000000001</v>
      </c>
      <c r="I171" s="93">
        <f t="shared" si="7"/>
        <v>3.5089002953486362E-4</v>
      </c>
    </row>
    <row r="172" spans="2:9">
      <c r="B172" s="2" t="s">
        <v>787</v>
      </c>
      <c r="C172" s="4" t="s">
        <v>276</v>
      </c>
      <c r="D172" s="112">
        <v>10489.34</v>
      </c>
      <c r="E172" s="92">
        <f t="shared" si="8"/>
        <v>4.5195354041143441E-4</v>
      </c>
      <c r="F172" s="319">
        <v>3.2799999999999996E-2</v>
      </c>
      <c r="G172" s="319">
        <v>0.08</v>
      </c>
      <c r="H172" s="92">
        <f t="shared" si="6"/>
        <v>0.11411199999999999</v>
      </c>
      <c r="I172" s="93">
        <f t="shared" si="7"/>
        <v>5.1573322403429599E-5</v>
      </c>
    </row>
    <row r="173" spans="2:9">
      <c r="B173" s="2" t="s">
        <v>788</v>
      </c>
      <c r="C173" s="4" t="s">
        <v>277</v>
      </c>
      <c r="D173" s="112">
        <v>42030.559999999998</v>
      </c>
      <c r="E173" s="92">
        <f t="shared" si="8"/>
        <v>1.8109681254945705E-3</v>
      </c>
      <c r="F173" s="319">
        <v>2.9500000000000002E-2</v>
      </c>
      <c r="G173" s="319">
        <v>0.12</v>
      </c>
      <c r="H173" s="92">
        <f t="shared" si="6"/>
        <v>0.15127000000000002</v>
      </c>
      <c r="I173" s="93">
        <f t="shared" si="7"/>
        <v>2.7394514834356372E-4</v>
      </c>
    </row>
    <row r="174" spans="2:9">
      <c r="B174" s="2" t="s">
        <v>789</v>
      </c>
      <c r="C174" s="4" t="s">
        <v>278</v>
      </c>
      <c r="D174" s="112">
        <v>54688.89</v>
      </c>
      <c r="E174" s="92" t="str">
        <f t="shared" si="8"/>
        <v>N/A</v>
      </c>
      <c r="F174" s="319">
        <v>1.2199999999999999E-2</v>
      </c>
      <c r="G174" s="319" t="s">
        <v>151</v>
      </c>
      <c r="H174" s="92" t="str">
        <f t="shared" si="6"/>
        <v>N/A</v>
      </c>
      <c r="I174" s="93" t="str">
        <f t="shared" si="7"/>
        <v>N/A</v>
      </c>
    </row>
    <row r="175" spans="2:9">
      <c r="B175" s="2" t="s">
        <v>790</v>
      </c>
      <c r="C175" s="4" t="s">
        <v>279</v>
      </c>
      <c r="D175" s="112">
        <v>40066.93</v>
      </c>
      <c r="E175" s="92">
        <f t="shared" si="8"/>
        <v>1.7263613217721149E-3</v>
      </c>
      <c r="F175" s="319">
        <v>2.1099999999999997E-2</v>
      </c>
      <c r="G175" s="319">
        <v>0.25</v>
      </c>
      <c r="H175" s="92">
        <f t="shared" si="6"/>
        <v>0.27373750000000002</v>
      </c>
      <c r="I175" s="93">
        <f t="shared" si="7"/>
        <v>4.725698323185943E-4</v>
      </c>
    </row>
    <row r="176" spans="2:9">
      <c r="B176" s="2" t="s">
        <v>791</v>
      </c>
      <c r="C176" s="4" t="s">
        <v>280</v>
      </c>
      <c r="D176" s="112">
        <v>27535.11</v>
      </c>
      <c r="E176" s="92">
        <f t="shared" si="8"/>
        <v>1.1864035725906771E-3</v>
      </c>
      <c r="F176" s="319">
        <v>3.0600000000000002E-2</v>
      </c>
      <c r="G176" s="319">
        <v>-0.12</v>
      </c>
      <c r="H176" s="92">
        <f t="shared" si="6"/>
        <v>-9.1235999999999998E-2</v>
      </c>
      <c r="I176" s="93">
        <f t="shared" si="7"/>
        <v>-1.0824271634888301E-4</v>
      </c>
    </row>
    <row r="177" spans="2:9">
      <c r="B177" s="2" t="s">
        <v>792</v>
      </c>
      <c r="C177" s="4" t="s">
        <v>21</v>
      </c>
      <c r="D177" s="112">
        <v>22357.1</v>
      </c>
      <c r="E177" s="92">
        <f t="shared" si="8"/>
        <v>9.6329897766041337E-4</v>
      </c>
      <c r="F177" s="319">
        <v>3.0800000000000001E-2</v>
      </c>
      <c r="G177" s="319">
        <v>5.5E-2</v>
      </c>
      <c r="H177" s="92">
        <f t="shared" si="6"/>
        <v>8.6647000000000002E-2</v>
      </c>
      <c r="I177" s="93">
        <f t="shared" si="7"/>
        <v>8.3466966517341845E-5</v>
      </c>
    </row>
    <row r="178" spans="2:9">
      <c r="B178" s="2" t="s">
        <v>793</v>
      </c>
      <c r="C178" s="4" t="s">
        <v>281</v>
      </c>
      <c r="D178" s="112">
        <v>18501.07</v>
      </c>
      <c r="E178" s="92">
        <f t="shared" si="8"/>
        <v>7.9715445279681817E-4</v>
      </c>
      <c r="F178" s="319">
        <v>2.8199999999999999E-2</v>
      </c>
      <c r="G178" s="319">
        <v>0.02</v>
      </c>
      <c r="H178" s="92">
        <f t="shared" si="6"/>
        <v>4.8481999999999997E-2</v>
      </c>
      <c r="I178" s="93">
        <f t="shared" si="7"/>
        <v>3.8647642180495336E-5</v>
      </c>
    </row>
    <row r="179" spans="2:9">
      <c r="B179" s="2" t="s">
        <v>794</v>
      </c>
      <c r="C179" s="4" t="s">
        <v>282</v>
      </c>
      <c r="D179" s="112">
        <v>12344.47</v>
      </c>
      <c r="E179" s="92">
        <f t="shared" si="8"/>
        <v>5.3188541137981417E-4</v>
      </c>
      <c r="F179" s="319">
        <v>1.1200000000000002E-2</v>
      </c>
      <c r="G179" s="319">
        <v>0.17499999999999999</v>
      </c>
      <c r="H179" s="92">
        <f t="shared" si="6"/>
        <v>0.18717999999999999</v>
      </c>
      <c r="I179" s="93">
        <f t="shared" si="7"/>
        <v>9.9558311302073608E-5</v>
      </c>
    </row>
    <row r="180" spans="2:9">
      <c r="B180" s="2" t="s">
        <v>795</v>
      </c>
      <c r="C180" s="4" t="s">
        <v>283</v>
      </c>
      <c r="D180" s="112">
        <v>34254.18</v>
      </c>
      <c r="E180" s="92">
        <f t="shared" si="8"/>
        <v>1.4759077239264386E-3</v>
      </c>
      <c r="F180" s="319">
        <v>3.5099999999999999E-2</v>
      </c>
      <c r="G180" s="319">
        <v>0.09</v>
      </c>
      <c r="H180" s="92">
        <f t="shared" si="6"/>
        <v>0.1266795</v>
      </c>
      <c r="I180" s="93">
        <f t="shared" si="7"/>
        <v>1.8696725251313926E-4</v>
      </c>
    </row>
    <row r="181" spans="2:9">
      <c r="B181" s="2" t="s">
        <v>796</v>
      </c>
      <c r="C181" s="4" t="s">
        <v>11</v>
      </c>
      <c r="D181" s="112">
        <v>17910.98</v>
      </c>
      <c r="E181" s="92" t="str">
        <f t="shared" si="8"/>
        <v>N/A</v>
      </c>
      <c r="F181" s="319">
        <v>3.9E-2</v>
      </c>
      <c r="G181" s="319" t="s">
        <v>151</v>
      </c>
      <c r="H181" s="92" t="str">
        <f t="shared" si="6"/>
        <v>N/A</v>
      </c>
      <c r="I181" s="93" t="str">
        <f t="shared" si="7"/>
        <v>N/A</v>
      </c>
    </row>
    <row r="182" spans="2:9">
      <c r="B182" s="2" t="s">
        <v>797</v>
      </c>
      <c r="C182" s="4" t="s">
        <v>799</v>
      </c>
      <c r="D182" s="112">
        <v>13941.13</v>
      </c>
      <c r="E182" s="92" t="str">
        <f t="shared" si="8"/>
        <v>N/A</v>
      </c>
      <c r="F182" s="319">
        <v>3.4099999999999998E-2</v>
      </c>
      <c r="G182" s="319" t="s">
        <v>151</v>
      </c>
      <c r="H182" s="92" t="str">
        <f t="shared" si="6"/>
        <v>N/A</v>
      </c>
      <c r="I182" s="93" t="str">
        <f t="shared" si="7"/>
        <v>N/A</v>
      </c>
    </row>
    <row r="183" spans="2:9">
      <c r="B183" s="2" t="s">
        <v>798</v>
      </c>
      <c r="C183" s="4" t="s">
        <v>284</v>
      </c>
      <c r="D183" s="112">
        <v>37791.25</v>
      </c>
      <c r="E183" s="92">
        <f t="shared" si="8"/>
        <v>1.6283092391011847E-3</v>
      </c>
      <c r="F183" s="319">
        <v>0</v>
      </c>
      <c r="G183" s="319">
        <v>0.15</v>
      </c>
      <c r="H183" s="92">
        <f t="shared" si="6"/>
        <v>0.15</v>
      </c>
      <c r="I183" s="93">
        <f t="shared" si="7"/>
        <v>2.4424638586517769E-4</v>
      </c>
    </row>
    <row r="184" spans="2:9">
      <c r="B184" s="2" t="s">
        <v>800</v>
      </c>
      <c r="C184" s="4" t="s">
        <v>12</v>
      </c>
      <c r="D184" s="112">
        <v>47345.96</v>
      </c>
      <c r="E184" s="92">
        <f t="shared" si="8"/>
        <v>2.0399924348126915E-3</v>
      </c>
      <c r="F184" s="319">
        <v>3.0200000000000001E-2</v>
      </c>
      <c r="G184" s="319">
        <v>0.105</v>
      </c>
      <c r="H184" s="92">
        <f t="shared" si="6"/>
        <v>0.1367855</v>
      </c>
      <c r="I184" s="93">
        <f t="shared" si="7"/>
        <v>2.7904138519207144E-4</v>
      </c>
    </row>
    <row r="185" spans="2:9">
      <c r="B185" s="2" t="s">
        <v>801</v>
      </c>
      <c r="C185" s="4" t="s">
        <v>285</v>
      </c>
      <c r="D185" s="112">
        <v>12748.3</v>
      </c>
      <c r="E185" s="92">
        <f t="shared" si="8"/>
        <v>5.4928520948192058E-4</v>
      </c>
      <c r="F185" s="319">
        <v>1.3500000000000002E-2</v>
      </c>
      <c r="G185" s="319">
        <v>8.5000000000000006E-2</v>
      </c>
      <c r="H185" s="92">
        <f t="shared" si="6"/>
        <v>9.9073750000000002E-2</v>
      </c>
      <c r="I185" s="93">
        <f t="shared" si="7"/>
        <v>5.4419745522909427E-5</v>
      </c>
    </row>
    <row r="186" spans="2:9">
      <c r="B186" s="2" t="s">
        <v>802</v>
      </c>
      <c r="C186" s="4" t="s">
        <v>286</v>
      </c>
      <c r="D186" s="112">
        <v>17744.439999999999</v>
      </c>
      <c r="E186" s="92">
        <f t="shared" si="8"/>
        <v>7.6455358302984484E-4</v>
      </c>
      <c r="F186" s="319">
        <v>1.0700000000000001E-2</v>
      </c>
      <c r="G186" s="319">
        <v>0.24</v>
      </c>
      <c r="H186" s="92">
        <f t="shared" si="6"/>
        <v>0.25198399999999999</v>
      </c>
      <c r="I186" s="93">
        <f t="shared" si="7"/>
        <v>1.9265527006619241E-4</v>
      </c>
    </row>
    <row r="187" spans="2:9">
      <c r="B187" s="2" t="s">
        <v>803</v>
      </c>
      <c r="C187" s="4" t="s">
        <v>287</v>
      </c>
      <c r="D187" s="112">
        <v>13078.27</v>
      </c>
      <c r="E187" s="92">
        <f t="shared" si="8"/>
        <v>5.6350260635622935E-4</v>
      </c>
      <c r="F187" s="319">
        <v>3.5200000000000002E-2</v>
      </c>
      <c r="G187" s="319">
        <v>0.06</v>
      </c>
      <c r="H187" s="92">
        <f t="shared" si="6"/>
        <v>9.6256000000000008E-2</v>
      </c>
      <c r="I187" s="93">
        <f t="shared" si="7"/>
        <v>5.4240506877425214E-5</v>
      </c>
    </row>
    <row r="188" spans="2:9">
      <c r="B188" s="2" t="s">
        <v>804</v>
      </c>
      <c r="C188" s="4" t="s">
        <v>25</v>
      </c>
      <c r="D188" s="112">
        <v>39970.68</v>
      </c>
      <c r="E188" s="92">
        <f t="shared" si="8"/>
        <v>1.7222142040064022E-3</v>
      </c>
      <c r="F188" s="319">
        <v>5.8799999999999998E-2</v>
      </c>
      <c r="G188" s="319">
        <v>3.5000000000000003E-2</v>
      </c>
      <c r="H188" s="92">
        <f t="shared" si="6"/>
        <v>9.4828999999999997E-2</v>
      </c>
      <c r="I188" s="93">
        <f t="shared" si="7"/>
        <v>1.6331585075172312E-4</v>
      </c>
    </row>
    <row r="189" spans="2:9">
      <c r="B189" s="2" t="s">
        <v>805</v>
      </c>
      <c r="C189" s="4" t="s">
        <v>807</v>
      </c>
      <c r="D189" s="112">
        <v>17780.91</v>
      </c>
      <c r="E189" s="92">
        <f t="shared" si="8"/>
        <v>7.6612496365234398E-4</v>
      </c>
      <c r="F189" s="319">
        <v>6.8999999999999999E-3</v>
      </c>
      <c r="G189" s="319">
        <v>0.17</v>
      </c>
      <c r="H189" s="92">
        <f t="shared" si="6"/>
        <v>0.17748650000000002</v>
      </c>
      <c r="I189" s="93">
        <f t="shared" si="7"/>
        <v>1.3597683836128176E-4</v>
      </c>
    </row>
    <row r="190" spans="2:9">
      <c r="B190" s="2" t="s">
        <v>806</v>
      </c>
      <c r="C190" s="4" t="s">
        <v>288</v>
      </c>
      <c r="D190" s="112">
        <v>18896.419999999998</v>
      </c>
      <c r="E190" s="92">
        <f t="shared" si="8"/>
        <v>8.1418887366616359E-4</v>
      </c>
      <c r="F190" s="319">
        <v>2.6099999999999998E-2</v>
      </c>
      <c r="G190" s="319">
        <v>9.5000000000000001E-2</v>
      </c>
      <c r="H190" s="92">
        <f t="shared" si="6"/>
        <v>0.12233975</v>
      </c>
      <c r="I190" s="93">
        <f t="shared" si="7"/>
        <v>9.9607663257100036E-5</v>
      </c>
    </row>
    <row r="191" spans="2:9">
      <c r="B191" s="2" t="s">
        <v>808</v>
      </c>
      <c r="C191" s="4" t="s">
        <v>289</v>
      </c>
      <c r="D191" s="112">
        <v>538499.1</v>
      </c>
      <c r="E191" s="92">
        <f t="shared" si="8"/>
        <v>2.3202277240834127E-2</v>
      </c>
      <c r="F191" s="319">
        <v>0</v>
      </c>
      <c r="G191" s="319">
        <v>0.16500000000000001</v>
      </c>
      <c r="H191" s="92">
        <f t="shared" si="6"/>
        <v>0.16500000000000001</v>
      </c>
      <c r="I191" s="93">
        <f t="shared" si="7"/>
        <v>3.8283757447376311E-3</v>
      </c>
    </row>
    <row r="192" spans="2:9">
      <c r="B192" s="2" t="s">
        <v>809</v>
      </c>
      <c r="C192" s="4" t="s">
        <v>290</v>
      </c>
      <c r="D192" s="112">
        <v>9788.42</v>
      </c>
      <c r="E192" s="92">
        <f t="shared" si="8"/>
        <v>4.2175304395072454E-4</v>
      </c>
      <c r="F192" s="319">
        <v>1.6299999999999999E-2</v>
      </c>
      <c r="G192" s="319">
        <v>0.115</v>
      </c>
      <c r="H192" s="92">
        <f t="shared" si="6"/>
        <v>0.13223725</v>
      </c>
      <c r="I192" s="93">
        <f t="shared" si="7"/>
        <v>5.5771462711172951E-5</v>
      </c>
    </row>
    <row r="193" spans="2:9">
      <c r="B193" s="2" t="s">
        <v>810</v>
      </c>
      <c r="C193" s="4" t="s">
        <v>291</v>
      </c>
      <c r="D193" s="112">
        <v>16367.28</v>
      </c>
      <c r="E193" s="92">
        <f t="shared" si="8"/>
        <v>7.0521597573396067E-4</v>
      </c>
      <c r="F193" s="319">
        <v>1.77E-2</v>
      </c>
      <c r="G193" s="319">
        <v>0.22500000000000001</v>
      </c>
      <c r="H193" s="92">
        <f t="shared" si="6"/>
        <v>0.24469125</v>
      </c>
      <c r="I193" s="93">
        <f t="shared" si="7"/>
        <v>1.7256017862231251E-4</v>
      </c>
    </row>
    <row r="194" spans="2:9">
      <c r="B194" s="2" t="s">
        <v>811</v>
      </c>
      <c r="C194" s="4" t="s">
        <v>292</v>
      </c>
      <c r="D194" s="112">
        <v>46788.85</v>
      </c>
      <c r="E194" s="92">
        <f t="shared" si="8"/>
        <v>2.0159882708806792E-3</v>
      </c>
      <c r="F194" s="319">
        <v>1.6399999999999998E-2</v>
      </c>
      <c r="G194" s="319">
        <v>7.4999999999999997E-2</v>
      </c>
      <c r="H194" s="92">
        <f t="shared" si="6"/>
        <v>9.2015E-2</v>
      </c>
      <c r="I194" s="93">
        <f t="shared" si="7"/>
        <v>1.855011607450857E-4</v>
      </c>
    </row>
    <row r="195" spans="2:9">
      <c r="B195" s="2" t="s">
        <v>812</v>
      </c>
      <c r="C195" s="4" t="s">
        <v>293</v>
      </c>
      <c r="D195" s="112">
        <v>21172.799999999999</v>
      </c>
      <c r="E195" s="92">
        <f t="shared" si="8"/>
        <v>9.1227111719357156E-4</v>
      </c>
      <c r="F195" s="319">
        <v>3.7699999999999997E-2</v>
      </c>
      <c r="G195" s="319">
        <v>0.08</v>
      </c>
      <c r="H195" s="92">
        <f t="shared" si="6"/>
        <v>0.11920800000000001</v>
      </c>
      <c r="I195" s="93">
        <f t="shared" si="7"/>
        <v>1.0875001533841129E-4</v>
      </c>
    </row>
    <row r="196" spans="2:9">
      <c r="B196" s="2" t="s">
        <v>813</v>
      </c>
      <c r="C196" s="4" t="s">
        <v>294</v>
      </c>
      <c r="D196" s="112">
        <v>8765.02</v>
      </c>
      <c r="E196" s="92">
        <f t="shared" si="8"/>
        <v>3.7765787178001964E-4</v>
      </c>
      <c r="F196" s="319">
        <v>0</v>
      </c>
      <c r="G196" s="319">
        <v>0.12</v>
      </c>
      <c r="H196" s="92">
        <f t="shared" si="6"/>
        <v>0.12</v>
      </c>
      <c r="I196" s="93">
        <f t="shared" si="7"/>
        <v>4.5318944613602354E-5</v>
      </c>
    </row>
    <row r="197" spans="2:9">
      <c r="B197" s="2" t="s">
        <v>814</v>
      </c>
      <c r="C197" s="4" t="s">
        <v>295</v>
      </c>
      <c r="D197" s="112">
        <v>37426.01</v>
      </c>
      <c r="E197" s="92">
        <f t="shared" si="8"/>
        <v>1.6125721659297678E-3</v>
      </c>
      <c r="F197" s="319">
        <v>1.21E-2</v>
      </c>
      <c r="G197" s="319">
        <v>0.18</v>
      </c>
      <c r="H197" s="92">
        <f t="shared" si="6"/>
        <v>0.193189</v>
      </c>
      <c r="I197" s="93">
        <f t="shared" si="7"/>
        <v>3.1153120416380591E-4</v>
      </c>
    </row>
    <row r="198" spans="2:9">
      <c r="B198" s="2" t="s">
        <v>815</v>
      </c>
      <c r="C198" s="4" t="s">
        <v>296</v>
      </c>
      <c r="D198" s="112">
        <v>33223.89</v>
      </c>
      <c r="E198" s="92">
        <f t="shared" si="8"/>
        <v>1.4315156827541154E-3</v>
      </c>
      <c r="F198" s="319">
        <v>0</v>
      </c>
      <c r="G198" s="319">
        <v>0.105</v>
      </c>
      <c r="H198" s="92">
        <f t="shared" si="6"/>
        <v>0.105</v>
      </c>
      <c r="I198" s="93">
        <f t="shared" si="7"/>
        <v>1.503091466891821E-4</v>
      </c>
    </row>
    <row r="199" spans="2:9">
      <c r="B199" s="2" t="s">
        <v>816</v>
      </c>
      <c r="C199" s="4" t="s">
        <v>297</v>
      </c>
      <c r="D199" s="112">
        <v>17995.71</v>
      </c>
      <c r="E199" s="92">
        <f t="shared" si="8"/>
        <v>7.7538003789727993E-4</v>
      </c>
      <c r="F199" s="319">
        <v>3.3799999999999997E-2</v>
      </c>
      <c r="G199" s="319">
        <v>7.0000000000000007E-2</v>
      </c>
      <c r="H199" s="92">
        <f t="shared" si="6"/>
        <v>0.10498299999999999</v>
      </c>
      <c r="I199" s="93">
        <f t="shared" si="7"/>
        <v>8.1401722518570135E-5</v>
      </c>
    </row>
    <row r="200" spans="2:9">
      <c r="B200" s="2" t="s">
        <v>817</v>
      </c>
      <c r="C200" s="4" t="s">
        <v>298</v>
      </c>
      <c r="D200" s="112">
        <v>6422.5</v>
      </c>
      <c r="E200" s="92">
        <f t="shared" si="8"/>
        <v>2.7672585818482742E-4</v>
      </c>
      <c r="F200" s="319">
        <v>2.6699999999999998E-2</v>
      </c>
      <c r="G200" s="319">
        <v>0.12</v>
      </c>
      <c r="H200" s="92">
        <f t="shared" si="6"/>
        <v>0.14830199999999999</v>
      </c>
      <c r="I200" s="93">
        <f t="shared" si="7"/>
        <v>4.1038998220526274E-5</v>
      </c>
    </row>
    <row r="201" spans="2:9">
      <c r="B201" s="2" t="s">
        <v>818</v>
      </c>
      <c r="C201" s="4" t="s">
        <v>299</v>
      </c>
      <c r="D201" s="112">
        <v>7012.68</v>
      </c>
      <c r="E201" s="92">
        <f t="shared" si="8"/>
        <v>3.0215490715073187E-4</v>
      </c>
      <c r="F201" s="319">
        <v>1.3300000000000001E-2</v>
      </c>
      <c r="G201" s="319">
        <v>0.12</v>
      </c>
      <c r="H201" s="92">
        <f t="shared" si="6"/>
        <v>0.13409799999999999</v>
      </c>
      <c r="I201" s="93">
        <f t="shared" si="7"/>
        <v>4.051836873909884E-5</v>
      </c>
    </row>
    <row r="202" spans="2:9">
      <c r="B202" s="2" t="s">
        <v>819</v>
      </c>
      <c r="C202" s="4" t="s">
        <v>300</v>
      </c>
      <c r="D202" s="112">
        <v>4190.66</v>
      </c>
      <c r="E202" s="92">
        <f t="shared" si="8"/>
        <v>1.8056270686817109E-4</v>
      </c>
      <c r="F202" s="319">
        <v>2.81E-2</v>
      </c>
      <c r="G202" s="319">
        <v>0.17</v>
      </c>
      <c r="H202" s="92">
        <f t="shared" si="6"/>
        <v>0.20048850000000001</v>
      </c>
      <c r="I202" s="93">
        <f t="shared" si="7"/>
        <v>3.6200746255939319E-5</v>
      </c>
    </row>
    <row r="203" spans="2:9">
      <c r="B203" s="2" t="s">
        <v>820</v>
      </c>
      <c r="C203" s="4" t="s">
        <v>301</v>
      </c>
      <c r="D203" s="112">
        <v>6419.53</v>
      </c>
      <c r="E203" s="92">
        <f t="shared" si="8"/>
        <v>2.7659788997948541E-4</v>
      </c>
      <c r="F203" s="319">
        <v>1.55E-2</v>
      </c>
      <c r="G203" s="319">
        <v>0.13500000000000001</v>
      </c>
      <c r="H203" s="92">
        <f t="shared" si="6"/>
        <v>0.15154624999999999</v>
      </c>
      <c r="I203" s="93">
        <f t="shared" si="7"/>
        <v>4.1917372984303591E-5</v>
      </c>
    </row>
    <row r="204" spans="2:9">
      <c r="B204" s="2" t="s">
        <v>821</v>
      </c>
      <c r="C204" s="4" t="s">
        <v>823</v>
      </c>
      <c r="D204" s="112">
        <v>23597.21</v>
      </c>
      <c r="E204" s="92">
        <f t="shared" si="8"/>
        <v>1.0167315201273011E-3</v>
      </c>
      <c r="F204" s="319">
        <v>0</v>
      </c>
      <c r="G204" s="319">
        <v>0.125</v>
      </c>
      <c r="H204" s="92">
        <f t="shared" si="6"/>
        <v>0.125</v>
      </c>
      <c r="I204" s="93">
        <f t="shared" si="7"/>
        <v>1.2709144001591264E-4</v>
      </c>
    </row>
    <row r="205" spans="2:9">
      <c r="B205" s="2" t="s">
        <v>822</v>
      </c>
      <c r="C205" s="4" t="s">
        <v>302</v>
      </c>
      <c r="D205" s="112">
        <v>10544.12</v>
      </c>
      <c r="E205" s="92">
        <f t="shared" si="8"/>
        <v>4.5431384286552008E-4</v>
      </c>
      <c r="F205" s="319">
        <v>2.07E-2</v>
      </c>
      <c r="G205" s="319">
        <v>0.15</v>
      </c>
      <c r="H205" s="92">
        <f t="shared" ref="H205:H268" si="9">IFERROR(F205*(1+0.5*G205)+G205,"N/A")</f>
        <v>0.1722525</v>
      </c>
      <c r="I205" s="93">
        <f t="shared" ref="I205:I268" si="10">IF(ISNUMBER(E205),H205*E205,"N/A")</f>
        <v>7.8256695218192996E-5</v>
      </c>
    </row>
    <row r="206" spans="2:9">
      <c r="B206" s="2" t="s">
        <v>1269</v>
      </c>
      <c r="C206" s="4" t="s">
        <v>303</v>
      </c>
      <c r="D206" s="112" t="s">
        <v>151</v>
      </c>
      <c r="E206" s="92" t="str">
        <f t="shared" ref="E206:E269" si="11">IF(H206="N/A","N/A",D206/$D$513)</f>
        <v>N/A</v>
      </c>
      <c r="F206" s="319">
        <v>0</v>
      </c>
      <c r="G206" s="319" t="s">
        <v>151</v>
      </c>
      <c r="H206" s="92" t="str">
        <f t="shared" si="9"/>
        <v>N/A</v>
      </c>
      <c r="I206" s="93" t="str">
        <f t="shared" si="10"/>
        <v>N/A</v>
      </c>
    </row>
    <row r="207" spans="2:9">
      <c r="B207" s="2" t="s">
        <v>1143</v>
      </c>
      <c r="C207" s="4" t="s">
        <v>826</v>
      </c>
      <c r="D207" s="112">
        <v>16983.259999999998</v>
      </c>
      <c r="E207" s="92">
        <f t="shared" si="11"/>
        <v>7.3175666769576518E-4</v>
      </c>
      <c r="F207" s="319">
        <v>7.4000000000000003E-3</v>
      </c>
      <c r="G207" s="319">
        <v>0.105</v>
      </c>
      <c r="H207" s="92">
        <f t="shared" si="9"/>
        <v>0.1127885</v>
      </c>
      <c r="I207" s="93">
        <f t="shared" si="10"/>
        <v>8.2533736914403811E-5</v>
      </c>
    </row>
    <row r="208" spans="2:9">
      <c r="B208" s="2" t="s">
        <v>824</v>
      </c>
      <c r="C208" s="4" t="s">
        <v>304</v>
      </c>
      <c r="D208" s="112">
        <v>9432.39</v>
      </c>
      <c r="E208" s="92">
        <f t="shared" si="11"/>
        <v>4.0641280147668107E-4</v>
      </c>
      <c r="F208" s="319">
        <v>3.1899999999999998E-2</v>
      </c>
      <c r="G208" s="319">
        <v>0.04</v>
      </c>
      <c r="H208" s="92">
        <f t="shared" si="9"/>
        <v>7.2537999999999991E-2</v>
      </c>
      <c r="I208" s="93">
        <f t="shared" si="10"/>
        <v>2.9480371793515488E-5</v>
      </c>
    </row>
    <row r="209" spans="2:9">
      <c r="B209" s="2" t="s">
        <v>825</v>
      </c>
      <c r="C209" s="4" t="s">
        <v>305</v>
      </c>
      <c r="D209" s="112" t="s">
        <v>151</v>
      </c>
      <c r="E209" s="92" t="str">
        <f t="shared" si="11"/>
        <v>N/A</v>
      </c>
      <c r="F209" s="319">
        <v>0</v>
      </c>
      <c r="G209" s="319" t="s">
        <v>151</v>
      </c>
      <c r="H209" s="92" t="str">
        <f t="shared" si="9"/>
        <v>N/A</v>
      </c>
      <c r="I209" s="93" t="str">
        <f t="shared" si="10"/>
        <v>N/A</v>
      </c>
    </row>
    <row r="210" spans="2:9">
      <c r="B210" s="2" t="s">
        <v>827</v>
      </c>
      <c r="C210" s="4" t="s">
        <v>830</v>
      </c>
      <c r="D210" s="112">
        <v>13964.97</v>
      </c>
      <c r="E210" s="92">
        <f t="shared" si="11"/>
        <v>6.0170779412617654E-4</v>
      </c>
      <c r="F210" s="319">
        <v>0</v>
      </c>
      <c r="G210" s="319">
        <v>0.25</v>
      </c>
      <c r="H210" s="92">
        <f t="shared" si="9"/>
        <v>0.25</v>
      </c>
      <c r="I210" s="93">
        <f t="shared" si="10"/>
        <v>1.5042694853154413E-4</v>
      </c>
    </row>
    <row r="211" spans="2:9">
      <c r="B211" s="2" t="s">
        <v>828</v>
      </c>
      <c r="C211" s="4" t="s">
        <v>306</v>
      </c>
      <c r="D211" s="112">
        <v>27557.1</v>
      </c>
      <c r="E211" s="92" t="str">
        <f t="shared" si="11"/>
        <v>N/A</v>
      </c>
      <c r="F211" s="319">
        <v>3.4000000000000002E-3</v>
      </c>
      <c r="G211" s="319" t="s">
        <v>151</v>
      </c>
      <c r="H211" s="92" t="str">
        <f t="shared" si="9"/>
        <v>N/A</v>
      </c>
      <c r="I211" s="93" t="str">
        <f t="shared" si="10"/>
        <v>N/A</v>
      </c>
    </row>
    <row r="212" spans="2:9">
      <c r="B212" s="2" t="s">
        <v>829</v>
      </c>
      <c r="C212" s="4" t="s">
        <v>307</v>
      </c>
      <c r="D212" s="112">
        <v>49700.43</v>
      </c>
      <c r="E212" s="92">
        <f t="shared" si="11"/>
        <v>2.1414393373148993E-3</v>
      </c>
      <c r="F212" s="319">
        <v>2.3700000000000002E-2</v>
      </c>
      <c r="G212" s="319">
        <v>0.06</v>
      </c>
      <c r="H212" s="92">
        <f t="shared" si="9"/>
        <v>8.4411E-2</v>
      </c>
      <c r="I212" s="93">
        <f t="shared" si="10"/>
        <v>1.8076103590208796E-4</v>
      </c>
    </row>
    <row r="213" spans="2:9">
      <c r="B213" s="2" t="s">
        <v>831</v>
      </c>
      <c r="C213" s="4" t="s">
        <v>308</v>
      </c>
      <c r="D213" s="112">
        <v>87370.37</v>
      </c>
      <c r="E213" s="92">
        <f t="shared" si="11"/>
        <v>3.764521699988462E-3</v>
      </c>
      <c r="F213" s="319">
        <v>4.0000000000000001E-3</v>
      </c>
      <c r="G213" s="319">
        <v>3.5000000000000003E-2</v>
      </c>
      <c r="H213" s="92">
        <f t="shared" si="9"/>
        <v>3.9070000000000008E-2</v>
      </c>
      <c r="I213" s="93">
        <f t="shared" si="10"/>
        <v>1.4707986281854924E-4</v>
      </c>
    </row>
    <row r="214" spans="2:9">
      <c r="B214" s="2" t="s">
        <v>832</v>
      </c>
      <c r="C214" s="4" t="s">
        <v>309</v>
      </c>
      <c r="D214" s="112">
        <v>84778.66</v>
      </c>
      <c r="E214" s="92">
        <f t="shared" si="11"/>
        <v>3.6528528523565125E-3</v>
      </c>
      <c r="F214" s="319">
        <v>3.8100000000000002E-2</v>
      </c>
      <c r="G214" s="319">
        <v>-5.5E-2</v>
      </c>
      <c r="H214" s="92">
        <f t="shared" si="9"/>
        <v>-1.7947749999999998E-2</v>
      </c>
      <c r="I214" s="93">
        <f t="shared" si="10"/>
        <v>-6.5560489780881585E-5</v>
      </c>
    </row>
    <row r="215" spans="2:9">
      <c r="B215" s="2" t="s">
        <v>833</v>
      </c>
      <c r="C215" s="4" t="s">
        <v>310</v>
      </c>
      <c r="D215" s="112">
        <v>30774.03</v>
      </c>
      <c r="E215" s="92">
        <f t="shared" si="11"/>
        <v>1.3259587172527246E-3</v>
      </c>
      <c r="F215" s="319">
        <v>3.85E-2</v>
      </c>
      <c r="G215" s="319">
        <v>0.04</v>
      </c>
      <c r="H215" s="92">
        <f t="shared" si="9"/>
        <v>7.9270000000000007E-2</v>
      </c>
      <c r="I215" s="93">
        <f t="shared" si="10"/>
        <v>1.0510874751662348E-4</v>
      </c>
    </row>
    <row r="216" spans="2:9">
      <c r="B216" s="2" t="s">
        <v>834</v>
      </c>
      <c r="C216" s="4" t="s">
        <v>311</v>
      </c>
      <c r="D216" s="112">
        <v>23952.66</v>
      </c>
      <c r="E216" s="92">
        <f t="shared" si="11"/>
        <v>1.0320467721774058E-3</v>
      </c>
      <c r="F216" s="319">
        <v>2.6099999999999998E-2</v>
      </c>
      <c r="G216" s="319">
        <v>0.16</v>
      </c>
      <c r="H216" s="92">
        <f t="shared" si="9"/>
        <v>0.18818799999999999</v>
      </c>
      <c r="I216" s="93">
        <f t="shared" si="10"/>
        <v>1.9421881796252163E-4</v>
      </c>
    </row>
    <row r="217" spans="2:9">
      <c r="B217" s="2" t="s">
        <v>835</v>
      </c>
      <c r="C217" s="4" t="s">
        <v>312</v>
      </c>
      <c r="D217" s="112">
        <v>53303.21</v>
      </c>
      <c r="E217" s="92">
        <f t="shared" si="11"/>
        <v>2.296672095174165E-3</v>
      </c>
      <c r="F217" s="319">
        <v>4.1500000000000002E-2</v>
      </c>
      <c r="G217" s="319">
        <v>2.5000000000000001E-2</v>
      </c>
      <c r="H217" s="92">
        <f t="shared" si="9"/>
        <v>6.7018750000000002E-2</v>
      </c>
      <c r="I217" s="93">
        <f t="shared" si="10"/>
        <v>1.5392009297845357E-4</v>
      </c>
    </row>
    <row r="218" spans="2:9">
      <c r="B218" s="2" t="s">
        <v>836</v>
      </c>
      <c r="C218" s="4" t="s">
        <v>313</v>
      </c>
      <c r="D218" s="112" t="s">
        <v>151</v>
      </c>
      <c r="E218" s="92" t="str">
        <f t="shared" si="11"/>
        <v>N/A</v>
      </c>
      <c r="F218" s="319">
        <v>0</v>
      </c>
      <c r="G218" s="319" t="s">
        <v>151</v>
      </c>
      <c r="H218" s="92" t="str">
        <f t="shared" si="9"/>
        <v>N/A</v>
      </c>
      <c r="I218" s="93" t="str">
        <f t="shared" si="10"/>
        <v>N/A</v>
      </c>
    </row>
    <row r="219" spans="2:9">
      <c r="B219" s="2" t="s">
        <v>837</v>
      </c>
      <c r="C219" s="4" t="s">
        <v>314</v>
      </c>
      <c r="D219" s="112">
        <v>14390.23</v>
      </c>
      <c r="E219" s="92">
        <f t="shared" si="11"/>
        <v>6.2003094530588537E-4</v>
      </c>
      <c r="F219" s="319">
        <v>3.1E-2</v>
      </c>
      <c r="G219" s="319">
        <v>8.5000000000000006E-2</v>
      </c>
      <c r="H219" s="92">
        <f t="shared" si="9"/>
        <v>0.11731750000000001</v>
      </c>
      <c r="I219" s="93">
        <f t="shared" si="10"/>
        <v>7.2740480425923204E-5</v>
      </c>
    </row>
    <row r="220" spans="2:9">
      <c r="B220" s="2" t="s">
        <v>838</v>
      </c>
      <c r="C220" s="4" t="s">
        <v>315</v>
      </c>
      <c r="D220" s="112">
        <v>22951.98</v>
      </c>
      <c r="E220" s="92">
        <f t="shared" si="11"/>
        <v>9.8893053523409799E-4</v>
      </c>
      <c r="F220" s="319">
        <v>2.9999999999999997E-4</v>
      </c>
      <c r="G220" s="319">
        <v>0.17499999999999999</v>
      </c>
      <c r="H220" s="92">
        <f t="shared" si="9"/>
        <v>0.17532624999999999</v>
      </c>
      <c r="I220" s="93">
        <f t="shared" si="10"/>
        <v>1.7338548225308726E-4</v>
      </c>
    </row>
    <row r="221" spans="2:9">
      <c r="B221" s="2" t="s">
        <v>839</v>
      </c>
      <c r="C221" s="4" t="s">
        <v>316</v>
      </c>
      <c r="D221" s="112">
        <v>9442.44</v>
      </c>
      <c r="E221" s="92">
        <f t="shared" si="11"/>
        <v>4.0684582520182823E-4</v>
      </c>
      <c r="F221" s="319">
        <v>3.8800000000000001E-2</v>
      </c>
      <c r="G221" s="319">
        <v>0.06</v>
      </c>
      <c r="H221" s="92">
        <f t="shared" si="9"/>
        <v>9.9963999999999997E-2</v>
      </c>
      <c r="I221" s="93">
        <f t="shared" si="10"/>
        <v>4.0669936070475554E-5</v>
      </c>
    </row>
    <row r="222" spans="2:9">
      <c r="B222" s="2" t="s">
        <v>840</v>
      </c>
      <c r="C222" s="4" t="s">
        <v>317</v>
      </c>
      <c r="D222" s="112">
        <v>14914.38</v>
      </c>
      <c r="E222" s="92">
        <f t="shared" si="11"/>
        <v>6.4261496376716634E-4</v>
      </c>
      <c r="F222" s="319">
        <v>2.8999999999999998E-2</v>
      </c>
      <c r="G222" s="319">
        <v>0.1</v>
      </c>
      <c r="H222" s="92">
        <f t="shared" si="9"/>
        <v>0.13045000000000001</v>
      </c>
      <c r="I222" s="93">
        <f t="shared" si="10"/>
        <v>8.3829122023426858E-5</v>
      </c>
    </row>
    <row r="223" spans="2:9">
      <c r="B223" s="2" t="s">
        <v>841</v>
      </c>
      <c r="C223" s="4" t="s">
        <v>318</v>
      </c>
      <c r="D223" s="112">
        <v>74254.69</v>
      </c>
      <c r="E223" s="92">
        <f t="shared" si="11"/>
        <v>3.199407211288178E-3</v>
      </c>
      <c r="F223" s="319">
        <v>1.6899999999999998E-2</v>
      </c>
      <c r="G223" s="319">
        <v>8.5000000000000006E-2</v>
      </c>
      <c r="H223" s="92">
        <f t="shared" si="9"/>
        <v>0.10261825000000001</v>
      </c>
      <c r="I223" s="93">
        <f t="shared" si="10"/>
        <v>3.2831756905977311E-4</v>
      </c>
    </row>
    <row r="224" spans="2:9">
      <c r="B224" s="2" t="s">
        <v>842</v>
      </c>
      <c r="C224" s="4" t="s">
        <v>319</v>
      </c>
      <c r="D224" s="112">
        <v>15160.61</v>
      </c>
      <c r="E224" s="92">
        <f t="shared" si="11"/>
        <v>6.5322426046796056E-4</v>
      </c>
      <c r="F224" s="319">
        <v>2.1099999999999997E-2</v>
      </c>
      <c r="G224" s="319">
        <v>8.5000000000000006E-2</v>
      </c>
      <c r="H224" s="92">
        <f t="shared" si="9"/>
        <v>0.10699675</v>
      </c>
      <c r="I224" s="93">
        <f t="shared" si="10"/>
        <v>6.9892872891225258E-5</v>
      </c>
    </row>
    <row r="225" spans="2:9">
      <c r="B225" s="2" t="s">
        <v>843</v>
      </c>
      <c r="C225" s="4" t="s">
        <v>320</v>
      </c>
      <c r="D225" s="112">
        <v>22663.279999999999</v>
      </c>
      <c r="E225" s="92">
        <f t="shared" si="11"/>
        <v>9.7649133628385126E-4</v>
      </c>
      <c r="F225" s="319">
        <v>2.7699999999999999E-2</v>
      </c>
      <c r="G225" s="319">
        <v>0.245</v>
      </c>
      <c r="H225" s="92">
        <f t="shared" si="9"/>
        <v>0.27609325000000001</v>
      </c>
      <c r="I225" s="93">
        <f t="shared" si="10"/>
        <v>2.6960266663145145E-4</v>
      </c>
    </row>
    <row r="226" spans="2:9">
      <c r="B226" s="2" t="s">
        <v>844</v>
      </c>
      <c r="C226" s="4" t="s">
        <v>321</v>
      </c>
      <c r="D226" s="112">
        <v>12644.3</v>
      </c>
      <c r="E226" s="92">
        <f t="shared" si="11"/>
        <v>5.4480416794805962E-4</v>
      </c>
      <c r="F226" s="319">
        <v>2.7099999999999999E-2</v>
      </c>
      <c r="G226" s="319">
        <v>7.4999999999999997E-2</v>
      </c>
      <c r="H226" s="92">
        <f t="shared" si="9"/>
        <v>0.10311624999999999</v>
      </c>
      <c r="I226" s="93">
        <f t="shared" si="10"/>
        <v>5.6178162783174096E-5</v>
      </c>
    </row>
    <row r="227" spans="2:9">
      <c r="B227" s="2" t="s">
        <v>845</v>
      </c>
      <c r="C227" s="4" t="s">
        <v>322</v>
      </c>
      <c r="D227" s="112">
        <v>14210.66</v>
      </c>
      <c r="E227" s="92">
        <f t="shared" si="11"/>
        <v>6.1229382388054492E-4</v>
      </c>
      <c r="F227" s="319">
        <v>4.2699999999999995E-2</v>
      </c>
      <c r="G227" s="319">
        <v>0.125</v>
      </c>
      <c r="H227" s="92">
        <f t="shared" si="9"/>
        <v>0.17036874999999999</v>
      </c>
      <c r="I227" s="93">
        <f t="shared" si="10"/>
        <v>1.0431573340724858E-4</v>
      </c>
    </row>
    <row r="228" spans="2:9">
      <c r="B228" s="2" t="s">
        <v>846</v>
      </c>
      <c r="C228" s="4" t="s">
        <v>323</v>
      </c>
      <c r="D228" s="112">
        <v>6332.97</v>
      </c>
      <c r="E228" s="92">
        <f t="shared" si="11"/>
        <v>2.7286828464130267E-4</v>
      </c>
      <c r="F228" s="319">
        <v>3.4300000000000004E-2</v>
      </c>
      <c r="G228" s="319">
        <v>0.04</v>
      </c>
      <c r="H228" s="92">
        <f t="shared" si="9"/>
        <v>7.4985999999999997E-2</v>
      </c>
      <c r="I228" s="93">
        <f t="shared" si="10"/>
        <v>2.046130119211272E-5</v>
      </c>
    </row>
    <row r="229" spans="2:9">
      <c r="B229" s="2" t="s">
        <v>847</v>
      </c>
      <c r="C229" s="4" t="s">
        <v>324</v>
      </c>
      <c r="D229" s="112">
        <v>42660.05</v>
      </c>
      <c r="E229" s="92">
        <f t="shared" si="11"/>
        <v>1.838090921986399E-3</v>
      </c>
      <c r="F229" s="319">
        <v>1.2800000000000001E-2</v>
      </c>
      <c r="G229" s="319">
        <v>0.12</v>
      </c>
      <c r="H229" s="92">
        <f t="shared" si="9"/>
        <v>0.13356799999999999</v>
      </c>
      <c r="I229" s="93">
        <f t="shared" si="10"/>
        <v>2.4551012826787934E-4</v>
      </c>
    </row>
    <row r="230" spans="2:9">
      <c r="B230" s="2" t="s">
        <v>848</v>
      </c>
      <c r="C230" s="4" t="s">
        <v>325</v>
      </c>
      <c r="D230" s="112">
        <v>14083.08</v>
      </c>
      <c r="E230" s="92">
        <f t="shared" si="11"/>
        <v>6.0679679235275659E-4</v>
      </c>
      <c r="F230" s="319">
        <v>4.9299999999999997E-2</v>
      </c>
      <c r="G230" s="319">
        <v>0.32500000000000001</v>
      </c>
      <c r="H230" s="92">
        <f t="shared" si="9"/>
        <v>0.38231124999999999</v>
      </c>
      <c r="I230" s="93">
        <f t="shared" si="10"/>
        <v>2.3198524018037281E-4</v>
      </c>
    </row>
    <row r="231" spans="2:9">
      <c r="B231" s="2" t="s">
        <v>849</v>
      </c>
      <c r="C231" s="4" t="s">
        <v>326</v>
      </c>
      <c r="D231" s="112">
        <v>220070</v>
      </c>
      <c r="E231" s="92">
        <f t="shared" si="11"/>
        <v>9.4821424072767564E-3</v>
      </c>
      <c r="F231" s="319">
        <v>2.7999999999999997E-2</v>
      </c>
      <c r="G231" s="319">
        <v>0.11</v>
      </c>
      <c r="H231" s="92">
        <f t="shared" si="9"/>
        <v>0.13954</v>
      </c>
      <c r="I231" s="93">
        <f t="shared" si="10"/>
        <v>1.3231381515113987E-3</v>
      </c>
    </row>
    <row r="232" spans="2:9">
      <c r="B232" s="2" t="s">
        <v>850</v>
      </c>
      <c r="C232" s="4" t="s">
        <v>327</v>
      </c>
      <c r="D232" s="112">
        <v>19248.82</v>
      </c>
      <c r="E232" s="92" t="str">
        <f t="shared" si="11"/>
        <v>N/A</v>
      </c>
      <c r="F232" s="319">
        <v>1.5800000000000002E-2</v>
      </c>
      <c r="G232" s="319" t="s">
        <v>151</v>
      </c>
      <c r="H232" s="92" t="str">
        <f t="shared" si="9"/>
        <v>N/A</v>
      </c>
      <c r="I232" s="93" t="str">
        <f t="shared" si="10"/>
        <v>N/A</v>
      </c>
    </row>
    <row r="233" spans="2:9">
      <c r="B233" s="2" t="s">
        <v>851</v>
      </c>
      <c r="C233" s="4" t="s">
        <v>854</v>
      </c>
      <c r="D233" s="112">
        <v>7438.52</v>
      </c>
      <c r="E233" s="92">
        <f t="shared" si="11"/>
        <v>3.2050304875437953E-4</v>
      </c>
      <c r="F233" s="319">
        <v>3.15E-2</v>
      </c>
      <c r="G233" s="319">
        <v>0.22500000000000001</v>
      </c>
      <c r="H233" s="92">
        <f t="shared" si="9"/>
        <v>0.26004375000000002</v>
      </c>
      <c r="I233" s="93">
        <f t="shared" si="10"/>
        <v>8.3344814684521687E-5</v>
      </c>
    </row>
    <row r="234" spans="2:9">
      <c r="B234" s="2" t="s">
        <v>852</v>
      </c>
      <c r="C234" s="4" t="s">
        <v>328</v>
      </c>
      <c r="D234" s="112">
        <v>18834.080000000002</v>
      </c>
      <c r="E234" s="92">
        <f t="shared" si="11"/>
        <v>8.1150283396211678E-4</v>
      </c>
      <c r="F234" s="319">
        <v>2.29E-2</v>
      </c>
      <c r="G234" s="319">
        <v>0.11</v>
      </c>
      <c r="H234" s="92">
        <f t="shared" si="9"/>
        <v>0.13415949999999999</v>
      </c>
      <c r="I234" s="93">
        <f t="shared" si="10"/>
        <v>1.088708144529406E-4</v>
      </c>
    </row>
    <row r="235" spans="2:9">
      <c r="B235" s="2" t="s">
        <v>853</v>
      </c>
      <c r="C235" s="4" t="s">
        <v>329</v>
      </c>
      <c r="D235" s="112">
        <v>8627.01</v>
      </c>
      <c r="E235" s="92">
        <f t="shared" si="11"/>
        <v>3.7171144349071046E-4</v>
      </c>
      <c r="F235" s="319">
        <v>1.66E-2</v>
      </c>
      <c r="G235" s="319">
        <v>7.0000000000000007E-2</v>
      </c>
      <c r="H235" s="92">
        <f t="shared" si="9"/>
        <v>8.7181000000000008E-2</v>
      </c>
      <c r="I235" s="93">
        <f t="shared" si="10"/>
        <v>3.240617535496363E-5</v>
      </c>
    </row>
    <row r="236" spans="2:9">
      <c r="B236" s="2" t="s">
        <v>855</v>
      </c>
      <c r="C236" s="4" t="s">
        <v>330</v>
      </c>
      <c r="D236" s="112">
        <v>26587.360000000001</v>
      </c>
      <c r="E236" s="92">
        <f t="shared" si="11"/>
        <v>1.1455679272664777E-3</v>
      </c>
      <c r="F236" s="319">
        <v>6.6E-3</v>
      </c>
      <c r="G236" s="319">
        <v>0.17</v>
      </c>
      <c r="H236" s="92">
        <f t="shared" si="9"/>
        <v>0.17716100000000001</v>
      </c>
      <c r="I236" s="93">
        <f t="shared" si="10"/>
        <v>2.0294995956245647E-4</v>
      </c>
    </row>
    <row r="237" spans="2:9">
      <c r="B237" s="2" t="s">
        <v>856</v>
      </c>
      <c r="C237" s="4" t="s">
        <v>331</v>
      </c>
      <c r="D237" s="112">
        <v>5718.67</v>
      </c>
      <c r="E237" s="92">
        <f t="shared" si="11"/>
        <v>2.4639997873504506E-4</v>
      </c>
      <c r="F237" s="319">
        <v>4.1700000000000001E-2</v>
      </c>
      <c r="G237" s="319">
        <v>8.5000000000000006E-2</v>
      </c>
      <c r="H237" s="92">
        <f t="shared" si="9"/>
        <v>0.12847225000000001</v>
      </c>
      <c r="I237" s="93">
        <f t="shared" si="10"/>
        <v>3.1655559668043396E-5</v>
      </c>
    </row>
    <row r="238" spans="2:9">
      <c r="B238" s="2" t="s">
        <v>857</v>
      </c>
      <c r="C238" s="4" t="s">
        <v>332</v>
      </c>
      <c r="D238" s="112">
        <v>12195.68</v>
      </c>
      <c r="E238" s="92">
        <f t="shared" si="11"/>
        <v>5.2547450590074518E-4</v>
      </c>
      <c r="F238" s="319">
        <v>0</v>
      </c>
      <c r="G238" s="319">
        <v>0.185</v>
      </c>
      <c r="H238" s="92">
        <f t="shared" si="9"/>
        <v>0.185</v>
      </c>
      <c r="I238" s="93">
        <f t="shared" si="10"/>
        <v>9.7212783591637855E-5</v>
      </c>
    </row>
    <row r="239" spans="2:9">
      <c r="B239" s="2" t="s">
        <v>858</v>
      </c>
      <c r="C239" s="4" t="s">
        <v>333</v>
      </c>
      <c r="D239" s="112">
        <v>124000</v>
      </c>
      <c r="E239" s="92">
        <f t="shared" si="11"/>
        <v>5.3427802903726895E-3</v>
      </c>
      <c r="F239" s="319">
        <v>1.9299999999999998E-2</v>
      </c>
      <c r="G239" s="319">
        <v>0.08</v>
      </c>
      <c r="H239" s="92">
        <f t="shared" si="9"/>
        <v>0.10007199999999999</v>
      </c>
      <c r="I239" s="93">
        <f t="shared" si="10"/>
        <v>5.3466270921817571E-4</v>
      </c>
    </row>
    <row r="240" spans="2:9">
      <c r="B240" s="2" t="s">
        <v>859</v>
      </c>
      <c r="C240" s="4" t="s">
        <v>334</v>
      </c>
      <c r="D240" s="112">
        <v>6394.04</v>
      </c>
      <c r="E240" s="92" t="str">
        <f t="shared" si="11"/>
        <v>N/A</v>
      </c>
      <c r="F240" s="319">
        <v>4.8600000000000004E-2</v>
      </c>
      <c r="G240" s="319" t="s">
        <v>151</v>
      </c>
      <c r="H240" s="92" t="str">
        <f t="shared" si="9"/>
        <v>N/A</v>
      </c>
      <c r="I240" s="93" t="str">
        <f t="shared" si="10"/>
        <v>N/A</v>
      </c>
    </row>
    <row r="241" spans="2:9">
      <c r="B241" s="2" t="s">
        <v>860</v>
      </c>
      <c r="C241" s="4" t="s">
        <v>335</v>
      </c>
      <c r="D241" s="112">
        <v>20973.16</v>
      </c>
      <c r="E241" s="92">
        <f t="shared" si="11"/>
        <v>9.0366924092607158E-4</v>
      </c>
      <c r="F241" s="319">
        <v>3.0899999999999997E-2</v>
      </c>
      <c r="G241" s="319">
        <v>5.5E-2</v>
      </c>
      <c r="H241" s="92">
        <f t="shared" si="9"/>
        <v>8.674975E-2</v>
      </c>
      <c r="I241" s="93">
        <f t="shared" si="10"/>
        <v>7.8393080733026485E-5</v>
      </c>
    </row>
    <row r="242" spans="2:9">
      <c r="B242" s="2" t="s">
        <v>861</v>
      </c>
      <c r="C242" s="4" t="s">
        <v>336</v>
      </c>
      <c r="D242" s="112">
        <v>29694.49</v>
      </c>
      <c r="E242" s="92">
        <f t="shared" si="11"/>
        <v>1.2794446443924914E-3</v>
      </c>
      <c r="F242" s="319">
        <v>3.3700000000000001E-2</v>
      </c>
      <c r="G242" s="319">
        <v>0.08</v>
      </c>
      <c r="H242" s="92">
        <f t="shared" si="9"/>
        <v>0.11504800000000001</v>
      </c>
      <c r="I242" s="93">
        <f t="shared" si="10"/>
        <v>1.4719754744806738E-4</v>
      </c>
    </row>
    <row r="243" spans="2:9">
      <c r="B243" s="2" t="s">
        <v>862</v>
      </c>
      <c r="C243" s="4" t="s">
        <v>337</v>
      </c>
      <c r="D243" s="112">
        <v>5495.1</v>
      </c>
      <c r="E243" s="92">
        <f t="shared" si="11"/>
        <v>2.3676703204537878E-4</v>
      </c>
      <c r="F243" s="319">
        <v>3.8800000000000001E-2</v>
      </c>
      <c r="G243" s="319">
        <v>7.0000000000000007E-2</v>
      </c>
      <c r="H243" s="92">
        <f t="shared" si="9"/>
        <v>0.11015800000000001</v>
      </c>
      <c r="I243" s="93">
        <f t="shared" si="10"/>
        <v>2.6081782716054836E-5</v>
      </c>
    </row>
    <row r="244" spans="2:9">
      <c r="B244" s="2" t="s">
        <v>863</v>
      </c>
      <c r="C244" s="4" t="s">
        <v>338</v>
      </c>
      <c r="D244" s="112">
        <v>21105.06</v>
      </c>
      <c r="E244" s="92">
        <f t="shared" si="11"/>
        <v>9.0935240802526645E-4</v>
      </c>
      <c r="F244" s="319">
        <v>2.18E-2</v>
      </c>
      <c r="G244" s="319">
        <v>0.09</v>
      </c>
      <c r="H244" s="92">
        <f t="shared" si="9"/>
        <v>0.11278099999999999</v>
      </c>
      <c r="I244" s="93">
        <f t="shared" si="10"/>
        <v>1.0255767392949756E-4</v>
      </c>
    </row>
    <row r="245" spans="2:9">
      <c r="B245" s="2" t="s">
        <v>864</v>
      </c>
      <c r="C245" s="4" t="s">
        <v>339</v>
      </c>
      <c r="D245" s="112">
        <v>21392.28</v>
      </c>
      <c r="E245" s="92">
        <f t="shared" si="11"/>
        <v>9.2172783830753125E-4</v>
      </c>
      <c r="F245" s="319">
        <v>1.5300000000000001E-2</v>
      </c>
      <c r="G245" s="319">
        <v>0.115</v>
      </c>
      <c r="H245" s="92">
        <f t="shared" si="9"/>
        <v>0.13117975000000001</v>
      </c>
      <c r="I245" s="93">
        <f t="shared" si="10"/>
        <v>1.2091202739722239E-4</v>
      </c>
    </row>
    <row r="246" spans="2:9">
      <c r="B246" s="2" t="s">
        <v>865</v>
      </c>
      <c r="C246" s="4" t="s">
        <v>340</v>
      </c>
      <c r="D246" s="112">
        <v>10319.459999999999</v>
      </c>
      <c r="E246" s="92">
        <f t="shared" si="11"/>
        <v>4.446339314136238E-4</v>
      </c>
      <c r="F246" s="319">
        <v>0</v>
      </c>
      <c r="G246" s="319">
        <v>7.0000000000000007E-2</v>
      </c>
      <c r="H246" s="92">
        <f t="shared" si="9"/>
        <v>7.0000000000000007E-2</v>
      </c>
      <c r="I246" s="93">
        <f t="shared" si="10"/>
        <v>3.1124375198953668E-5</v>
      </c>
    </row>
    <row r="247" spans="2:9">
      <c r="B247" s="2" t="s">
        <v>866</v>
      </c>
      <c r="C247" s="4" t="s">
        <v>341</v>
      </c>
      <c r="D247" s="112">
        <v>14050.29</v>
      </c>
      <c r="E247" s="92">
        <f t="shared" si="11"/>
        <v>6.0538397166145564E-4</v>
      </c>
      <c r="F247" s="319">
        <v>4.2099999999999999E-2</v>
      </c>
      <c r="G247" s="319">
        <v>0.04</v>
      </c>
      <c r="H247" s="92">
        <f t="shared" si="9"/>
        <v>8.2942000000000002E-2</v>
      </c>
      <c r="I247" s="93">
        <f t="shared" si="10"/>
        <v>5.0211757377544453E-5</v>
      </c>
    </row>
    <row r="248" spans="2:9">
      <c r="B248" s="2" t="s">
        <v>867</v>
      </c>
      <c r="C248" s="4" t="s">
        <v>342</v>
      </c>
      <c r="D248" s="112">
        <v>26182.560000000001</v>
      </c>
      <c r="E248" s="92">
        <f t="shared" si="11"/>
        <v>1.1281263348346805E-3</v>
      </c>
      <c r="F248" s="319">
        <v>2.3E-2</v>
      </c>
      <c r="G248" s="319">
        <v>0.06</v>
      </c>
      <c r="H248" s="92">
        <f t="shared" si="9"/>
        <v>8.3690000000000001E-2</v>
      </c>
      <c r="I248" s="93">
        <f t="shared" si="10"/>
        <v>9.4412892962314406E-5</v>
      </c>
    </row>
    <row r="249" spans="2:9">
      <c r="B249" s="2" t="s">
        <v>868</v>
      </c>
      <c r="C249" s="4" t="s">
        <v>343</v>
      </c>
      <c r="D249" s="112">
        <v>33458.300000000003</v>
      </c>
      <c r="E249" s="92">
        <f t="shared" si="11"/>
        <v>1.441615691849811E-3</v>
      </c>
      <c r="F249" s="319">
        <v>9.0000000000000011E-3</v>
      </c>
      <c r="G249" s="319">
        <v>0.13500000000000001</v>
      </c>
      <c r="H249" s="92">
        <f t="shared" si="9"/>
        <v>0.1446075</v>
      </c>
      <c r="I249" s="93">
        <f t="shared" si="10"/>
        <v>2.0846844115917154E-4</v>
      </c>
    </row>
    <row r="250" spans="2:9">
      <c r="B250" s="2" t="s">
        <v>869</v>
      </c>
      <c r="C250" s="4" t="s">
        <v>344</v>
      </c>
      <c r="D250" s="112">
        <v>120788.1</v>
      </c>
      <c r="E250" s="92">
        <f t="shared" si="11"/>
        <v>5.2043893547706896E-3</v>
      </c>
      <c r="F250" s="319">
        <v>4.7899999999999998E-2</v>
      </c>
      <c r="G250" s="319">
        <v>0.02</v>
      </c>
      <c r="H250" s="92">
        <f t="shared" si="9"/>
        <v>6.8378999999999995E-2</v>
      </c>
      <c r="I250" s="93">
        <f t="shared" si="10"/>
        <v>3.5587093968986498E-4</v>
      </c>
    </row>
    <row r="251" spans="2:9">
      <c r="B251" s="2" t="s">
        <v>870</v>
      </c>
      <c r="C251" s="4" t="s">
        <v>345</v>
      </c>
      <c r="D251" s="112">
        <v>45652</v>
      </c>
      <c r="E251" s="92">
        <f t="shared" si="11"/>
        <v>1.9670048856136615E-3</v>
      </c>
      <c r="F251" s="319">
        <v>1.3600000000000001E-2</v>
      </c>
      <c r="G251" s="319">
        <v>0.105</v>
      </c>
      <c r="H251" s="92">
        <f t="shared" si="9"/>
        <v>0.119314</v>
      </c>
      <c r="I251" s="93">
        <f t="shared" si="10"/>
        <v>2.3469122092210841E-4</v>
      </c>
    </row>
    <row r="252" spans="2:9">
      <c r="B252" s="2" t="s">
        <v>871</v>
      </c>
      <c r="C252" s="4" t="s">
        <v>346</v>
      </c>
      <c r="D252" s="112">
        <v>21188.46</v>
      </c>
      <c r="E252" s="92">
        <f t="shared" si="11"/>
        <v>9.1294585863992031E-4</v>
      </c>
      <c r="F252" s="319">
        <v>0</v>
      </c>
      <c r="G252" s="319">
        <v>0.13</v>
      </c>
      <c r="H252" s="92">
        <f t="shared" si="9"/>
        <v>0.13</v>
      </c>
      <c r="I252" s="93">
        <f t="shared" si="10"/>
        <v>1.1868296162318965E-4</v>
      </c>
    </row>
    <row r="253" spans="2:9">
      <c r="B253" s="2" t="s">
        <v>872</v>
      </c>
      <c r="C253" s="4" t="s">
        <v>347</v>
      </c>
      <c r="D253" s="112">
        <v>14505.06</v>
      </c>
      <c r="E253" s="92">
        <f t="shared" si="11"/>
        <v>6.2497861837639739E-4</v>
      </c>
      <c r="F253" s="319">
        <v>2.2200000000000001E-2</v>
      </c>
      <c r="G253" s="319">
        <v>0.08</v>
      </c>
      <c r="H253" s="92">
        <f t="shared" si="9"/>
        <v>0.103088</v>
      </c>
      <c r="I253" s="93">
        <f t="shared" si="10"/>
        <v>6.4427795811186059E-5</v>
      </c>
    </row>
    <row r="254" spans="2:9">
      <c r="B254" s="2" t="s">
        <v>873</v>
      </c>
      <c r="C254" s="4" t="s">
        <v>348</v>
      </c>
      <c r="D254" s="112">
        <v>46653.39</v>
      </c>
      <c r="E254" s="92">
        <f t="shared" si="11"/>
        <v>2.0101517142828251E-3</v>
      </c>
      <c r="F254" s="319">
        <v>0</v>
      </c>
      <c r="G254" s="319">
        <v>0.14000000000000001</v>
      </c>
      <c r="H254" s="92">
        <f t="shared" si="9"/>
        <v>0.14000000000000001</v>
      </c>
      <c r="I254" s="93">
        <f t="shared" si="10"/>
        <v>2.8142123999959552E-4</v>
      </c>
    </row>
    <row r="255" spans="2:9">
      <c r="B255" s="2" t="s">
        <v>874</v>
      </c>
      <c r="C255" s="4" t="s">
        <v>349</v>
      </c>
      <c r="D255" s="112">
        <v>17578.61</v>
      </c>
      <c r="E255" s="92" t="str">
        <f t="shared" si="11"/>
        <v>N/A</v>
      </c>
      <c r="F255" s="319">
        <v>0</v>
      </c>
      <c r="G255" s="319" t="s">
        <v>151</v>
      </c>
      <c r="H255" s="92" t="str">
        <f t="shared" si="9"/>
        <v>N/A</v>
      </c>
      <c r="I255" s="93" t="str">
        <f t="shared" si="10"/>
        <v>N/A</v>
      </c>
    </row>
    <row r="256" spans="2:9">
      <c r="B256" s="2" t="s">
        <v>875</v>
      </c>
      <c r="C256" s="4" t="s">
        <v>350</v>
      </c>
      <c r="D256" s="112">
        <v>22271.279999999999</v>
      </c>
      <c r="E256" s="92">
        <f t="shared" si="11"/>
        <v>9.5960125665622148E-4</v>
      </c>
      <c r="F256" s="319">
        <v>0</v>
      </c>
      <c r="G256" s="319">
        <v>0.155</v>
      </c>
      <c r="H256" s="92">
        <f t="shared" si="9"/>
        <v>0.155</v>
      </c>
      <c r="I256" s="93">
        <f t="shared" si="10"/>
        <v>1.4873819478171432E-4</v>
      </c>
    </row>
    <row r="257" spans="2:9">
      <c r="B257" s="2" t="s">
        <v>876</v>
      </c>
      <c r="C257" s="4" t="s">
        <v>351</v>
      </c>
      <c r="D257" s="112">
        <v>208717.8</v>
      </c>
      <c r="E257" s="92">
        <f t="shared" si="11"/>
        <v>8.993010871693137E-3</v>
      </c>
      <c r="F257" s="319">
        <v>2.7000000000000003E-2</v>
      </c>
      <c r="G257" s="319">
        <v>0.125</v>
      </c>
      <c r="H257" s="92">
        <f t="shared" si="9"/>
        <v>0.1536875</v>
      </c>
      <c r="I257" s="93">
        <f t="shared" si="10"/>
        <v>1.3821133583433391E-3</v>
      </c>
    </row>
    <row r="258" spans="2:9">
      <c r="B258" s="2" t="s">
        <v>877</v>
      </c>
      <c r="C258" s="4" t="s">
        <v>352</v>
      </c>
      <c r="D258" s="112">
        <v>62523.24</v>
      </c>
      <c r="E258" s="92">
        <f t="shared" si="11"/>
        <v>2.6939349545342045E-3</v>
      </c>
      <c r="F258" s="319">
        <v>7.8000000000000005E-3</v>
      </c>
      <c r="G258" s="319">
        <v>0.13</v>
      </c>
      <c r="H258" s="92">
        <f t="shared" si="9"/>
        <v>0.13830700000000001</v>
      </c>
      <c r="I258" s="93">
        <f t="shared" si="10"/>
        <v>3.7259006175676226E-4</v>
      </c>
    </row>
    <row r="259" spans="2:9">
      <c r="B259" s="2" t="s">
        <v>878</v>
      </c>
      <c r="C259" s="4" t="s">
        <v>353</v>
      </c>
      <c r="D259" s="112">
        <v>18238.29</v>
      </c>
      <c r="E259" s="92">
        <f t="shared" si="11"/>
        <v>7.8583206727501074E-4</v>
      </c>
      <c r="F259" s="319">
        <v>4.3799999999999999E-2</v>
      </c>
      <c r="G259" s="319">
        <v>0.12</v>
      </c>
      <c r="H259" s="92">
        <f t="shared" si="9"/>
        <v>0.16642799999999999</v>
      </c>
      <c r="I259" s="93">
        <f t="shared" si="10"/>
        <v>1.3078445929244549E-4</v>
      </c>
    </row>
    <row r="260" spans="2:9">
      <c r="B260" s="2" t="s">
        <v>879</v>
      </c>
      <c r="C260" s="4" t="s">
        <v>354</v>
      </c>
      <c r="D260" s="112">
        <v>8878.67</v>
      </c>
      <c r="E260" s="92">
        <f t="shared" si="11"/>
        <v>3.8255470226389749E-4</v>
      </c>
      <c r="F260" s="319">
        <v>4.2300000000000004E-2</v>
      </c>
      <c r="G260" s="319">
        <v>0.11</v>
      </c>
      <c r="H260" s="92">
        <f t="shared" si="9"/>
        <v>0.1546265</v>
      </c>
      <c r="I260" s="93">
        <f t="shared" si="10"/>
        <v>5.9153094669608545E-5</v>
      </c>
    </row>
    <row r="261" spans="2:9">
      <c r="B261" s="2" t="s">
        <v>880</v>
      </c>
      <c r="C261" s="4" t="s">
        <v>355</v>
      </c>
      <c r="D261" s="112">
        <v>8158.45</v>
      </c>
      <c r="E261" s="92">
        <f t="shared" si="11"/>
        <v>3.5152262790315379E-4</v>
      </c>
      <c r="F261" s="319">
        <v>0</v>
      </c>
      <c r="G261" s="319">
        <v>0.11</v>
      </c>
      <c r="H261" s="92">
        <f t="shared" si="9"/>
        <v>0.11</v>
      </c>
      <c r="I261" s="93">
        <f t="shared" si="10"/>
        <v>3.8667489069346918E-5</v>
      </c>
    </row>
    <row r="262" spans="2:9">
      <c r="B262" s="2" t="s">
        <v>881</v>
      </c>
      <c r="C262" s="4" t="s">
        <v>356</v>
      </c>
      <c r="D262" s="112">
        <v>26255.21</v>
      </c>
      <c r="E262" s="92">
        <f t="shared" si="11"/>
        <v>1.1312566008677091E-3</v>
      </c>
      <c r="F262" s="319">
        <v>0</v>
      </c>
      <c r="G262" s="319">
        <v>0.125</v>
      </c>
      <c r="H262" s="92">
        <f t="shared" si="9"/>
        <v>0.125</v>
      </c>
      <c r="I262" s="93">
        <f t="shared" si="10"/>
        <v>1.4140707510846363E-4</v>
      </c>
    </row>
    <row r="263" spans="2:9">
      <c r="B263" s="2" t="s">
        <v>882</v>
      </c>
      <c r="C263" s="4" t="s">
        <v>357</v>
      </c>
      <c r="D263" s="112">
        <v>29310.34</v>
      </c>
      <c r="E263" s="92">
        <f t="shared" si="11"/>
        <v>1.2628927972267924E-3</v>
      </c>
      <c r="F263" s="319">
        <v>1.7399999999999999E-2</v>
      </c>
      <c r="G263" s="319">
        <v>0.12</v>
      </c>
      <c r="H263" s="92">
        <f t="shared" si="9"/>
        <v>0.13844399999999998</v>
      </c>
      <c r="I263" s="93">
        <f t="shared" si="10"/>
        <v>1.7483993041926603E-4</v>
      </c>
    </row>
    <row r="264" spans="2:9">
      <c r="B264" s="2" t="s">
        <v>883</v>
      </c>
      <c r="C264" s="4" t="s">
        <v>358</v>
      </c>
      <c r="D264" s="112">
        <v>8883.1299999999992</v>
      </c>
      <c r="E264" s="92">
        <f t="shared" si="11"/>
        <v>3.8274687000659958E-4</v>
      </c>
      <c r="F264" s="319">
        <v>7.8799999999999995E-2</v>
      </c>
      <c r="G264" s="319">
        <v>6.5000000000000002E-2</v>
      </c>
      <c r="H264" s="92">
        <f t="shared" si="9"/>
        <v>0.14636099999999999</v>
      </c>
      <c r="I264" s="93">
        <f t="shared" si="10"/>
        <v>5.6019214641035916E-5</v>
      </c>
    </row>
    <row r="265" spans="2:9">
      <c r="B265" s="2" t="s">
        <v>884</v>
      </c>
      <c r="C265" s="4" t="s">
        <v>359</v>
      </c>
      <c r="D265" s="112">
        <v>57245.32</v>
      </c>
      <c r="E265" s="92">
        <f t="shared" si="11"/>
        <v>2.4665255436457866E-3</v>
      </c>
      <c r="F265" s="319">
        <v>0</v>
      </c>
      <c r="G265" s="319">
        <v>0.14000000000000001</v>
      </c>
      <c r="H265" s="92">
        <f t="shared" si="9"/>
        <v>0.14000000000000001</v>
      </c>
      <c r="I265" s="93">
        <f t="shared" si="10"/>
        <v>3.4531357611041017E-4</v>
      </c>
    </row>
    <row r="266" spans="2:9">
      <c r="B266" s="2" t="s">
        <v>885</v>
      </c>
      <c r="C266" s="4" t="s">
        <v>360</v>
      </c>
      <c r="D266" s="112">
        <v>13780</v>
      </c>
      <c r="E266" s="92">
        <f t="shared" si="11"/>
        <v>5.937380032365779E-4</v>
      </c>
      <c r="F266" s="319">
        <v>0</v>
      </c>
      <c r="G266" s="319">
        <v>0.13500000000000001</v>
      </c>
      <c r="H266" s="92">
        <f t="shared" si="9"/>
        <v>0.13500000000000001</v>
      </c>
      <c r="I266" s="93">
        <f t="shared" si="10"/>
        <v>8.0154630436938024E-5</v>
      </c>
    </row>
    <row r="267" spans="2:9">
      <c r="B267" s="2" t="s">
        <v>886</v>
      </c>
      <c r="C267" s="4" t="s">
        <v>361</v>
      </c>
      <c r="D267" s="112">
        <v>49378.25</v>
      </c>
      <c r="E267" s="92">
        <f t="shared" si="11"/>
        <v>2.1275575876862521E-3</v>
      </c>
      <c r="F267" s="319">
        <v>2.64E-2</v>
      </c>
      <c r="G267" s="319">
        <v>0.1</v>
      </c>
      <c r="H267" s="92">
        <f t="shared" si="9"/>
        <v>0.12772</v>
      </c>
      <c r="I267" s="93">
        <f t="shared" si="10"/>
        <v>2.7173165509928812E-4</v>
      </c>
    </row>
    <row r="268" spans="2:9">
      <c r="B268" s="2" t="s">
        <v>887</v>
      </c>
      <c r="C268" s="4" t="s">
        <v>362</v>
      </c>
      <c r="D268" s="112">
        <v>8341.86</v>
      </c>
      <c r="E268" s="92">
        <f t="shared" si="11"/>
        <v>3.5942520316974456E-4</v>
      </c>
      <c r="F268" s="319">
        <v>5.96E-2</v>
      </c>
      <c r="G268" s="319">
        <v>7.0000000000000007E-2</v>
      </c>
      <c r="H268" s="92">
        <f t="shared" si="9"/>
        <v>0.131686</v>
      </c>
      <c r="I268" s="93">
        <f t="shared" si="10"/>
        <v>4.733126730461098E-5</v>
      </c>
    </row>
    <row r="269" spans="2:9">
      <c r="B269" s="2" t="s">
        <v>888</v>
      </c>
      <c r="C269" s="4" t="s">
        <v>363</v>
      </c>
      <c r="D269" s="112">
        <v>10373.700000000001</v>
      </c>
      <c r="E269" s="92">
        <f t="shared" si="11"/>
        <v>4.4697096692128364E-4</v>
      </c>
      <c r="F269" s="319">
        <v>1.09E-2</v>
      </c>
      <c r="G269" s="319">
        <v>0.115</v>
      </c>
      <c r="H269" s="92">
        <f t="shared" ref="H269:H332" si="12">IFERROR(F269*(1+0.5*G269)+G269,"N/A")</f>
        <v>0.12652674999999999</v>
      </c>
      <c r="I269" s="93">
        <f t="shared" ref="I269:I332" si="13">IF(ISNUMBER(E269),H269*E269,"N/A")</f>
        <v>5.6553783788907521E-5</v>
      </c>
    </row>
    <row r="270" spans="2:9">
      <c r="B270" s="2" t="s">
        <v>889</v>
      </c>
      <c r="C270" s="4" t="s">
        <v>364</v>
      </c>
      <c r="D270" s="112">
        <v>35554.550000000003</v>
      </c>
      <c r="E270" s="92">
        <f t="shared" ref="E270:E333" si="14">IF(H270="N/A","N/A",D270/$D$513)</f>
        <v>1.5319366852666963E-3</v>
      </c>
      <c r="F270" s="319">
        <v>2.63E-2</v>
      </c>
      <c r="G270" s="319">
        <v>0.02</v>
      </c>
      <c r="H270" s="92">
        <f t="shared" si="12"/>
        <v>4.6563E-2</v>
      </c>
      <c r="I270" s="93">
        <f t="shared" si="13"/>
        <v>7.1331567876073177E-5</v>
      </c>
    </row>
    <row r="271" spans="2:9">
      <c r="B271" s="2" t="s">
        <v>890</v>
      </c>
      <c r="C271" s="4" t="s">
        <v>365</v>
      </c>
      <c r="D271" s="112">
        <v>10727.65</v>
      </c>
      <c r="E271" s="92">
        <f t="shared" si="14"/>
        <v>4.6222158856464984E-4</v>
      </c>
      <c r="F271" s="319">
        <v>8.6999999999999994E-3</v>
      </c>
      <c r="G271" s="319">
        <v>0.125</v>
      </c>
      <c r="H271" s="92">
        <f t="shared" si="12"/>
        <v>0.13424375</v>
      </c>
      <c r="I271" s="93">
        <f t="shared" si="13"/>
        <v>6.2050359379875702E-5</v>
      </c>
    </row>
    <row r="272" spans="2:9">
      <c r="B272" s="2" t="s">
        <v>891</v>
      </c>
      <c r="C272" s="4" t="s">
        <v>894</v>
      </c>
      <c r="D272" s="112">
        <v>5849.92</v>
      </c>
      <c r="E272" s="92">
        <f t="shared" si="14"/>
        <v>2.5205513932465327E-4</v>
      </c>
      <c r="F272" s="319">
        <v>2.5499999999999998E-2</v>
      </c>
      <c r="G272" s="319">
        <v>0.185</v>
      </c>
      <c r="H272" s="92">
        <f t="shared" si="12"/>
        <v>0.21285874999999999</v>
      </c>
      <c r="I272" s="93">
        <f t="shared" si="13"/>
        <v>5.3652141887721537E-5</v>
      </c>
    </row>
    <row r="273" spans="2:9">
      <c r="B273" s="2" t="s">
        <v>892</v>
      </c>
      <c r="C273" s="4" t="s">
        <v>896</v>
      </c>
      <c r="D273" s="112">
        <v>10313.879999999999</v>
      </c>
      <c r="E273" s="92">
        <f t="shared" si="14"/>
        <v>4.4439350630055705E-4</v>
      </c>
      <c r="F273" s="319">
        <v>1.2E-2</v>
      </c>
      <c r="G273" s="319">
        <v>0.105</v>
      </c>
      <c r="H273" s="92">
        <f t="shared" si="12"/>
        <v>0.11763</v>
      </c>
      <c r="I273" s="93">
        <f t="shared" si="13"/>
        <v>5.2274008146134525E-5</v>
      </c>
    </row>
    <row r="274" spans="2:9">
      <c r="B274" s="2" t="s">
        <v>893</v>
      </c>
      <c r="C274" s="4" t="s">
        <v>366</v>
      </c>
      <c r="D274" s="112">
        <v>368416.4</v>
      </c>
      <c r="E274" s="92">
        <f t="shared" si="14"/>
        <v>1.5873934520726298E-2</v>
      </c>
      <c r="F274" s="319">
        <v>2.7799999999999998E-2</v>
      </c>
      <c r="G274" s="319">
        <v>0.12</v>
      </c>
      <c r="H274" s="92">
        <f t="shared" si="12"/>
        <v>0.14946799999999999</v>
      </c>
      <c r="I274" s="93">
        <f t="shared" si="13"/>
        <v>2.3726452449439181E-3</v>
      </c>
    </row>
    <row r="275" spans="2:9">
      <c r="B275" s="2" t="s">
        <v>895</v>
      </c>
      <c r="C275" s="4" t="s">
        <v>367</v>
      </c>
      <c r="D275" s="112">
        <v>9303.36</v>
      </c>
      <c r="E275" s="92">
        <f t="shared" si="14"/>
        <v>4.008532938890457E-4</v>
      </c>
      <c r="F275" s="319">
        <v>2.8799999999999999E-2</v>
      </c>
      <c r="G275" s="319">
        <v>0.05</v>
      </c>
      <c r="H275" s="92">
        <f t="shared" si="12"/>
        <v>7.9520000000000007E-2</v>
      </c>
      <c r="I275" s="93">
        <f t="shared" si="13"/>
        <v>3.1875853930056917E-5</v>
      </c>
    </row>
    <row r="276" spans="2:9">
      <c r="B276" s="2" t="s">
        <v>897</v>
      </c>
      <c r="C276" s="4" t="s">
        <v>48</v>
      </c>
      <c r="D276" s="112">
        <v>368589.2</v>
      </c>
      <c r="E276" s="92">
        <f t="shared" si="14"/>
        <v>1.588137994358256E-2</v>
      </c>
      <c r="F276" s="319">
        <v>2.8999999999999998E-2</v>
      </c>
      <c r="G276" s="319">
        <v>8.5000000000000006E-2</v>
      </c>
      <c r="H276" s="92">
        <f t="shared" si="12"/>
        <v>0.1152325</v>
      </c>
      <c r="I276" s="93">
        <f t="shared" si="13"/>
        <v>1.8300511143488774E-3</v>
      </c>
    </row>
    <row r="277" spans="2:9">
      <c r="B277" s="2" t="s">
        <v>898</v>
      </c>
      <c r="C277" s="4" t="s">
        <v>368</v>
      </c>
      <c r="D277" s="112">
        <v>6272.48</v>
      </c>
      <c r="E277" s="92">
        <f t="shared" si="14"/>
        <v>2.7026195577223294E-4</v>
      </c>
      <c r="F277" s="319">
        <v>3.7200000000000004E-2</v>
      </c>
      <c r="G277" s="319">
        <v>6.5000000000000002E-2</v>
      </c>
      <c r="H277" s="92">
        <f t="shared" si="12"/>
        <v>0.103409</v>
      </c>
      <c r="I277" s="93">
        <f t="shared" si="13"/>
        <v>2.7947518584450835E-5</v>
      </c>
    </row>
    <row r="278" spans="2:9">
      <c r="B278" s="2" t="s">
        <v>899</v>
      </c>
      <c r="C278" s="4" t="s">
        <v>369</v>
      </c>
      <c r="D278" s="112">
        <v>19648.599999999999</v>
      </c>
      <c r="E278" s="92">
        <f t="shared" si="14"/>
        <v>8.4659800655981308E-4</v>
      </c>
      <c r="F278" s="319">
        <v>3.95E-2</v>
      </c>
      <c r="G278" s="319">
        <v>4.4999999999999998E-2</v>
      </c>
      <c r="H278" s="92">
        <f t="shared" si="12"/>
        <v>8.5388749999999999E-2</v>
      </c>
      <c r="I278" s="93">
        <f t="shared" si="13"/>
        <v>7.2289945532634243E-5</v>
      </c>
    </row>
    <row r="279" spans="2:9">
      <c r="B279" s="2" t="s">
        <v>900</v>
      </c>
      <c r="C279" s="4" t="s">
        <v>370</v>
      </c>
      <c r="D279" s="112">
        <v>17517.990000000002</v>
      </c>
      <c r="E279" s="92">
        <f t="shared" si="14"/>
        <v>7.5479654595924099E-4</v>
      </c>
      <c r="F279" s="319">
        <v>4.2199999999999994E-2</v>
      </c>
      <c r="G279" s="319">
        <v>0.105</v>
      </c>
      <c r="H279" s="92">
        <f t="shared" si="12"/>
        <v>0.14941549999999998</v>
      </c>
      <c r="I279" s="93">
        <f t="shared" si="13"/>
        <v>1.1277830331277295E-4</v>
      </c>
    </row>
    <row r="280" spans="2:9">
      <c r="B280" s="2" t="s">
        <v>901</v>
      </c>
      <c r="C280" s="4" t="s">
        <v>904</v>
      </c>
      <c r="D280" s="112">
        <v>16215.77</v>
      </c>
      <c r="E280" s="92">
        <f t="shared" si="14"/>
        <v>6.9868787378400601E-4</v>
      </c>
      <c r="F280" s="319">
        <v>0</v>
      </c>
      <c r="G280" s="319">
        <v>0.16</v>
      </c>
      <c r="H280" s="92">
        <f t="shared" si="12"/>
        <v>0.16</v>
      </c>
      <c r="I280" s="93">
        <f t="shared" si="13"/>
        <v>1.1179005980544097E-4</v>
      </c>
    </row>
    <row r="281" spans="2:9">
      <c r="B281" s="2" t="s">
        <v>902</v>
      </c>
      <c r="C281" s="4" t="s">
        <v>371</v>
      </c>
      <c r="D281" s="112">
        <v>39715.019999999997</v>
      </c>
      <c r="E281" s="92">
        <f t="shared" si="14"/>
        <v>1.7111985974819126E-3</v>
      </c>
      <c r="F281" s="319">
        <v>4.9699999999999994E-2</v>
      </c>
      <c r="G281" s="319">
        <v>3.5000000000000003E-2</v>
      </c>
      <c r="H281" s="92">
        <f t="shared" si="12"/>
        <v>8.556975E-2</v>
      </c>
      <c r="I281" s="93">
        <f t="shared" si="13"/>
        <v>1.4642683618687789E-4</v>
      </c>
    </row>
    <row r="282" spans="2:9">
      <c r="B282" s="2" t="s">
        <v>903</v>
      </c>
      <c r="C282" s="4" t="s">
        <v>372</v>
      </c>
      <c r="D282" s="112">
        <v>7589.22</v>
      </c>
      <c r="E282" s="92">
        <f t="shared" si="14"/>
        <v>3.2699625028469534E-4</v>
      </c>
      <c r="F282" s="319">
        <v>6.3299999999999995E-2</v>
      </c>
      <c r="G282" s="319">
        <v>0.05</v>
      </c>
      <c r="H282" s="92">
        <f t="shared" si="12"/>
        <v>0.1148825</v>
      </c>
      <c r="I282" s="93">
        <f t="shared" si="13"/>
        <v>3.7566146723331509E-5</v>
      </c>
    </row>
    <row r="283" spans="2:9">
      <c r="B283" s="2" t="s">
        <v>905</v>
      </c>
      <c r="C283" s="4" t="s">
        <v>373</v>
      </c>
      <c r="D283" s="112">
        <v>18445.689999999999</v>
      </c>
      <c r="E283" s="92">
        <f t="shared" si="14"/>
        <v>7.9476829818003714E-4</v>
      </c>
      <c r="F283" s="319">
        <v>2.63E-2</v>
      </c>
      <c r="G283" s="319">
        <v>0.115</v>
      </c>
      <c r="H283" s="92">
        <f t="shared" si="12"/>
        <v>0.14281225</v>
      </c>
      <c r="I283" s="93">
        <f t="shared" si="13"/>
        <v>1.1350264889176202E-4</v>
      </c>
    </row>
    <row r="284" spans="2:9">
      <c r="B284" s="2" t="s">
        <v>906</v>
      </c>
      <c r="C284" s="4" t="s">
        <v>374</v>
      </c>
      <c r="D284" s="112">
        <v>43455.69</v>
      </c>
      <c r="E284" s="92">
        <f t="shared" si="14"/>
        <v>1.8723726131979483E-3</v>
      </c>
      <c r="F284" s="319">
        <v>3.2599999999999997E-2</v>
      </c>
      <c r="G284" s="319">
        <v>7.0000000000000007E-2</v>
      </c>
      <c r="H284" s="92">
        <f t="shared" si="12"/>
        <v>0.103741</v>
      </c>
      <c r="I284" s="93">
        <f t="shared" si="13"/>
        <v>1.9424180726576836E-4</v>
      </c>
    </row>
    <row r="285" spans="2:9">
      <c r="B285" s="2" t="s">
        <v>907</v>
      </c>
      <c r="C285" s="4" t="s">
        <v>375</v>
      </c>
      <c r="D285" s="112">
        <v>44637.63</v>
      </c>
      <c r="E285" s="92">
        <f t="shared" si="14"/>
        <v>1.9232987884915216E-3</v>
      </c>
      <c r="F285" s="319">
        <v>5.0700000000000002E-2</v>
      </c>
      <c r="G285" s="319">
        <v>0.34499999999999997</v>
      </c>
      <c r="H285" s="92">
        <f t="shared" si="12"/>
        <v>0.40444574999999999</v>
      </c>
      <c r="I285" s="93">
        <f t="shared" si="13"/>
        <v>7.7787002098554485E-4</v>
      </c>
    </row>
    <row r="286" spans="2:9">
      <c r="B286" s="2" t="s">
        <v>908</v>
      </c>
      <c r="C286" s="4" t="s">
        <v>376</v>
      </c>
      <c r="D286" s="112">
        <v>13490.28</v>
      </c>
      <c r="E286" s="92">
        <f t="shared" si="14"/>
        <v>5.8125485560974908E-4</v>
      </c>
      <c r="F286" s="319">
        <v>0</v>
      </c>
      <c r="G286" s="319">
        <v>0.115</v>
      </c>
      <c r="H286" s="92">
        <f t="shared" si="12"/>
        <v>0.115</v>
      </c>
      <c r="I286" s="93">
        <f t="shared" si="13"/>
        <v>6.6844308395121153E-5</v>
      </c>
    </row>
    <row r="287" spans="2:9">
      <c r="B287" s="2" t="s">
        <v>909</v>
      </c>
      <c r="C287" s="4" t="s">
        <v>377</v>
      </c>
      <c r="D287" s="112">
        <v>202303.2</v>
      </c>
      <c r="E287" s="92">
        <f t="shared" si="14"/>
        <v>8.7166254003171323E-3</v>
      </c>
      <c r="F287" s="319">
        <v>3.3799999999999997E-2</v>
      </c>
      <c r="G287" s="319">
        <v>6.5000000000000002E-2</v>
      </c>
      <c r="H287" s="92">
        <f t="shared" si="12"/>
        <v>9.9898500000000001E-2</v>
      </c>
      <c r="I287" s="93">
        <f t="shared" si="13"/>
        <v>8.7077780255358109E-4</v>
      </c>
    </row>
    <row r="288" spans="2:9">
      <c r="B288" s="2" t="s">
        <v>910</v>
      </c>
      <c r="C288" s="4" t="s">
        <v>378</v>
      </c>
      <c r="D288" s="112">
        <v>20237.28</v>
      </c>
      <c r="E288" s="92">
        <f t="shared" si="14"/>
        <v>8.7196242511897919E-4</v>
      </c>
      <c r="F288" s="319">
        <v>2.4500000000000001E-2</v>
      </c>
      <c r="G288" s="319">
        <v>4.4999999999999998E-2</v>
      </c>
      <c r="H288" s="92">
        <f t="shared" si="12"/>
        <v>7.0051249999999995E-2</v>
      </c>
      <c r="I288" s="93">
        <f t="shared" si="13"/>
        <v>6.1082057832615889E-5</v>
      </c>
    </row>
    <row r="289" spans="2:9">
      <c r="B289" s="2" t="s">
        <v>911</v>
      </c>
      <c r="C289" s="4" t="s">
        <v>379</v>
      </c>
      <c r="D289" s="112">
        <v>11281.05</v>
      </c>
      <c r="E289" s="92">
        <f t="shared" si="14"/>
        <v>4.8606589995732924E-4</v>
      </c>
      <c r="F289" s="319">
        <v>3.9199999999999999E-2</v>
      </c>
      <c r="G289" s="319">
        <v>0.11</v>
      </c>
      <c r="H289" s="92">
        <f t="shared" si="12"/>
        <v>0.15135599999999999</v>
      </c>
      <c r="I289" s="93">
        <f t="shared" si="13"/>
        <v>7.3568990353941525E-5</v>
      </c>
    </row>
    <row r="290" spans="2:9">
      <c r="B290" s="2" t="s">
        <v>912</v>
      </c>
      <c r="C290" s="4" t="s">
        <v>380</v>
      </c>
      <c r="D290" s="112">
        <v>12291</v>
      </c>
      <c r="E290" s="92">
        <f t="shared" si="14"/>
        <v>5.2958155281428003E-4</v>
      </c>
      <c r="F290" s="319">
        <v>1.18E-2</v>
      </c>
      <c r="G290" s="319">
        <v>0.12</v>
      </c>
      <c r="H290" s="92">
        <f t="shared" si="12"/>
        <v>0.13250799999999999</v>
      </c>
      <c r="I290" s="93">
        <f t="shared" si="13"/>
        <v>7.0173792400314615E-5</v>
      </c>
    </row>
    <row r="291" spans="2:9">
      <c r="B291" s="2" t="s">
        <v>913</v>
      </c>
      <c r="C291" s="4" t="s">
        <v>381</v>
      </c>
      <c r="D291" s="112">
        <v>15914.07</v>
      </c>
      <c r="E291" s="92">
        <f t="shared" si="14"/>
        <v>6.8568854464202663E-4</v>
      </c>
      <c r="F291" s="319">
        <v>5.0000000000000001E-3</v>
      </c>
      <c r="G291" s="319">
        <v>0.12</v>
      </c>
      <c r="H291" s="92">
        <f t="shared" si="12"/>
        <v>0.12529999999999999</v>
      </c>
      <c r="I291" s="93">
        <f t="shared" si="13"/>
        <v>8.5916774643645936E-5</v>
      </c>
    </row>
    <row r="292" spans="2:9">
      <c r="B292" s="2" t="s">
        <v>914</v>
      </c>
      <c r="C292" s="4" t="s">
        <v>382</v>
      </c>
      <c r="D292" s="112">
        <v>6668.75</v>
      </c>
      <c r="E292" s="92">
        <f t="shared" si="14"/>
        <v>2.87336016624378E-4</v>
      </c>
      <c r="F292" s="319">
        <v>4.9500000000000002E-2</v>
      </c>
      <c r="G292" s="319">
        <v>-0.04</v>
      </c>
      <c r="H292" s="92">
        <f t="shared" si="12"/>
        <v>8.5100000000000037E-3</v>
      </c>
      <c r="I292" s="93">
        <f t="shared" si="13"/>
        <v>2.4452295014734576E-6</v>
      </c>
    </row>
    <row r="293" spans="2:9">
      <c r="B293" s="2" t="s">
        <v>915</v>
      </c>
      <c r="C293" s="4" t="s">
        <v>383</v>
      </c>
      <c r="D293" s="112">
        <v>5006.6000000000004</v>
      </c>
      <c r="E293" s="92">
        <f t="shared" si="14"/>
        <v>2.157190629175799E-4</v>
      </c>
      <c r="F293" s="319">
        <v>4.2000000000000003E-2</v>
      </c>
      <c r="G293" s="319">
        <v>0.09</v>
      </c>
      <c r="H293" s="92">
        <f t="shared" si="12"/>
        <v>0.13389000000000001</v>
      </c>
      <c r="I293" s="93">
        <f t="shared" si="13"/>
        <v>2.8882625334034777E-5</v>
      </c>
    </row>
    <row r="294" spans="2:9">
      <c r="B294" s="2" t="s">
        <v>916</v>
      </c>
      <c r="C294" s="4" t="s">
        <v>384</v>
      </c>
      <c r="D294" s="112">
        <v>16733.95</v>
      </c>
      <c r="E294" s="92">
        <f t="shared" si="14"/>
        <v>7.2101466322646828E-4</v>
      </c>
      <c r="F294" s="319">
        <v>3.0999999999999999E-3</v>
      </c>
      <c r="G294" s="319">
        <v>0.09</v>
      </c>
      <c r="H294" s="92">
        <f t="shared" si="12"/>
        <v>9.3239500000000003E-2</v>
      </c>
      <c r="I294" s="93">
        <f t="shared" si="13"/>
        <v>6.7227046691904288E-5</v>
      </c>
    </row>
    <row r="295" spans="2:9">
      <c r="B295" s="2" t="s">
        <v>917</v>
      </c>
      <c r="C295" s="4" t="s">
        <v>385</v>
      </c>
      <c r="D295" s="112">
        <v>16376.3</v>
      </c>
      <c r="E295" s="92">
        <f t="shared" si="14"/>
        <v>7.0560461991314737E-4</v>
      </c>
      <c r="F295" s="319">
        <v>0</v>
      </c>
      <c r="G295" s="319">
        <v>8.5000000000000006E-2</v>
      </c>
      <c r="H295" s="92">
        <f t="shared" si="12"/>
        <v>8.5000000000000006E-2</v>
      </c>
      <c r="I295" s="93">
        <f t="shared" si="13"/>
        <v>5.9976392692617528E-5</v>
      </c>
    </row>
    <row r="296" spans="2:9">
      <c r="B296" s="2" t="s">
        <v>918</v>
      </c>
      <c r="C296" s="4" t="s">
        <v>920</v>
      </c>
      <c r="D296" s="112">
        <v>49899.839999999997</v>
      </c>
      <c r="E296" s="92" t="str">
        <f t="shared" si="14"/>
        <v>N/A</v>
      </c>
      <c r="F296" s="319">
        <v>2.0199999999999999E-2</v>
      </c>
      <c r="G296" s="319" t="s">
        <v>151</v>
      </c>
      <c r="H296" s="92" t="str">
        <f t="shared" si="12"/>
        <v>N/A</v>
      </c>
      <c r="I296" s="93" t="str">
        <f t="shared" si="13"/>
        <v>N/A</v>
      </c>
    </row>
    <row r="297" spans="2:9">
      <c r="B297" s="2" t="s">
        <v>919</v>
      </c>
      <c r="C297" s="4" t="s">
        <v>386</v>
      </c>
      <c r="D297" s="112">
        <v>8609.17</v>
      </c>
      <c r="E297" s="92">
        <f t="shared" si="14"/>
        <v>3.7094277251990203E-4</v>
      </c>
      <c r="F297" s="319">
        <v>0</v>
      </c>
      <c r="G297" s="319">
        <v>0.105</v>
      </c>
      <c r="H297" s="92">
        <f t="shared" si="12"/>
        <v>0.105</v>
      </c>
      <c r="I297" s="93">
        <f t="shared" si="13"/>
        <v>3.8948991114589712E-5</v>
      </c>
    </row>
    <row r="298" spans="2:9">
      <c r="B298" s="2" t="s">
        <v>921</v>
      </c>
      <c r="C298" s="4" t="s">
        <v>387</v>
      </c>
      <c r="D298" s="112">
        <v>18609.86</v>
      </c>
      <c r="E298" s="92">
        <f t="shared" si="14"/>
        <v>8.0184188076286376E-4</v>
      </c>
      <c r="F298" s="319">
        <v>1.4499999999999999E-2</v>
      </c>
      <c r="G298" s="319">
        <v>7.0000000000000007E-2</v>
      </c>
      <c r="H298" s="92">
        <f t="shared" si="12"/>
        <v>8.50075E-2</v>
      </c>
      <c r="I298" s="93">
        <f t="shared" si="13"/>
        <v>6.8162573678949142E-5</v>
      </c>
    </row>
    <row r="299" spans="2:9">
      <c r="B299" s="2" t="s">
        <v>922</v>
      </c>
      <c r="C299" s="4" t="s">
        <v>388</v>
      </c>
      <c r="D299" s="112">
        <v>112422.2</v>
      </c>
      <c r="E299" s="92">
        <f t="shared" si="14"/>
        <v>4.8439283416156177E-3</v>
      </c>
      <c r="F299" s="319">
        <v>2.23E-2</v>
      </c>
      <c r="G299" s="319">
        <v>0.115</v>
      </c>
      <c r="H299" s="92">
        <f t="shared" si="12"/>
        <v>0.13858225000000002</v>
      </c>
      <c r="I299" s="93">
        <f t="shared" si="13"/>
        <v>6.7128248841986102E-4</v>
      </c>
    </row>
    <row r="300" spans="2:9">
      <c r="B300" s="2" t="s">
        <v>923</v>
      </c>
      <c r="C300" s="4" t="s">
        <v>389</v>
      </c>
      <c r="D300" s="112">
        <v>95882.43</v>
      </c>
      <c r="E300" s="92">
        <f t="shared" si="14"/>
        <v>4.1312802999761214E-3</v>
      </c>
      <c r="F300" s="319">
        <v>2.6499999999999999E-2</v>
      </c>
      <c r="G300" s="319">
        <v>0.14000000000000001</v>
      </c>
      <c r="H300" s="92">
        <f t="shared" si="12"/>
        <v>0.168355</v>
      </c>
      <c r="I300" s="93">
        <f t="shared" si="13"/>
        <v>6.955216949024799E-4</v>
      </c>
    </row>
    <row r="301" spans="2:9">
      <c r="B301" s="2" t="s">
        <v>924</v>
      </c>
      <c r="C301" s="4" t="s">
        <v>390</v>
      </c>
      <c r="D301" s="112">
        <v>13381.03</v>
      </c>
      <c r="E301" s="92">
        <f t="shared" si="14"/>
        <v>5.7654760765230386E-4</v>
      </c>
      <c r="F301" s="319">
        <v>2.3399999999999997E-2</v>
      </c>
      <c r="G301" s="319">
        <v>0.09</v>
      </c>
      <c r="H301" s="92">
        <f t="shared" si="12"/>
        <v>0.114453</v>
      </c>
      <c r="I301" s="93">
        <f t="shared" si="13"/>
        <v>6.5987603338629129E-5</v>
      </c>
    </row>
    <row r="302" spans="2:9">
      <c r="B302" s="2" t="s">
        <v>925</v>
      </c>
      <c r="C302" s="4" t="s">
        <v>4</v>
      </c>
      <c r="D302" s="112">
        <v>10986.59</v>
      </c>
      <c r="E302" s="92">
        <f t="shared" si="14"/>
        <v>4.7337852024520715E-4</v>
      </c>
      <c r="F302" s="319">
        <v>3.0699999999999998E-2</v>
      </c>
      <c r="G302" s="319">
        <v>6.5000000000000002E-2</v>
      </c>
      <c r="H302" s="92">
        <f t="shared" si="12"/>
        <v>9.6697749999999999E-2</v>
      </c>
      <c r="I302" s="93">
        <f t="shared" si="13"/>
        <v>4.5774637806040979E-5</v>
      </c>
    </row>
    <row r="303" spans="2:9">
      <c r="B303" s="2" t="s">
        <v>926</v>
      </c>
      <c r="C303" s="4" t="s">
        <v>391</v>
      </c>
      <c r="D303" s="112">
        <v>85669.73</v>
      </c>
      <c r="E303" s="92">
        <f t="shared" si="14"/>
        <v>3.6912463300447572E-3</v>
      </c>
      <c r="F303" s="319">
        <v>1.9799999999999998E-2</v>
      </c>
      <c r="G303" s="319">
        <v>0.12</v>
      </c>
      <c r="H303" s="92">
        <f t="shared" si="12"/>
        <v>0.140988</v>
      </c>
      <c r="I303" s="93">
        <f t="shared" si="13"/>
        <v>5.2042143758035018E-4</v>
      </c>
    </row>
    <row r="304" spans="2:9">
      <c r="B304" s="2" t="s">
        <v>927</v>
      </c>
      <c r="C304" s="4" t="s">
        <v>392</v>
      </c>
      <c r="D304" s="112">
        <v>29771.86</v>
      </c>
      <c r="E304" s="92">
        <f t="shared" si="14"/>
        <v>1.2827782807720569E-3</v>
      </c>
      <c r="F304" s="319">
        <v>2.2200000000000001E-2</v>
      </c>
      <c r="G304" s="319">
        <v>0.105</v>
      </c>
      <c r="H304" s="92">
        <f t="shared" si="12"/>
        <v>0.12836549999999999</v>
      </c>
      <c r="I304" s="93">
        <f t="shared" si="13"/>
        <v>1.6466447540044546E-4</v>
      </c>
    </row>
    <row r="305" spans="2:9">
      <c r="B305" s="2" t="s">
        <v>928</v>
      </c>
      <c r="C305" s="4" t="s">
        <v>393</v>
      </c>
      <c r="D305" s="112">
        <v>28489.19</v>
      </c>
      <c r="E305" s="92">
        <f t="shared" si="14"/>
        <v>1.2275119582313121E-3</v>
      </c>
      <c r="F305" s="319">
        <v>1.2199999999999999E-2</v>
      </c>
      <c r="G305" s="319">
        <v>0.115</v>
      </c>
      <c r="H305" s="92">
        <f t="shared" si="12"/>
        <v>0.1279015</v>
      </c>
      <c r="I305" s="93">
        <f t="shared" si="13"/>
        <v>1.5700062072572217E-4</v>
      </c>
    </row>
    <row r="306" spans="2:9">
      <c r="B306" s="2" t="s">
        <v>929</v>
      </c>
      <c r="C306" s="4" t="s">
        <v>931</v>
      </c>
      <c r="D306" s="112">
        <v>10046.27</v>
      </c>
      <c r="E306" s="92" t="str">
        <f t="shared" si="14"/>
        <v>N/A</v>
      </c>
      <c r="F306" s="319">
        <v>1.1699999999999999E-2</v>
      </c>
      <c r="G306" s="319" t="s">
        <v>151</v>
      </c>
      <c r="H306" s="92" t="str">
        <f t="shared" si="12"/>
        <v>N/A</v>
      </c>
      <c r="I306" s="93" t="str">
        <f t="shared" si="13"/>
        <v>N/A</v>
      </c>
    </row>
    <row r="307" spans="2:9">
      <c r="B307" s="2" t="s">
        <v>930</v>
      </c>
      <c r="C307" s="4" t="s">
        <v>394</v>
      </c>
      <c r="D307" s="112">
        <v>30799.64</v>
      </c>
      <c r="E307" s="92">
        <f t="shared" si="14"/>
        <v>1.327062173730438E-3</v>
      </c>
      <c r="F307" s="319">
        <v>4.8799999999999996E-2</v>
      </c>
      <c r="G307" s="319">
        <v>5.5E-2</v>
      </c>
      <c r="H307" s="92">
        <f t="shared" si="12"/>
        <v>0.105142</v>
      </c>
      <c r="I307" s="93">
        <f t="shared" si="13"/>
        <v>1.3952997107036572E-4</v>
      </c>
    </row>
    <row r="308" spans="2:9">
      <c r="B308" s="2" t="s">
        <v>932</v>
      </c>
      <c r="C308" s="4" t="s">
        <v>395</v>
      </c>
      <c r="D308" s="112">
        <v>6980.7</v>
      </c>
      <c r="E308" s="92">
        <f t="shared" si="14"/>
        <v>3.0077698687906962E-4</v>
      </c>
      <c r="F308" s="319">
        <v>6.6500000000000004E-2</v>
      </c>
      <c r="G308" s="319">
        <v>3.5000000000000003E-2</v>
      </c>
      <c r="H308" s="92">
        <f t="shared" si="12"/>
        <v>0.10266375000000001</v>
      </c>
      <c r="I308" s="93">
        <f t="shared" si="13"/>
        <v>3.087889338670609E-5</v>
      </c>
    </row>
    <row r="309" spans="2:9">
      <c r="B309" s="2" t="s">
        <v>933</v>
      </c>
      <c r="C309" s="4" t="s">
        <v>396</v>
      </c>
      <c r="D309" s="112">
        <v>251197.4</v>
      </c>
      <c r="E309" s="92">
        <f t="shared" si="14"/>
        <v>1.0823326755748909E-2</v>
      </c>
      <c r="F309" s="319">
        <v>5.4000000000000003E-3</v>
      </c>
      <c r="G309" s="319">
        <v>0.16</v>
      </c>
      <c r="H309" s="92">
        <f t="shared" si="12"/>
        <v>0.16583200000000001</v>
      </c>
      <c r="I309" s="93">
        <f t="shared" si="13"/>
        <v>1.7948539225593532E-3</v>
      </c>
    </row>
    <row r="310" spans="2:9">
      <c r="B310" s="2" t="s">
        <v>934</v>
      </c>
      <c r="C310" s="4" t="s">
        <v>397</v>
      </c>
      <c r="D310" s="112">
        <v>12482.99</v>
      </c>
      <c r="E310" s="92">
        <f t="shared" si="14"/>
        <v>5.3785381400741435E-4</v>
      </c>
      <c r="F310" s="319">
        <v>3.5000000000000003E-2</v>
      </c>
      <c r="G310" s="319">
        <v>-0.03</v>
      </c>
      <c r="H310" s="92">
        <f t="shared" si="12"/>
        <v>4.4750000000000068E-3</v>
      </c>
      <c r="I310" s="93">
        <f t="shared" si="13"/>
        <v>2.4068958176831826E-6</v>
      </c>
    </row>
    <row r="311" spans="2:9">
      <c r="B311" s="2" t="s">
        <v>935</v>
      </c>
      <c r="C311" s="4" t="s">
        <v>398</v>
      </c>
      <c r="D311" s="112">
        <v>5732.2</v>
      </c>
      <c r="E311" s="92">
        <f t="shared" si="14"/>
        <v>2.4698294500382522E-4</v>
      </c>
      <c r="F311" s="319">
        <v>7.4900000000000008E-2</v>
      </c>
      <c r="G311" s="319">
        <v>0.03</v>
      </c>
      <c r="H311" s="92">
        <f t="shared" si="12"/>
        <v>0.10602350000000001</v>
      </c>
      <c r="I311" s="93">
        <f t="shared" si="13"/>
        <v>2.6185996269613066E-5</v>
      </c>
    </row>
    <row r="312" spans="2:9">
      <c r="B312" s="2" t="s">
        <v>936</v>
      </c>
      <c r="C312" s="4" t="s">
        <v>399</v>
      </c>
      <c r="D312" s="112">
        <v>46212.88</v>
      </c>
      <c r="E312" s="92">
        <f t="shared" si="14"/>
        <v>1.9911714873012761E-3</v>
      </c>
      <c r="F312" s="319">
        <v>1.21E-2</v>
      </c>
      <c r="G312" s="319">
        <v>0.125</v>
      </c>
      <c r="H312" s="92">
        <f t="shared" si="12"/>
        <v>0.13785625000000001</v>
      </c>
      <c r="I312" s="93">
        <f t="shared" si="13"/>
        <v>2.7449543434627659E-4</v>
      </c>
    </row>
    <row r="313" spans="2:9">
      <c r="B313" s="2" t="s">
        <v>937</v>
      </c>
      <c r="C313" s="4" t="s">
        <v>400</v>
      </c>
      <c r="D313" s="112">
        <v>11104.96</v>
      </c>
      <c r="E313" s="92">
        <f t="shared" si="14"/>
        <v>4.7847872107562175E-4</v>
      </c>
      <c r="F313" s="319">
        <v>1.32E-2</v>
      </c>
      <c r="G313" s="319">
        <v>0.105</v>
      </c>
      <c r="H313" s="92">
        <f t="shared" si="12"/>
        <v>0.118893</v>
      </c>
      <c r="I313" s="93">
        <f t="shared" si="13"/>
        <v>5.6887770584843892E-5</v>
      </c>
    </row>
    <row r="314" spans="2:9">
      <c r="B314" s="2" t="s">
        <v>938</v>
      </c>
      <c r="C314" s="4" t="s">
        <v>401</v>
      </c>
      <c r="D314" s="112">
        <v>3987.06</v>
      </c>
      <c r="E314" s="92">
        <f t="shared" si="14"/>
        <v>1.7179020632688175E-4</v>
      </c>
      <c r="F314" s="319">
        <v>0</v>
      </c>
      <c r="G314" s="319">
        <v>0.185</v>
      </c>
      <c r="H314" s="92">
        <f t="shared" si="12"/>
        <v>0.185</v>
      </c>
      <c r="I314" s="93">
        <f t="shared" si="13"/>
        <v>3.1781188170473126E-5</v>
      </c>
    </row>
    <row r="315" spans="2:9">
      <c r="B315" s="2" t="s">
        <v>939</v>
      </c>
      <c r="C315" s="4" t="s">
        <v>402</v>
      </c>
      <c r="D315" s="112">
        <v>150977.9</v>
      </c>
      <c r="E315" s="92">
        <f t="shared" si="14"/>
        <v>6.5051753903375715E-3</v>
      </c>
      <c r="F315" s="319">
        <v>2.3900000000000001E-2</v>
      </c>
      <c r="G315" s="319">
        <v>9.5000000000000001E-2</v>
      </c>
      <c r="H315" s="92">
        <f t="shared" si="12"/>
        <v>0.12003525000000001</v>
      </c>
      <c r="I315" s="93">
        <f t="shared" si="13"/>
        <v>7.8085035427301807E-4</v>
      </c>
    </row>
    <row r="316" spans="2:9">
      <c r="B316" s="2" t="s">
        <v>940</v>
      </c>
      <c r="C316" s="4" t="s">
        <v>403</v>
      </c>
      <c r="D316" s="112">
        <v>21179.75</v>
      </c>
      <c r="E316" s="92">
        <f t="shared" si="14"/>
        <v>9.1257057141145941E-4</v>
      </c>
      <c r="F316" s="319">
        <v>1.6899999999999998E-2</v>
      </c>
      <c r="G316" s="319">
        <v>0.13</v>
      </c>
      <c r="H316" s="92">
        <f t="shared" si="12"/>
        <v>0.14799850000000001</v>
      </c>
      <c r="I316" s="93">
        <f t="shared" si="13"/>
        <v>1.3505907571303887E-4</v>
      </c>
    </row>
    <row r="317" spans="2:9">
      <c r="B317" s="2" t="s">
        <v>941</v>
      </c>
      <c r="C317" s="4" t="s">
        <v>404</v>
      </c>
      <c r="D317" s="112">
        <v>25843.200000000001</v>
      </c>
      <c r="E317" s="92">
        <f t="shared" si="14"/>
        <v>1.1135043516141896E-3</v>
      </c>
      <c r="F317" s="319">
        <v>1.1599999999999999E-2</v>
      </c>
      <c r="G317" s="319">
        <v>0.09</v>
      </c>
      <c r="H317" s="92">
        <f t="shared" si="12"/>
        <v>0.10212199999999999</v>
      </c>
      <c r="I317" s="93">
        <f t="shared" si="13"/>
        <v>1.1371329139554425E-4</v>
      </c>
    </row>
    <row r="318" spans="2:9">
      <c r="B318" s="2" t="s">
        <v>942</v>
      </c>
      <c r="C318" s="4" t="s">
        <v>405</v>
      </c>
      <c r="D318" s="112">
        <v>37134.379999999997</v>
      </c>
      <c r="E318" s="92">
        <f t="shared" si="14"/>
        <v>1.6000067222516918E-3</v>
      </c>
      <c r="F318" s="319">
        <v>1.06E-2</v>
      </c>
      <c r="G318" s="319">
        <v>0.115</v>
      </c>
      <c r="H318" s="92">
        <f t="shared" si="12"/>
        <v>0.1262095</v>
      </c>
      <c r="I318" s="93">
        <f t="shared" si="13"/>
        <v>2.019360484120249E-4</v>
      </c>
    </row>
    <row r="319" spans="2:9">
      <c r="B319" s="2" t="s">
        <v>943</v>
      </c>
      <c r="C319" s="4" t="s">
        <v>406</v>
      </c>
      <c r="D319" s="112">
        <v>74142.570000000007</v>
      </c>
      <c r="E319" s="92">
        <f t="shared" si="14"/>
        <v>3.1945763038191736E-3</v>
      </c>
      <c r="F319" s="319">
        <v>2.1400000000000002E-2</v>
      </c>
      <c r="G319" s="319">
        <v>8.5000000000000006E-2</v>
      </c>
      <c r="H319" s="92">
        <f t="shared" si="12"/>
        <v>0.1073095</v>
      </c>
      <c r="I319" s="93">
        <f t="shared" si="13"/>
        <v>3.4280838587468361E-4</v>
      </c>
    </row>
    <row r="320" spans="2:9">
      <c r="B320" s="2" t="s">
        <v>944</v>
      </c>
      <c r="C320" s="4" t="s">
        <v>407</v>
      </c>
      <c r="D320" s="112">
        <v>118159.9</v>
      </c>
      <c r="E320" s="92">
        <f t="shared" si="14"/>
        <v>5.0911482647774831E-3</v>
      </c>
      <c r="F320" s="319">
        <v>2.3700000000000002E-2</v>
      </c>
      <c r="G320" s="319">
        <v>7.4999999999999997E-2</v>
      </c>
      <c r="H320" s="92">
        <f t="shared" si="12"/>
        <v>9.9588750000000004E-2</v>
      </c>
      <c r="I320" s="93">
        <f t="shared" si="13"/>
        <v>5.070210917538586E-4</v>
      </c>
    </row>
    <row r="321" spans="2:9">
      <c r="B321" s="2" t="s">
        <v>945</v>
      </c>
      <c r="C321" s="4" t="s">
        <v>408</v>
      </c>
      <c r="D321" s="112">
        <v>45514.95</v>
      </c>
      <c r="E321" s="92">
        <f t="shared" si="14"/>
        <v>1.9610998207846646E-3</v>
      </c>
      <c r="F321" s="319">
        <v>3.7100000000000001E-2</v>
      </c>
      <c r="G321" s="319">
        <v>7.4999999999999997E-2</v>
      </c>
      <c r="H321" s="92">
        <f t="shared" si="12"/>
        <v>0.11349125</v>
      </c>
      <c r="I321" s="93">
        <f t="shared" si="13"/>
        <v>2.2256767003562758E-4</v>
      </c>
    </row>
    <row r="322" spans="2:9">
      <c r="B322" s="2" t="s">
        <v>946</v>
      </c>
      <c r="C322" s="4" t="s">
        <v>409</v>
      </c>
      <c r="D322" s="112">
        <v>13724.33</v>
      </c>
      <c r="E322" s="92">
        <f t="shared" si="14"/>
        <v>5.913393534078275E-4</v>
      </c>
      <c r="F322" s="319">
        <v>2.0400000000000001E-2</v>
      </c>
      <c r="G322" s="319">
        <v>0.22500000000000001</v>
      </c>
      <c r="H322" s="92">
        <f t="shared" si="12"/>
        <v>0.247695</v>
      </c>
      <c r="I322" s="93">
        <f t="shared" si="13"/>
        <v>1.4647180114235183E-4</v>
      </c>
    </row>
    <row r="323" spans="2:9">
      <c r="B323" s="2" t="s">
        <v>947</v>
      </c>
      <c r="C323" s="4" t="s">
        <v>410</v>
      </c>
      <c r="D323" s="112">
        <v>9620.5400000000009</v>
      </c>
      <c r="E323" s="92">
        <f t="shared" si="14"/>
        <v>4.1451960882856517E-4</v>
      </c>
      <c r="F323" s="319">
        <v>0</v>
      </c>
      <c r="G323" s="319">
        <v>0.04</v>
      </c>
      <c r="H323" s="92">
        <f t="shared" si="12"/>
        <v>0.04</v>
      </c>
      <c r="I323" s="93">
        <f t="shared" si="13"/>
        <v>1.6580784353142606E-5</v>
      </c>
    </row>
    <row r="324" spans="2:9">
      <c r="B324" s="2" t="s">
        <v>948</v>
      </c>
      <c r="C324" s="4" t="s">
        <v>411</v>
      </c>
      <c r="D324" s="112">
        <v>20452</v>
      </c>
      <c r="E324" s="92">
        <f t="shared" si="14"/>
        <v>8.8121405240888914E-4</v>
      </c>
      <c r="F324" s="319">
        <v>1.49E-2</v>
      </c>
      <c r="G324" s="319">
        <v>8.5000000000000006E-2</v>
      </c>
      <c r="H324" s="92">
        <f t="shared" si="12"/>
        <v>0.10053325</v>
      </c>
      <c r="I324" s="93">
        <f t="shared" si="13"/>
        <v>8.859131263433596E-5</v>
      </c>
    </row>
    <row r="325" spans="2:9">
      <c r="B325" s="2" t="s">
        <v>949</v>
      </c>
      <c r="C325" s="4" t="s">
        <v>412</v>
      </c>
      <c r="D325" s="112">
        <v>13579.14</v>
      </c>
      <c r="E325" s="92">
        <f t="shared" si="14"/>
        <v>5.8508356090493071E-4</v>
      </c>
      <c r="F325" s="319">
        <v>9.1000000000000004E-3</v>
      </c>
      <c r="G325" s="319">
        <v>0.1</v>
      </c>
      <c r="H325" s="92">
        <f t="shared" si="12"/>
        <v>0.10955500000000001</v>
      </c>
      <c r="I325" s="93">
        <f t="shared" si="13"/>
        <v>6.4098829514939697E-5</v>
      </c>
    </row>
    <row r="326" spans="2:9">
      <c r="B326" s="2" t="s">
        <v>950</v>
      </c>
      <c r="C326" s="4" t="s">
        <v>413</v>
      </c>
      <c r="D326" s="112">
        <v>47302.080000000002</v>
      </c>
      <c r="E326" s="92">
        <f t="shared" si="14"/>
        <v>2.038101779980905E-3</v>
      </c>
      <c r="F326" s="319">
        <v>1.77E-2</v>
      </c>
      <c r="G326" s="319">
        <v>9.5000000000000001E-2</v>
      </c>
      <c r="H326" s="92">
        <f t="shared" si="12"/>
        <v>0.11354075</v>
      </c>
      <c r="I326" s="93">
        <f t="shared" si="13"/>
        <v>2.3140760467536692E-4</v>
      </c>
    </row>
    <row r="327" spans="2:9">
      <c r="B327" s="2" t="s">
        <v>951</v>
      </c>
      <c r="C327" s="4" t="s">
        <v>414</v>
      </c>
      <c r="D327" s="112">
        <v>101036.1</v>
      </c>
      <c r="E327" s="92">
        <f t="shared" si="14"/>
        <v>4.3533361588397107E-3</v>
      </c>
      <c r="F327" s="319">
        <v>3.2899999999999999E-2</v>
      </c>
      <c r="G327" s="319">
        <v>8.5000000000000006E-2</v>
      </c>
      <c r="H327" s="92">
        <f t="shared" si="12"/>
        <v>0.11929824999999999</v>
      </c>
      <c r="I327" s="93">
        <f t="shared" si="13"/>
        <v>5.193453854112995E-4</v>
      </c>
    </row>
    <row r="328" spans="2:9">
      <c r="B328" s="2" t="s">
        <v>952</v>
      </c>
      <c r="C328" s="4" t="s">
        <v>415</v>
      </c>
      <c r="D328" s="112">
        <v>33656.43</v>
      </c>
      <c r="E328" s="92">
        <f t="shared" si="14"/>
        <v>1.4501525068411944E-3</v>
      </c>
      <c r="F328" s="319">
        <v>0</v>
      </c>
      <c r="G328" s="319">
        <v>0.13500000000000001</v>
      </c>
      <c r="H328" s="92">
        <f t="shared" si="12"/>
        <v>0.13500000000000001</v>
      </c>
      <c r="I328" s="93">
        <f t="shared" si="13"/>
        <v>1.9577058842356126E-4</v>
      </c>
    </row>
    <row r="329" spans="2:9">
      <c r="B329" s="2" t="s">
        <v>953</v>
      </c>
      <c r="C329" s="4" t="s">
        <v>416</v>
      </c>
      <c r="D329" s="112">
        <v>97312.48</v>
      </c>
      <c r="E329" s="92">
        <f t="shared" si="14"/>
        <v>4.1928967754136012E-3</v>
      </c>
      <c r="F329" s="319">
        <v>6.1600000000000002E-2</v>
      </c>
      <c r="G329" s="319">
        <v>8.5000000000000006E-2</v>
      </c>
      <c r="H329" s="92">
        <f t="shared" si="12"/>
        <v>0.14921800000000002</v>
      </c>
      <c r="I329" s="93">
        <f t="shared" si="13"/>
        <v>6.2565567103366681E-4</v>
      </c>
    </row>
    <row r="330" spans="2:9">
      <c r="B330" s="2" t="s">
        <v>954</v>
      </c>
      <c r="C330" s="4" t="s">
        <v>417</v>
      </c>
      <c r="D330" s="112">
        <v>9123.89</v>
      </c>
      <c r="E330" s="92">
        <f t="shared" si="14"/>
        <v>3.9312048115748772E-4</v>
      </c>
      <c r="F330" s="319">
        <v>8.8999999999999999E-3</v>
      </c>
      <c r="G330" s="319">
        <v>0.22</v>
      </c>
      <c r="H330" s="92">
        <f t="shared" si="12"/>
        <v>0.229879</v>
      </c>
      <c r="I330" s="93">
        <f t="shared" si="13"/>
        <v>9.0370143088002117E-5</v>
      </c>
    </row>
    <row r="331" spans="2:9">
      <c r="B331" s="2" t="s">
        <v>955</v>
      </c>
      <c r="C331" s="4" t="s">
        <v>418</v>
      </c>
      <c r="D331" s="112">
        <v>36012.800000000003</v>
      </c>
      <c r="E331" s="92">
        <f t="shared" si="14"/>
        <v>1.5516812745252711E-3</v>
      </c>
      <c r="F331" s="319">
        <v>0.04</v>
      </c>
      <c r="G331" s="319">
        <v>0.13500000000000001</v>
      </c>
      <c r="H331" s="92">
        <f t="shared" si="12"/>
        <v>0.1777</v>
      </c>
      <c r="I331" s="93">
        <f t="shared" si="13"/>
        <v>2.7573376248314066E-4</v>
      </c>
    </row>
    <row r="332" spans="2:9">
      <c r="B332" s="2" t="s">
        <v>956</v>
      </c>
      <c r="C332" s="4" t="s">
        <v>419</v>
      </c>
      <c r="D332" s="112">
        <v>202332</v>
      </c>
      <c r="E332" s="92">
        <f t="shared" si="14"/>
        <v>8.7178663041265082E-3</v>
      </c>
      <c r="F332" s="319">
        <v>2.81E-2</v>
      </c>
      <c r="G332" s="319">
        <v>8.5000000000000006E-2</v>
      </c>
      <c r="H332" s="92">
        <f t="shared" si="12"/>
        <v>0.11429425000000001</v>
      </c>
      <c r="I332" s="93">
        <f t="shared" si="13"/>
        <v>9.9640199083041127E-4</v>
      </c>
    </row>
    <row r="333" spans="2:9">
      <c r="B333" s="2" t="s">
        <v>957</v>
      </c>
      <c r="C333" s="4" t="s">
        <v>420</v>
      </c>
      <c r="D333" s="112">
        <v>12521.4</v>
      </c>
      <c r="E333" s="92" t="str">
        <f t="shared" si="14"/>
        <v>N/A</v>
      </c>
      <c r="F333" s="319">
        <v>1.7000000000000001E-2</v>
      </c>
      <c r="G333" s="319" t="s">
        <v>151</v>
      </c>
      <c r="H333" s="92" t="str">
        <f t="shared" ref="H333:H396" si="15">IFERROR(F333*(1+0.5*G333)+G333,"N/A")</f>
        <v>N/A</v>
      </c>
      <c r="I333" s="93" t="str">
        <f t="shared" ref="I333:I396" si="16">IF(ISNUMBER(E333),H333*E333,"N/A")</f>
        <v>N/A</v>
      </c>
    </row>
    <row r="334" spans="2:9">
      <c r="B334" s="2" t="s">
        <v>958</v>
      </c>
      <c r="C334" s="4" t="s">
        <v>24</v>
      </c>
      <c r="D334" s="112">
        <v>79373.149999999994</v>
      </c>
      <c r="E334" s="92">
        <f t="shared" ref="E334:E397" si="17">IF(H334="N/A","N/A",D334/$D$513)</f>
        <v>3.4199459790709274E-3</v>
      </c>
      <c r="F334" s="319">
        <v>2.58E-2</v>
      </c>
      <c r="G334" s="319">
        <v>0.1</v>
      </c>
      <c r="H334" s="92">
        <f t="shared" si="15"/>
        <v>0.12709000000000001</v>
      </c>
      <c r="I334" s="93">
        <f t="shared" si="16"/>
        <v>4.3464093448012417E-4</v>
      </c>
    </row>
    <row r="335" spans="2:9">
      <c r="B335" s="2" t="s">
        <v>959</v>
      </c>
      <c r="C335" s="4" t="s">
        <v>961</v>
      </c>
      <c r="D335" s="112">
        <v>18787.689999999999</v>
      </c>
      <c r="E335" s="92">
        <f t="shared" si="17"/>
        <v>8.0950403091638768E-4</v>
      </c>
      <c r="F335" s="319">
        <v>1.18E-2</v>
      </c>
      <c r="G335" s="319">
        <v>0.19500000000000001</v>
      </c>
      <c r="H335" s="92">
        <f t="shared" si="15"/>
        <v>0.20795050000000001</v>
      </c>
      <c r="I335" s="93">
        <f t="shared" si="16"/>
        <v>1.6833676798107828E-4</v>
      </c>
    </row>
    <row r="336" spans="2:9">
      <c r="B336" s="2" t="s">
        <v>960</v>
      </c>
      <c r="C336" s="4" t="s">
        <v>421</v>
      </c>
      <c r="D336" s="112">
        <v>962083</v>
      </c>
      <c r="E336" s="92">
        <f t="shared" si="17"/>
        <v>4.1453210404053455E-2</v>
      </c>
      <c r="F336" s="319">
        <v>1.47E-2</v>
      </c>
      <c r="G336" s="319">
        <v>0.13500000000000001</v>
      </c>
      <c r="H336" s="92">
        <f t="shared" si="15"/>
        <v>0.15069225</v>
      </c>
      <c r="I336" s="93">
        <f t="shared" si="16"/>
        <v>6.2466775455102246E-3</v>
      </c>
    </row>
    <row r="337" spans="2:9">
      <c r="B337" s="2" t="s">
        <v>962</v>
      </c>
      <c r="C337" s="4" t="s">
        <v>422</v>
      </c>
      <c r="D337" s="112">
        <v>23933.91</v>
      </c>
      <c r="E337" s="92">
        <f t="shared" si="17"/>
        <v>1.0312388920931759E-3</v>
      </c>
      <c r="F337" s="319">
        <v>1.5700000000000002E-2</v>
      </c>
      <c r="G337" s="319">
        <v>0.125</v>
      </c>
      <c r="H337" s="92">
        <f t="shared" si="15"/>
        <v>0.14168125000000001</v>
      </c>
      <c r="I337" s="93">
        <f t="shared" si="16"/>
        <v>1.4610721528037629E-4</v>
      </c>
    </row>
    <row r="338" spans="2:9">
      <c r="B338" s="2" t="s">
        <v>963</v>
      </c>
      <c r="C338" s="4" t="s">
        <v>423</v>
      </c>
      <c r="D338" s="112">
        <v>23007.89</v>
      </c>
      <c r="E338" s="92">
        <f t="shared" si="17"/>
        <v>9.9133952592792658E-4</v>
      </c>
      <c r="F338" s="319">
        <v>2.41E-2</v>
      </c>
      <c r="G338" s="319">
        <v>9.5000000000000001E-2</v>
      </c>
      <c r="H338" s="92">
        <f t="shared" si="15"/>
        <v>0.12024475000000001</v>
      </c>
      <c r="I338" s="93">
        <f t="shared" si="16"/>
        <v>1.1920337346032207E-4</v>
      </c>
    </row>
    <row r="339" spans="2:9">
      <c r="B339" s="2" t="s">
        <v>964</v>
      </c>
      <c r="C339" s="4" t="s">
        <v>424</v>
      </c>
      <c r="D339" s="112">
        <v>18483.900000000001</v>
      </c>
      <c r="E339" s="92">
        <f t="shared" si="17"/>
        <v>7.9641465007435292E-4</v>
      </c>
      <c r="F339" s="319">
        <v>0</v>
      </c>
      <c r="G339" s="319">
        <v>0.1</v>
      </c>
      <c r="H339" s="92">
        <f t="shared" si="15"/>
        <v>0.1</v>
      </c>
      <c r="I339" s="93">
        <f t="shared" si="16"/>
        <v>7.96414650074353E-5</v>
      </c>
    </row>
    <row r="340" spans="2:9">
      <c r="B340" s="2" t="s">
        <v>965</v>
      </c>
      <c r="C340" s="4" t="s">
        <v>425</v>
      </c>
      <c r="D340" s="112">
        <v>46260.05</v>
      </c>
      <c r="E340" s="92">
        <f t="shared" si="17"/>
        <v>1.9932038981585092E-3</v>
      </c>
      <c r="F340" s="319">
        <v>0</v>
      </c>
      <c r="G340" s="319">
        <v>0.115</v>
      </c>
      <c r="H340" s="92">
        <f t="shared" si="15"/>
        <v>0.115</v>
      </c>
      <c r="I340" s="93">
        <f t="shared" si="16"/>
        <v>2.2921844828822856E-4</v>
      </c>
    </row>
    <row r="341" spans="2:9">
      <c r="B341" s="2" t="s">
        <v>966</v>
      </c>
      <c r="C341" s="4" t="s">
        <v>968</v>
      </c>
      <c r="D341" s="112">
        <v>15555.47</v>
      </c>
      <c r="E341" s="92">
        <f t="shared" si="17"/>
        <v>6.7023756873777146E-4</v>
      </c>
      <c r="F341" s="319">
        <v>3.2199999999999999E-2</v>
      </c>
      <c r="G341" s="319">
        <v>0.08</v>
      </c>
      <c r="H341" s="92">
        <f t="shared" si="15"/>
        <v>0.11348800000000001</v>
      </c>
      <c r="I341" s="93">
        <f t="shared" si="16"/>
        <v>7.6063921200912216E-5</v>
      </c>
    </row>
    <row r="342" spans="2:9">
      <c r="B342" s="2" t="s">
        <v>967</v>
      </c>
      <c r="C342" s="4" t="s">
        <v>426</v>
      </c>
      <c r="D342" s="112">
        <v>11754.45</v>
      </c>
      <c r="E342" s="92">
        <f t="shared" si="17"/>
        <v>5.064632563239618E-4</v>
      </c>
      <c r="F342" s="319">
        <v>0</v>
      </c>
      <c r="G342" s="319">
        <v>6.5000000000000002E-2</v>
      </c>
      <c r="H342" s="92">
        <f t="shared" si="15"/>
        <v>6.5000000000000002E-2</v>
      </c>
      <c r="I342" s="93">
        <f t="shared" si="16"/>
        <v>3.2920111661057519E-5</v>
      </c>
    </row>
    <row r="343" spans="2:9">
      <c r="B343" s="2" t="s">
        <v>969</v>
      </c>
      <c r="C343" s="4" t="s">
        <v>427</v>
      </c>
      <c r="D343" s="112">
        <v>11736.82</v>
      </c>
      <c r="E343" s="92" t="str">
        <f t="shared" si="17"/>
        <v>N/A</v>
      </c>
      <c r="F343" s="319">
        <v>1.9699999999999999E-2</v>
      </c>
      <c r="G343" s="319" t="s">
        <v>151</v>
      </c>
      <c r="H343" s="92" t="str">
        <f t="shared" si="15"/>
        <v>N/A</v>
      </c>
      <c r="I343" s="93" t="str">
        <f t="shared" si="16"/>
        <v>N/A</v>
      </c>
    </row>
    <row r="344" spans="2:9">
      <c r="B344" s="2" t="s">
        <v>970</v>
      </c>
      <c r="C344" s="4" t="s">
        <v>428</v>
      </c>
      <c r="D344" s="112">
        <v>12534.52</v>
      </c>
      <c r="E344" s="92">
        <f t="shared" si="17"/>
        <v>5.4007408391356683E-4</v>
      </c>
      <c r="F344" s="319">
        <v>0</v>
      </c>
      <c r="G344" s="319">
        <v>0.16</v>
      </c>
      <c r="H344" s="92">
        <f t="shared" si="15"/>
        <v>0.16</v>
      </c>
      <c r="I344" s="93">
        <f t="shared" si="16"/>
        <v>8.6411853426170699E-5</v>
      </c>
    </row>
    <row r="345" spans="2:9">
      <c r="B345" s="2" t="s">
        <v>971</v>
      </c>
      <c r="C345" s="4" t="s">
        <v>429</v>
      </c>
      <c r="D345" s="112">
        <v>15056.44</v>
      </c>
      <c r="E345" s="92">
        <f t="shared" si="17"/>
        <v>6.4873589415466925E-4</v>
      </c>
      <c r="F345" s="319">
        <v>2.06E-2</v>
      </c>
      <c r="G345" s="319">
        <v>0.08</v>
      </c>
      <c r="H345" s="92">
        <f t="shared" si="15"/>
        <v>0.101424</v>
      </c>
      <c r="I345" s="93">
        <f t="shared" si="16"/>
        <v>6.5797389328743175E-5</v>
      </c>
    </row>
    <row r="346" spans="2:9">
      <c r="B346" s="2" t="s">
        <v>972</v>
      </c>
      <c r="C346" s="4" t="s">
        <v>430</v>
      </c>
      <c r="D346" s="112">
        <v>90344.18</v>
      </c>
      <c r="E346" s="92">
        <f t="shared" si="17"/>
        <v>3.8926540665635686E-3</v>
      </c>
      <c r="F346" s="319">
        <v>2.7400000000000001E-2</v>
      </c>
      <c r="G346" s="319">
        <v>0.1</v>
      </c>
      <c r="H346" s="92">
        <f t="shared" si="15"/>
        <v>0.12877</v>
      </c>
      <c r="I346" s="93">
        <f t="shared" si="16"/>
        <v>5.0125706415139076E-4</v>
      </c>
    </row>
    <row r="347" spans="2:9">
      <c r="B347" s="2" t="s">
        <v>1270</v>
      </c>
      <c r="C347" s="4" t="s">
        <v>431</v>
      </c>
      <c r="D347" s="112">
        <v>16072.41</v>
      </c>
      <c r="E347" s="92">
        <f t="shared" si="17"/>
        <v>6.9251093037733E-4</v>
      </c>
      <c r="F347" s="319">
        <v>1.8700000000000001E-2</v>
      </c>
      <c r="G347" s="319">
        <v>2.5000000000000001E-2</v>
      </c>
      <c r="H347" s="92">
        <f t="shared" si="15"/>
        <v>4.3933750000000001E-2</v>
      </c>
      <c r="I347" s="93">
        <f t="shared" si="16"/>
        <v>3.0424602087465021E-5</v>
      </c>
    </row>
    <row r="348" spans="2:9">
      <c r="B348" s="2" t="s">
        <v>973</v>
      </c>
      <c r="C348" s="4" t="s">
        <v>432</v>
      </c>
      <c r="D348" s="112">
        <v>158591.4</v>
      </c>
      <c r="E348" s="92">
        <f t="shared" si="17"/>
        <v>6.8332177914726721E-3</v>
      </c>
      <c r="F348" s="319">
        <v>0</v>
      </c>
      <c r="G348" s="319">
        <v>0.32</v>
      </c>
      <c r="H348" s="92">
        <f t="shared" si="15"/>
        <v>0.32</v>
      </c>
      <c r="I348" s="93">
        <f t="shared" si="16"/>
        <v>2.1866296932712549E-3</v>
      </c>
    </row>
    <row r="349" spans="2:9">
      <c r="B349" s="2" t="s">
        <v>974</v>
      </c>
      <c r="C349" s="4" t="s">
        <v>13</v>
      </c>
      <c r="D349" s="112">
        <v>10261.31</v>
      </c>
      <c r="E349" s="92">
        <f t="shared" si="17"/>
        <v>4.4212842597906595E-4</v>
      </c>
      <c r="F349" s="319">
        <v>2.9100000000000001E-2</v>
      </c>
      <c r="G349" s="319">
        <v>0.15</v>
      </c>
      <c r="H349" s="92">
        <f t="shared" si="15"/>
        <v>0.18128249999999999</v>
      </c>
      <c r="I349" s="93">
        <f t="shared" si="16"/>
        <v>8.0150146382550013E-5</v>
      </c>
    </row>
    <row r="350" spans="2:9">
      <c r="B350" s="2" t="s">
        <v>975</v>
      </c>
      <c r="C350" s="4" t="s">
        <v>433</v>
      </c>
      <c r="D350" s="112">
        <v>130527.5</v>
      </c>
      <c r="E350" s="92">
        <f t="shared" si="17"/>
        <v>5.6240302770292037E-3</v>
      </c>
      <c r="F350" s="319">
        <v>1.06E-2</v>
      </c>
      <c r="G350" s="319">
        <v>0.14499999999999999</v>
      </c>
      <c r="H350" s="92">
        <f t="shared" si="15"/>
        <v>0.15636849999999999</v>
      </c>
      <c r="I350" s="93">
        <f t="shared" si="16"/>
        <v>8.7942117837364097E-4</v>
      </c>
    </row>
    <row r="351" spans="2:9">
      <c r="B351" s="2" t="s">
        <v>976</v>
      </c>
      <c r="C351" s="4" t="s">
        <v>434</v>
      </c>
      <c r="D351" s="112">
        <v>6151.64</v>
      </c>
      <c r="E351" s="92" t="str">
        <f t="shared" si="17"/>
        <v>N/A</v>
      </c>
      <c r="F351" s="319">
        <v>0</v>
      </c>
      <c r="G351" s="319" t="s">
        <v>151</v>
      </c>
      <c r="H351" s="92" t="str">
        <f t="shared" si="15"/>
        <v>N/A</v>
      </c>
      <c r="I351" s="93" t="str">
        <f t="shared" si="16"/>
        <v>N/A</v>
      </c>
    </row>
    <row r="352" spans="2:9">
      <c r="B352" s="2" t="s">
        <v>977</v>
      </c>
      <c r="C352" s="4" t="s">
        <v>435</v>
      </c>
      <c r="D352" s="112">
        <v>8627.84</v>
      </c>
      <c r="E352" s="92">
        <f t="shared" si="17"/>
        <v>3.7174720564910573E-4</v>
      </c>
      <c r="F352" s="319">
        <v>5.7699999999999994E-2</v>
      </c>
      <c r="G352" s="319">
        <v>0.05</v>
      </c>
      <c r="H352" s="92">
        <f t="shared" si="15"/>
        <v>0.10914249999999999</v>
      </c>
      <c r="I352" s="93">
        <f t="shared" si="16"/>
        <v>4.057341939255752E-5</v>
      </c>
    </row>
    <row r="353" spans="2:9">
      <c r="B353" s="2" t="s">
        <v>978</v>
      </c>
      <c r="C353" s="4" t="s">
        <v>436</v>
      </c>
      <c r="D353" s="112">
        <v>50112.83</v>
      </c>
      <c r="E353" s="92">
        <f t="shared" si="17"/>
        <v>2.1592083904741714E-3</v>
      </c>
      <c r="F353" s="319">
        <v>1.6299999999999999E-2</v>
      </c>
      <c r="G353" s="319">
        <v>9.5000000000000001E-2</v>
      </c>
      <c r="H353" s="92">
        <f t="shared" si="15"/>
        <v>0.11207425</v>
      </c>
      <c r="I353" s="93">
        <f t="shared" si="16"/>
        <v>2.419916609560999E-4</v>
      </c>
    </row>
    <row r="354" spans="2:9">
      <c r="B354" s="2" t="s">
        <v>979</v>
      </c>
      <c r="C354" s="4" t="s">
        <v>437</v>
      </c>
      <c r="D354" s="112">
        <v>9627.83</v>
      </c>
      <c r="E354" s="92" t="str">
        <f t="shared" si="17"/>
        <v>N/A</v>
      </c>
      <c r="F354" s="319">
        <v>8.0000000000000002E-3</v>
      </c>
      <c r="G354" s="319" t="s">
        <v>151</v>
      </c>
      <c r="H354" s="92" t="str">
        <f t="shared" si="15"/>
        <v>N/A</v>
      </c>
      <c r="I354" s="93" t="str">
        <f t="shared" si="16"/>
        <v>N/A</v>
      </c>
    </row>
    <row r="355" spans="2:9">
      <c r="B355" s="2" t="s">
        <v>980</v>
      </c>
      <c r="C355" s="4" t="s">
        <v>438</v>
      </c>
      <c r="D355" s="112">
        <v>9813.2900000000009</v>
      </c>
      <c r="E355" s="92" t="str">
        <f t="shared" si="17"/>
        <v>N/A</v>
      </c>
      <c r="F355" s="319">
        <v>3.3E-3</v>
      </c>
      <c r="G355" s="319" t="s">
        <v>151</v>
      </c>
      <c r="H355" s="92" t="str">
        <f t="shared" si="15"/>
        <v>N/A</v>
      </c>
      <c r="I355" s="93" t="str">
        <f t="shared" si="16"/>
        <v>N/A</v>
      </c>
    </row>
    <row r="356" spans="2:9">
      <c r="B356" s="2" t="s">
        <v>981</v>
      </c>
      <c r="C356" s="4" t="s">
        <v>439</v>
      </c>
      <c r="D356" s="112">
        <v>53914.17</v>
      </c>
      <c r="E356" s="92">
        <f t="shared" si="17"/>
        <v>2.3229964907080852E-3</v>
      </c>
      <c r="F356" s="319">
        <v>1.7000000000000001E-2</v>
      </c>
      <c r="G356" s="319">
        <v>0.13500000000000001</v>
      </c>
      <c r="H356" s="92">
        <f t="shared" si="15"/>
        <v>0.15314750000000002</v>
      </c>
      <c r="I356" s="93">
        <f t="shared" si="16"/>
        <v>3.5576110506071654E-4</v>
      </c>
    </row>
    <row r="357" spans="2:9">
      <c r="B357" s="2" t="s">
        <v>982</v>
      </c>
      <c r="C357" s="4" t="s">
        <v>440</v>
      </c>
      <c r="D357" s="112">
        <v>16929.38</v>
      </c>
      <c r="E357" s="92">
        <f t="shared" si="17"/>
        <v>7.2943514348572261E-4</v>
      </c>
      <c r="F357" s="319">
        <v>2.3300000000000001E-2</v>
      </c>
      <c r="G357" s="319">
        <v>0.185</v>
      </c>
      <c r="H357" s="92">
        <f t="shared" si="15"/>
        <v>0.21045525000000001</v>
      </c>
      <c r="I357" s="93">
        <f t="shared" si="16"/>
        <v>1.5351345548107363E-4</v>
      </c>
    </row>
    <row r="358" spans="2:9">
      <c r="B358" s="2" t="s">
        <v>983</v>
      </c>
      <c r="C358" s="4" t="s">
        <v>441</v>
      </c>
      <c r="D358" s="112">
        <v>21108.14</v>
      </c>
      <c r="E358" s="92">
        <f t="shared" si="17"/>
        <v>9.0948511579376924E-4</v>
      </c>
      <c r="F358" s="319">
        <v>2.4799999999999999E-2</v>
      </c>
      <c r="G358" s="319">
        <v>0.1</v>
      </c>
      <c r="H358" s="92">
        <f t="shared" si="15"/>
        <v>0.12604000000000001</v>
      </c>
      <c r="I358" s="93">
        <f t="shared" si="16"/>
        <v>1.1463150399464668E-4</v>
      </c>
    </row>
    <row r="359" spans="2:9">
      <c r="B359" s="2" t="s">
        <v>984</v>
      </c>
      <c r="C359" s="4" t="s">
        <v>442</v>
      </c>
      <c r="D359" s="112">
        <v>17238.7</v>
      </c>
      <c r="E359" s="92">
        <f t="shared" si="17"/>
        <v>7.4276279509393297E-4</v>
      </c>
      <c r="F359" s="319">
        <v>2.8300000000000002E-2</v>
      </c>
      <c r="G359" s="319">
        <v>0.215</v>
      </c>
      <c r="H359" s="92">
        <f t="shared" si="15"/>
        <v>0.24634224999999998</v>
      </c>
      <c r="I359" s="93">
        <f t="shared" si="16"/>
        <v>1.829738581597284E-4</v>
      </c>
    </row>
    <row r="360" spans="2:9">
      <c r="B360" s="2" t="s">
        <v>985</v>
      </c>
      <c r="C360" s="4" t="s">
        <v>443</v>
      </c>
      <c r="D360" s="112">
        <v>103815.9</v>
      </c>
      <c r="E360" s="92">
        <f t="shared" si="17"/>
        <v>4.4731092286072749E-3</v>
      </c>
      <c r="F360" s="319">
        <v>3.8E-3</v>
      </c>
      <c r="G360" s="319">
        <v>0.18</v>
      </c>
      <c r="H360" s="92">
        <f t="shared" si="15"/>
        <v>0.184142</v>
      </c>
      <c r="I360" s="93">
        <f t="shared" si="16"/>
        <v>8.2368727957420084E-4</v>
      </c>
    </row>
    <row r="361" spans="2:9">
      <c r="B361" s="2" t="s">
        <v>986</v>
      </c>
      <c r="C361" s="4" t="s">
        <v>444</v>
      </c>
      <c r="D361" s="112">
        <v>6498.82</v>
      </c>
      <c r="E361" s="92">
        <f t="shared" si="17"/>
        <v>2.8001425327967613E-4</v>
      </c>
      <c r="F361" s="319">
        <v>5.9900000000000002E-2</v>
      </c>
      <c r="G361" s="319">
        <v>5.5E-2</v>
      </c>
      <c r="H361" s="92">
        <f t="shared" si="15"/>
        <v>0.11654725000000001</v>
      </c>
      <c r="I361" s="93">
        <f t="shared" si="16"/>
        <v>3.2634891180549738E-5</v>
      </c>
    </row>
    <row r="362" spans="2:9">
      <c r="B362" s="2" t="s">
        <v>987</v>
      </c>
      <c r="C362" s="4" t="s">
        <v>445</v>
      </c>
      <c r="D362" s="112">
        <v>6685.29</v>
      </c>
      <c r="E362" s="92" t="str">
        <f t="shared" si="17"/>
        <v>N/A</v>
      </c>
      <c r="F362" s="319">
        <v>1.7500000000000002E-2</v>
      </c>
      <c r="G362" s="319" t="s">
        <v>151</v>
      </c>
      <c r="H362" s="92" t="str">
        <f t="shared" si="15"/>
        <v>N/A</v>
      </c>
      <c r="I362" s="93" t="str">
        <f t="shared" si="16"/>
        <v>N/A</v>
      </c>
    </row>
    <row r="363" spans="2:9">
      <c r="B363" s="2" t="s">
        <v>988</v>
      </c>
      <c r="C363" s="4" t="s">
        <v>446</v>
      </c>
      <c r="D363" s="112">
        <v>19144.650000000001</v>
      </c>
      <c r="E363" s="92">
        <f t="shared" si="17"/>
        <v>8.2488434424260904E-4</v>
      </c>
      <c r="F363" s="319">
        <v>4.0800000000000003E-2</v>
      </c>
      <c r="G363" s="319">
        <v>4.4999999999999998E-2</v>
      </c>
      <c r="H363" s="92">
        <f t="shared" si="15"/>
        <v>8.671799999999999E-2</v>
      </c>
      <c r="I363" s="93">
        <f t="shared" si="16"/>
        <v>7.1532320564030567E-5</v>
      </c>
    </row>
    <row r="364" spans="2:9">
      <c r="B364" s="2" t="s">
        <v>989</v>
      </c>
      <c r="C364" s="4" t="s">
        <v>447</v>
      </c>
      <c r="D364" s="112">
        <v>27258.21</v>
      </c>
      <c r="E364" s="92">
        <f t="shared" si="17"/>
        <v>1.1744727995067722E-3</v>
      </c>
      <c r="F364" s="319">
        <v>5.5599999999999997E-2</v>
      </c>
      <c r="G364" s="319">
        <v>0.185</v>
      </c>
      <c r="H364" s="92">
        <f t="shared" si="15"/>
        <v>0.24574299999999999</v>
      </c>
      <c r="I364" s="93">
        <f t="shared" si="16"/>
        <v>2.8861846916919268E-4</v>
      </c>
    </row>
    <row r="365" spans="2:9">
      <c r="B365" s="2" t="s">
        <v>990</v>
      </c>
      <c r="C365" s="4" t="s">
        <v>448</v>
      </c>
      <c r="D365" s="112">
        <v>17459.32</v>
      </c>
      <c r="E365" s="92">
        <f t="shared" si="17"/>
        <v>7.5226863531701379E-4</v>
      </c>
      <c r="F365" s="319">
        <v>3.3399999999999999E-2</v>
      </c>
      <c r="G365" s="319">
        <v>6.5000000000000002E-2</v>
      </c>
      <c r="H365" s="92">
        <f t="shared" si="15"/>
        <v>9.9485500000000004E-2</v>
      </c>
      <c r="I365" s="93">
        <f t="shared" si="16"/>
        <v>7.4839821318830783E-5</v>
      </c>
    </row>
    <row r="366" spans="2:9">
      <c r="B366" s="2" t="s">
        <v>991</v>
      </c>
      <c r="C366" s="4" t="s">
        <v>449</v>
      </c>
      <c r="D366" s="112">
        <v>186782.8</v>
      </c>
      <c r="E366" s="92">
        <f t="shared" si="17"/>
        <v>8.0478988904889026E-3</v>
      </c>
      <c r="F366" s="319">
        <v>1.77E-2</v>
      </c>
      <c r="G366" s="319">
        <v>0.1</v>
      </c>
      <c r="H366" s="92">
        <f t="shared" si="15"/>
        <v>0.11858500000000001</v>
      </c>
      <c r="I366" s="93">
        <f t="shared" si="16"/>
        <v>9.5436008992862663E-4</v>
      </c>
    </row>
    <row r="367" spans="2:9">
      <c r="B367" s="2" t="s">
        <v>992</v>
      </c>
      <c r="C367" s="4" t="s">
        <v>450</v>
      </c>
      <c r="D367" s="112">
        <v>28752.68</v>
      </c>
      <c r="E367" s="92">
        <f t="shared" si="17"/>
        <v>1.2388649354789761E-3</v>
      </c>
      <c r="F367" s="319">
        <v>0</v>
      </c>
      <c r="G367" s="319">
        <v>0.12</v>
      </c>
      <c r="H367" s="92">
        <f t="shared" si="15"/>
        <v>0.12</v>
      </c>
      <c r="I367" s="93">
        <f t="shared" si="16"/>
        <v>1.4866379225747712E-4</v>
      </c>
    </row>
    <row r="368" spans="2:9">
      <c r="B368" s="2" t="s">
        <v>993</v>
      </c>
      <c r="C368" s="4" t="s">
        <v>451</v>
      </c>
      <c r="D368" s="112">
        <v>42127.97</v>
      </c>
      <c r="E368" s="92" t="str">
        <f t="shared" si="17"/>
        <v>N/A</v>
      </c>
      <c r="F368" s="319">
        <v>5.57E-2</v>
      </c>
      <c r="G368" s="319" t="s">
        <v>151</v>
      </c>
      <c r="H368" s="92" t="str">
        <f t="shared" si="15"/>
        <v>N/A</v>
      </c>
      <c r="I368" s="93" t="str">
        <f t="shared" si="16"/>
        <v>N/A</v>
      </c>
    </row>
    <row r="369" spans="2:9">
      <c r="B369" s="2" t="s">
        <v>994</v>
      </c>
      <c r="C369" s="4" t="s">
        <v>452</v>
      </c>
      <c r="D369" s="112">
        <v>30301.01</v>
      </c>
      <c r="E369" s="92">
        <f t="shared" si="17"/>
        <v>1.3055777339224658E-3</v>
      </c>
      <c r="F369" s="319">
        <v>2.9399999999999999E-2</v>
      </c>
      <c r="G369" s="319">
        <v>0.105</v>
      </c>
      <c r="H369" s="92">
        <f t="shared" si="15"/>
        <v>0.13594349999999999</v>
      </c>
      <c r="I369" s="93">
        <f t="shared" si="16"/>
        <v>1.7748480667148872E-4</v>
      </c>
    </row>
    <row r="370" spans="2:9">
      <c r="B370" s="2" t="s">
        <v>995</v>
      </c>
      <c r="C370" s="4" t="s">
        <v>453</v>
      </c>
      <c r="D370" s="112">
        <v>6425.42</v>
      </c>
      <c r="E370" s="92">
        <f t="shared" si="17"/>
        <v>2.7685167204327812E-4</v>
      </c>
      <c r="F370" s="319">
        <v>4.1700000000000001E-2</v>
      </c>
      <c r="G370" s="319">
        <v>0.09</v>
      </c>
      <c r="H370" s="92">
        <f t="shared" si="15"/>
        <v>0.13357649999999999</v>
      </c>
      <c r="I370" s="93">
        <f t="shared" si="16"/>
        <v>3.6980877370688934E-5</v>
      </c>
    </row>
    <row r="371" spans="2:9">
      <c r="B371" s="2" t="s">
        <v>996</v>
      </c>
      <c r="C371" s="4" t="s">
        <v>454</v>
      </c>
      <c r="D371" s="112">
        <v>23911.96</v>
      </c>
      <c r="E371" s="92">
        <f t="shared" si="17"/>
        <v>1.0302931338079043E-3</v>
      </c>
      <c r="F371" s="319">
        <v>4.7800000000000002E-2</v>
      </c>
      <c r="G371" s="319">
        <v>7.4999999999999997E-2</v>
      </c>
      <c r="H371" s="92">
        <f t="shared" si="15"/>
        <v>0.12459249999999999</v>
      </c>
      <c r="I371" s="93">
        <f t="shared" si="16"/>
        <v>1.283667972739613E-4</v>
      </c>
    </row>
    <row r="372" spans="2:9">
      <c r="B372" s="2" t="s">
        <v>997</v>
      </c>
      <c r="C372" s="4" t="s">
        <v>14</v>
      </c>
      <c r="D372" s="112">
        <v>29378.16</v>
      </c>
      <c r="E372" s="92">
        <f t="shared" si="17"/>
        <v>1.2658149533501238E-3</v>
      </c>
      <c r="F372" s="319">
        <v>3.2599999999999997E-2</v>
      </c>
      <c r="G372" s="319">
        <v>0.06</v>
      </c>
      <c r="H372" s="92">
        <f t="shared" si="15"/>
        <v>9.3577999999999995E-2</v>
      </c>
      <c r="I372" s="93">
        <f t="shared" si="16"/>
        <v>1.1845243170459787E-4</v>
      </c>
    </row>
    <row r="373" spans="2:9">
      <c r="B373" s="2" t="s">
        <v>998</v>
      </c>
      <c r="C373" s="4" t="s">
        <v>455</v>
      </c>
      <c r="D373" s="112">
        <v>176699.5</v>
      </c>
      <c r="E373" s="92">
        <f t="shared" si="17"/>
        <v>7.6134403703121698E-3</v>
      </c>
      <c r="F373" s="319">
        <v>3.0299999999999997E-2</v>
      </c>
      <c r="G373" s="319">
        <v>6.5000000000000002E-2</v>
      </c>
      <c r="H373" s="92">
        <f t="shared" si="15"/>
        <v>9.6284750000000002E-2</v>
      </c>
      <c r="I373" s="93">
        <f t="shared" si="16"/>
        <v>7.3305820269541468E-4</v>
      </c>
    </row>
    <row r="374" spans="2:9">
      <c r="B374" s="2" t="s">
        <v>999</v>
      </c>
      <c r="C374" s="4" t="s">
        <v>456</v>
      </c>
      <c r="D374" s="112">
        <v>232338.9</v>
      </c>
      <c r="E374" s="92">
        <f t="shared" si="17"/>
        <v>1.0010771738765091E-2</v>
      </c>
      <c r="F374" s="319">
        <v>3.5400000000000001E-2</v>
      </c>
      <c r="G374" s="319">
        <v>0.11</v>
      </c>
      <c r="H374" s="92">
        <f t="shared" si="15"/>
        <v>0.14734700000000001</v>
      </c>
      <c r="I374" s="93">
        <f t="shared" si="16"/>
        <v>1.4750571833918198E-3</v>
      </c>
    </row>
    <row r="375" spans="2:9">
      <c r="B375" s="2" t="s">
        <v>1000</v>
      </c>
      <c r="C375" s="4" t="s">
        <v>457</v>
      </c>
      <c r="D375" s="112">
        <v>15621.25</v>
      </c>
      <c r="E375" s="92">
        <f t="shared" si="17"/>
        <v>6.730718275079385E-4</v>
      </c>
      <c r="F375" s="319">
        <v>3.8699999999999998E-2</v>
      </c>
      <c r="G375" s="319">
        <v>5.5E-2</v>
      </c>
      <c r="H375" s="92">
        <f t="shared" si="15"/>
        <v>9.4764249999999994E-2</v>
      </c>
      <c r="I375" s="93">
        <f t="shared" si="16"/>
        <v>6.3783146929919155E-5</v>
      </c>
    </row>
    <row r="376" spans="2:9">
      <c r="B376" s="2" t="s">
        <v>1001</v>
      </c>
      <c r="C376" s="4" t="s">
        <v>458</v>
      </c>
      <c r="D376" s="112">
        <v>261468.3</v>
      </c>
      <c r="E376" s="92">
        <f t="shared" si="17"/>
        <v>1.1265868385461722E-2</v>
      </c>
      <c r="F376" s="319">
        <v>2.86E-2</v>
      </c>
      <c r="G376" s="319">
        <v>8.5000000000000006E-2</v>
      </c>
      <c r="H376" s="92">
        <f t="shared" si="15"/>
        <v>0.1148155</v>
      </c>
      <c r="I376" s="93">
        <f t="shared" si="16"/>
        <v>1.2934963116109804E-3</v>
      </c>
    </row>
    <row r="377" spans="2:9">
      <c r="B377" s="2" t="s">
        <v>1002</v>
      </c>
      <c r="C377" s="4" t="s">
        <v>459</v>
      </c>
      <c r="D377" s="112">
        <v>42486.13</v>
      </c>
      <c r="E377" s="92">
        <f t="shared" si="17"/>
        <v>1.8305972417597728E-3</v>
      </c>
      <c r="F377" s="319">
        <v>5.5000000000000005E-3</v>
      </c>
      <c r="G377" s="319">
        <v>0.2</v>
      </c>
      <c r="H377" s="92">
        <f t="shared" si="15"/>
        <v>0.20605000000000001</v>
      </c>
      <c r="I377" s="93">
        <f t="shared" si="16"/>
        <v>3.7719456166460119E-4</v>
      </c>
    </row>
    <row r="378" spans="2:9">
      <c r="B378" s="2" t="s">
        <v>1003</v>
      </c>
      <c r="C378" s="4" t="s">
        <v>460</v>
      </c>
      <c r="D378" s="112">
        <v>22035.51</v>
      </c>
      <c r="E378" s="92">
        <f t="shared" si="17"/>
        <v>9.4944264932508306E-4</v>
      </c>
      <c r="F378" s="319">
        <v>2.0499999999999997E-2</v>
      </c>
      <c r="G378" s="319">
        <v>0.115</v>
      </c>
      <c r="H378" s="92">
        <f t="shared" si="15"/>
        <v>0.13667875000000002</v>
      </c>
      <c r="I378" s="93">
        <f t="shared" si="16"/>
        <v>1.2976863450644071E-4</v>
      </c>
    </row>
    <row r="379" spans="2:9">
      <c r="B379" s="2" t="s">
        <v>1004</v>
      </c>
      <c r="C379" s="4" t="s">
        <v>461</v>
      </c>
      <c r="D379" s="112">
        <v>8741.8799999999992</v>
      </c>
      <c r="E379" s="92">
        <f t="shared" si="17"/>
        <v>3.7666084003873553E-4</v>
      </c>
      <c r="F379" s="319">
        <v>1.43E-2</v>
      </c>
      <c r="G379" s="319">
        <v>7.4999999999999997E-2</v>
      </c>
      <c r="H379" s="92">
        <f t="shared" si="15"/>
        <v>8.9836250000000006E-2</v>
      </c>
      <c r="I379" s="93">
        <f t="shared" si="16"/>
        <v>3.3837797390929857E-5</v>
      </c>
    </row>
    <row r="380" spans="2:9">
      <c r="B380" s="2" t="s">
        <v>1005</v>
      </c>
      <c r="C380" s="4" t="s">
        <v>462</v>
      </c>
      <c r="D380" s="112">
        <v>9255.33</v>
      </c>
      <c r="E380" s="92">
        <f t="shared" si="17"/>
        <v>3.987838282652828E-4</v>
      </c>
      <c r="F380" s="319">
        <v>3.27E-2</v>
      </c>
      <c r="G380" s="319">
        <v>0.06</v>
      </c>
      <c r="H380" s="92">
        <f t="shared" si="15"/>
        <v>9.3681E-2</v>
      </c>
      <c r="I380" s="93">
        <f t="shared" si="16"/>
        <v>3.7358467815719956E-5</v>
      </c>
    </row>
    <row r="381" spans="2:9">
      <c r="B381" s="2" t="s">
        <v>1006</v>
      </c>
      <c r="C381" s="4" t="s">
        <v>463</v>
      </c>
      <c r="D381" s="112">
        <v>10274.049999999999</v>
      </c>
      <c r="E381" s="92">
        <f t="shared" si="17"/>
        <v>4.4267735356696395E-4</v>
      </c>
      <c r="F381" s="319">
        <v>3.0000000000000001E-3</v>
      </c>
      <c r="G381" s="319">
        <v>0.11</v>
      </c>
      <c r="H381" s="92">
        <f t="shared" si="15"/>
        <v>0.113165</v>
      </c>
      <c r="I381" s="93">
        <f t="shared" si="16"/>
        <v>5.0095582716405477E-5</v>
      </c>
    </row>
    <row r="382" spans="2:9">
      <c r="B382" s="2" t="s">
        <v>1007</v>
      </c>
      <c r="C382" s="4" t="s">
        <v>464</v>
      </c>
      <c r="D382" s="112">
        <v>46994.54</v>
      </c>
      <c r="E382" s="92">
        <f t="shared" si="17"/>
        <v>2.024850823122024E-3</v>
      </c>
      <c r="F382" s="319">
        <v>2.8900000000000002E-2</v>
      </c>
      <c r="G382" s="319">
        <v>6.5000000000000002E-2</v>
      </c>
      <c r="H382" s="92">
        <f t="shared" si="15"/>
        <v>9.483925E-2</v>
      </c>
      <c r="I382" s="93">
        <f t="shared" si="16"/>
        <v>1.9203533342677541E-4</v>
      </c>
    </row>
    <row r="383" spans="2:9">
      <c r="B383" s="2" t="s">
        <v>1008</v>
      </c>
      <c r="C383" s="4" t="s">
        <v>465</v>
      </c>
      <c r="D383" s="112">
        <v>130661.9</v>
      </c>
      <c r="E383" s="92">
        <f t="shared" si="17"/>
        <v>5.6298211614729619E-3</v>
      </c>
      <c r="F383" s="319">
        <v>5.4299999999999994E-2</v>
      </c>
      <c r="G383" s="319">
        <v>7.0000000000000007E-2</v>
      </c>
      <c r="H383" s="92">
        <f t="shared" si="15"/>
        <v>0.12620049999999999</v>
      </c>
      <c r="I383" s="93">
        <f t="shared" si="16"/>
        <v>7.104862454884685E-4</v>
      </c>
    </row>
    <row r="384" spans="2:9">
      <c r="B384" s="2" t="s">
        <v>1009</v>
      </c>
      <c r="C384" s="4" t="s">
        <v>466</v>
      </c>
      <c r="D384" s="112">
        <v>59636.88</v>
      </c>
      <c r="E384" s="92">
        <f t="shared" si="17"/>
        <v>2.5695705406719453E-3</v>
      </c>
      <c r="F384" s="319">
        <v>2.8799999999999999E-2</v>
      </c>
      <c r="G384" s="319">
        <v>0.08</v>
      </c>
      <c r="H384" s="92">
        <f t="shared" si="15"/>
        <v>0.10995199999999999</v>
      </c>
      <c r="I384" s="93">
        <f t="shared" si="16"/>
        <v>2.8252942008796171E-4</v>
      </c>
    </row>
    <row r="385" spans="2:9">
      <c r="B385" s="2" t="s">
        <v>1010</v>
      </c>
      <c r="C385" s="4" t="s">
        <v>467</v>
      </c>
      <c r="D385" s="112">
        <v>6482.05</v>
      </c>
      <c r="E385" s="92">
        <f t="shared" si="17"/>
        <v>2.792916853323411E-4</v>
      </c>
      <c r="F385" s="319">
        <v>1.9099999999999999E-2</v>
      </c>
      <c r="G385" s="319">
        <v>6.5000000000000002E-2</v>
      </c>
      <c r="H385" s="92">
        <f t="shared" si="15"/>
        <v>8.4720749999999997E-2</v>
      </c>
      <c r="I385" s="93">
        <f t="shared" si="16"/>
        <v>2.3661801050119936E-5</v>
      </c>
    </row>
    <row r="386" spans="2:9">
      <c r="B386" s="2" t="s">
        <v>1011</v>
      </c>
      <c r="C386" s="4" t="s">
        <v>15</v>
      </c>
      <c r="D386" s="112">
        <v>10393.48</v>
      </c>
      <c r="E386" s="92">
        <f t="shared" si="17"/>
        <v>4.4782322655147368E-4</v>
      </c>
      <c r="F386" s="319">
        <v>3.2799999999999996E-2</v>
      </c>
      <c r="G386" s="319">
        <v>0.05</v>
      </c>
      <c r="H386" s="92">
        <f t="shared" si="15"/>
        <v>8.362E-2</v>
      </c>
      <c r="I386" s="93">
        <f t="shared" si="16"/>
        <v>3.7446978204234228E-5</v>
      </c>
    </row>
    <row r="387" spans="2:9">
      <c r="B387" s="2" t="s">
        <v>1012</v>
      </c>
      <c r="C387" s="4" t="s">
        <v>468</v>
      </c>
      <c r="D387" s="112">
        <v>26646.45</v>
      </c>
      <c r="E387" s="92">
        <f t="shared" si="17"/>
        <v>1.1481139344225917E-3</v>
      </c>
      <c r="F387" s="319">
        <v>1.7000000000000001E-2</v>
      </c>
      <c r="G387" s="319">
        <v>7.4999999999999997E-2</v>
      </c>
      <c r="H387" s="92">
        <f t="shared" si="15"/>
        <v>9.2637499999999998E-2</v>
      </c>
      <c r="I387" s="93">
        <f t="shared" si="16"/>
        <v>1.0635840460007283E-4</v>
      </c>
    </row>
    <row r="388" spans="2:9">
      <c r="B388" s="2" t="s">
        <v>1013</v>
      </c>
      <c r="C388" s="4" t="s">
        <v>16</v>
      </c>
      <c r="D388" s="112">
        <v>21828.69</v>
      </c>
      <c r="E388" s="92">
        <f t="shared" si="17"/>
        <v>9.4053140884399532E-4</v>
      </c>
      <c r="F388" s="319">
        <v>5.45E-2</v>
      </c>
      <c r="G388" s="319">
        <v>1.4999999999999999E-2</v>
      </c>
      <c r="H388" s="92">
        <f t="shared" si="15"/>
        <v>6.9908750000000006E-2</v>
      </c>
      <c r="I388" s="93">
        <f t="shared" si="16"/>
        <v>6.5751375128022667E-5</v>
      </c>
    </row>
    <row r="389" spans="2:9">
      <c r="B389" s="2" t="s">
        <v>1014</v>
      </c>
      <c r="C389" s="4" t="s">
        <v>469</v>
      </c>
      <c r="D389" s="112">
        <v>7151.06</v>
      </c>
      <c r="E389" s="92">
        <f t="shared" si="17"/>
        <v>3.0811727760703654E-4</v>
      </c>
      <c r="F389" s="319">
        <v>1.6E-2</v>
      </c>
      <c r="G389" s="319">
        <v>2.5000000000000001E-2</v>
      </c>
      <c r="H389" s="92">
        <f t="shared" si="15"/>
        <v>4.1200000000000001E-2</v>
      </c>
      <c r="I389" s="93">
        <f t="shared" si="16"/>
        <v>1.2694431837409906E-5</v>
      </c>
    </row>
    <row r="390" spans="2:9">
      <c r="B390" s="2" t="s">
        <v>1015</v>
      </c>
      <c r="C390" s="4" t="s">
        <v>470</v>
      </c>
      <c r="D390" s="112">
        <v>41412.089999999997</v>
      </c>
      <c r="E390" s="92">
        <f t="shared" si="17"/>
        <v>1.7843201470575801E-3</v>
      </c>
      <c r="F390" s="319">
        <v>3.9699999999999999E-2</v>
      </c>
      <c r="G390" s="319">
        <v>7.0000000000000007E-2</v>
      </c>
      <c r="H390" s="92">
        <f t="shared" si="15"/>
        <v>0.11108950000000001</v>
      </c>
      <c r="I390" s="93">
        <f t="shared" si="16"/>
        <v>1.9821923297655306E-4</v>
      </c>
    </row>
    <row r="391" spans="2:9">
      <c r="B391" s="2" t="s">
        <v>1016</v>
      </c>
      <c r="C391" s="4" t="s">
        <v>471</v>
      </c>
      <c r="D391" s="112">
        <v>38750.1</v>
      </c>
      <c r="E391" s="92">
        <f t="shared" si="17"/>
        <v>1.6696231494352481E-3</v>
      </c>
      <c r="F391" s="319">
        <v>3.7699999999999997E-2</v>
      </c>
      <c r="G391" s="319">
        <v>5.5E-2</v>
      </c>
      <c r="H391" s="92">
        <f t="shared" si="15"/>
        <v>9.3736750000000008E-2</v>
      </c>
      <c r="I391" s="93">
        <f t="shared" si="16"/>
        <v>1.5650504775282451E-4</v>
      </c>
    </row>
    <row r="392" spans="2:9">
      <c r="B392" s="2" t="s">
        <v>1017</v>
      </c>
      <c r="C392" s="4" t="s">
        <v>472</v>
      </c>
      <c r="D392" s="112">
        <v>38892</v>
      </c>
      <c r="E392" s="92">
        <f t="shared" si="17"/>
        <v>1.6757371859126987E-3</v>
      </c>
      <c r="F392" s="319">
        <v>4.2000000000000003E-2</v>
      </c>
      <c r="G392" s="319">
        <v>0.125</v>
      </c>
      <c r="H392" s="92">
        <f t="shared" si="15"/>
        <v>0.169625</v>
      </c>
      <c r="I392" s="93">
        <f t="shared" si="16"/>
        <v>2.8424692016044154E-4</v>
      </c>
    </row>
    <row r="393" spans="2:9">
      <c r="B393" s="2" t="s">
        <v>1018</v>
      </c>
      <c r="C393" s="4" t="s">
        <v>473</v>
      </c>
      <c r="D393" s="112">
        <v>9097.3700000000008</v>
      </c>
      <c r="E393" s="92">
        <f t="shared" si="17"/>
        <v>3.9197781556635323E-4</v>
      </c>
      <c r="F393" s="319">
        <v>1.1999999999999999E-3</v>
      </c>
      <c r="G393" s="319">
        <v>9.5000000000000001E-2</v>
      </c>
      <c r="H393" s="92">
        <f t="shared" si="15"/>
        <v>9.6256999999999995E-2</v>
      </c>
      <c r="I393" s="93">
        <f t="shared" si="16"/>
        <v>3.7730608592970459E-5</v>
      </c>
    </row>
    <row r="394" spans="2:9">
      <c r="B394" s="2" t="s">
        <v>1019</v>
      </c>
      <c r="C394" s="4" t="s">
        <v>474</v>
      </c>
      <c r="D394" s="112">
        <v>5329.46</v>
      </c>
      <c r="E394" s="92">
        <f t="shared" si="17"/>
        <v>2.2963011166394866E-4</v>
      </c>
      <c r="F394" s="319">
        <v>4.3E-3</v>
      </c>
      <c r="G394" s="319">
        <v>0.185</v>
      </c>
      <c r="H394" s="92">
        <f t="shared" si="15"/>
        <v>0.18969775</v>
      </c>
      <c r="I394" s="93">
        <f t="shared" si="16"/>
        <v>4.3560315514899814E-5</v>
      </c>
    </row>
    <row r="395" spans="2:9">
      <c r="B395" s="2" t="s">
        <v>1020</v>
      </c>
      <c r="C395" s="4" t="s">
        <v>475</v>
      </c>
      <c r="D395" s="112">
        <v>26001.15</v>
      </c>
      <c r="E395" s="92">
        <f t="shared" si="17"/>
        <v>1.1203099334437408E-3</v>
      </c>
      <c r="F395" s="319">
        <v>4.1999999999999997E-3</v>
      </c>
      <c r="G395" s="319">
        <v>0.375</v>
      </c>
      <c r="H395" s="92">
        <f t="shared" si="15"/>
        <v>0.37998749999999998</v>
      </c>
      <c r="I395" s="93">
        <f t="shared" si="16"/>
        <v>4.2570377083445344E-4</v>
      </c>
    </row>
    <row r="396" spans="2:9">
      <c r="B396" s="2" t="s">
        <v>1021</v>
      </c>
      <c r="C396" s="4" t="s">
        <v>476</v>
      </c>
      <c r="D396" s="112">
        <v>128603.6</v>
      </c>
      <c r="E396" s="92">
        <f t="shared" si="17"/>
        <v>5.5411353173465587E-3</v>
      </c>
      <c r="F396" s="319">
        <v>0</v>
      </c>
      <c r="G396" s="319">
        <v>0.19</v>
      </c>
      <c r="H396" s="92">
        <f t="shared" si="15"/>
        <v>0.19</v>
      </c>
      <c r="I396" s="93">
        <f t="shared" si="16"/>
        <v>1.0528157102958461E-3</v>
      </c>
    </row>
    <row r="397" spans="2:9">
      <c r="B397" s="2" t="s">
        <v>1022</v>
      </c>
      <c r="C397" s="4" t="s">
        <v>477</v>
      </c>
      <c r="D397" s="112">
        <v>101708.9</v>
      </c>
      <c r="E397" s="92">
        <f t="shared" si="17"/>
        <v>4.3823250506087649E-3</v>
      </c>
      <c r="F397" s="319">
        <v>3.2199999999999999E-2</v>
      </c>
      <c r="G397" s="319">
        <v>0.105</v>
      </c>
      <c r="H397" s="92">
        <f t="shared" ref="H397:H460" si="18">IFERROR(F397*(1+0.5*G397)+G397,"N/A")</f>
        <v>0.1388905</v>
      </c>
      <c r="I397" s="93">
        <f t="shared" ref="I397:I460" si="19">IF(ISNUMBER(E397),H397*E397,"N/A")</f>
        <v>6.0866331744157667E-4</v>
      </c>
    </row>
    <row r="398" spans="2:9">
      <c r="B398" s="2" t="s">
        <v>1023</v>
      </c>
      <c r="C398" s="4" t="s">
        <v>478</v>
      </c>
      <c r="D398" s="112">
        <v>9243.52</v>
      </c>
      <c r="E398" s="92" t="str">
        <f t="shared" ref="E398:E461" si="20">IF(H398="N/A","N/A",D398/$D$513)</f>
        <v>N/A</v>
      </c>
      <c r="F398" s="319">
        <v>0</v>
      </c>
      <c r="G398" s="319" t="s">
        <v>151</v>
      </c>
      <c r="H398" s="92" t="str">
        <f t="shared" si="18"/>
        <v>N/A</v>
      </c>
      <c r="I398" s="93" t="str">
        <f t="shared" si="19"/>
        <v>N/A</v>
      </c>
    </row>
    <row r="399" spans="2:9">
      <c r="B399" s="2" t="s">
        <v>1024</v>
      </c>
      <c r="C399" s="4" t="s">
        <v>479</v>
      </c>
      <c r="D399" s="112">
        <v>26682</v>
      </c>
      <c r="E399" s="92">
        <f t="shared" si="20"/>
        <v>1.1496456750622911E-3</v>
      </c>
      <c r="F399" s="319">
        <v>2.2000000000000002E-2</v>
      </c>
      <c r="G399" s="319">
        <v>0.125</v>
      </c>
      <c r="H399" s="92">
        <f t="shared" si="18"/>
        <v>0.14837500000000001</v>
      </c>
      <c r="I399" s="93">
        <f t="shared" si="19"/>
        <v>1.7057867703736745E-4</v>
      </c>
    </row>
    <row r="400" spans="2:9">
      <c r="B400" s="2" t="s">
        <v>1025</v>
      </c>
      <c r="C400" s="4" t="s">
        <v>480</v>
      </c>
      <c r="D400" s="112">
        <v>9985.34</v>
      </c>
      <c r="E400" s="92">
        <f t="shared" si="20"/>
        <v>4.3023772374733895E-4</v>
      </c>
      <c r="F400" s="319">
        <v>2.3599999999999999E-2</v>
      </c>
      <c r="G400" s="319">
        <v>0.09</v>
      </c>
      <c r="H400" s="92">
        <f t="shared" si="18"/>
        <v>0.11466199999999999</v>
      </c>
      <c r="I400" s="93">
        <f t="shared" si="19"/>
        <v>4.9331917880317372E-5</v>
      </c>
    </row>
    <row r="401" spans="2:9">
      <c r="B401" s="2" t="s">
        <v>1026</v>
      </c>
      <c r="C401" s="4" t="s">
        <v>481</v>
      </c>
      <c r="D401" s="112">
        <v>10977.63</v>
      </c>
      <c r="E401" s="92">
        <f t="shared" si="20"/>
        <v>4.7299246128228986E-4</v>
      </c>
      <c r="F401" s="319">
        <v>3.5799999999999998E-2</v>
      </c>
      <c r="G401" s="319">
        <v>0.16</v>
      </c>
      <c r="H401" s="92">
        <f t="shared" si="18"/>
        <v>0.19866400000000001</v>
      </c>
      <c r="I401" s="93">
        <f t="shared" si="19"/>
        <v>9.3966574328184838E-5</v>
      </c>
    </row>
    <row r="402" spans="2:9">
      <c r="B402" s="2" t="s">
        <v>1027</v>
      </c>
      <c r="C402" s="4" t="s">
        <v>482</v>
      </c>
      <c r="D402" s="112">
        <v>34904.03</v>
      </c>
      <c r="E402" s="92">
        <f t="shared" si="20"/>
        <v>1.5039077704723956E-3</v>
      </c>
      <c r="F402" s="319">
        <v>0</v>
      </c>
      <c r="G402" s="319">
        <v>0.12</v>
      </c>
      <c r="H402" s="92">
        <f t="shared" si="18"/>
        <v>0.12</v>
      </c>
      <c r="I402" s="93">
        <f t="shared" si="19"/>
        <v>1.8046893245668747E-4</v>
      </c>
    </row>
    <row r="403" spans="2:9">
      <c r="B403" s="2" t="s">
        <v>1028</v>
      </c>
      <c r="C403" s="4" t="s">
        <v>483</v>
      </c>
      <c r="D403" s="112">
        <v>15123.11</v>
      </c>
      <c r="E403" s="92">
        <f t="shared" si="20"/>
        <v>6.5160850029950107E-4</v>
      </c>
      <c r="F403" s="319">
        <v>3.8900000000000004E-2</v>
      </c>
      <c r="G403" s="319">
        <v>0.105</v>
      </c>
      <c r="H403" s="92">
        <f t="shared" si="18"/>
        <v>0.14594225</v>
      </c>
      <c r="I403" s="93">
        <f t="shared" si="19"/>
        <v>9.5097210652834858E-5</v>
      </c>
    </row>
    <row r="404" spans="2:9">
      <c r="B404" s="2" t="s">
        <v>1029</v>
      </c>
      <c r="C404" s="4" t="s">
        <v>484</v>
      </c>
      <c r="D404" s="112">
        <v>6797.54</v>
      </c>
      <c r="E404" s="92">
        <f t="shared" si="20"/>
        <v>2.9288518334693523E-4</v>
      </c>
      <c r="F404" s="319">
        <v>2.1899999999999999E-2</v>
      </c>
      <c r="G404" s="319">
        <v>9.5000000000000001E-2</v>
      </c>
      <c r="H404" s="92">
        <f t="shared" si="18"/>
        <v>0.11794025</v>
      </c>
      <c r="I404" s="93">
        <f t="shared" si="19"/>
        <v>3.4542951745233381E-5</v>
      </c>
    </row>
    <row r="405" spans="2:9">
      <c r="B405" s="2" t="s">
        <v>1030</v>
      </c>
      <c r="C405" s="4" t="s">
        <v>485</v>
      </c>
      <c r="D405" s="112">
        <v>32646.3</v>
      </c>
      <c r="E405" s="92">
        <f t="shared" si="20"/>
        <v>1.406629098335435E-3</v>
      </c>
      <c r="F405" s="319">
        <v>0</v>
      </c>
      <c r="G405" s="319">
        <v>0.155</v>
      </c>
      <c r="H405" s="92">
        <f t="shared" si="18"/>
        <v>0.155</v>
      </c>
      <c r="I405" s="93">
        <f t="shared" si="19"/>
        <v>2.1802751024199243E-4</v>
      </c>
    </row>
    <row r="406" spans="2:9">
      <c r="B406" s="2" t="s">
        <v>1031</v>
      </c>
      <c r="C406" s="4" t="s">
        <v>486</v>
      </c>
      <c r="D406" s="112">
        <v>12254.71</v>
      </c>
      <c r="E406" s="92">
        <f t="shared" si="20"/>
        <v>5.280179278405895E-4</v>
      </c>
      <c r="F406" s="319">
        <v>1.6E-2</v>
      </c>
      <c r="G406" s="319">
        <v>0.1</v>
      </c>
      <c r="H406" s="92">
        <f t="shared" si="18"/>
        <v>0.11680000000000001</v>
      </c>
      <c r="I406" s="93">
        <f t="shared" si="19"/>
        <v>6.1672493971780867E-5</v>
      </c>
    </row>
    <row r="407" spans="2:9">
      <c r="B407" s="2" t="s">
        <v>1032</v>
      </c>
      <c r="C407" s="4" t="s">
        <v>487</v>
      </c>
      <c r="D407" s="112">
        <v>9878.4500000000007</v>
      </c>
      <c r="E407" s="92">
        <f t="shared" si="20"/>
        <v>4.2563216096316208E-4</v>
      </c>
      <c r="F407" s="319">
        <v>1.9900000000000001E-2</v>
      </c>
      <c r="G407" s="319">
        <v>7.4999999999999997E-2</v>
      </c>
      <c r="H407" s="92">
        <f t="shared" si="18"/>
        <v>9.5646250000000002E-2</v>
      </c>
      <c r="I407" s="93">
        <f t="shared" si="19"/>
        <v>4.0710120075522843E-5</v>
      </c>
    </row>
    <row r="408" spans="2:9">
      <c r="B408" s="2" t="s">
        <v>1033</v>
      </c>
      <c r="C408" s="4" t="s">
        <v>488</v>
      </c>
      <c r="D408" s="112">
        <v>16061.92</v>
      </c>
      <c r="E408" s="92">
        <f t="shared" si="20"/>
        <v>6.9205894839953963E-4</v>
      </c>
      <c r="F408" s="319">
        <v>1.32E-2</v>
      </c>
      <c r="G408" s="319">
        <v>0.14499999999999999</v>
      </c>
      <c r="H408" s="92">
        <f t="shared" si="18"/>
        <v>0.15915699999999999</v>
      </c>
      <c r="I408" s="93">
        <f t="shared" si="19"/>
        <v>1.1014602605042553E-4</v>
      </c>
    </row>
    <row r="409" spans="2:9">
      <c r="B409" s="2" t="s">
        <v>1034</v>
      </c>
      <c r="C409" s="4" t="s">
        <v>489</v>
      </c>
      <c r="D409" s="112">
        <v>20003.18</v>
      </c>
      <c r="E409" s="92">
        <f t="shared" si="20"/>
        <v>8.6187577297400946E-4</v>
      </c>
      <c r="F409" s="319">
        <v>2.3300000000000001E-2</v>
      </c>
      <c r="G409" s="319">
        <v>9.5000000000000001E-2</v>
      </c>
      <c r="H409" s="92">
        <f t="shared" si="18"/>
        <v>0.11940675000000001</v>
      </c>
      <c r="I409" s="93">
        <f t="shared" si="19"/>
        <v>1.0291378495456432E-4</v>
      </c>
    </row>
    <row r="410" spans="2:9">
      <c r="B410" s="2" t="s">
        <v>1035</v>
      </c>
      <c r="C410" s="4" t="s">
        <v>1036</v>
      </c>
      <c r="D410" s="112">
        <v>11948.29</v>
      </c>
      <c r="E410" s="92">
        <f t="shared" si="20"/>
        <v>5.1481522835207343E-4</v>
      </c>
      <c r="F410" s="319">
        <v>1.15E-2</v>
      </c>
      <c r="G410" s="319">
        <v>0.13500000000000001</v>
      </c>
      <c r="H410" s="92">
        <f t="shared" si="18"/>
        <v>0.14727625</v>
      </c>
      <c r="I410" s="93">
        <f t="shared" si="19"/>
        <v>7.5820056274587057E-5</v>
      </c>
    </row>
    <row r="411" spans="2:9">
      <c r="B411" s="2" t="s">
        <v>1037</v>
      </c>
      <c r="C411" s="4" t="s">
        <v>490</v>
      </c>
      <c r="D411" s="112">
        <v>36597.72</v>
      </c>
      <c r="E411" s="92">
        <f t="shared" si="20"/>
        <v>1.5768836861982129E-3</v>
      </c>
      <c r="F411" s="319">
        <v>5.3E-3</v>
      </c>
      <c r="G411" s="319">
        <v>0.115</v>
      </c>
      <c r="H411" s="92">
        <f t="shared" si="18"/>
        <v>0.12060475000000001</v>
      </c>
      <c r="I411" s="93">
        <f t="shared" si="19"/>
        <v>1.9017966275301394E-4</v>
      </c>
    </row>
    <row r="412" spans="2:9">
      <c r="B412" s="2" t="s">
        <v>1038</v>
      </c>
      <c r="C412" s="4" t="s">
        <v>491</v>
      </c>
      <c r="D412" s="112">
        <v>35996.339999999997</v>
      </c>
      <c r="E412" s="92">
        <f t="shared" si="20"/>
        <v>1.5509720635286616E-3</v>
      </c>
      <c r="F412" s="319">
        <v>1.0800000000000001E-2</v>
      </c>
      <c r="G412" s="319">
        <v>0.11</v>
      </c>
      <c r="H412" s="92">
        <f t="shared" si="18"/>
        <v>0.121394</v>
      </c>
      <c r="I412" s="93">
        <f t="shared" si="19"/>
        <v>1.8827870267999834E-4</v>
      </c>
    </row>
    <row r="413" spans="2:9">
      <c r="B413" s="2" t="s">
        <v>1039</v>
      </c>
      <c r="C413" s="4" t="s">
        <v>492</v>
      </c>
      <c r="D413" s="112">
        <v>29165.97</v>
      </c>
      <c r="E413" s="92">
        <f t="shared" si="20"/>
        <v>1.2566723360129125E-3</v>
      </c>
      <c r="F413" s="319">
        <v>1.8799999999999997E-2</v>
      </c>
      <c r="G413" s="319">
        <v>0.12</v>
      </c>
      <c r="H413" s="92">
        <f t="shared" si="18"/>
        <v>0.139928</v>
      </c>
      <c r="I413" s="93">
        <f t="shared" si="19"/>
        <v>1.7584364663361481E-4</v>
      </c>
    </row>
    <row r="414" spans="2:9">
      <c r="B414" s="2" t="s">
        <v>1040</v>
      </c>
      <c r="C414" s="4" t="s">
        <v>493</v>
      </c>
      <c r="D414" s="112">
        <v>50397.2</v>
      </c>
      <c r="E414" s="92">
        <f t="shared" si="20"/>
        <v>2.1714610229836332E-3</v>
      </c>
      <c r="F414" s="319">
        <v>2.1000000000000001E-2</v>
      </c>
      <c r="G414" s="319">
        <v>0.1</v>
      </c>
      <c r="H414" s="92">
        <f t="shared" si="18"/>
        <v>0.12205000000000001</v>
      </c>
      <c r="I414" s="93">
        <f t="shared" si="19"/>
        <v>2.6502681785515244E-4</v>
      </c>
    </row>
    <row r="415" spans="2:9">
      <c r="B415" s="2" t="s">
        <v>1041</v>
      </c>
      <c r="C415" s="4" t="s">
        <v>494</v>
      </c>
      <c r="D415" s="112">
        <v>23468.53</v>
      </c>
      <c r="E415" s="92">
        <f t="shared" si="20"/>
        <v>1.0111870929679046E-3</v>
      </c>
      <c r="F415" s="319">
        <v>0</v>
      </c>
      <c r="G415" s="319">
        <v>0.35499999999999998</v>
      </c>
      <c r="H415" s="92">
        <f t="shared" si="18"/>
        <v>0.35499999999999998</v>
      </c>
      <c r="I415" s="93">
        <f t="shared" si="19"/>
        <v>3.589714180036061E-4</v>
      </c>
    </row>
    <row r="416" spans="2:9">
      <c r="B416" s="2" t="s">
        <v>1042</v>
      </c>
      <c r="C416" s="4" t="s">
        <v>495</v>
      </c>
      <c r="D416" s="112">
        <v>94258.99</v>
      </c>
      <c r="E416" s="92">
        <f t="shared" si="20"/>
        <v>4.0613312416325521E-3</v>
      </c>
      <c r="F416" s="319">
        <v>0.02</v>
      </c>
      <c r="G416" s="319">
        <v>0.13500000000000001</v>
      </c>
      <c r="H416" s="92">
        <f t="shared" si="18"/>
        <v>0.15635000000000002</v>
      </c>
      <c r="I416" s="93">
        <f t="shared" si="19"/>
        <v>6.3498913962924954E-4</v>
      </c>
    </row>
    <row r="417" spans="2:9">
      <c r="B417" s="2" t="s">
        <v>1043</v>
      </c>
      <c r="C417" s="4" t="s">
        <v>496</v>
      </c>
      <c r="D417" s="112">
        <v>61142.25</v>
      </c>
      <c r="E417" s="92">
        <f t="shared" si="20"/>
        <v>2.6344323242664482E-3</v>
      </c>
      <c r="F417" s="319">
        <v>1.4800000000000001E-2</v>
      </c>
      <c r="G417" s="319">
        <v>0.12</v>
      </c>
      <c r="H417" s="92">
        <f t="shared" si="18"/>
        <v>0.135688</v>
      </c>
      <c r="I417" s="93">
        <f t="shared" si="19"/>
        <v>3.5746085321506586E-4</v>
      </c>
    </row>
    <row r="418" spans="2:9">
      <c r="B418" s="2" t="s">
        <v>1044</v>
      </c>
      <c r="C418" s="4" t="s">
        <v>497</v>
      </c>
      <c r="D418" s="112">
        <v>6678.69</v>
      </c>
      <c r="E418" s="92">
        <f t="shared" si="20"/>
        <v>2.8776430078636433E-4</v>
      </c>
      <c r="F418" s="319">
        <v>1.49E-2</v>
      </c>
      <c r="G418" s="319">
        <v>0.22500000000000001</v>
      </c>
      <c r="H418" s="92">
        <f t="shared" si="18"/>
        <v>0.24157624999999999</v>
      </c>
      <c r="I418" s="93">
        <f t="shared" si="19"/>
        <v>6.9517020667841941E-5</v>
      </c>
    </row>
    <row r="419" spans="2:9">
      <c r="B419" s="2" t="s">
        <v>1045</v>
      </c>
      <c r="C419" s="4" t="s">
        <v>498</v>
      </c>
      <c r="D419" s="112">
        <v>40799.980000000003</v>
      </c>
      <c r="E419" s="92">
        <f t="shared" si="20"/>
        <v>1.7579462015451608E-3</v>
      </c>
      <c r="F419" s="319">
        <v>1.0200000000000001E-2</v>
      </c>
      <c r="G419" s="319">
        <v>0.12</v>
      </c>
      <c r="H419" s="92">
        <f t="shared" si="18"/>
        <v>0.13081199999999998</v>
      </c>
      <c r="I419" s="93">
        <f t="shared" si="19"/>
        <v>2.2996045851652556E-4</v>
      </c>
    </row>
    <row r="420" spans="2:9">
      <c r="B420" s="2" t="s">
        <v>1046</v>
      </c>
      <c r="C420" s="4" t="s">
        <v>499</v>
      </c>
      <c r="D420" s="112">
        <v>13088.35</v>
      </c>
      <c r="E420" s="92">
        <f t="shared" si="20"/>
        <v>5.6393692268951129E-4</v>
      </c>
      <c r="F420" s="319">
        <v>0</v>
      </c>
      <c r="G420" s="319">
        <v>0.19500000000000001</v>
      </c>
      <c r="H420" s="92">
        <f t="shared" si="18"/>
        <v>0.19500000000000001</v>
      </c>
      <c r="I420" s="93">
        <f t="shared" si="19"/>
        <v>1.0996769992445471E-4</v>
      </c>
    </row>
    <row r="421" spans="2:9">
      <c r="B421" s="2" t="s">
        <v>1047</v>
      </c>
      <c r="C421" s="4" t="s">
        <v>500</v>
      </c>
      <c r="D421" s="112">
        <v>14334.25</v>
      </c>
      <c r="E421" s="92">
        <f t="shared" si="20"/>
        <v>6.1761893852640905E-4</v>
      </c>
      <c r="F421" s="319">
        <v>2.75E-2</v>
      </c>
      <c r="G421" s="319">
        <v>5.5E-2</v>
      </c>
      <c r="H421" s="92">
        <f t="shared" si="18"/>
        <v>8.3256250000000004E-2</v>
      </c>
      <c r="I421" s="93">
        <f t="shared" si="19"/>
        <v>5.1420636750689345E-5</v>
      </c>
    </row>
    <row r="422" spans="2:9">
      <c r="B422" s="2" t="s">
        <v>1048</v>
      </c>
      <c r="C422" s="4" t="s">
        <v>501</v>
      </c>
      <c r="D422" s="112">
        <v>55778.86</v>
      </c>
      <c r="E422" s="92">
        <f t="shared" si="20"/>
        <v>2.4033402728020773E-3</v>
      </c>
      <c r="F422" s="319">
        <v>4.9699999999999994E-2</v>
      </c>
      <c r="G422" s="319">
        <v>0.24</v>
      </c>
      <c r="H422" s="92">
        <f t="shared" si="18"/>
        <v>0.29566399999999998</v>
      </c>
      <c r="I422" s="93">
        <f t="shared" si="19"/>
        <v>7.1058119841775332E-4</v>
      </c>
    </row>
    <row r="423" spans="2:9">
      <c r="B423" s="2" t="s">
        <v>1049</v>
      </c>
      <c r="C423" s="4" t="s">
        <v>502</v>
      </c>
      <c r="D423" s="112">
        <v>7893.46</v>
      </c>
      <c r="E423" s="92">
        <f t="shared" si="20"/>
        <v>3.4010502024875167E-4</v>
      </c>
      <c r="F423" s="319">
        <v>4.1399999999999999E-2</v>
      </c>
      <c r="G423" s="319">
        <v>0.04</v>
      </c>
      <c r="H423" s="92">
        <f t="shared" si="18"/>
        <v>8.2227999999999996E-2</v>
      </c>
      <c r="I423" s="93">
        <f t="shared" si="19"/>
        <v>2.796615560501435E-5</v>
      </c>
    </row>
    <row r="424" spans="2:9">
      <c r="B424" s="2" t="s">
        <v>1050</v>
      </c>
      <c r="C424" s="4" t="s">
        <v>503</v>
      </c>
      <c r="D424" s="112">
        <v>9420.5499999999993</v>
      </c>
      <c r="E424" s="92">
        <f t="shared" si="20"/>
        <v>4.0590265213282612E-4</v>
      </c>
      <c r="F424" s="319">
        <v>2.3399999999999997E-2</v>
      </c>
      <c r="G424" s="319">
        <v>7.0000000000000007E-2</v>
      </c>
      <c r="H424" s="92">
        <f t="shared" si="18"/>
        <v>9.4218999999999997E-2</v>
      </c>
      <c r="I424" s="93">
        <f t="shared" si="19"/>
        <v>3.8243741981302747E-5</v>
      </c>
    </row>
    <row r="425" spans="2:9">
      <c r="B425" s="2" t="s">
        <v>1051</v>
      </c>
      <c r="C425" s="4" t="s">
        <v>504</v>
      </c>
      <c r="D425" s="112">
        <v>17748.91</v>
      </c>
      <c r="E425" s="92">
        <f t="shared" si="20"/>
        <v>7.6474618164192531E-4</v>
      </c>
      <c r="F425" s="319">
        <v>0</v>
      </c>
      <c r="G425" s="319">
        <v>0.1</v>
      </c>
      <c r="H425" s="92">
        <f t="shared" si="18"/>
        <v>0.1</v>
      </c>
      <c r="I425" s="93">
        <f t="shared" si="19"/>
        <v>7.6474618164192536E-5</v>
      </c>
    </row>
    <row r="426" spans="2:9">
      <c r="B426" s="2" t="s">
        <v>1052</v>
      </c>
      <c r="C426" s="4" t="s">
        <v>22</v>
      </c>
      <c r="D426" s="112">
        <v>54469.9</v>
      </c>
      <c r="E426" s="92">
        <f t="shared" si="20"/>
        <v>2.3469411946658984E-3</v>
      </c>
      <c r="F426" s="319">
        <v>4.7800000000000002E-2</v>
      </c>
      <c r="G426" s="319">
        <v>3.5000000000000003E-2</v>
      </c>
      <c r="H426" s="92">
        <f t="shared" si="18"/>
        <v>8.3636500000000003E-2</v>
      </c>
      <c r="I426" s="93">
        <f t="shared" si="19"/>
        <v>1.9628994722767441E-4</v>
      </c>
    </row>
    <row r="427" spans="2:9">
      <c r="B427" s="2" t="s">
        <v>1053</v>
      </c>
      <c r="C427" s="4" t="s">
        <v>505</v>
      </c>
      <c r="D427" s="112">
        <v>54070.09</v>
      </c>
      <c r="E427" s="92">
        <f t="shared" si="20"/>
        <v>2.3297146060538504E-3</v>
      </c>
      <c r="F427" s="319">
        <v>5.0099999999999999E-2</v>
      </c>
      <c r="G427" s="319">
        <v>5.5E-2</v>
      </c>
      <c r="H427" s="92">
        <f t="shared" si="18"/>
        <v>0.10647775000000001</v>
      </c>
      <c r="I427" s="93">
        <f t="shared" si="19"/>
        <v>2.480627693947504E-4</v>
      </c>
    </row>
    <row r="428" spans="2:9">
      <c r="B428" s="2" t="s">
        <v>1054</v>
      </c>
      <c r="C428" s="4" t="s">
        <v>506</v>
      </c>
      <c r="D428" s="112">
        <v>52448.83</v>
      </c>
      <c r="E428" s="92">
        <f t="shared" si="20"/>
        <v>2.2598594772347408E-3</v>
      </c>
      <c r="F428" s="319">
        <v>1.0700000000000001E-2</v>
      </c>
      <c r="G428" s="319">
        <v>0.13</v>
      </c>
      <c r="H428" s="92">
        <f t="shared" si="18"/>
        <v>0.14139550000000001</v>
      </c>
      <c r="I428" s="93">
        <f t="shared" si="19"/>
        <v>3.1953396071334481E-4</v>
      </c>
    </row>
    <row r="429" spans="2:9">
      <c r="B429" s="2" t="s">
        <v>1055</v>
      </c>
      <c r="C429" s="4" t="s">
        <v>17</v>
      </c>
      <c r="D429" s="112">
        <v>34581.54</v>
      </c>
      <c r="E429" s="92">
        <f t="shared" si="20"/>
        <v>1.4900126638930223E-3</v>
      </c>
      <c r="F429" s="319">
        <v>3.1300000000000001E-2</v>
      </c>
      <c r="G429" s="319">
        <v>0.11</v>
      </c>
      <c r="H429" s="92">
        <f t="shared" si="18"/>
        <v>0.1430215</v>
      </c>
      <c r="I429" s="93">
        <f t="shared" si="19"/>
        <v>2.1310384620897588E-4</v>
      </c>
    </row>
    <row r="430" spans="2:9">
      <c r="B430" s="2" t="s">
        <v>1056</v>
      </c>
      <c r="C430" s="4" t="s">
        <v>507</v>
      </c>
      <c r="D430" s="112">
        <v>28131.4</v>
      </c>
      <c r="E430" s="92">
        <f t="shared" si="20"/>
        <v>1.2120958827466959E-3</v>
      </c>
      <c r="F430" s="319">
        <v>3.1600000000000003E-2</v>
      </c>
      <c r="G430" s="319">
        <v>0.1</v>
      </c>
      <c r="H430" s="92">
        <f t="shared" si="18"/>
        <v>0.13318000000000002</v>
      </c>
      <c r="I430" s="93">
        <f t="shared" si="19"/>
        <v>1.6142692966420499E-4</v>
      </c>
    </row>
    <row r="431" spans="2:9">
      <c r="B431" s="2" t="s">
        <v>1057</v>
      </c>
      <c r="C431" s="4" t="s">
        <v>508</v>
      </c>
      <c r="D431" s="112">
        <v>24313.57</v>
      </c>
      <c r="E431" s="92">
        <f t="shared" si="20"/>
        <v>1.0475972789080381E-3</v>
      </c>
      <c r="F431" s="319">
        <v>3.0099999999999998E-2</v>
      </c>
      <c r="G431" s="319">
        <v>0.06</v>
      </c>
      <c r="H431" s="92">
        <f t="shared" si="18"/>
        <v>9.1003000000000001E-2</v>
      </c>
      <c r="I431" s="93">
        <f t="shared" si="19"/>
        <v>9.5334495172468193E-5</v>
      </c>
    </row>
    <row r="432" spans="2:9">
      <c r="B432" s="2" t="s">
        <v>1058</v>
      </c>
      <c r="C432" s="4" t="s">
        <v>509</v>
      </c>
      <c r="D432" s="112">
        <v>13176.89</v>
      </c>
      <c r="E432" s="92">
        <f t="shared" si="20"/>
        <v>5.6775184016458864E-4</v>
      </c>
      <c r="F432" s="319">
        <v>5.2999999999999999E-2</v>
      </c>
      <c r="G432" s="319">
        <v>0.06</v>
      </c>
      <c r="H432" s="92">
        <f t="shared" si="18"/>
        <v>0.11459</v>
      </c>
      <c r="I432" s="93">
        <f t="shared" si="19"/>
        <v>6.5058683364460206E-5</v>
      </c>
    </row>
    <row r="433" spans="2:9">
      <c r="B433" s="2" t="s">
        <v>1059</v>
      </c>
      <c r="C433" s="4" t="s">
        <v>510</v>
      </c>
      <c r="D433" s="112">
        <v>38330.839999999997</v>
      </c>
      <c r="E433" s="92">
        <f t="shared" si="20"/>
        <v>1.6515585198824925E-3</v>
      </c>
      <c r="F433" s="319">
        <v>1.5100000000000001E-2</v>
      </c>
      <c r="G433" s="319">
        <v>9.5000000000000001E-2</v>
      </c>
      <c r="H433" s="92">
        <f t="shared" si="18"/>
        <v>0.11081725000000001</v>
      </c>
      <c r="I433" s="93">
        <f t="shared" si="19"/>
        <v>1.8302117338744815E-4</v>
      </c>
    </row>
    <row r="434" spans="2:9">
      <c r="B434" s="2" t="s">
        <v>1060</v>
      </c>
      <c r="C434" s="4" t="s">
        <v>511</v>
      </c>
      <c r="D434" s="112">
        <v>21596.34</v>
      </c>
      <c r="E434" s="92">
        <f t="shared" si="20"/>
        <v>9.3052015884022038E-4</v>
      </c>
      <c r="F434" s="319">
        <v>1.89E-2</v>
      </c>
      <c r="G434" s="319">
        <v>9.5000000000000001E-2</v>
      </c>
      <c r="H434" s="92">
        <f t="shared" si="18"/>
        <v>0.11479775</v>
      </c>
      <c r="I434" s="93">
        <f t="shared" si="19"/>
        <v>1.0682162056449992E-4</v>
      </c>
    </row>
    <row r="435" spans="2:9">
      <c r="B435" s="2" t="s">
        <v>1061</v>
      </c>
      <c r="C435" s="4" t="s">
        <v>512</v>
      </c>
      <c r="D435" s="112">
        <v>14444.63</v>
      </c>
      <c r="E435" s="92">
        <f t="shared" si="20"/>
        <v>6.2237487472359724E-4</v>
      </c>
      <c r="F435" s="319">
        <v>1.8200000000000001E-2</v>
      </c>
      <c r="G435" s="319">
        <v>0.09</v>
      </c>
      <c r="H435" s="92">
        <f t="shared" si="18"/>
        <v>0.109019</v>
      </c>
      <c r="I435" s="93">
        <f t="shared" si="19"/>
        <v>6.7850686467491855E-5</v>
      </c>
    </row>
    <row r="436" spans="2:9">
      <c r="B436" s="2" t="s">
        <v>1062</v>
      </c>
      <c r="C436" s="4" t="s">
        <v>513</v>
      </c>
      <c r="D436" s="112">
        <v>23696.03</v>
      </c>
      <c r="E436" s="92">
        <f t="shared" si="20"/>
        <v>1.0209893713232256E-3</v>
      </c>
      <c r="F436" s="319">
        <v>2.5600000000000001E-2</v>
      </c>
      <c r="G436" s="319">
        <v>0.1</v>
      </c>
      <c r="H436" s="92">
        <f t="shared" si="18"/>
        <v>0.12687999999999999</v>
      </c>
      <c r="I436" s="93">
        <f t="shared" si="19"/>
        <v>1.2954313143349086E-4</v>
      </c>
    </row>
    <row r="437" spans="2:9">
      <c r="B437" s="2" t="s">
        <v>1063</v>
      </c>
      <c r="C437" s="4" t="s">
        <v>514</v>
      </c>
      <c r="D437" s="112">
        <v>70280.02</v>
      </c>
      <c r="E437" s="92">
        <f t="shared" si="20"/>
        <v>3.0281508521209552E-3</v>
      </c>
      <c r="F437" s="319">
        <v>1.11E-2</v>
      </c>
      <c r="G437" s="319">
        <v>0.15</v>
      </c>
      <c r="H437" s="92">
        <f t="shared" si="18"/>
        <v>0.16193250000000001</v>
      </c>
      <c r="I437" s="93">
        <f t="shared" si="19"/>
        <v>4.9035603786107664E-4</v>
      </c>
    </row>
    <row r="438" spans="2:9">
      <c r="B438" s="2" t="s">
        <v>1064</v>
      </c>
      <c r="C438" s="4" t="s">
        <v>515</v>
      </c>
      <c r="D438" s="112">
        <v>14166.63</v>
      </c>
      <c r="E438" s="92">
        <f t="shared" si="20"/>
        <v>6.1039670600808427E-4</v>
      </c>
      <c r="F438" s="319">
        <v>1.3500000000000002E-2</v>
      </c>
      <c r="G438" s="319">
        <v>0.09</v>
      </c>
      <c r="H438" s="92">
        <f t="shared" si="18"/>
        <v>0.10410749999999999</v>
      </c>
      <c r="I438" s="93">
        <f t="shared" si="19"/>
        <v>6.3546875070736634E-5</v>
      </c>
    </row>
    <row r="439" spans="2:9">
      <c r="B439" s="2" t="s">
        <v>1065</v>
      </c>
      <c r="C439" s="4" t="s">
        <v>516</v>
      </c>
      <c r="D439" s="112">
        <v>37499.1</v>
      </c>
      <c r="E439" s="92">
        <f t="shared" si="20"/>
        <v>1.6157213902154397E-3</v>
      </c>
      <c r="F439" s="319">
        <v>2.12E-2</v>
      </c>
      <c r="G439" s="319">
        <v>0.12</v>
      </c>
      <c r="H439" s="92">
        <f t="shared" si="18"/>
        <v>0.14247199999999999</v>
      </c>
      <c r="I439" s="93">
        <f t="shared" si="19"/>
        <v>2.3019505790677412E-4</v>
      </c>
    </row>
    <row r="440" spans="2:9">
      <c r="B440" s="2" t="s">
        <v>1066</v>
      </c>
      <c r="C440" s="4" t="s">
        <v>517</v>
      </c>
      <c r="D440" s="112">
        <v>221689.7</v>
      </c>
      <c r="E440" s="92">
        <f t="shared" si="20"/>
        <v>9.5519303204728585E-3</v>
      </c>
      <c r="F440" s="319">
        <v>6.7500000000000004E-2</v>
      </c>
      <c r="G440" s="319">
        <v>5.5E-2</v>
      </c>
      <c r="H440" s="92">
        <f t="shared" si="18"/>
        <v>0.12435625</v>
      </c>
      <c r="I440" s="93">
        <f t="shared" si="19"/>
        <v>1.1878422349153029E-3</v>
      </c>
    </row>
    <row r="441" spans="2:9">
      <c r="B441" s="2" t="s">
        <v>1067</v>
      </c>
      <c r="C441" s="4" t="s">
        <v>518</v>
      </c>
      <c r="D441" s="112">
        <v>12626.94</v>
      </c>
      <c r="E441" s="92">
        <f t="shared" si="20"/>
        <v>5.440561787074075E-4</v>
      </c>
      <c r="F441" s="319">
        <v>0.03</v>
      </c>
      <c r="G441" s="319">
        <v>5.5E-2</v>
      </c>
      <c r="H441" s="92">
        <f t="shared" si="18"/>
        <v>8.5824999999999999E-2</v>
      </c>
      <c r="I441" s="93">
        <f t="shared" si="19"/>
        <v>4.6693621537563247E-5</v>
      </c>
    </row>
    <row r="442" spans="2:9">
      <c r="B442" s="2" t="s">
        <v>1068</v>
      </c>
      <c r="C442" s="4" t="s">
        <v>519</v>
      </c>
      <c r="D442" s="112">
        <v>25139.3</v>
      </c>
      <c r="E442" s="92">
        <f t="shared" si="20"/>
        <v>1.0831754560787592E-3</v>
      </c>
      <c r="F442" s="319">
        <v>0</v>
      </c>
      <c r="G442" s="319">
        <v>6.5000000000000002E-2</v>
      </c>
      <c r="H442" s="92">
        <f t="shared" si="18"/>
        <v>6.5000000000000002E-2</v>
      </c>
      <c r="I442" s="93">
        <f t="shared" si="19"/>
        <v>7.0406404645119349E-5</v>
      </c>
    </row>
    <row r="443" spans="2:9">
      <c r="B443" s="2" t="s">
        <v>1069</v>
      </c>
      <c r="C443" s="4" t="s">
        <v>520</v>
      </c>
      <c r="D443" s="112">
        <v>30657.919999999998</v>
      </c>
      <c r="E443" s="92">
        <f t="shared" si="20"/>
        <v>1.3209558929017959E-3</v>
      </c>
      <c r="F443" s="319">
        <v>2.0199999999999999E-2</v>
      </c>
      <c r="G443" s="319">
        <v>0.08</v>
      </c>
      <c r="H443" s="92">
        <f t="shared" si="18"/>
        <v>0.101008</v>
      </c>
      <c r="I443" s="93">
        <f t="shared" si="19"/>
        <v>1.3342711283022461E-4</v>
      </c>
    </row>
    <row r="444" spans="2:9">
      <c r="B444" s="2" t="s">
        <v>1144</v>
      </c>
      <c r="C444" s="4" t="s">
        <v>1070</v>
      </c>
      <c r="D444" s="112">
        <v>14260.31</v>
      </c>
      <c r="E444" s="92">
        <f t="shared" si="20"/>
        <v>6.1443309034358521E-4</v>
      </c>
      <c r="F444" s="319">
        <v>4.5000000000000005E-3</v>
      </c>
      <c r="G444" s="319">
        <v>0.15</v>
      </c>
      <c r="H444" s="92">
        <f t="shared" si="18"/>
        <v>0.15483749999999999</v>
      </c>
      <c r="I444" s="93">
        <f t="shared" si="19"/>
        <v>9.5137283626074864E-5</v>
      </c>
    </row>
    <row r="445" spans="2:9">
      <c r="B445" s="2" t="s">
        <v>1071</v>
      </c>
      <c r="C445" s="4" t="s">
        <v>521</v>
      </c>
      <c r="D445" s="112">
        <v>38889.03</v>
      </c>
      <c r="E445" s="92">
        <f t="shared" si="20"/>
        <v>1.6756092177073567E-3</v>
      </c>
      <c r="F445" s="319">
        <v>3.4099999999999998E-2</v>
      </c>
      <c r="G445" s="319">
        <v>0.08</v>
      </c>
      <c r="H445" s="92">
        <f t="shared" si="18"/>
        <v>0.11546400000000001</v>
      </c>
      <c r="I445" s="93">
        <f t="shared" si="19"/>
        <v>1.9347254271336224E-4</v>
      </c>
    </row>
    <row r="446" spans="2:9">
      <c r="B446" s="2" t="s">
        <v>1072</v>
      </c>
      <c r="C446" s="4" t="s">
        <v>522</v>
      </c>
      <c r="D446" s="112">
        <v>12747.78</v>
      </c>
      <c r="E446" s="92">
        <f t="shared" si="20"/>
        <v>5.4926280427425138E-4</v>
      </c>
      <c r="F446" s="319">
        <v>2.29E-2</v>
      </c>
      <c r="G446" s="319">
        <v>0.105</v>
      </c>
      <c r="H446" s="92">
        <f t="shared" si="18"/>
        <v>0.12910225</v>
      </c>
      <c r="I446" s="93">
        <f t="shared" si="19"/>
        <v>7.0911063873115468E-5</v>
      </c>
    </row>
    <row r="447" spans="2:9">
      <c r="B447" s="2" t="s">
        <v>1073</v>
      </c>
      <c r="C447" s="4" t="s">
        <v>523</v>
      </c>
      <c r="D447" s="112">
        <v>66392.52</v>
      </c>
      <c r="E447" s="92">
        <f t="shared" si="20"/>
        <v>2.860650381323989E-3</v>
      </c>
      <c r="F447" s="319">
        <v>1.7100000000000001E-2</v>
      </c>
      <c r="G447" s="319">
        <v>0.13500000000000001</v>
      </c>
      <c r="H447" s="92">
        <f t="shared" si="18"/>
        <v>0.15325425000000001</v>
      </c>
      <c r="I447" s="93">
        <f t="shared" si="19"/>
        <v>4.3840682870202195E-4</v>
      </c>
    </row>
    <row r="448" spans="2:9">
      <c r="B448" s="2" t="s">
        <v>1074</v>
      </c>
      <c r="C448" s="4" t="s">
        <v>524</v>
      </c>
      <c r="D448" s="112">
        <v>9645.7900000000009</v>
      </c>
      <c r="E448" s="92">
        <f t="shared" si="20"/>
        <v>4.1560755400866123E-4</v>
      </c>
      <c r="F448" s="319">
        <v>7.9000000000000008E-3</v>
      </c>
      <c r="G448" s="319">
        <v>0.1</v>
      </c>
      <c r="H448" s="92">
        <f t="shared" si="18"/>
        <v>0.108295</v>
      </c>
      <c r="I448" s="93">
        <f t="shared" si="19"/>
        <v>4.5008220061367966E-5</v>
      </c>
    </row>
    <row r="449" spans="2:9">
      <c r="B449" s="2" t="s">
        <v>1075</v>
      </c>
      <c r="C449" s="4" t="s">
        <v>525</v>
      </c>
      <c r="D449" s="112">
        <v>107594.9</v>
      </c>
      <c r="E449" s="92">
        <f t="shared" si="20"/>
        <v>4.6359347666501648E-3</v>
      </c>
      <c r="F449" s="319">
        <v>2.8000000000000004E-3</v>
      </c>
      <c r="G449" s="319">
        <v>9.5000000000000001E-2</v>
      </c>
      <c r="H449" s="92">
        <f t="shared" si="18"/>
        <v>9.7933000000000006E-2</v>
      </c>
      <c r="I449" s="93">
        <f t="shared" si="19"/>
        <v>4.5401099950235059E-4</v>
      </c>
    </row>
    <row r="450" spans="2:9">
      <c r="B450" s="2" t="s">
        <v>1076</v>
      </c>
      <c r="C450" s="4" t="s">
        <v>526</v>
      </c>
      <c r="D450" s="112">
        <v>9677.74</v>
      </c>
      <c r="E450" s="92">
        <f t="shared" si="20"/>
        <v>4.1698418167218865E-4</v>
      </c>
      <c r="F450" s="319">
        <v>4.0500000000000001E-2</v>
      </c>
      <c r="G450" s="319">
        <v>0.12</v>
      </c>
      <c r="H450" s="92">
        <f t="shared" si="18"/>
        <v>0.16292999999999999</v>
      </c>
      <c r="I450" s="93">
        <f t="shared" si="19"/>
        <v>6.7939232719849699E-5</v>
      </c>
    </row>
    <row r="451" spans="2:9">
      <c r="B451" s="2" t="s">
        <v>1077</v>
      </c>
      <c r="C451" s="4" t="s">
        <v>527</v>
      </c>
      <c r="D451" s="112">
        <v>6733.71</v>
      </c>
      <c r="E451" s="92">
        <f t="shared" si="20"/>
        <v>2.9013494410552807E-4</v>
      </c>
      <c r="F451" s="319">
        <v>0</v>
      </c>
      <c r="G451" s="319">
        <v>0.18</v>
      </c>
      <c r="H451" s="92">
        <f t="shared" si="18"/>
        <v>0.18</v>
      </c>
      <c r="I451" s="93">
        <f t="shared" si="19"/>
        <v>5.2224289938995054E-5</v>
      </c>
    </row>
    <row r="452" spans="2:9">
      <c r="B452" s="2" t="s">
        <v>1078</v>
      </c>
      <c r="C452" s="4" t="s">
        <v>528</v>
      </c>
      <c r="D452" s="112">
        <v>24314.67</v>
      </c>
      <c r="E452" s="92">
        <f t="shared" si="20"/>
        <v>1.0476446745396461E-3</v>
      </c>
      <c r="F452" s="319">
        <v>0.03</v>
      </c>
      <c r="G452" s="319">
        <v>0.1</v>
      </c>
      <c r="H452" s="92">
        <f t="shared" si="18"/>
        <v>0.13150000000000001</v>
      </c>
      <c r="I452" s="93">
        <f t="shared" si="19"/>
        <v>1.3776527470196347E-4</v>
      </c>
    </row>
    <row r="453" spans="2:9">
      <c r="B453" s="2" t="s">
        <v>1079</v>
      </c>
      <c r="C453" s="4" t="s">
        <v>529</v>
      </c>
      <c r="D453" s="112">
        <v>37400.57</v>
      </c>
      <c r="E453" s="92">
        <f t="shared" si="20"/>
        <v>1.6114760342314848E-3</v>
      </c>
      <c r="F453" s="319">
        <v>2.3099999999999999E-2</v>
      </c>
      <c r="G453" s="319">
        <v>6.5000000000000002E-2</v>
      </c>
      <c r="H453" s="92">
        <f t="shared" si="18"/>
        <v>8.8850750000000006E-2</v>
      </c>
      <c r="I453" s="93">
        <f t="shared" si="19"/>
        <v>1.4318085424849309E-4</v>
      </c>
    </row>
    <row r="454" spans="2:9">
      <c r="B454" s="2" t="s">
        <v>1080</v>
      </c>
      <c r="C454" s="4" t="s">
        <v>530</v>
      </c>
      <c r="D454" s="112">
        <v>12484.93</v>
      </c>
      <c r="E454" s="92">
        <f t="shared" si="20"/>
        <v>5.3793740266679601E-4</v>
      </c>
      <c r="F454" s="319">
        <v>1.37E-2</v>
      </c>
      <c r="G454" s="319">
        <v>0.105</v>
      </c>
      <c r="H454" s="92">
        <f t="shared" si="18"/>
        <v>0.11941924999999999</v>
      </c>
      <c r="I454" s="93">
        <f t="shared" si="19"/>
        <v>6.4240081173416779E-5</v>
      </c>
    </row>
    <row r="455" spans="2:9">
      <c r="B455" s="2" t="s">
        <v>1081</v>
      </c>
      <c r="C455" s="4" t="s">
        <v>531</v>
      </c>
      <c r="D455" s="112">
        <v>28526.04</v>
      </c>
      <c r="E455" s="92">
        <f t="shared" si="20"/>
        <v>1.2290997118901852E-3</v>
      </c>
      <c r="F455" s="319">
        <v>1.9900000000000001E-2</v>
      </c>
      <c r="G455" s="319">
        <v>6.5000000000000002E-2</v>
      </c>
      <c r="H455" s="92">
        <f t="shared" si="18"/>
        <v>8.5546750000000005E-2</v>
      </c>
      <c r="I455" s="93">
        <f t="shared" si="19"/>
        <v>1.0514548577814171E-4</v>
      </c>
    </row>
    <row r="456" spans="2:9">
      <c r="B456" s="2" t="s">
        <v>1082</v>
      </c>
      <c r="C456" s="4" t="s">
        <v>532</v>
      </c>
      <c r="D456" s="112">
        <v>17719.07</v>
      </c>
      <c r="E456" s="92">
        <f t="shared" si="20"/>
        <v>7.6346046741720974E-4</v>
      </c>
      <c r="F456" s="319">
        <v>5.1999999999999998E-3</v>
      </c>
      <c r="G456" s="319">
        <v>0.1</v>
      </c>
      <c r="H456" s="92">
        <f t="shared" si="18"/>
        <v>0.10546</v>
      </c>
      <c r="I456" s="93">
        <f t="shared" si="19"/>
        <v>8.0514540893818933E-5</v>
      </c>
    </row>
    <row r="457" spans="2:9">
      <c r="B457" s="2" t="s">
        <v>1083</v>
      </c>
      <c r="C457" s="4" t="s">
        <v>533</v>
      </c>
      <c r="D457" s="112">
        <v>11549.16</v>
      </c>
      <c r="E457" s="92">
        <f t="shared" si="20"/>
        <v>4.9761793885774719E-4</v>
      </c>
      <c r="F457" s="319">
        <v>0</v>
      </c>
      <c r="G457" s="319">
        <v>0.28000000000000003</v>
      </c>
      <c r="H457" s="92">
        <f t="shared" si="18"/>
        <v>0.28000000000000003</v>
      </c>
      <c r="I457" s="93">
        <f t="shared" si="19"/>
        <v>1.3933302288016922E-4</v>
      </c>
    </row>
    <row r="458" spans="2:9">
      <c r="B458" s="2" t="s">
        <v>1084</v>
      </c>
      <c r="C458" s="4" t="s">
        <v>1085</v>
      </c>
      <c r="D458" s="112">
        <v>29787.35</v>
      </c>
      <c r="E458" s="92" t="str">
        <f t="shared" si="20"/>
        <v>N/A</v>
      </c>
      <c r="F458" s="319">
        <v>0</v>
      </c>
      <c r="G458" s="319" t="s">
        <v>151</v>
      </c>
      <c r="H458" s="92" t="str">
        <f t="shared" si="18"/>
        <v>N/A</v>
      </c>
      <c r="I458" s="93" t="str">
        <f t="shared" si="19"/>
        <v>N/A</v>
      </c>
    </row>
    <row r="459" spans="2:9">
      <c r="B459" s="2" t="s">
        <v>1086</v>
      </c>
      <c r="C459" s="4" t="s">
        <v>534</v>
      </c>
      <c r="D459" s="112">
        <v>105286.3</v>
      </c>
      <c r="E459" s="92">
        <f t="shared" si="20"/>
        <v>4.5364642619860176E-3</v>
      </c>
      <c r="F459" s="319">
        <v>2.75E-2</v>
      </c>
      <c r="G459" s="319">
        <v>0.06</v>
      </c>
      <c r="H459" s="92">
        <f t="shared" si="18"/>
        <v>8.8325000000000001E-2</v>
      </c>
      <c r="I459" s="93">
        <f t="shared" si="19"/>
        <v>4.0068320593991501E-4</v>
      </c>
    </row>
    <row r="460" spans="2:9">
      <c r="B460" s="2" t="s">
        <v>1087</v>
      </c>
      <c r="C460" s="4" t="s">
        <v>535</v>
      </c>
      <c r="D460" s="112">
        <v>11833.62</v>
      </c>
      <c r="E460" s="92">
        <f t="shared" si="20"/>
        <v>5.0987444919161349E-4</v>
      </c>
      <c r="F460" s="319">
        <v>1.6000000000000001E-3</v>
      </c>
      <c r="G460" s="319">
        <v>0.13</v>
      </c>
      <c r="H460" s="92">
        <f t="shared" si="18"/>
        <v>0.13170400000000002</v>
      </c>
      <c r="I460" s="93">
        <f t="shared" si="19"/>
        <v>6.7152504456332267E-5</v>
      </c>
    </row>
    <row r="461" spans="2:9">
      <c r="B461" s="2" t="s">
        <v>1088</v>
      </c>
      <c r="C461" s="4" t="s">
        <v>536</v>
      </c>
      <c r="D461" s="112">
        <v>9974.33</v>
      </c>
      <c r="E461" s="92">
        <f t="shared" si="20"/>
        <v>4.2976333656187928E-4</v>
      </c>
      <c r="F461" s="319">
        <v>0</v>
      </c>
      <c r="G461" s="319">
        <v>0.12</v>
      </c>
      <c r="H461" s="92">
        <f t="shared" ref="H461:H512" si="21">IFERROR(F461*(1+0.5*G461)+G461,"N/A")</f>
        <v>0.12</v>
      </c>
      <c r="I461" s="93">
        <f t="shared" ref="I461:I512" si="22">IF(ISNUMBER(E461),H461*E461,"N/A")</f>
        <v>5.157160038742551E-5</v>
      </c>
    </row>
    <row r="462" spans="2:9">
      <c r="B462" s="2" t="s">
        <v>1089</v>
      </c>
      <c r="C462" s="4" t="s">
        <v>537</v>
      </c>
      <c r="D462" s="112">
        <v>22230.47</v>
      </c>
      <c r="E462" s="92">
        <f t="shared" ref="E462:E511" si="23">IF(H462="N/A","N/A",D462/$D$513)</f>
        <v>9.5784287872355939E-4</v>
      </c>
      <c r="F462" s="319">
        <v>0</v>
      </c>
      <c r="G462" s="319">
        <v>8.5000000000000006E-2</v>
      </c>
      <c r="H462" s="92">
        <f t="shared" si="21"/>
        <v>8.5000000000000006E-2</v>
      </c>
      <c r="I462" s="93">
        <f t="shared" si="22"/>
        <v>8.1416644691502556E-5</v>
      </c>
    </row>
    <row r="463" spans="2:9">
      <c r="B463" s="2" t="s">
        <v>1090</v>
      </c>
      <c r="C463" s="4" t="s">
        <v>538</v>
      </c>
      <c r="D463" s="112">
        <v>11706.5</v>
      </c>
      <c r="E463" s="92">
        <f t="shared" si="23"/>
        <v>5.0439723765522489E-4</v>
      </c>
      <c r="F463" s="319">
        <v>3.1300000000000001E-2</v>
      </c>
      <c r="G463" s="319">
        <v>1.4999999999999999E-2</v>
      </c>
      <c r="H463" s="92">
        <f t="shared" si="21"/>
        <v>4.653475E-2</v>
      </c>
      <c r="I463" s="93">
        <f t="shared" si="22"/>
        <v>2.3471999354976477E-5</v>
      </c>
    </row>
    <row r="464" spans="2:9">
      <c r="B464" s="2" t="s">
        <v>1091</v>
      </c>
      <c r="C464" s="4" t="s">
        <v>539</v>
      </c>
      <c r="D464" s="112">
        <v>11225.88</v>
      </c>
      <c r="E464" s="92">
        <f t="shared" si="23"/>
        <v>4.8368879359749167E-4</v>
      </c>
      <c r="F464" s="319">
        <v>3.3E-3</v>
      </c>
      <c r="G464" s="319">
        <v>0.105</v>
      </c>
      <c r="H464" s="92">
        <f t="shared" si="21"/>
        <v>0.10847324999999999</v>
      </c>
      <c r="I464" s="93">
        <f t="shared" si="22"/>
        <v>5.246729543009911E-5</v>
      </c>
    </row>
    <row r="465" spans="2:9">
      <c r="B465" s="2" t="s">
        <v>1092</v>
      </c>
      <c r="C465" s="4" t="s">
        <v>540</v>
      </c>
      <c r="D465" s="112">
        <v>20695.400000000001</v>
      </c>
      <c r="E465" s="92">
        <f t="shared" si="23"/>
        <v>8.917014130756368E-4</v>
      </c>
      <c r="F465" s="319">
        <v>0</v>
      </c>
      <c r="G465" s="319">
        <v>0.19</v>
      </c>
      <c r="H465" s="92">
        <f t="shared" si="21"/>
        <v>0.19</v>
      </c>
      <c r="I465" s="93">
        <f t="shared" si="22"/>
        <v>1.69423268484371E-4</v>
      </c>
    </row>
    <row r="466" spans="2:9">
      <c r="B466" s="2" t="s">
        <v>1093</v>
      </c>
      <c r="C466" s="4" t="s">
        <v>541</v>
      </c>
      <c r="D466" s="112">
        <v>226785.4</v>
      </c>
      <c r="E466" s="92">
        <f t="shared" si="23"/>
        <v>9.7714884295506971E-3</v>
      </c>
      <c r="F466" s="319">
        <v>1.5100000000000001E-2</v>
      </c>
      <c r="G466" s="319">
        <v>0.13500000000000001</v>
      </c>
      <c r="H466" s="92">
        <f t="shared" si="21"/>
        <v>0.15111925000000001</v>
      </c>
      <c r="I466" s="93">
        <f t="shared" si="22"/>
        <v>1.4766600028573793E-3</v>
      </c>
    </row>
    <row r="467" spans="2:9">
      <c r="B467" s="2" t="s">
        <v>1094</v>
      </c>
      <c r="C467" s="4" t="s">
        <v>542</v>
      </c>
      <c r="D467" s="112">
        <v>7681</v>
      </c>
      <c r="E467" s="92">
        <f t="shared" si="23"/>
        <v>3.3095076943832766E-4</v>
      </c>
      <c r="F467" s="319">
        <v>2.9100000000000001E-2</v>
      </c>
      <c r="G467" s="319">
        <v>0.09</v>
      </c>
      <c r="H467" s="92">
        <f t="shared" si="21"/>
        <v>0.1204095</v>
      </c>
      <c r="I467" s="93">
        <f t="shared" si="22"/>
        <v>3.9849616672684316E-5</v>
      </c>
    </row>
    <row r="468" spans="2:9">
      <c r="B468" s="2" t="s">
        <v>1095</v>
      </c>
      <c r="C468" s="4" t="s">
        <v>543</v>
      </c>
      <c r="D468" s="112">
        <v>124426.1</v>
      </c>
      <c r="E468" s="92">
        <f t="shared" si="23"/>
        <v>5.3611396345801723E-3</v>
      </c>
      <c r="F468" s="319">
        <v>0.02</v>
      </c>
      <c r="G468" s="319">
        <v>0.14499999999999999</v>
      </c>
      <c r="H468" s="92">
        <f t="shared" si="21"/>
        <v>0.16644999999999999</v>
      </c>
      <c r="I468" s="93">
        <f t="shared" si="22"/>
        <v>8.9236169217586962E-4</v>
      </c>
    </row>
    <row r="469" spans="2:9">
      <c r="B469" s="2" t="s">
        <v>1096</v>
      </c>
      <c r="C469" s="4" t="s">
        <v>544</v>
      </c>
      <c r="D469" s="112">
        <v>86745.75</v>
      </c>
      <c r="E469" s="92">
        <f t="shared" si="23"/>
        <v>3.7376087368838446E-3</v>
      </c>
      <c r="F469" s="319">
        <v>3.85E-2</v>
      </c>
      <c r="G469" s="319">
        <v>8.5000000000000006E-2</v>
      </c>
      <c r="H469" s="92">
        <f t="shared" si="21"/>
        <v>0.12513625</v>
      </c>
      <c r="I469" s="93">
        <f t="shared" si="22"/>
        <v>4.6771034130088104E-4</v>
      </c>
    </row>
    <row r="470" spans="2:9">
      <c r="B470" s="2" t="s">
        <v>1097</v>
      </c>
      <c r="C470" s="4" t="s">
        <v>545</v>
      </c>
      <c r="D470" s="112">
        <v>10544.39</v>
      </c>
      <c r="E470" s="92">
        <f t="shared" si="23"/>
        <v>4.5432547633873289E-4</v>
      </c>
      <c r="F470" s="319">
        <v>0</v>
      </c>
      <c r="G470" s="319">
        <v>0.14499999999999999</v>
      </c>
      <c r="H470" s="92">
        <f t="shared" si="21"/>
        <v>0.14499999999999999</v>
      </c>
      <c r="I470" s="93">
        <f t="shared" si="22"/>
        <v>6.5877194069116266E-5</v>
      </c>
    </row>
    <row r="471" spans="2:9">
      <c r="B471" s="2" t="s">
        <v>1098</v>
      </c>
      <c r="C471" s="4" t="s">
        <v>546</v>
      </c>
      <c r="D471" s="112">
        <v>83341.81</v>
      </c>
      <c r="E471" s="92">
        <f t="shared" si="23"/>
        <v>3.5909433857418188E-3</v>
      </c>
      <c r="F471" s="319">
        <v>2.9600000000000001E-2</v>
      </c>
      <c r="G471" s="319">
        <v>7.0000000000000007E-2</v>
      </c>
      <c r="H471" s="92">
        <f t="shared" si="21"/>
        <v>0.100636</v>
      </c>
      <c r="I471" s="93">
        <f t="shared" si="22"/>
        <v>3.6137817856751368E-4</v>
      </c>
    </row>
    <row r="472" spans="2:9">
      <c r="B472" s="2" t="s">
        <v>1099</v>
      </c>
      <c r="C472" s="4" t="s">
        <v>547</v>
      </c>
      <c r="D472" s="112">
        <v>118013.1</v>
      </c>
      <c r="E472" s="92">
        <f t="shared" si="23"/>
        <v>5.0848231023046878E-3</v>
      </c>
      <c r="F472" s="319">
        <v>2.1499999999999998E-2</v>
      </c>
      <c r="G472" s="319">
        <v>0.09</v>
      </c>
      <c r="H472" s="92">
        <f t="shared" si="21"/>
        <v>0.1124675</v>
      </c>
      <c r="I472" s="93">
        <f t="shared" si="22"/>
        <v>5.7187734225845241E-4</v>
      </c>
    </row>
    <row r="473" spans="2:9">
      <c r="B473" s="2" t="s">
        <v>1100</v>
      </c>
      <c r="C473" s="4" t="s">
        <v>548</v>
      </c>
      <c r="D473" s="112">
        <v>321377.90000000002</v>
      </c>
      <c r="E473" s="92">
        <f t="shared" si="23"/>
        <v>1.3847189595817462E-2</v>
      </c>
      <c r="F473" s="319">
        <v>6.8000000000000005E-3</v>
      </c>
      <c r="G473" s="319">
        <v>0.15</v>
      </c>
      <c r="H473" s="92">
        <f t="shared" si="21"/>
        <v>0.15731000000000001</v>
      </c>
      <c r="I473" s="93">
        <f t="shared" si="22"/>
        <v>2.1783013953180449E-3</v>
      </c>
    </row>
    <row r="474" spans="2:9">
      <c r="B474" s="2" t="s">
        <v>1101</v>
      </c>
      <c r="C474" s="4" t="s">
        <v>549</v>
      </c>
      <c r="D474" s="112">
        <v>12283.73</v>
      </c>
      <c r="E474" s="92">
        <f t="shared" si="23"/>
        <v>5.2926831077628801E-4</v>
      </c>
      <c r="F474" s="319">
        <v>0</v>
      </c>
      <c r="G474" s="319">
        <v>0.1</v>
      </c>
      <c r="H474" s="92">
        <f t="shared" si="21"/>
        <v>0.1</v>
      </c>
      <c r="I474" s="93">
        <f t="shared" si="22"/>
        <v>5.2926831077628802E-5</v>
      </c>
    </row>
    <row r="475" spans="2:9">
      <c r="B475" s="2" t="s">
        <v>1102</v>
      </c>
      <c r="C475" s="4" t="s">
        <v>550</v>
      </c>
      <c r="D475" s="112">
        <v>37190.18</v>
      </c>
      <c r="E475" s="92">
        <f t="shared" si="23"/>
        <v>1.6024109733823596E-3</v>
      </c>
      <c r="F475" s="319">
        <v>2.1700000000000001E-2</v>
      </c>
      <c r="G475" s="319">
        <v>0.1</v>
      </c>
      <c r="H475" s="92">
        <f t="shared" si="21"/>
        <v>0.12278500000000001</v>
      </c>
      <c r="I475" s="93">
        <f t="shared" si="22"/>
        <v>1.9675203136675304E-4</v>
      </c>
    </row>
    <row r="476" spans="2:9">
      <c r="B476" s="2" t="s">
        <v>1103</v>
      </c>
      <c r="C476" s="4" t="s">
        <v>551</v>
      </c>
      <c r="D476" s="112">
        <v>11488.35</v>
      </c>
      <c r="E476" s="92">
        <f t="shared" si="23"/>
        <v>4.949978221685733E-4</v>
      </c>
      <c r="F476" s="319">
        <v>2.81E-2</v>
      </c>
      <c r="G476" s="319">
        <v>0.06</v>
      </c>
      <c r="H476" s="92">
        <f t="shared" si="21"/>
        <v>8.8942999999999994E-2</v>
      </c>
      <c r="I476" s="93">
        <f t="shared" si="22"/>
        <v>4.4026591297139414E-5</v>
      </c>
    </row>
    <row r="477" spans="2:9">
      <c r="B477" s="2" t="s">
        <v>1104</v>
      </c>
      <c r="C477" s="4" t="s">
        <v>552</v>
      </c>
      <c r="D477" s="112">
        <v>34104.22</v>
      </c>
      <c r="E477" s="92">
        <f t="shared" si="23"/>
        <v>1.4694464067301137E-3</v>
      </c>
      <c r="F477" s="319">
        <v>4.4000000000000004E-2</v>
      </c>
      <c r="G477" s="319">
        <v>0.09</v>
      </c>
      <c r="H477" s="92">
        <f t="shared" si="21"/>
        <v>0.13597999999999999</v>
      </c>
      <c r="I477" s="93">
        <f t="shared" si="22"/>
        <v>1.9981532238716086E-4</v>
      </c>
    </row>
    <row r="478" spans="2:9">
      <c r="B478" s="2" t="s">
        <v>1105</v>
      </c>
      <c r="C478" s="4" t="s">
        <v>553</v>
      </c>
      <c r="D478" s="112">
        <v>16958.98</v>
      </c>
      <c r="E478" s="92">
        <f t="shared" si="23"/>
        <v>7.3071051684536E-4</v>
      </c>
      <c r="F478" s="319">
        <v>9.7000000000000003E-3</v>
      </c>
      <c r="G478" s="319">
        <v>0.14000000000000001</v>
      </c>
      <c r="H478" s="92">
        <f t="shared" si="21"/>
        <v>0.15037900000000001</v>
      </c>
      <c r="I478" s="93">
        <f t="shared" si="22"/>
        <v>1.0988351681268839E-4</v>
      </c>
    </row>
    <row r="479" spans="2:9">
      <c r="B479" s="2" t="s">
        <v>1106</v>
      </c>
      <c r="C479" s="4" t="s">
        <v>554</v>
      </c>
      <c r="D479" s="112">
        <v>12639.82</v>
      </c>
      <c r="E479" s="92">
        <f t="shared" si="23"/>
        <v>5.44611138466601E-4</v>
      </c>
      <c r="F479" s="319">
        <v>3.9800000000000002E-2</v>
      </c>
      <c r="G479" s="319">
        <v>-3.5000000000000003E-2</v>
      </c>
      <c r="H479" s="92">
        <f t="shared" si="21"/>
        <v>4.103500000000003E-3</v>
      </c>
      <c r="I479" s="93">
        <f t="shared" si="22"/>
        <v>2.2348118066976989E-6</v>
      </c>
    </row>
    <row r="480" spans="2:9">
      <c r="B480" s="2" t="s">
        <v>1107</v>
      </c>
      <c r="C480" s="4" t="s">
        <v>555</v>
      </c>
      <c r="D480" s="112">
        <v>22993.25</v>
      </c>
      <c r="E480" s="92">
        <f t="shared" si="23"/>
        <v>9.9070873315816013E-4</v>
      </c>
      <c r="F480" s="319">
        <v>7.0999999999999995E-3</v>
      </c>
      <c r="G480" s="319">
        <v>9.5000000000000001E-2</v>
      </c>
      <c r="H480" s="92">
        <f t="shared" si="21"/>
        <v>0.10243725000000001</v>
      </c>
      <c r="I480" s="93">
        <f t="shared" si="22"/>
        <v>1.0148547817570575E-4</v>
      </c>
    </row>
    <row r="481" spans="2:9">
      <c r="B481" s="2" t="s">
        <v>1108</v>
      </c>
      <c r="C481" s="4" t="s">
        <v>556</v>
      </c>
      <c r="D481" s="112">
        <v>23129.62</v>
      </c>
      <c r="E481" s="92">
        <f t="shared" si="23"/>
        <v>9.9658449886943514E-4</v>
      </c>
      <c r="F481" s="319">
        <v>0</v>
      </c>
      <c r="G481" s="319">
        <v>0.105</v>
      </c>
      <c r="H481" s="92">
        <f t="shared" si="21"/>
        <v>0.105</v>
      </c>
      <c r="I481" s="93">
        <f t="shared" si="22"/>
        <v>1.0464137238129068E-4</v>
      </c>
    </row>
    <row r="482" spans="2:9">
      <c r="B482" s="2" t="s">
        <v>1109</v>
      </c>
      <c r="C482" s="4" t="s">
        <v>557</v>
      </c>
      <c r="D482" s="112">
        <v>43556.6</v>
      </c>
      <c r="E482" s="92" t="str">
        <f t="shared" si="23"/>
        <v>N/A</v>
      </c>
      <c r="F482" s="319">
        <v>0</v>
      </c>
      <c r="G482" s="319" t="s">
        <v>151</v>
      </c>
      <c r="H482" s="92" t="str">
        <f t="shared" si="21"/>
        <v>N/A</v>
      </c>
      <c r="I482" s="93" t="str">
        <f t="shared" si="22"/>
        <v>N/A</v>
      </c>
    </row>
    <row r="483" spans="2:9">
      <c r="B483" s="2" t="s">
        <v>1110</v>
      </c>
      <c r="C483" s="4" t="s">
        <v>558</v>
      </c>
      <c r="D483" s="112">
        <v>21911.49</v>
      </c>
      <c r="E483" s="92">
        <f t="shared" si="23"/>
        <v>9.4409900729595399E-4</v>
      </c>
      <c r="F483" s="319">
        <v>5.2400000000000002E-2</v>
      </c>
      <c r="G483" s="319">
        <v>0.03</v>
      </c>
      <c r="H483" s="92">
        <f t="shared" si="21"/>
        <v>8.3185999999999996E-2</v>
      </c>
      <c r="I483" s="93">
        <f t="shared" si="22"/>
        <v>7.8535820020921222E-5</v>
      </c>
    </row>
    <row r="484" spans="2:9">
      <c r="B484" s="2" t="s">
        <v>1111</v>
      </c>
      <c r="C484" s="4" t="s">
        <v>559</v>
      </c>
      <c r="D484" s="112">
        <v>233584.8</v>
      </c>
      <c r="E484" s="92">
        <f t="shared" si="23"/>
        <v>1.0064453754601988E-2</v>
      </c>
      <c r="F484" s="319">
        <v>4.2900000000000001E-2</v>
      </c>
      <c r="G484" s="319">
        <v>4.4999999999999998E-2</v>
      </c>
      <c r="H484" s="92">
        <f t="shared" si="21"/>
        <v>8.8865250000000007E-2</v>
      </c>
      <c r="I484" s="93">
        <f t="shared" si="22"/>
        <v>8.9438019901614434E-4</v>
      </c>
    </row>
    <row r="485" spans="2:9">
      <c r="B485" s="2" t="s">
        <v>1146</v>
      </c>
      <c r="C485" s="4" t="s">
        <v>1147</v>
      </c>
      <c r="D485" s="112">
        <v>11648</v>
      </c>
      <c r="E485" s="92">
        <f t="shared" si="23"/>
        <v>5.0187665179242814E-4</v>
      </c>
      <c r="F485" s="319">
        <v>6.7000000000000002E-3</v>
      </c>
      <c r="G485" s="319">
        <v>0.13500000000000001</v>
      </c>
      <c r="H485" s="92">
        <f t="shared" si="21"/>
        <v>0.14215225000000001</v>
      </c>
      <c r="I485" s="93">
        <f t="shared" si="22"/>
        <v>7.1342895274760192E-5</v>
      </c>
    </row>
    <row r="486" spans="2:9">
      <c r="B486" s="2" t="s">
        <v>1112</v>
      </c>
      <c r="C486" s="4" t="s">
        <v>560</v>
      </c>
      <c r="D486" s="112">
        <v>15204.08</v>
      </c>
      <c r="E486" s="92">
        <f t="shared" si="23"/>
        <v>6.5509724965523875E-4</v>
      </c>
      <c r="F486" s="319">
        <v>0</v>
      </c>
      <c r="G486" s="319">
        <v>0.105</v>
      </c>
      <c r="H486" s="92">
        <f t="shared" si="21"/>
        <v>0.105</v>
      </c>
      <c r="I486" s="93">
        <f t="shared" si="22"/>
        <v>6.8785211213800071E-5</v>
      </c>
    </row>
    <row r="487" spans="2:9">
      <c r="B487" s="2" t="s">
        <v>1113</v>
      </c>
      <c r="C487" s="4" t="s">
        <v>561</v>
      </c>
      <c r="D487" s="112">
        <v>53113.63</v>
      </c>
      <c r="E487" s="92">
        <f t="shared" si="23"/>
        <v>2.28850367350119E-3</v>
      </c>
      <c r="F487" s="319">
        <v>3.2899999999999999E-2</v>
      </c>
      <c r="G487" s="319">
        <v>0.1</v>
      </c>
      <c r="H487" s="92">
        <f t="shared" si="21"/>
        <v>0.134545</v>
      </c>
      <c r="I487" s="93">
        <f t="shared" si="22"/>
        <v>3.0790672675121763E-4</v>
      </c>
    </row>
    <row r="488" spans="2:9">
      <c r="B488" s="2" t="s">
        <v>1114</v>
      </c>
      <c r="C488" s="4" t="s">
        <v>1115</v>
      </c>
      <c r="D488" s="112">
        <v>13394.92</v>
      </c>
      <c r="E488" s="92">
        <f t="shared" si="23"/>
        <v>5.7714608521870119E-4</v>
      </c>
      <c r="F488" s="319">
        <v>0</v>
      </c>
      <c r="G488" s="319">
        <v>0.23</v>
      </c>
      <c r="H488" s="92">
        <f t="shared" si="21"/>
        <v>0.23</v>
      </c>
      <c r="I488" s="93">
        <f t="shared" si="22"/>
        <v>1.3274359960030127E-4</v>
      </c>
    </row>
    <row r="489" spans="2:9">
      <c r="B489" s="2" t="s">
        <v>1116</v>
      </c>
      <c r="C489" s="4" t="s">
        <v>562</v>
      </c>
      <c r="D489" s="112">
        <v>13601.06</v>
      </c>
      <c r="E489" s="92">
        <f t="shared" si="23"/>
        <v>5.8602802658206754E-4</v>
      </c>
      <c r="F489" s="319">
        <v>4.3099999999999999E-2</v>
      </c>
      <c r="G489" s="319">
        <v>1.4999999999999999E-2</v>
      </c>
      <c r="H489" s="92">
        <f t="shared" si="21"/>
        <v>5.8423250000000003E-2</v>
      </c>
      <c r="I489" s="93">
        <f t="shared" si="22"/>
        <v>3.4237661904010779E-5</v>
      </c>
    </row>
    <row r="490" spans="2:9">
      <c r="B490" s="2" t="s">
        <v>1117</v>
      </c>
      <c r="C490" s="4" t="s">
        <v>18</v>
      </c>
      <c r="D490" s="112">
        <v>24436.98</v>
      </c>
      <c r="E490" s="92">
        <f t="shared" si="23"/>
        <v>1.0529146379050936E-3</v>
      </c>
      <c r="F490" s="319">
        <v>3.1E-2</v>
      </c>
      <c r="G490" s="319">
        <v>0.06</v>
      </c>
      <c r="H490" s="92">
        <f t="shared" si="21"/>
        <v>9.1929999999999998E-2</v>
      </c>
      <c r="I490" s="93">
        <f t="shared" si="22"/>
        <v>9.6794442662615258E-5</v>
      </c>
    </row>
    <row r="491" spans="2:9">
      <c r="B491" s="2" t="s">
        <v>1118</v>
      </c>
      <c r="C491" s="4" t="s">
        <v>563</v>
      </c>
      <c r="D491" s="112">
        <v>28281.22</v>
      </c>
      <c r="E491" s="92">
        <f t="shared" si="23"/>
        <v>1.2185511677717251E-3</v>
      </c>
      <c r="F491" s="319">
        <v>4.6100000000000002E-2</v>
      </c>
      <c r="G491" s="319">
        <v>0.08</v>
      </c>
      <c r="H491" s="92">
        <f t="shared" si="21"/>
        <v>0.127944</v>
      </c>
      <c r="I491" s="93">
        <f t="shared" si="22"/>
        <v>1.559063106093856E-4</v>
      </c>
    </row>
    <row r="492" spans="2:9">
      <c r="B492" s="2" t="s">
        <v>1119</v>
      </c>
      <c r="C492" s="4" t="s">
        <v>564</v>
      </c>
      <c r="D492" s="112">
        <v>210888.4</v>
      </c>
      <c r="E492" s="92">
        <f t="shared" si="23"/>
        <v>9.0865353789373535E-3</v>
      </c>
      <c r="F492" s="319">
        <v>3.9399999999999998E-2</v>
      </c>
      <c r="G492" s="319">
        <v>0.05</v>
      </c>
      <c r="H492" s="92">
        <f t="shared" si="21"/>
        <v>9.0384999999999993E-2</v>
      </c>
      <c r="I492" s="93">
        <f t="shared" si="22"/>
        <v>8.2128650022525267E-4</v>
      </c>
    </row>
    <row r="493" spans="2:9">
      <c r="B493" s="2" t="s">
        <v>1120</v>
      </c>
      <c r="C493" s="4" t="s">
        <v>565</v>
      </c>
      <c r="D493" s="112">
        <v>8431.2900000000009</v>
      </c>
      <c r="E493" s="92">
        <f t="shared" si="23"/>
        <v>3.6327846801948675E-4</v>
      </c>
      <c r="F493" s="319">
        <v>3.5900000000000001E-2</v>
      </c>
      <c r="G493" s="319">
        <v>6.5000000000000002E-2</v>
      </c>
      <c r="H493" s="92">
        <f t="shared" si="21"/>
        <v>0.10206675000000001</v>
      </c>
      <c r="I493" s="93">
        <f t="shared" si="22"/>
        <v>3.7078652575727952E-5</v>
      </c>
    </row>
    <row r="494" spans="2:9">
      <c r="B494" s="2" t="s">
        <v>1121</v>
      </c>
      <c r="C494" s="4" t="s">
        <v>566</v>
      </c>
      <c r="D494" s="112">
        <v>22561.35</v>
      </c>
      <c r="E494" s="92">
        <f t="shared" si="23"/>
        <v>9.7209948471128926E-4</v>
      </c>
      <c r="F494" s="319">
        <v>1.49E-2</v>
      </c>
      <c r="G494" s="319">
        <v>0.16500000000000001</v>
      </c>
      <c r="H494" s="92">
        <f t="shared" si="21"/>
        <v>0.18112925000000002</v>
      </c>
      <c r="I494" s="93">
        <f t="shared" si="22"/>
        <v>1.760756505911423E-4</v>
      </c>
    </row>
    <row r="495" spans="2:9">
      <c r="B495" s="2" t="s">
        <v>1122</v>
      </c>
      <c r="C495" s="4" t="s">
        <v>567</v>
      </c>
      <c r="D495" s="112">
        <v>44689.77</v>
      </c>
      <c r="E495" s="92">
        <f t="shared" si="23"/>
        <v>1.9255453414297476E-3</v>
      </c>
      <c r="F495" s="319">
        <v>1.95E-2</v>
      </c>
      <c r="G495" s="319">
        <v>0.09</v>
      </c>
      <c r="H495" s="92">
        <f t="shared" si="21"/>
        <v>0.11037749999999999</v>
      </c>
      <c r="I495" s="93">
        <f t="shared" si="22"/>
        <v>2.1253688092366194E-4</v>
      </c>
    </row>
    <row r="496" spans="2:9">
      <c r="B496" s="2" t="s">
        <v>1123</v>
      </c>
      <c r="C496" s="4" t="s">
        <v>568</v>
      </c>
      <c r="D496" s="112">
        <v>33592.160000000003</v>
      </c>
      <c r="E496" s="92">
        <f t="shared" si="23"/>
        <v>1.447383309347144E-3</v>
      </c>
      <c r="F496" s="319">
        <v>5.6399999999999999E-2</v>
      </c>
      <c r="G496" s="319">
        <v>0.19</v>
      </c>
      <c r="H496" s="92">
        <f t="shared" si="21"/>
        <v>0.25175799999999998</v>
      </c>
      <c r="I496" s="93">
        <f t="shared" si="22"/>
        <v>3.6439032719461827E-4</v>
      </c>
    </row>
    <row r="497" spans="2:9">
      <c r="B497" s="2" t="s">
        <v>1124</v>
      </c>
      <c r="C497" s="4" t="s">
        <v>569</v>
      </c>
      <c r="D497" s="112">
        <v>289189.59999999998</v>
      </c>
      <c r="E497" s="92">
        <f t="shared" si="23"/>
        <v>1.2460294315006143E-2</v>
      </c>
      <c r="F497" s="319">
        <v>2.1499999999999998E-2</v>
      </c>
      <c r="G497" s="319">
        <v>7.0000000000000007E-2</v>
      </c>
      <c r="H497" s="92">
        <f t="shared" si="21"/>
        <v>9.2252500000000001E-2</v>
      </c>
      <c r="I497" s="93">
        <f t="shared" si="22"/>
        <v>1.1494933012951042E-3</v>
      </c>
    </row>
    <row r="498" spans="2:9">
      <c r="B498" s="2" t="s">
        <v>1125</v>
      </c>
      <c r="C498" s="4" t="s">
        <v>570</v>
      </c>
      <c r="D498" s="112">
        <v>9543.84</v>
      </c>
      <c r="E498" s="92">
        <f t="shared" si="23"/>
        <v>4.1121484069734266E-4</v>
      </c>
      <c r="F498" s="319">
        <v>4.9000000000000002E-2</v>
      </c>
      <c r="G498" s="319">
        <v>9.5000000000000001E-2</v>
      </c>
      <c r="H498" s="92">
        <f t="shared" si="21"/>
        <v>0.1463275</v>
      </c>
      <c r="I498" s="93">
        <f t="shared" si="22"/>
        <v>6.0172039602140407E-5</v>
      </c>
    </row>
    <row r="499" spans="2:9">
      <c r="B499" s="2" t="s">
        <v>1126</v>
      </c>
      <c r="C499" s="4" t="s">
        <v>571</v>
      </c>
      <c r="D499" s="112">
        <v>8311.68</v>
      </c>
      <c r="E499" s="92">
        <f t="shared" si="23"/>
        <v>3.5812483938616835E-4</v>
      </c>
      <c r="F499" s="319">
        <v>4.1700000000000001E-2</v>
      </c>
      <c r="G499" s="319">
        <v>0.06</v>
      </c>
      <c r="H499" s="92">
        <f t="shared" si="21"/>
        <v>0.102951</v>
      </c>
      <c r="I499" s="93">
        <f t="shared" si="22"/>
        <v>3.6869310339645416E-5</v>
      </c>
    </row>
    <row r="500" spans="2:9">
      <c r="B500" s="2" t="s">
        <v>1127</v>
      </c>
      <c r="C500" s="4" t="s">
        <v>572</v>
      </c>
      <c r="D500" s="112">
        <v>19152.39</v>
      </c>
      <c r="E500" s="92">
        <f t="shared" si="23"/>
        <v>8.2521783714137895E-4</v>
      </c>
      <c r="F500" s="319">
        <v>5.2999999999999999E-2</v>
      </c>
      <c r="G500" s="319">
        <v>0.17499999999999999</v>
      </c>
      <c r="H500" s="92">
        <f t="shared" si="21"/>
        <v>0.2326375</v>
      </c>
      <c r="I500" s="93">
        <f t="shared" si="22"/>
        <v>1.9197661458797755E-4</v>
      </c>
    </row>
    <row r="501" spans="2:9">
      <c r="B501" s="2" t="s">
        <v>1128</v>
      </c>
      <c r="C501" s="4" t="s">
        <v>573</v>
      </c>
      <c r="D501" s="112">
        <v>14677.29</v>
      </c>
      <c r="E501" s="92">
        <f t="shared" si="23"/>
        <v>6.3239948167809819E-4</v>
      </c>
      <c r="F501" s="319">
        <v>2.2000000000000002E-2</v>
      </c>
      <c r="G501" s="319">
        <v>0.18</v>
      </c>
      <c r="H501" s="92">
        <f t="shared" si="21"/>
        <v>0.20397999999999999</v>
      </c>
      <c r="I501" s="93">
        <f t="shared" si="22"/>
        <v>1.2899684627269847E-4</v>
      </c>
    </row>
    <row r="502" spans="2:9">
      <c r="B502" s="2" t="s">
        <v>1129</v>
      </c>
      <c r="C502" s="4" t="s">
        <v>574</v>
      </c>
      <c r="D502" s="112">
        <v>6449.38</v>
      </c>
      <c r="E502" s="92">
        <f t="shared" si="23"/>
        <v>2.7788403507357918E-4</v>
      </c>
      <c r="F502" s="319">
        <v>1.1899999999999999E-2</v>
      </c>
      <c r="G502" s="319">
        <v>0.32500000000000001</v>
      </c>
      <c r="H502" s="92">
        <f t="shared" si="21"/>
        <v>0.33883374999999999</v>
      </c>
      <c r="I502" s="93">
        <f t="shared" si="22"/>
        <v>9.4156489669112357E-5</v>
      </c>
    </row>
    <row r="503" spans="2:9">
      <c r="B503" s="2" t="s">
        <v>1130</v>
      </c>
      <c r="C503" s="4" t="s">
        <v>19</v>
      </c>
      <c r="D503" s="112">
        <v>28852.29</v>
      </c>
      <c r="E503" s="92">
        <f t="shared" si="23"/>
        <v>1.2431568253557827E-3</v>
      </c>
      <c r="F503" s="319">
        <v>2.9399999999999999E-2</v>
      </c>
      <c r="G503" s="319">
        <v>5.5E-2</v>
      </c>
      <c r="H503" s="92">
        <f t="shared" si="21"/>
        <v>8.5208500000000006E-2</v>
      </c>
      <c r="I503" s="93">
        <f t="shared" si="22"/>
        <v>1.0592752835332822E-4</v>
      </c>
    </row>
    <row r="504" spans="2:9">
      <c r="B504" s="2" t="s">
        <v>1131</v>
      </c>
      <c r="C504" s="4" t="s">
        <v>575</v>
      </c>
      <c r="D504" s="112">
        <v>29544.240000000002</v>
      </c>
      <c r="E504" s="92">
        <f t="shared" si="23"/>
        <v>1.272970831984197E-3</v>
      </c>
      <c r="F504" s="319">
        <v>1.2699999999999999E-2</v>
      </c>
      <c r="G504" s="319">
        <v>0.11</v>
      </c>
      <c r="H504" s="92">
        <f t="shared" si="21"/>
        <v>0.12339849999999999</v>
      </c>
      <c r="I504" s="93">
        <f t="shared" si="22"/>
        <v>1.5708269121060192E-4</v>
      </c>
    </row>
    <row r="505" spans="2:9">
      <c r="B505" s="2" t="s">
        <v>1132</v>
      </c>
      <c r="C505" s="4" t="s">
        <v>576</v>
      </c>
      <c r="D505" s="112">
        <v>324821.09999999998</v>
      </c>
      <c r="E505" s="92">
        <f t="shared" si="23"/>
        <v>1.3995546540138518E-2</v>
      </c>
      <c r="F505" s="319">
        <v>4.53E-2</v>
      </c>
      <c r="G505" s="319">
        <v>0.14000000000000001</v>
      </c>
      <c r="H505" s="92">
        <f t="shared" si="21"/>
        <v>0.188471</v>
      </c>
      <c r="I505" s="93">
        <f t="shared" si="22"/>
        <v>2.6377546519664465E-3</v>
      </c>
    </row>
    <row r="506" spans="2:9">
      <c r="B506" s="2" t="s">
        <v>1133</v>
      </c>
      <c r="C506" s="4" t="s">
        <v>577</v>
      </c>
      <c r="D506" s="112">
        <v>12306.76</v>
      </c>
      <c r="E506" s="92">
        <f t="shared" si="23"/>
        <v>5.3026060295441129E-4</v>
      </c>
      <c r="F506" s="319">
        <v>6.4000000000000003E-3</v>
      </c>
      <c r="G506" s="319">
        <v>0.03</v>
      </c>
      <c r="H506" s="92">
        <f t="shared" si="21"/>
        <v>3.6496000000000001E-2</v>
      </c>
      <c r="I506" s="93">
        <f t="shared" si="22"/>
        <v>1.9352390965424196E-5</v>
      </c>
    </row>
    <row r="507" spans="2:9">
      <c r="B507" s="2" t="s">
        <v>1134</v>
      </c>
      <c r="C507" s="4" t="s">
        <v>578</v>
      </c>
      <c r="D507" s="112">
        <v>7283.64</v>
      </c>
      <c r="E507" s="92">
        <f t="shared" si="23"/>
        <v>3.1382974382395274E-4</v>
      </c>
      <c r="F507" s="319">
        <v>3.1099999999999999E-2</v>
      </c>
      <c r="G507" s="319">
        <v>0.09</v>
      </c>
      <c r="H507" s="92">
        <f t="shared" si="21"/>
        <v>0.12249949999999998</v>
      </c>
      <c r="I507" s="93">
        <f t="shared" si="22"/>
        <v>3.8443986703562291E-5</v>
      </c>
    </row>
    <row r="508" spans="2:9">
      <c r="B508" s="2" t="s">
        <v>1135</v>
      </c>
      <c r="C508" s="4" t="s">
        <v>579</v>
      </c>
      <c r="D508" s="112">
        <v>14226.49</v>
      </c>
      <c r="E508" s="92">
        <f t="shared" si="23"/>
        <v>6.1297589010632391E-4</v>
      </c>
      <c r="F508" s="319">
        <v>1.21E-2</v>
      </c>
      <c r="G508" s="319">
        <v>0.14000000000000001</v>
      </c>
      <c r="H508" s="92">
        <f t="shared" si="21"/>
        <v>0.152947</v>
      </c>
      <c r="I508" s="93">
        <f t="shared" si="22"/>
        <v>9.3752823464091924E-5</v>
      </c>
    </row>
    <row r="509" spans="2:9">
      <c r="B509" s="2" t="s">
        <v>1136</v>
      </c>
      <c r="C509" s="4" t="s">
        <v>580</v>
      </c>
      <c r="D509" s="112">
        <v>30826.44</v>
      </c>
      <c r="E509" s="92">
        <f t="shared" si="23"/>
        <v>1.3282169036641636E-3</v>
      </c>
      <c r="F509" s="319">
        <v>1.67E-2</v>
      </c>
      <c r="G509" s="319">
        <v>0.1</v>
      </c>
      <c r="H509" s="92">
        <f t="shared" si="21"/>
        <v>0.117535</v>
      </c>
      <c r="I509" s="93">
        <f t="shared" si="22"/>
        <v>1.5611197377216746E-4</v>
      </c>
    </row>
    <row r="510" spans="2:9">
      <c r="B510" s="2" t="s">
        <v>1137</v>
      </c>
      <c r="C510" s="4" t="s">
        <v>581</v>
      </c>
      <c r="D510" s="112">
        <v>24967.17</v>
      </c>
      <c r="E510" s="92">
        <f t="shared" si="23"/>
        <v>1.0757589014708411E-3</v>
      </c>
      <c r="F510" s="319">
        <v>8.0000000000000002E-3</v>
      </c>
      <c r="G510" s="319">
        <v>4.4999999999999998E-2</v>
      </c>
      <c r="H510" s="92">
        <f t="shared" si="21"/>
        <v>5.3179999999999998E-2</v>
      </c>
      <c r="I510" s="93">
        <f t="shared" si="22"/>
        <v>5.7208858380219326E-5</v>
      </c>
    </row>
    <row r="511" spans="2:9">
      <c r="B511" s="2" t="s">
        <v>1138</v>
      </c>
      <c r="C511" s="4" t="s">
        <v>582</v>
      </c>
      <c r="D511" s="112">
        <v>8804.43</v>
      </c>
      <c r="E511" s="92">
        <f t="shared" si="23"/>
        <v>3.7935592799972595E-4</v>
      </c>
      <c r="F511" s="319">
        <v>2.6099999999999998E-2</v>
      </c>
      <c r="G511" s="319">
        <v>0.1</v>
      </c>
      <c r="H511" s="92">
        <f t="shared" si="21"/>
        <v>0.12740499999999999</v>
      </c>
      <c r="I511" s="93">
        <f t="shared" si="22"/>
        <v>4.8331842006805082E-5</v>
      </c>
    </row>
    <row r="512" spans="2:9">
      <c r="B512" s="44" t="s">
        <v>1139</v>
      </c>
      <c r="C512" s="42" t="s">
        <v>583</v>
      </c>
      <c r="D512" s="387">
        <v>48702.57</v>
      </c>
      <c r="E512" s="92">
        <f>IF(H512="N/A","N/A",D512/$D$513)</f>
        <v>2.0984446055362601E-3</v>
      </c>
      <c r="F512" s="319">
        <v>6.5000000000000006E-3</v>
      </c>
      <c r="G512" s="319">
        <v>0.13</v>
      </c>
      <c r="H512" s="92">
        <f t="shared" si="21"/>
        <v>0.1369225</v>
      </c>
      <c r="I512" s="93">
        <f t="shared" si="22"/>
        <v>2.8732428150153859E-4</v>
      </c>
    </row>
    <row r="513" spans="2:9">
      <c r="C513" s="94" t="s">
        <v>584</v>
      </c>
      <c r="D513" s="95">
        <f>SUMIF(H13:H512,"&lt;&gt;n/a",D13:D512)</f>
        <v>23208889.989999998</v>
      </c>
      <c r="E513" s="96"/>
      <c r="F513" s="96"/>
      <c r="G513" s="96"/>
      <c r="H513" s="96"/>
      <c r="I513" s="97">
        <f>SUM(I13:I512)</f>
        <v>0.14934002286753922</v>
      </c>
    </row>
    <row r="514" spans="2:9">
      <c r="B514" s="98" t="s">
        <v>77</v>
      </c>
      <c r="C514" s="99"/>
      <c r="D514" s="100"/>
      <c r="E514" s="100"/>
      <c r="G514" s="100"/>
      <c r="H514" s="100"/>
      <c r="I514" s="6"/>
    </row>
    <row r="515" spans="2:9">
      <c r="B515" s="101" t="s">
        <v>585</v>
      </c>
      <c r="C515" s="99"/>
      <c r="D515" s="100"/>
      <c r="E515" s="100"/>
      <c r="F515" s="100"/>
      <c r="G515" s="100"/>
      <c r="H515" s="100"/>
      <c r="I515" s="6"/>
    </row>
    <row r="516" spans="2:9">
      <c r="B516" s="101" t="s">
        <v>586</v>
      </c>
      <c r="C516" s="99"/>
      <c r="D516" s="100"/>
      <c r="E516" s="100"/>
      <c r="F516" s="100"/>
      <c r="G516" s="100"/>
      <c r="H516" s="100"/>
      <c r="I516" s="6"/>
    </row>
    <row r="517" spans="2:9">
      <c r="B517" s="101" t="s">
        <v>587</v>
      </c>
      <c r="C517" s="99"/>
      <c r="D517" s="100"/>
      <c r="E517" s="100"/>
      <c r="F517" s="100"/>
      <c r="G517" s="100"/>
      <c r="H517" s="100"/>
      <c r="I517" s="6"/>
    </row>
    <row r="518" spans="2:9">
      <c r="B518" s="101" t="s">
        <v>107</v>
      </c>
      <c r="C518" s="99"/>
      <c r="D518" s="100"/>
      <c r="E518" s="100"/>
      <c r="F518" s="100"/>
      <c r="G518" s="100"/>
      <c r="H518" s="100"/>
      <c r="I518" s="6"/>
    </row>
    <row r="519" spans="2:9">
      <c r="B519" s="101" t="s">
        <v>589</v>
      </c>
      <c r="C519" s="99"/>
      <c r="D519" s="100"/>
      <c r="E519" s="100"/>
      <c r="F519" s="100"/>
      <c r="G519" s="100"/>
      <c r="H519" s="100"/>
      <c r="I519" s="6"/>
    </row>
    <row r="520" spans="2:9">
      <c r="B520" s="101" t="s">
        <v>598</v>
      </c>
      <c r="C520" s="99"/>
      <c r="D520" s="100"/>
      <c r="E520" s="100"/>
      <c r="F520" s="100"/>
      <c r="G520" s="100"/>
      <c r="H520" s="100"/>
      <c r="I520" s="6"/>
    </row>
    <row r="521" spans="2:9">
      <c r="B521" s="101" t="s">
        <v>83</v>
      </c>
      <c r="C521" s="99"/>
      <c r="D521" s="100"/>
      <c r="E521" s="100"/>
      <c r="F521" s="100"/>
      <c r="G521" s="100"/>
      <c r="H521" s="100"/>
      <c r="I521" s="6"/>
    </row>
    <row r="522" spans="2:9">
      <c r="B522" s="101" t="s">
        <v>592</v>
      </c>
      <c r="C522" s="99"/>
      <c r="D522" s="100"/>
      <c r="E522" s="100"/>
      <c r="F522" s="100"/>
      <c r="G522" s="100"/>
      <c r="H522" s="100"/>
      <c r="I522" s="6"/>
    </row>
    <row r="523" spans="2:9">
      <c r="B523" s="101" t="s">
        <v>593</v>
      </c>
      <c r="C523" s="99"/>
      <c r="D523" s="100"/>
      <c r="E523" s="100"/>
      <c r="F523" s="100"/>
      <c r="G523" s="100"/>
      <c r="H523" s="100"/>
      <c r="I523" s="6"/>
    </row>
    <row r="524" spans="2:9">
      <c r="B524" s="12"/>
      <c r="C524" s="83"/>
      <c r="D524" s="12"/>
      <c r="E524" s="12"/>
      <c r="F524" s="12"/>
      <c r="G524" s="12"/>
      <c r="H524" s="12"/>
      <c r="I524" s="12"/>
    </row>
  </sheetData>
  <mergeCells count="2">
    <mergeCell ref="B2:I2"/>
    <mergeCell ref="B3:I3"/>
  </mergeCells>
  <printOptions horizontalCentered="1"/>
  <pageMargins left="0.7" right="0.7" top="0.85" bottom="0.75" header="0.3" footer="0.3"/>
  <pageSetup scale="68" firstPageNumber="8" fitToHeight="7" orientation="portrait" useFirstPageNumber="1" r:id="rId1"/>
  <headerFooter scaleWithDoc="0">
    <oddHeader>&amp;RDominion Energy Utah
Docket No. 19-057-02
DEU Exhibit 2.03
Page &amp;P of 14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B4:H22"/>
  <sheetViews>
    <sheetView view="pageLayout" zoomScale="85" zoomScaleNormal="100" zoomScaleSheetLayoutView="85" zoomScalePageLayoutView="85" workbookViewId="0">
      <selection activeCell="I21" sqref="I21"/>
    </sheetView>
  </sheetViews>
  <sheetFormatPr defaultColWidth="8.375" defaultRowHeight="12.75"/>
  <cols>
    <col min="1" max="1" width="2.25" style="2" customWidth="1"/>
    <col min="2" max="2" width="31.875" style="2" bestFit="1" customWidth="1"/>
    <col min="3" max="3" width="8.375" style="2"/>
    <col min="4" max="4" width="1.125" style="2" customWidth="1"/>
    <col min="5" max="6" width="9.375" style="2" customWidth="1"/>
    <col min="7" max="7" width="2.25" style="2" customWidth="1"/>
    <col min="8" max="16384" width="8.375" style="2"/>
  </cols>
  <sheetData>
    <row r="4" spans="2:8">
      <c r="B4" s="439" t="s">
        <v>1318</v>
      </c>
      <c r="C4" s="438"/>
      <c r="D4" s="438"/>
      <c r="E4" s="438"/>
      <c r="F4" s="438"/>
    </row>
    <row r="6" spans="2:8">
      <c r="B6" s="14"/>
      <c r="D6" s="7"/>
      <c r="E6" s="15" t="s">
        <v>51</v>
      </c>
      <c r="F6" s="16" t="s">
        <v>52</v>
      </c>
    </row>
    <row r="7" spans="2:8">
      <c r="B7" s="17" t="s">
        <v>1</v>
      </c>
      <c r="C7" s="17" t="s">
        <v>0</v>
      </c>
      <c r="D7" s="18"/>
      <c r="E7" s="19" t="s">
        <v>599</v>
      </c>
      <c r="F7" s="20" t="s">
        <v>27</v>
      </c>
    </row>
    <row r="8" spans="2:8">
      <c r="B8" s="4"/>
      <c r="C8" s="4"/>
      <c r="D8" s="7"/>
      <c r="E8" s="15"/>
      <c r="F8" s="16"/>
    </row>
    <row r="9" spans="2:8">
      <c r="B9" s="2" t="str">
        <f>'DEU 2.01 Constant Growth DCF'!B8</f>
        <v>Atmos Energy Corporation</v>
      </c>
      <c r="C9" s="4" t="str">
        <f>'DEU 2.01 Constant Growth DCF'!C8</f>
        <v>ATO</v>
      </c>
      <c r="D9" s="7"/>
      <c r="E9" s="15">
        <v>0.49509063363075256</v>
      </c>
      <c r="F9" s="15">
        <v>0.6</v>
      </c>
      <c r="H9" s="243"/>
    </row>
    <row r="10" spans="2:8">
      <c r="B10" s="2" t="str">
        <f>'DEU 2.01 Constant Growth DCF'!B9</f>
        <v>Chesapeake Utilities Corporation</v>
      </c>
      <c r="C10" s="277" t="str">
        <f>'DEU 2.01 Constant Growth DCF'!C9</f>
        <v>CPK</v>
      </c>
      <c r="D10" s="7"/>
      <c r="E10" s="15">
        <v>0.60394823551177979</v>
      </c>
      <c r="F10" s="15">
        <v>0.7</v>
      </c>
      <c r="H10" s="243"/>
    </row>
    <row r="11" spans="2:8">
      <c r="B11" s="2" t="str">
        <f>'DEU 2.01 Constant Growth DCF'!B10</f>
        <v>New Jersey Resources Corporation</v>
      </c>
      <c r="C11" s="277" t="str">
        <f>'DEU 2.01 Constant Growth DCF'!C10</f>
        <v>NJR</v>
      </c>
      <c r="D11" s="7"/>
      <c r="E11" s="15">
        <v>0.61475944519042969</v>
      </c>
      <c r="F11" s="15">
        <v>0.7</v>
      </c>
      <c r="H11" s="243"/>
    </row>
    <row r="12" spans="2:8">
      <c r="B12" s="2" t="str">
        <f>'DEU 2.01 Constant Growth DCF'!B11</f>
        <v>Northwest Natural Holding Company</v>
      </c>
      <c r="C12" s="277" t="str">
        <f>'DEU 2.01 Constant Growth DCF'!C11</f>
        <v>NWN</v>
      </c>
      <c r="D12" s="7"/>
      <c r="E12" s="15">
        <v>0.58408385515213013</v>
      </c>
      <c r="F12" s="15">
        <v>0.65</v>
      </c>
      <c r="H12" s="243"/>
    </row>
    <row r="13" spans="2:8">
      <c r="B13" s="2" t="str">
        <f>'DEU 2.01 Constant Growth DCF'!B12</f>
        <v>ONE Gas, Inc.</v>
      </c>
      <c r="C13" s="277" t="str">
        <f>'DEU 2.01 Constant Growth DCF'!C12</f>
        <v>OGS</v>
      </c>
      <c r="D13" s="7"/>
      <c r="E13" s="15">
        <v>0.52670192718505859</v>
      </c>
      <c r="F13" s="15">
        <v>0.65</v>
      </c>
      <c r="H13" s="243"/>
    </row>
    <row r="14" spans="2:8">
      <c r="B14" s="2" t="str">
        <f>'DEU 2.01 Constant Growth DCF'!B13</f>
        <v>South Jersey Industries, Inc.</v>
      </c>
      <c r="C14" s="277" t="str">
        <f>'DEU 2.01 Constant Growth DCF'!C13</f>
        <v>SJI</v>
      </c>
      <c r="D14" s="7"/>
      <c r="E14" s="15">
        <v>0.7136390209197998</v>
      </c>
      <c r="F14" s="15">
        <v>0.85</v>
      </c>
      <c r="H14" s="243"/>
    </row>
    <row r="15" spans="2:8">
      <c r="B15" s="2" t="str">
        <f>'DEU 2.01 Constant Growth DCF'!B14</f>
        <v>Spire Inc.</v>
      </c>
      <c r="C15" s="277" t="str">
        <f>'DEU 2.01 Constant Growth DCF'!C14</f>
        <v>SR</v>
      </c>
      <c r="D15" s="7"/>
      <c r="E15" s="15">
        <v>0.46696341037750244</v>
      </c>
      <c r="F15" s="15">
        <v>0.65</v>
      </c>
      <c r="H15" s="243"/>
    </row>
    <row r="16" spans="2:8">
      <c r="B16" s="2" t="str">
        <f>'DEU 2.01 Constant Growth DCF'!B15</f>
        <v>Southwest Gas Corporation</v>
      </c>
      <c r="C16" s="277" t="str">
        <f>'DEU 2.01 Constant Growth DCF'!C15</f>
        <v>SWX</v>
      </c>
      <c r="D16" s="7"/>
      <c r="E16" s="15">
        <v>0.57904636859893799</v>
      </c>
      <c r="F16" s="15">
        <v>0.7</v>
      </c>
      <c r="H16" s="243"/>
    </row>
    <row r="17" spans="2:6">
      <c r="C17" s="4"/>
      <c r="D17" s="7"/>
      <c r="E17" s="15"/>
      <c r="F17" s="15"/>
    </row>
    <row r="18" spans="2:6">
      <c r="B18" s="21" t="s">
        <v>28</v>
      </c>
      <c r="C18" s="21"/>
      <c r="D18" s="18"/>
      <c r="E18" s="19">
        <f>AVERAGE(E9:E16)</f>
        <v>0.57302911207079887</v>
      </c>
      <c r="F18" s="19">
        <f>AVERAGE(F9:F16)</f>
        <v>0.6875</v>
      </c>
    </row>
    <row r="19" spans="2:6">
      <c r="B19" s="242"/>
      <c r="C19" s="242"/>
      <c r="D19" s="7"/>
      <c r="E19" s="15"/>
      <c r="F19" s="15"/>
    </row>
    <row r="20" spans="2:6">
      <c r="B20" s="10" t="s">
        <v>77</v>
      </c>
    </row>
    <row r="21" spans="2:6">
      <c r="B21" s="2" t="s">
        <v>78</v>
      </c>
    </row>
    <row r="22" spans="2:6">
      <c r="B22" s="2" t="s">
        <v>105</v>
      </c>
    </row>
  </sheetData>
  <mergeCells count="1">
    <mergeCell ref="B4:F4"/>
  </mergeCells>
  <printOptions horizontalCentered="1"/>
  <pageMargins left="0.7" right="0.7" top="0.75" bottom="0.75" header="0.3" footer="0.3"/>
  <pageSetup orientation="portrait" useFirstPageNumber="1" r:id="rId1"/>
  <headerFooter scaleWithDoc="0">
    <oddHeader xml:space="preserve">&amp;R&amp;10Dominion Energy Utah
Docket No. 19-057-02
DEU Exhibit 2.04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B3:M38"/>
  <sheetViews>
    <sheetView view="pageBreakPreview" zoomScale="85" zoomScaleNormal="85" zoomScaleSheetLayoutView="85" zoomScalePageLayoutView="85" workbookViewId="0">
      <selection activeCell="G5" sqref="G5"/>
    </sheetView>
  </sheetViews>
  <sheetFormatPr defaultColWidth="8.375" defaultRowHeight="12.75"/>
  <cols>
    <col min="1" max="1" width="2.25" style="2" customWidth="1"/>
    <col min="2" max="2" width="38.125" style="2" customWidth="1"/>
    <col min="3" max="10" width="11.625" style="2" customWidth="1"/>
    <col min="11" max="11" width="2.25" style="2" customWidth="1"/>
    <col min="12" max="16384" width="8.375" style="2"/>
  </cols>
  <sheetData>
    <row r="3" spans="2:13">
      <c r="B3" s="6"/>
      <c r="C3" s="6"/>
      <c r="D3" s="6"/>
      <c r="E3" s="6"/>
      <c r="F3" s="6"/>
      <c r="G3" s="6"/>
      <c r="H3" s="6"/>
    </row>
    <row r="4" spans="2:13">
      <c r="B4" s="22" t="s">
        <v>600</v>
      </c>
      <c r="C4" s="22"/>
      <c r="D4" s="22"/>
      <c r="E4" s="22"/>
      <c r="F4" s="22"/>
      <c r="G4" s="22"/>
      <c r="H4" s="22"/>
    </row>
    <row r="5" spans="2:13">
      <c r="B5" s="22" t="s">
        <v>1273</v>
      </c>
      <c r="C5" s="22"/>
      <c r="D5" s="22"/>
      <c r="E5" s="22"/>
      <c r="F5" s="22"/>
      <c r="G5" s="22"/>
      <c r="H5" s="22"/>
    </row>
    <row r="6" spans="2:13">
      <c r="B6" s="6"/>
      <c r="C6" s="6"/>
      <c r="D6" s="6"/>
      <c r="E6" s="6"/>
      <c r="F6" s="6"/>
      <c r="G6" s="6"/>
      <c r="H6" s="6"/>
    </row>
    <row r="7" spans="2:13">
      <c r="B7" s="6"/>
      <c r="C7" s="23">
        <v>1</v>
      </c>
      <c r="D7" s="23">
        <f>C7+1</f>
        <v>2</v>
      </c>
      <c r="E7" s="23">
        <f>D7+1</f>
        <v>3</v>
      </c>
      <c r="F7" s="23">
        <f>E7+1</f>
        <v>4</v>
      </c>
      <c r="G7" s="67" t="s">
        <v>55</v>
      </c>
      <c r="H7" s="67" t="s">
        <v>56</v>
      </c>
      <c r="I7" s="67" t="s">
        <v>57</v>
      </c>
      <c r="J7" s="67" t="s">
        <v>58</v>
      </c>
    </row>
    <row r="8" spans="2:13" ht="13.15" customHeight="1">
      <c r="B8" s="24"/>
      <c r="C8" s="24"/>
      <c r="D8" s="24"/>
      <c r="E8" s="440" t="s">
        <v>120</v>
      </c>
      <c r="F8" s="441"/>
      <c r="G8" s="442" t="s">
        <v>1148</v>
      </c>
      <c r="H8" s="443"/>
      <c r="I8" s="442" t="s">
        <v>1244</v>
      </c>
      <c r="J8" s="443"/>
    </row>
    <row r="9" spans="2:13" ht="38.25">
      <c r="B9" s="25"/>
      <c r="C9" s="26" t="s">
        <v>601</v>
      </c>
      <c r="D9" s="26" t="s">
        <v>602</v>
      </c>
      <c r="E9" s="26" t="s">
        <v>603</v>
      </c>
      <c r="F9" s="26" t="s">
        <v>604</v>
      </c>
      <c r="G9" s="79" t="s">
        <v>603</v>
      </c>
      <c r="H9" s="80" t="s">
        <v>604</v>
      </c>
      <c r="I9" s="79" t="s">
        <v>603</v>
      </c>
      <c r="J9" s="80" t="s">
        <v>604</v>
      </c>
    </row>
    <row r="10" spans="2:13">
      <c r="B10" s="6"/>
      <c r="C10" s="6"/>
      <c r="D10" s="6"/>
      <c r="E10" s="3"/>
      <c r="F10" s="3"/>
      <c r="G10" s="286"/>
      <c r="H10" s="82"/>
      <c r="I10" s="285"/>
      <c r="J10" s="82"/>
    </row>
    <row r="11" spans="2:13">
      <c r="B11" s="27" t="s">
        <v>605</v>
      </c>
      <c r="C11" s="3"/>
      <c r="D11" s="3"/>
      <c r="E11" s="6"/>
      <c r="F11" s="6"/>
      <c r="G11" s="69"/>
      <c r="H11" s="70"/>
      <c r="I11" s="285"/>
      <c r="J11" s="70"/>
    </row>
    <row r="12" spans="2:13">
      <c r="B12" s="247" t="s">
        <v>1274</v>
      </c>
      <c r="C12" s="343">
        <v>2.9170000000000001E-2</v>
      </c>
      <c r="D12" s="28">
        <f>'DEU 2.04 Beta'!E18</f>
        <v>0.57302911207079887</v>
      </c>
      <c r="E12" s="29">
        <f>'DEU 2.03 MRP Bloomberg'!F7</f>
        <v>0.1050636143787356</v>
      </c>
      <c r="F12" s="29">
        <f>'DEU 2.03 MRP Value Line'!F7</f>
        <v>0.12017002286753922</v>
      </c>
      <c r="G12" s="72">
        <f t="shared" ref="G12:G13" si="0">$C12+$D12*E12</f>
        <v>8.9374509658395676E-2</v>
      </c>
      <c r="H12" s="73">
        <f>$C12+$D12*F12</f>
        <v>9.8030921501313595E-2</v>
      </c>
      <c r="I12" s="72">
        <f>$C12+(0.75*$D12*E12)+(0.25*E12)</f>
        <v>0.10058928583848065</v>
      </c>
      <c r="J12" s="73">
        <f>$C12+(0.75*$D12*F12)+(0.25*F12)</f>
        <v>0.11085819684286999</v>
      </c>
    </row>
    <row r="13" spans="2:13" s="248" customFormat="1">
      <c r="B13" s="342" t="s">
        <v>1319</v>
      </c>
      <c r="C13" s="332">
        <f>AVERAGE(3,3,3.1,3.1,3.1,3.2)/100</f>
        <v>3.0833333333333334E-2</v>
      </c>
      <c r="D13" s="333">
        <f t="shared" ref="D13:F13" si="1">D12</f>
        <v>0.57302911207079887</v>
      </c>
      <c r="E13" s="334">
        <f t="shared" si="1"/>
        <v>0.1050636143787356</v>
      </c>
      <c r="F13" s="334">
        <f t="shared" si="1"/>
        <v>0.12017002286753922</v>
      </c>
      <c r="G13" s="335">
        <f t="shared" si="0"/>
        <v>9.1037842991729012E-2</v>
      </c>
      <c r="H13" s="336">
        <f>$C13+$D13*F13</f>
        <v>9.9694254834646931E-2</v>
      </c>
      <c r="I13" s="335">
        <f>$C13+(0.75*$D13*E13)+(0.25*E13)</f>
        <v>0.102252619171814</v>
      </c>
      <c r="J13" s="336">
        <f>$C13+(0.75*$D13*F13)+(0.25*F13)</f>
        <v>0.11252153017620334</v>
      </c>
      <c r="M13" s="337"/>
    </row>
    <row r="14" spans="2:13">
      <c r="B14" s="6" t="s">
        <v>28</v>
      </c>
      <c r="C14" s="6"/>
      <c r="D14" s="6"/>
      <c r="E14" s="6"/>
      <c r="F14" s="6"/>
      <c r="G14" s="75">
        <f>AVERAGE(G12:G13)</f>
        <v>9.0206176325062337E-2</v>
      </c>
      <c r="H14" s="287">
        <f>AVERAGE(H12:H13)</f>
        <v>9.886258816798027E-2</v>
      </c>
      <c r="I14" s="75">
        <f>AVERAGE(I12:I13)</f>
        <v>0.10142095250514732</v>
      </c>
      <c r="J14" s="287">
        <f>AVERAGE(J12:J13)</f>
        <v>0.11168986350953666</v>
      </c>
    </row>
    <row r="15" spans="2:13">
      <c r="B15" s="6"/>
      <c r="C15" s="6"/>
      <c r="D15" s="6"/>
      <c r="E15" s="6"/>
      <c r="F15" s="6"/>
      <c r="G15" s="74"/>
      <c r="H15" s="74"/>
      <c r="I15" s="74"/>
      <c r="J15" s="74"/>
    </row>
    <row r="16" spans="2:13">
      <c r="B16" s="6"/>
      <c r="C16" s="6"/>
      <c r="D16" s="6"/>
      <c r="E16" s="6"/>
      <c r="F16" s="6"/>
    </row>
    <row r="17" spans="2:13">
      <c r="B17" s="24"/>
      <c r="C17" s="24"/>
      <c r="D17" s="24"/>
      <c r="E17" s="440" t="s">
        <v>120</v>
      </c>
      <c r="F17" s="441"/>
      <c r="G17" s="442" t="s">
        <v>1148</v>
      </c>
      <c r="H17" s="443"/>
      <c r="I17" s="442" t="s">
        <v>1245</v>
      </c>
      <c r="J17" s="443"/>
    </row>
    <row r="18" spans="2:13" ht="38.25">
      <c r="B18" s="30"/>
      <c r="C18" s="31" t="s">
        <v>601</v>
      </c>
      <c r="D18" s="31" t="s">
        <v>602</v>
      </c>
      <c r="E18" s="68" t="s">
        <v>603</v>
      </c>
      <c r="F18" s="68" t="s">
        <v>604</v>
      </c>
      <c r="G18" s="79" t="s">
        <v>603</v>
      </c>
      <c r="H18" s="81" t="s">
        <v>604</v>
      </c>
      <c r="I18" s="79" t="s">
        <v>603</v>
      </c>
      <c r="J18" s="81" t="s">
        <v>604</v>
      </c>
    </row>
    <row r="19" spans="2:13">
      <c r="B19" s="6"/>
      <c r="C19" s="43"/>
      <c r="D19" s="43"/>
      <c r="E19" s="43"/>
      <c r="F19" s="43"/>
      <c r="G19" s="76"/>
      <c r="H19" s="77"/>
      <c r="I19" s="76"/>
      <c r="J19" s="77"/>
    </row>
    <row r="20" spans="2:13">
      <c r="B20" s="27" t="s">
        <v>606</v>
      </c>
      <c r="C20" s="3"/>
      <c r="D20" s="3"/>
      <c r="E20" s="6"/>
      <c r="F20" s="6"/>
      <c r="G20" s="69"/>
      <c r="H20" s="70"/>
      <c r="I20" s="69"/>
      <c r="J20" s="70"/>
    </row>
    <row r="21" spans="2:13">
      <c r="B21" s="6" t="str">
        <f>B12</f>
        <v>Current 30-Year Treasury [9]</v>
      </c>
      <c r="C21" s="29">
        <f>C12</f>
        <v>2.9170000000000001E-2</v>
      </c>
      <c r="D21" s="28">
        <f>'DEU 2.04 Beta'!F18</f>
        <v>0.6875</v>
      </c>
      <c r="E21" s="29">
        <f>E12</f>
        <v>0.1050636143787356</v>
      </c>
      <c r="F21" s="29">
        <f>F12</f>
        <v>0.12017002286753922</v>
      </c>
      <c r="G21" s="72">
        <f t="shared" ref="G21:G22" si="2">$C21+$D21*E21</f>
        <v>0.10140123488538072</v>
      </c>
      <c r="H21" s="73">
        <f>$C21+$D21*F21</f>
        <v>0.11178689072143322</v>
      </c>
      <c r="I21" s="72">
        <f>$C21+(0.75*$D21*E21)+(0.25*E21)</f>
        <v>0.10960932975871945</v>
      </c>
      <c r="J21" s="73">
        <f>$C21+(0.75*$D21*F21)+(0.25*F21)</f>
        <v>0.12117517375795972</v>
      </c>
    </row>
    <row r="22" spans="2:13" s="248" customFormat="1">
      <c r="B22" s="342" t="str">
        <f>B13</f>
        <v>Near Term Projected 30-Year Treasury [10]</v>
      </c>
      <c r="C22" s="334">
        <f>C13</f>
        <v>3.0833333333333334E-2</v>
      </c>
      <c r="D22" s="333">
        <f>D21</f>
        <v>0.6875</v>
      </c>
      <c r="E22" s="334">
        <f>E12</f>
        <v>0.1050636143787356</v>
      </c>
      <c r="F22" s="338">
        <f>F12</f>
        <v>0.12017002286753922</v>
      </c>
      <c r="G22" s="335">
        <f t="shared" si="2"/>
        <v>0.10306456821871406</v>
      </c>
      <c r="H22" s="336">
        <f>$C22+$D22*F22</f>
        <v>0.11345022405476655</v>
      </c>
      <c r="I22" s="335">
        <f>$C22+(0.75*$D22*E22)+(0.25*E22)</f>
        <v>0.11127266309205278</v>
      </c>
      <c r="J22" s="336">
        <f>$C22+(0.75*$D22*F22)+(0.25*F22)</f>
        <v>0.12283850709129304</v>
      </c>
      <c r="M22" s="337"/>
    </row>
    <row r="23" spans="2:13">
      <c r="B23" s="6" t="s">
        <v>28</v>
      </c>
      <c r="C23" s="6"/>
      <c r="D23" s="6"/>
      <c r="E23" s="6"/>
      <c r="F23" s="6"/>
      <c r="G23" s="75">
        <f>AVERAGE(G21:G22)</f>
        <v>0.10223290155204739</v>
      </c>
      <c r="H23" s="287">
        <f>AVERAGE(H21:H22)</f>
        <v>0.11261855738809989</v>
      </c>
      <c r="I23" s="75">
        <f>AVERAGE(I21:I22)</f>
        <v>0.11044099642538611</v>
      </c>
      <c r="J23" s="287">
        <f>AVERAGE(J21:J22)</f>
        <v>0.12200684042462638</v>
      </c>
    </row>
    <row r="24" spans="2:13">
      <c r="B24" s="6"/>
      <c r="C24" s="6"/>
      <c r="D24" s="6"/>
      <c r="E24" s="6"/>
      <c r="F24" s="6"/>
      <c r="G24" s="13"/>
      <c r="H24" s="13"/>
    </row>
    <row r="25" spans="2:13">
      <c r="B25" s="12"/>
      <c r="C25" s="12"/>
      <c r="D25" s="12"/>
      <c r="E25" s="12"/>
      <c r="F25" s="12"/>
      <c r="G25" s="12"/>
      <c r="H25" s="12"/>
    </row>
    <row r="26" spans="2:13">
      <c r="B26" s="12"/>
      <c r="C26" s="12"/>
      <c r="D26" s="12"/>
      <c r="E26" s="12"/>
      <c r="F26" s="12"/>
      <c r="G26" s="12"/>
      <c r="H26" s="12"/>
    </row>
    <row r="27" spans="2:13">
      <c r="B27" s="32" t="s">
        <v>77</v>
      </c>
      <c r="C27" s="12"/>
      <c r="D27" s="12"/>
      <c r="E27" s="12"/>
      <c r="F27" s="12"/>
      <c r="G27" s="12"/>
      <c r="H27" s="12"/>
    </row>
    <row r="28" spans="2:13">
      <c r="B28" s="12" t="s">
        <v>1249</v>
      </c>
      <c r="C28" s="12"/>
      <c r="D28" s="12"/>
      <c r="E28" s="12"/>
      <c r="F28" s="12"/>
      <c r="G28" s="12"/>
      <c r="H28" s="12"/>
    </row>
    <row r="29" spans="2:13">
      <c r="B29" s="12" t="s">
        <v>1323</v>
      </c>
      <c r="C29" s="12"/>
      <c r="D29" s="12"/>
      <c r="E29" s="12"/>
      <c r="F29" s="12"/>
      <c r="G29" s="12"/>
      <c r="H29" s="12"/>
    </row>
    <row r="30" spans="2:13">
      <c r="B30" s="12" t="s">
        <v>1324</v>
      </c>
      <c r="C30" s="12"/>
      <c r="D30" s="12"/>
      <c r="E30" s="12"/>
      <c r="F30" s="12"/>
      <c r="G30" s="12"/>
      <c r="H30" s="12"/>
    </row>
    <row r="31" spans="2:13">
      <c r="B31" s="12" t="s">
        <v>1325</v>
      </c>
      <c r="C31" s="12"/>
      <c r="D31" s="12"/>
      <c r="E31" s="12"/>
      <c r="F31" s="12"/>
      <c r="G31" s="12"/>
      <c r="H31" s="12"/>
    </row>
    <row r="32" spans="2:13">
      <c r="B32" s="12" t="s">
        <v>607</v>
      </c>
      <c r="C32" s="12"/>
      <c r="D32" s="12"/>
      <c r="E32" s="12"/>
      <c r="F32" s="12"/>
      <c r="G32" s="12"/>
      <c r="H32" s="12"/>
    </row>
    <row r="33" spans="2:6">
      <c r="B33" s="12" t="s">
        <v>1149</v>
      </c>
      <c r="C33" s="12"/>
      <c r="D33" s="12"/>
      <c r="E33" s="12"/>
      <c r="F33" s="12"/>
    </row>
    <row r="34" spans="2:6">
      <c r="B34" s="12" t="s">
        <v>1246</v>
      </c>
      <c r="C34" s="12"/>
      <c r="D34" s="12"/>
      <c r="E34" s="12"/>
      <c r="F34" s="12"/>
    </row>
    <row r="35" spans="2:6">
      <c r="B35" s="12" t="s">
        <v>1247</v>
      </c>
      <c r="C35" s="12"/>
      <c r="D35" s="12"/>
      <c r="E35" s="12"/>
      <c r="F35" s="12"/>
    </row>
    <row r="36" spans="2:6">
      <c r="B36" s="12" t="s">
        <v>1248</v>
      </c>
    </row>
    <row r="37" spans="2:6">
      <c r="B37" s="316" t="s">
        <v>1271</v>
      </c>
    </row>
    <row r="38" spans="2:6">
      <c r="B38" s="71"/>
    </row>
  </sheetData>
  <mergeCells count="6">
    <mergeCell ref="E8:F8"/>
    <mergeCell ref="E17:F17"/>
    <mergeCell ref="G8:H8"/>
    <mergeCell ref="G17:H17"/>
    <mergeCell ref="I8:J8"/>
    <mergeCell ref="I17:J17"/>
  </mergeCells>
  <printOptions horizontalCentered="1"/>
  <pageMargins left="0.7" right="0.7" top="0.75" bottom="0.75" header="0.3" footer="0.3"/>
  <pageSetup scale="83" orientation="landscape" useFirstPageNumber="1" r:id="rId1"/>
  <headerFooter scaleWithDoc="0">
    <oddHeader xml:space="preserve">&amp;R&amp;10Dominion Energy Utah
Docket No. 19-057-02
DEU Exhibit 2.05
</oddHeader>
  </headerFooter>
  <ignoredErrors>
    <ignoredError sqref="D21"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B1:I1170"/>
  <sheetViews>
    <sheetView view="pageLayout" zoomScale="85" zoomScaleNormal="85" zoomScaleSheetLayoutView="85" zoomScalePageLayoutView="85" workbookViewId="0">
      <selection activeCell="H23" sqref="H23"/>
    </sheetView>
  </sheetViews>
  <sheetFormatPr defaultColWidth="8.375" defaultRowHeight="12.75"/>
  <cols>
    <col min="1" max="1" width="2.25" style="45" customWidth="1"/>
    <col min="2" max="2" width="10.25" style="45" customWidth="1"/>
    <col min="3" max="5" width="9.5" style="59" customWidth="1"/>
    <col min="6" max="7" width="9.5" style="45" customWidth="1"/>
    <col min="8" max="8" width="11.625" style="45" bestFit="1" customWidth="1"/>
    <col min="9" max="9" width="2.25" style="45" customWidth="1"/>
    <col min="10" max="16384" width="8.375" style="45"/>
  </cols>
  <sheetData>
    <row r="1" spans="2:8" ht="13.5" customHeight="1"/>
    <row r="2" spans="2:8">
      <c r="C2" s="46" t="s">
        <v>608</v>
      </c>
      <c r="D2" s="47"/>
      <c r="E2" s="47"/>
      <c r="F2" s="47"/>
      <c r="G2" s="46"/>
    </row>
    <row r="3" spans="2:8">
      <c r="C3" s="46"/>
      <c r="D3" s="47"/>
      <c r="E3" s="47"/>
      <c r="F3" s="47"/>
      <c r="G3" s="46"/>
    </row>
    <row r="4" spans="2:8">
      <c r="C4" s="33" t="s">
        <v>51</v>
      </c>
      <c r="D4" s="48" t="s">
        <v>52</v>
      </c>
      <c r="E4" s="48" t="s">
        <v>53</v>
      </c>
      <c r="F4" s="48" t="s">
        <v>54</v>
      </c>
      <c r="G4" s="33" t="s">
        <v>55</v>
      </c>
    </row>
    <row r="5" spans="2:8" ht="38.25">
      <c r="C5" s="34" t="s">
        <v>609</v>
      </c>
      <c r="D5" s="34" t="s">
        <v>610</v>
      </c>
      <c r="E5" s="34" t="s">
        <v>611</v>
      </c>
      <c r="F5" s="34" t="s">
        <v>23</v>
      </c>
      <c r="G5" s="34" t="s">
        <v>612</v>
      </c>
    </row>
    <row r="6" spans="2:8">
      <c r="C6" s="49">
        <f>INTERCEPT(G48:G1167,LN(F48:F1167))</f>
        <v>-2.7426490055071459E-2</v>
      </c>
      <c r="D6" s="50">
        <f>SLOPE(G48:G1167,LN(F48:F1167))</f>
        <v>-2.7444137332219232E-2</v>
      </c>
      <c r="E6" s="51"/>
      <c r="F6" s="52"/>
      <c r="G6" s="52"/>
    </row>
    <row r="7" spans="2:8">
      <c r="C7" s="48"/>
      <c r="D7" s="53" t="s">
        <v>613</v>
      </c>
      <c r="E7" s="54">
        <f>'DEU 2.05 CAPM'!C12</f>
        <v>2.9170000000000001E-2</v>
      </c>
      <c r="F7" s="48">
        <f>($C$6+LN(E7)*$D$6)</f>
        <v>6.9577955564974481E-2</v>
      </c>
      <c r="G7" s="48">
        <f>E7+F7</f>
        <v>9.8747955564974482E-2</v>
      </c>
      <c r="H7" s="55"/>
    </row>
    <row r="8" spans="2:8">
      <c r="C8" s="48"/>
      <c r="D8" s="53" t="s">
        <v>1320</v>
      </c>
      <c r="E8" s="54">
        <f>'DEU 2.05 CAPM'!C13</f>
        <v>3.0833333333333334E-2</v>
      </c>
      <c r="F8" s="48">
        <f>($C$6+LN(E8)*$D$6)</f>
        <v>6.8056025231975487E-2</v>
      </c>
      <c r="G8" s="48">
        <f>E8+F8</f>
        <v>9.8889358565308824E-2</v>
      </c>
    </row>
    <row r="9" spans="2:8">
      <c r="C9" s="56"/>
      <c r="D9" s="57" t="s">
        <v>1321</v>
      </c>
      <c r="E9" s="78">
        <f>AVERAGE(3.9,4.2)/100</f>
        <v>4.0500000000000001E-2</v>
      </c>
      <c r="F9" s="56">
        <f>($C$6+LN(E9)*$D$6)</f>
        <v>6.0571854793119259E-2</v>
      </c>
      <c r="G9" s="56">
        <f>E9+F9</f>
        <v>0.10107185479311925</v>
      </c>
    </row>
    <row r="10" spans="2:8">
      <c r="B10" s="48"/>
      <c r="C10" s="35"/>
      <c r="D10" s="54"/>
      <c r="E10" s="48"/>
      <c r="F10" s="48"/>
    </row>
    <row r="11" spans="2:8">
      <c r="B11" s="48"/>
      <c r="C11" s="35"/>
      <c r="D11" s="54"/>
      <c r="E11" s="48"/>
      <c r="F11" s="48"/>
    </row>
    <row r="12" spans="2:8">
      <c r="B12" s="48"/>
      <c r="C12" s="35"/>
      <c r="D12" s="54"/>
      <c r="E12" s="48"/>
      <c r="F12" s="48"/>
    </row>
    <row r="13" spans="2:8">
      <c r="B13" s="48"/>
      <c r="C13" s="35"/>
      <c r="D13" s="54"/>
      <c r="E13" s="48"/>
      <c r="F13" s="48"/>
    </row>
    <row r="14" spans="2:8">
      <c r="B14" s="48"/>
      <c r="C14" s="35"/>
      <c r="D14" s="54"/>
      <c r="E14" s="48"/>
      <c r="F14" s="48"/>
    </row>
    <row r="15" spans="2:8">
      <c r="B15" s="48"/>
      <c r="C15" s="35"/>
      <c r="D15" s="54"/>
      <c r="E15" s="48"/>
      <c r="F15" s="48"/>
    </row>
    <row r="16" spans="2:8">
      <c r="B16" s="48"/>
      <c r="C16" s="35"/>
      <c r="D16" s="54"/>
      <c r="E16" s="48"/>
      <c r="F16" s="48"/>
    </row>
    <row r="17" spans="2:6">
      <c r="B17" s="48"/>
      <c r="C17" s="35"/>
      <c r="D17" s="54"/>
      <c r="E17" s="48"/>
      <c r="F17" s="48"/>
    </row>
    <row r="18" spans="2:6">
      <c r="B18" s="48"/>
      <c r="C18" s="35"/>
      <c r="D18" s="54"/>
      <c r="E18" s="48"/>
      <c r="F18" s="48"/>
    </row>
    <row r="19" spans="2:6">
      <c r="B19" s="48"/>
      <c r="C19" s="35"/>
      <c r="D19" s="54"/>
      <c r="E19" s="48"/>
      <c r="F19" s="48"/>
    </row>
    <row r="20" spans="2:6">
      <c r="B20" s="48"/>
      <c r="C20" s="35"/>
      <c r="D20" s="54"/>
      <c r="E20" s="48"/>
      <c r="F20" s="48"/>
    </row>
    <row r="21" spans="2:6">
      <c r="B21" s="48"/>
      <c r="C21" s="35"/>
      <c r="D21" s="54"/>
      <c r="E21" s="48"/>
      <c r="F21" s="48"/>
    </row>
    <row r="22" spans="2:6">
      <c r="B22" s="48"/>
      <c r="C22" s="35"/>
      <c r="D22" s="54"/>
      <c r="E22" s="48"/>
      <c r="F22" s="48"/>
    </row>
    <row r="23" spans="2:6">
      <c r="B23" s="48"/>
      <c r="C23" s="35"/>
      <c r="D23" s="54"/>
      <c r="E23" s="48"/>
      <c r="F23" s="48"/>
    </row>
    <row r="24" spans="2:6">
      <c r="B24" s="48"/>
      <c r="C24" s="35"/>
      <c r="D24" s="54"/>
      <c r="E24" s="48"/>
      <c r="F24" s="48"/>
    </row>
    <row r="25" spans="2:6">
      <c r="B25" s="48"/>
      <c r="C25" s="35"/>
      <c r="D25" s="54"/>
      <c r="E25" s="48"/>
      <c r="F25" s="48"/>
    </row>
    <row r="26" spans="2:6">
      <c r="B26" s="48"/>
      <c r="C26" s="35"/>
      <c r="D26" s="54"/>
      <c r="E26" s="48"/>
      <c r="F26" s="48"/>
    </row>
    <row r="27" spans="2:6">
      <c r="B27" s="48"/>
      <c r="C27" s="35"/>
      <c r="D27" s="54"/>
      <c r="E27" s="48"/>
      <c r="F27" s="48"/>
    </row>
    <row r="28" spans="2:6">
      <c r="B28" s="48"/>
      <c r="C28" s="35"/>
      <c r="D28" s="54"/>
      <c r="E28" s="48"/>
      <c r="F28" s="48"/>
    </row>
    <row r="29" spans="2:6">
      <c r="B29" s="48"/>
      <c r="C29" s="35"/>
      <c r="D29" s="54"/>
      <c r="E29" s="48"/>
      <c r="F29" s="48"/>
    </row>
    <row r="30" spans="2:6">
      <c r="B30" s="48"/>
      <c r="C30" s="35"/>
      <c r="D30" s="54"/>
      <c r="E30" s="48"/>
      <c r="F30" s="48"/>
    </row>
    <row r="31" spans="2:6">
      <c r="B31" s="48"/>
      <c r="C31" s="48"/>
      <c r="D31" s="48"/>
      <c r="E31" s="48"/>
      <c r="F31" s="48"/>
    </row>
    <row r="32" spans="2:6">
      <c r="B32" s="48"/>
      <c r="C32" s="48"/>
      <c r="D32" s="48"/>
      <c r="E32" s="48"/>
      <c r="F32" s="48"/>
    </row>
    <row r="33" spans="2:7">
      <c r="B33" s="58" t="s">
        <v>77</v>
      </c>
      <c r="C33" s="48"/>
      <c r="D33" s="48"/>
      <c r="E33" s="48"/>
      <c r="F33" s="48"/>
    </row>
    <row r="34" spans="2:7">
      <c r="B34" s="36" t="s">
        <v>614</v>
      </c>
      <c r="C34" s="48"/>
      <c r="D34" s="48"/>
      <c r="E34" s="48"/>
      <c r="F34" s="48"/>
    </row>
    <row r="35" spans="2:7">
      <c r="B35" s="36" t="s">
        <v>615</v>
      </c>
      <c r="C35" s="48"/>
      <c r="D35" s="48"/>
      <c r="E35" s="48"/>
      <c r="F35" s="48"/>
    </row>
    <row r="36" spans="2:7">
      <c r="B36" s="36" t="s">
        <v>616</v>
      </c>
      <c r="C36" s="48"/>
      <c r="D36" s="48"/>
      <c r="E36" s="48"/>
      <c r="F36" s="48"/>
    </row>
    <row r="37" spans="2:7">
      <c r="B37" s="59" t="s">
        <v>1275</v>
      </c>
      <c r="C37" s="48"/>
      <c r="D37" s="48"/>
      <c r="E37" s="48"/>
      <c r="F37" s="48"/>
    </row>
    <row r="38" spans="2:7">
      <c r="B38" s="36" t="s">
        <v>1140</v>
      </c>
      <c r="C38" s="48"/>
      <c r="D38" s="48"/>
      <c r="E38" s="48"/>
      <c r="F38" s="48"/>
    </row>
    <row r="39" spans="2:7">
      <c r="B39" s="36" t="s">
        <v>617</v>
      </c>
      <c r="C39" s="48"/>
      <c r="D39" s="48"/>
      <c r="E39" s="48"/>
      <c r="F39" s="48"/>
    </row>
    <row r="40" spans="2:7">
      <c r="B40" s="37" t="s">
        <v>618</v>
      </c>
    </row>
    <row r="41" spans="2:7">
      <c r="B41" s="38" t="s">
        <v>619</v>
      </c>
    </row>
    <row r="42" spans="2:7">
      <c r="B42" s="38" t="s">
        <v>620</v>
      </c>
    </row>
    <row r="43" spans="2:7">
      <c r="B43" s="38" t="s">
        <v>625</v>
      </c>
    </row>
    <row r="44" spans="2:7">
      <c r="B44" s="39" t="s">
        <v>621</v>
      </c>
    </row>
    <row r="45" spans="2:7">
      <c r="B45" s="40"/>
    </row>
    <row r="46" spans="2:7">
      <c r="C46" s="45"/>
      <c r="D46" s="60" t="s">
        <v>56</v>
      </c>
      <c r="E46" s="60" t="s">
        <v>57</v>
      </c>
      <c r="F46" s="60" t="s">
        <v>58</v>
      </c>
      <c r="G46" s="61" t="s">
        <v>59</v>
      </c>
    </row>
    <row r="47" spans="2:7" s="62" customFormat="1" ht="38.25">
      <c r="D47" s="41" t="s">
        <v>622</v>
      </c>
      <c r="E47" s="34" t="s">
        <v>612</v>
      </c>
      <c r="F47" s="34" t="s">
        <v>611</v>
      </c>
      <c r="G47" s="34" t="s">
        <v>23</v>
      </c>
    </row>
    <row r="48" spans="2:7">
      <c r="C48" s="45"/>
      <c r="D48" s="63">
        <v>29223</v>
      </c>
      <c r="E48" s="66">
        <v>0.1255</v>
      </c>
      <c r="F48" s="66">
        <v>9.3965591397849435E-2</v>
      </c>
      <c r="G48" s="48">
        <f>E48-F48</f>
        <v>3.1534408602150565E-2</v>
      </c>
    </row>
    <row r="49" spans="3:7">
      <c r="C49" s="45"/>
      <c r="D49" s="63">
        <v>29224</v>
      </c>
      <c r="E49" s="66">
        <v>0.13750000000000001</v>
      </c>
      <c r="F49" s="66">
        <v>9.4037634408602133E-2</v>
      </c>
      <c r="G49" s="48">
        <f t="shared" ref="G49:G112" si="0">E49-F49</f>
        <v>4.3462365591397878E-2</v>
      </c>
    </row>
    <row r="50" spans="3:7">
      <c r="C50" s="45"/>
      <c r="D50" s="63">
        <v>29234</v>
      </c>
      <c r="E50" s="66">
        <v>0.13200000000000001</v>
      </c>
      <c r="F50" s="66">
        <v>9.4450537634408541E-2</v>
      </c>
      <c r="G50" s="48">
        <f t="shared" si="0"/>
        <v>3.7549462365591466E-2</v>
      </c>
    </row>
    <row r="51" spans="3:7">
      <c r="C51" s="45"/>
      <c r="D51" s="63">
        <v>29238</v>
      </c>
      <c r="E51" s="66">
        <v>0.14000000000000001</v>
      </c>
      <c r="F51" s="66">
        <v>9.4752150537634389E-2</v>
      </c>
      <c r="G51" s="48">
        <f t="shared" si="0"/>
        <v>4.5247849462365625E-2</v>
      </c>
    </row>
    <row r="52" spans="3:7">
      <c r="C52" s="45"/>
      <c r="D52" s="63">
        <v>29251</v>
      </c>
      <c r="E52" s="66">
        <v>0.12609999999999999</v>
      </c>
      <c r="F52" s="66">
        <v>9.5603225806451586E-2</v>
      </c>
      <c r="G52" s="48">
        <f t="shared" si="0"/>
        <v>3.0496774193548404E-2</v>
      </c>
    </row>
    <row r="53" spans="3:7">
      <c r="C53" s="45"/>
      <c r="D53" s="63">
        <v>29259</v>
      </c>
      <c r="E53" s="66">
        <v>0.14499999999999999</v>
      </c>
      <c r="F53" s="66">
        <v>9.6341935483870919E-2</v>
      </c>
      <c r="G53" s="48">
        <f t="shared" si="0"/>
        <v>4.8658064516129071E-2</v>
      </c>
    </row>
    <row r="54" spans="3:7">
      <c r="C54" s="45"/>
      <c r="D54" s="63">
        <v>29265</v>
      </c>
      <c r="E54" s="66">
        <v>0.13</v>
      </c>
      <c r="F54" s="66">
        <v>9.6768817204301028E-2</v>
      </c>
      <c r="G54" s="48">
        <f t="shared" si="0"/>
        <v>3.3231182795698977E-2</v>
      </c>
    </row>
    <row r="55" spans="3:7">
      <c r="C55" s="45"/>
      <c r="D55" s="63">
        <v>29266</v>
      </c>
      <c r="E55" s="66">
        <v>0.13</v>
      </c>
      <c r="F55" s="66">
        <v>9.692419354838705E-2</v>
      </c>
      <c r="G55" s="48">
        <f t="shared" si="0"/>
        <v>3.3075806451612955E-2</v>
      </c>
    </row>
    <row r="56" spans="3:7">
      <c r="C56" s="45"/>
      <c r="D56" s="63">
        <v>29280</v>
      </c>
      <c r="E56" s="66">
        <v>0.14000000000000001</v>
      </c>
      <c r="F56" s="66">
        <v>9.8608602150537669E-2</v>
      </c>
      <c r="G56" s="48">
        <f t="shared" si="0"/>
        <v>4.1391397849462344E-2</v>
      </c>
    </row>
    <row r="57" spans="3:7">
      <c r="C57" s="45"/>
      <c r="D57" s="63">
        <v>29285</v>
      </c>
      <c r="E57" s="66">
        <v>0.14000000000000001</v>
      </c>
      <c r="F57" s="66">
        <v>9.9140322580645188E-2</v>
      </c>
      <c r="G57" s="48">
        <f t="shared" si="0"/>
        <v>4.0859677419354826E-2</v>
      </c>
    </row>
    <row r="58" spans="3:7">
      <c r="C58" s="45"/>
      <c r="D58" s="63">
        <v>29287</v>
      </c>
      <c r="E58" s="66">
        <v>0.13500000000000001</v>
      </c>
      <c r="F58" s="66">
        <v>9.9529569892473149E-2</v>
      </c>
      <c r="G58" s="48">
        <f t="shared" si="0"/>
        <v>3.547043010752686E-2</v>
      </c>
    </row>
    <row r="59" spans="3:7">
      <c r="C59" s="45"/>
      <c r="D59" s="63">
        <v>29294</v>
      </c>
      <c r="E59" s="66">
        <v>0.14000000000000001</v>
      </c>
      <c r="F59" s="66">
        <v>0.10042795698924738</v>
      </c>
      <c r="G59" s="48">
        <f t="shared" si="0"/>
        <v>3.9572043010752636E-2</v>
      </c>
    </row>
    <row r="60" spans="3:7">
      <c r="C60" s="45"/>
      <c r="D60" s="63">
        <v>29307</v>
      </c>
      <c r="E60" s="66">
        <v>0.12689999999999999</v>
      </c>
      <c r="F60" s="66">
        <v>0.102089247311828</v>
      </c>
      <c r="G60" s="48">
        <f t="shared" si="0"/>
        <v>2.4810752688171983E-2</v>
      </c>
    </row>
    <row r="61" spans="3:7">
      <c r="C61" s="45"/>
      <c r="D61" s="63">
        <v>29312</v>
      </c>
      <c r="E61" s="66">
        <v>0.14749999999999999</v>
      </c>
      <c r="F61" s="66">
        <v>0.10265591397849466</v>
      </c>
      <c r="G61" s="48">
        <f t="shared" si="0"/>
        <v>4.4844086021505331E-2</v>
      </c>
    </row>
    <row r="62" spans="3:7">
      <c r="C62" s="45"/>
      <c r="D62" s="63">
        <v>29340</v>
      </c>
      <c r="E62" s="66">
        <v>0.125</v>
      </c>
      <c r="F62" s="66">
        <v>0.1051494623655914</v>
      </c>
      <c r="G62" s="48">
        <f t="shared" si="0"/>
        <v>1.9850537634408597E-2</v>
      </c>
    </row>
    <row r="63" spans="3:7">
      <c r="C63" s="45"/>
      <c r="D63" s="63">
        <v>29348</v>
      </c>
      <c r="E63" s="66">
        <v>0.14269999999999999</v>
      </c>
      <c r="F63" s="66">
        <v>0.10564462365591397</v>
      </c>
      <c r="G63" s="48">
        <f t="shared" si="0"/>
        <v>3.7055376344086025E-2</v>
      </c>
    </row>
    <row r="64" spans="3:7">
      <c r="C64" s="45"/>
      <c r="D64" s="63">
        <v>29349</v>
      </c>
      <c r="E64" s="66">
        <v>0.13750000000000001</v>
      </c>
      <c r="F64" s="66">
        <v>0.10572150537634405</v>
      </c>
      <c r="G64" s="48">
        <f t="shared" si="0"/>
        <v>3.1778494623655965E-2</v>
      </c>
    </row>
    <row r="65" spans="3:9">
      <c r="C65" s="45"/>
      <c r="D65" s="63">
        <v>29360</v>
      </c>
      <c r="E65" s="66">
        <v>0.155</v>
      </c>
      <c r="F65" s="66">
        <v>0.10627903225806448</v>
      </c>
      <c r="G65" s="48">
        <f t="shared" si="0"/>
        <v>4.8720967741935517E-2</v>
      </c>
    </row>
    <row r="66" spans="3:9">
      <c r="C66" s="45"/>
      <c r="D66" s="63">
        <v>29368</v>
      </c>
      <c r="E66" s="66">
        <v>0.14599999999999999</v>
      </c>
      <c r="F66" s="66">
        <v>0.10661881720430101</v>
      </c>
      <c r="G66" s="48">
        <f t="shared" si="0"/>
        <v>3.938118279569898E-2</v>
      </c>
    </row>
    <row r="67" spans="3:9">
      <c r="C67" s="45"/>
      <c r="D67" s="63">
        <v>29370</v>
      </c>
      <c r="E67" s="66">
        <v>0.16</v>
      </c>
      <c r="F67" s="66">
        <v>0.10675215053763439</v>
      </c>
      <c r="G67" s="48">
        <f t="shared" si="0"/>
        <v>5.3247849462365618E-2</v>
      </c>
    </row>
    <row r="68" spans="3:9">
      <c r="C68" s="45"/>
      <c r="D68" s="63">
        <v>29382</v>
      </c>
      <c r="E68" s="66">
        <v>0.13780000000000001</v>
      </c>
      <c r="F68" s="66">
        <v>0.10717526881720427</v>
      </c>
      <c r="G68" s="48">
        <f t="shared" si="0"/>
        <v>3.0624731182795739E-2</v>
      </c>
    </row>
    <row r="69" spans="3:9">
      <c r="C69" s="45"/>
      <c r="D69" s="63">
        <v>29397</v>
      </c>
      <c r="E69" s="66">
        <v>0.14249999999999999</v>
      </c>
      <c r="F69" s="66">
        <v>0.10744516129032258</v>
      </c>
      <c r="G69" s="48">
        <f t="shared" si="0"/>
        <v>3.5054838709677405E-2</v>
      </c>
      <c r="I69" s="59"/>
    </row>
    <row r="70" spans="3:9">
      <c r="C70" s="45"/>
      <c r="D70" s="63">
        <v>29411</v>
      </c>
      <c r="E70" s="66">
        <v>0.14510000000000001</v>
      </c>
      <c r="F70" s="66">
        <v>0.1078010752688172</v>
      </c>
      <c r="G70" s="48">
        <f t="shared" si="0"/>
        <v>3.7298924731182806E-2</v>
      </c>
    </row>
    <row r="71" spans="3:9">
      <c r="C71" s="45"/>
      <c r="D71" s="63">
        <v>29419</v>
      </c>
      <c r="E71" s="66">
        <v>0.129</v>
      </c>
      <c r="F71" s="66">
        <v>0.10794247311827959</v>
      </c>
      <c r="G71" s="48">
        <f t="shared" si="0"/>
        <v>2.1057526881720412E-2</v>
      </c>
    </row>
    <row r="72" spans="3:9">
      <c r="C72" s="45"/>
      <c r="D72" s="63">
        <v>29420</v>
      </c>
      <c r="E72" s="66">
        <v>0.13800000000000001</v>
      </c>
      <c r="F72" s="66">
        <v>0.10795752688172046</v>
      </c>
      <c r="G72" s="48">
        <f t="shared" si="0"/>
        <v>3.0042473118279553E-2</v>
      </c>
    </row>
    <row r="73" spans="3:9">
      <c r="C73" s="45"/>
      <c r="D73" s="63">
        <v>29424</v>
      </c>
      <c r="E73" s="66">
        <v>0.14099999999999999</v>
      </c>
      <c r="F73" s="66">
        <v>0.10795376344086022</v>
      </c>
      <c r="G73" s="48">
        <f t="shared" si="0"/>
        <v>3.3046236559139769E-2</v>
      </c>
    </row>
    <row r="74" spans="3:9">
      <c r="C74" s="45"/>
      <c r="D74" s="63">
        <v>29425</v>
      </c>
      <c r="E74" s="66">
        <v>0.1419</v>
      </c>
      <c r="F74" s="66">
        <v>0.10794408602150536</v>
      </c>
      <c r="G74" s="48">
        <f t="shared" si="0"/>
        <v>3.3955913978494637E-2</v>
      </c>
    </row>
    <row r="75" spans="3:9">
      <c r="C75" s="45"/>
      <c r="D75" s="63">
        <v>29434</v>
      </c>
      <c r="E75" s="66">
        <v>0.125</v>
      </c>
      <c r="F75" s="66">
        <v>0.10804892473118279</v>
      </c>
      <c r="G75" s="48">
        <f t="shared" si="0"/>
        <v>1.6951075268817214E-2</v>
      </c>
    </row>
    <row r="76" spans="3:9">
      <c r="C76" s="45"/>
      <c r="D76" s="63">
        <v>29444</v>
      </c>
      <c r="E76" s="66">
        <v>0.14849999999999999</v>
      </c>
      <c r="F76" s="66">
        <v>0.10816559139784947</v>
      </c>
      <c r="G76" s="48">
        <f t="shared" si="0"/>
        <v>4.0334408602150526E-2</v>
      </c>
    </row>
    <row r="77" spans="3:9">
      <c r="C77" s="45"/>
      <c r="D77" s="63">
        <v>29454</v>
      </c>
      <c r="E77" s="66">
        <v>0.1303</v>
      </c>
      <c r="F77" s="66">
        <v>0.10846344086021509</v>
      </c>
      <c r="G77" s="48">
        <f t="shared" si="0"/>
        <v>2.1836559139784911E-2</v>
      </c>
      <c r="I77" s="55"/>
    </row>
    <row r="78" spans="3:9">
      <c r="C78" s="45"/>
      <c r="D78" s="63">
        <v>29461</v>
      </c>
      <c r="E78" s="66">
        <v>0.1361</v>
      </c>
      <c r="F78" s="66">
        <v>0.10877311827956991</v>
      </c>
      <c r="G78" s="48">
        <f t="shared" si="0"/>
        <v>2.7326881720430088E-2</v>
      </c>
    </row>
    <row r="79" spans="3:9">
      <c r="C79" s="45"/>
      <c r="D79" s="63">
        <v>29461</v>
      </c>
      <c r="E79" s="66">
        <v>0.14000000000000001</v>
      </c>
      <c r="F79" s="66">
        <v>0.10877311827956991</v>
      </c>
      <c r="G79" s="48">
        <f t="shared" si="0"/>
        <v>3.1226881720430102E-2</v>
      </c>
    </row>
    <row r="80" spans="3:9">
      <c r="C80" s="45"/>
      <c r="D80" s="63">
        <v>29468</v>
      </c>
      <c r="E80" s="66">
        <v>0.14000000000000001</v>
      </c>
      <c r="F80" s="66">
        <v>0.10900376344086023</v>
      </c>
      <c r="G80" s="48">
        <f t="shared" si="0"/>
        <v>3.0996236559139786E-2</v>
      </c>
    </row>
    <row r="81" spans="3:9">
      <c r="C81" s="45"/>
      <c r="D81" s="63">
        <v>29488</v>
      </c>
      <c r="E81" s="66">
        <v>0.15</v>
      </c>
      <c r="F81" s="66">
        <v>0.10985053763440858</v>
      </c>
      <c r="G81" s="48">
        <f t="shared" si="0"/>
        <v>4.0149462365591415E-2</v>
      </c>
    </row>
    <row r="82" spans="3:9">
      <c r="C82" s="45"/>
      <c r="D82" s="63">
        <v>29503</v>
      </c>
      <c r="E82" s="66">
        <v>0.14499999999999999</v>
      </c>
      <c r="F82" s="66">
        <v>0.11058064516129031</v>
      </c>
      <c r="G82" s="48">
        <f t="shared" si="0"/>
        <v>3.4419354838709684E-2</v>
      </c>
    </row>
    <row r="83" spans="3:9">
      <c r="C83" s="45"/>
      <c r="D83" s="63">
        <v>29503</v>
      </c>
      <c r="E83" s="66">
        <v>0.14499999999999999</v>
      </c>
      <c r="F83" s="66">
        <v>0.11058064516129031</v>
      </c>
      <c r="G83" s="48">
        <f t="shared" si="0"/>
        <v>3.4419354838709684E-2</v>
      </c>
    </row>
    <row r="84" spans="3:9">
      <c r="C84" s="45"/>
      <c r="D84" s="63">
        <v>29518</v>
      </c>
      <c r="E84" s="66">
        <v>0.14000000000000001</v>
      </c>
      <c r="F84" s="66">
        <v>0.11093494623655914</v>
      </c>
      <c r="G84" s="48">
        <f t="shared" si="0"/>
        <v>2.9065053763440873E-2</v>
      </c>
    </row>
    <row r="85" spans="3:9">
      <c r="C85" s="45"/>
      <c r="D85" s="63">
        <v>29521</v>
      </c>
      <c r="E85" s="66">
        <v>0.152</v>
      </c>
      <c r="F85" s="66">
        <v>0.11098064516129033</v>
      </c>
      <c r="G85" s="48">
        <f t="shared" si="0"/>
        <v>4.1019354838709665E-2</v>
      </c>
    </row>
    <row r="86" spans="3:9">
      <c r="C86" s="45"/>
      <c r="D86" s="63">
        <v>29521</v>
      </c>
      <c r="E86" s="66">
        <v>0.152</v>
      </c>
      <c r="F86" s="66">
        <v>0.11098064516129033</v>
      </c>
      <c r="G86" s="48">
        <f t="shared" si="0"/>
        <v>4.1019354838709665E-2</v>
      </c>
      <c r="I86" s="55"/>
    </row>
    <row r="87" spans="3:9">
      <c r="C87" s="45"/>
      <c r="D87" s="63">
        <v>29522</v>
      </c>
      <c r="E87" s="66">
        <v>0.12</v>
      </c>
      <c r="F87" s="66">
        <v>0.11103709677419356</v>
      </c>
      <c r="G87" s="48">
        <f t="shared" si="0"/>
        <v>8.9629032258064373E-3</v>
      </c>
    </row>
    <row r="88" spans="3:9">
      <c r="C88" s="45"/>
      <c r="D88" s="63">
        <v>29522</v>
      </c>
      <c r="E88" s="66">
        <v>0.13</v>
      </c>
      <c r="F88" s="66">
        <v>0.11103709677419356</v>
      </c>
      <c r="G88" s="48">
        <f t="shared" si="0"/>
        <v>1.8962903225806446E-2</v>
      </c>
    </row>
    <row r="89" spans="3:9">
      <c r="C89" s="45"/>
      <c r="D89" s="63">
        <v>29525</v>
      </c>
      <c r="E89" s="66">
        <v>0.14499999999999999</v>
      </c>
      <c r="F89" s="66">
        <v>0.11117311827956994</v>
      </c>
      <c r="G89" s="48">
        <f t="shared" si="0"/>
        <v>3.3826881720430052E-2</v>
      </c>
    </row>
    <row r="90" spans="3:9">
      <c r="C90" s="45"/>
      <c r="D90" s="63">
        <v>29529</v>
      </c>
      <c r="E90" s="66">
        <v>0.15</v>
      </c>
      <c r="F90" s="66">
        <v>0.11119677419354843</v>
      </c>
      <c r="G90" s="48">
        <f t="shared" si="0"/>
        <v>3.8803225806451569E-2</v>
      </c>
    </row>
    <row r="91" spans="3:9">
      <c r="C91" s="45"/>
      <c r="D91" s="63">
        <v>29531</v>
      </c>
      <c r="E91" s="66">
        <v>0.14349999999999999</v>
      </c>
      <c r="F91" s="66">
        <v>0.11127903225806456</v>
      </c>
      <c r="G91" s="48">
        <f t="shared" si="0"/>
        <v>3.2220967741935433E-2</v>
      </c>
    </row>
    <row r="92" spans="3:9">
      <c r="C92" s="45"/>
      <c r="D92" s="63">
        <v>29535</v>
      </c>
      <c r="E92" s="66">
        <v>0.13250000000000001</v>
      </c>
      <c r="F92" s="66">
        <v>0.11136182795698926</v>
      </c>
      <c r="G92" s="48">
        <f t="shared" si="0"/>
        <v>2.1138172043010744E-2</v>
      </c>
    </row>
    <row r="93" spans="3:9">
      <c r="C93" s="45"/>
      <c r="D93" s="63">
        <v>29542</v>
      </c>
      <c r="E93" s="66">
        <v>0.155</v>
      </c>
      <c r="F93" s="66">
        <v>0.11138118279569896</v>
      </c>
      <c r="G93" s="48">
        <f t="shared" si="0"/>
        <v>4.3618817204301039E-2</v>
      </c>
    </row>
    <row r="94" spans="3:9">
      <c r="C94" s="45"/>
      <c r="D94" s="63">
        <v>29544</v>
      </c>
      <c r="E94" s="66">
        <v>0.13500000000000001</v>
      </c>
      <c r="F94" s="66">
        <v>0.11133387096774199</v>
      </c>
      <c r="G94" s="48">
        <f t="shared" si="0"/>
        <v>2.3666129032258024E-2</v>
      </c>
    </row>
    <row r="95" spans="3:9">
      <c r="C95" s="45"/>
      <c r="D95" s="63">
        <v>29560</v>
      </c>
      <c r="E95" s="66">
        <v>0.14599999999999999</v>
      </c>
      <c r="F95" s="66">
        <v>0.11126290322580645</v>
      </c>
      <c r="G95" s="48">
        <f t="shared" si="0"/>
        <v>3.4737096774193538E-2</v>
      </c>
    </row>
    <row r="96" spans="3:9">
      <c r="C96" s="45"/>
      <c r="D96" s="63">
        <v>29563</v>
      </c>
      <c r="E96" s="66">
        <v>0.16399999999999998</v>
      </c>
      <c r="F96" s="66">
        <v>0.11127913978494623</v>
      </c>
      <c r="G96" s="48">
        <f t="shared" si="0"/>
        <v>5.2720860215053747E-2</v>
      </c>
    </row>
    <row r="97" spans="3:9">
      <c r="C97" s="45"/>
      <c r="D97" s="63">
        <v>29567</v>
      </c>
      <c r="E97" s="66">
        <v>0.1545</v>
      </c>
      <c r="F97" s="66">
        <v>0.11141290322580642</v>
      </c>
      <c r="G97" s="48">
        <f t="shared" si="0"/>
        <v>4.3087096774193576E-2</v>
      </c>
    </row>
    <row r="98" spans="3:9">
      <c r="C98" s="45"/>
      <c r="D98" s="63">
        <v>29572</v>
      </c>
      <c r="E98" s="66">
        <v>0.14199999999999999</v>
      </c>
      <c r="F98" s="66">
        <v>0.1115395698924731</v>
      </c>
      <c r="G98" s="48">
        <f t="shared" si="0"/>
        <v>3.0460430107526887E-2</v>
      </c>
    </row>
    <row r="99" spans="3:9">
      <c r="C99" s="45"/>
      <c r="D99" s="63">
        <v>29572</v>
      </c>
      <c r="E99" s="66">
        <v>0.14400000000000002</v>
      </c>
      <c r="F99" s="66">
        <v>0.1115395698924731</v>
      </c>
      <c r="G99" s="48">
        <f t="shared" si="0"/>
        <v>3.2460430107526916E-2</v>
      </c>
    </row>
    <row r="100" spans="3:9">
      <c r="C100" s="45"/>
      <c r="D100" s="63">
        <v>29573</v>
      </c>
      <c r="E100" s="66">
        <v>0.14000000000000001</v>
      </c>
      <c r="F100" s="66">
        <v>0.11155795698924729</v>
      </c>
      <c r="G100" s="48">
        <f t="shared" si="0"/>
        <v>2.8442043010752718E-2</v>
      </c>
    </row>
    <row r="101" spans="3:9">
      <c r="C101" s="45"/>
      <c r="D101" s="63">
        <v>29577</v>
      </c>
      <c r="E101" s="66">
        <v>0.13449999999999998</v>
      </c>
      <c r="F101" s="66">
        <v>0.11148344086021504</v>
      </c>
      <c r="G101" s="48">
        <f t="shared" si="0"/>
        <v>2.301655913978494E-2</v>
      </c>
    </row>
    <row r="102" spans="3:9">
      <c r="C102" s="45"/>
      <c r="D102" s="63">
        <v>29581</v>
      </c>
      <c r="E102" s="66">
        <v>0.14000000000000001</v>
      </c>
      <c r="F102" s="66">
        <v>0.11139290322580646</v>
      </c>
      <c r="G102" s="48">
        <f t="shared" si="0"/>
        <v>2.8607096774193555E-2</v>
      </c>
    </row>
    <row r="103" spans="3:9">
      <c r="C103" s="45"/>
      <c r="D103" s="63">
        <v>29585</v>
      </c>
      <c r="E103" s="66">
        <v>0.14499999999999999</v>
      </c>
      <c r="F103" s="66">
        <v>0.1113468817204301</v>
      </c>
      <c r="G103" s="48">
        <f t="shared" si="0"/>
        <v>3.3653118279569891E-2</v>
      </c>
    </row>
    <row r="104" spans="3:9">
      <c r="C104" s="45"/>
      <c r="D104" s="63">
        <v>29586</v>
      </c>
      <c r="E104" s="66">
        <v>0.14560000000000001</v>
      </c>
      <c r="F104" s="66">
        <v>0.11133086021505377</v>
      </c>
      <c r="G104" s="48">
        <f t="shared" si="0"/>
        <v>3.4269139784946237E-2</v>
      </c>
      <c r="I104" s="59"/>
    </row>
    <row r="105" spans="3:9">
      <c r="C105" s="45"/>
      <c r="D105" s="63">
        <v>29593</v>
      </c>
      <c r="E105" s="66">
        <v>0.14300000000000002</v>
      </c>
      <c r="F105" s="66">
        <v>0.11130225806451613</v>
      </c>
      <c r="G105" s="48">
        <f t="shared" si="0"/>
        <v>3.1697741935483886E-2</v>
      </c>
      <c r="I105" s="59"/>
    </row>
    <row r="106" spans="3:9">
      <c r="C106" s="45"/>
      <c r="D106" s="63">
        <v>29598</v>
      </c>
      <c r="E106" s="66">
        <v>0.14949999999999999</v>
      </c>
      <c r="F106" s="66">
        <v>0.1113751612903226</v>
      </c>
      <c r="G106" s="48">
        <f t="shared" si="0"/>
        <v>3.8124838709677394E-2</v>
      </c>
    </row>
    <row r="107" spans="3:9">
      <c r="C107" s="45"/>
      <c r="D107" s="63">
        <v>29612</v>
      </c>
      <c r="E107" s="66">
        <v>0.1525</v>
      </c>
      <c r="F107" s="66">
        <v>0.11201602150537632</v>
      </c>
      <c r="G107" s="48">
        <f t="shared" si="0"/>
        <v>4.0483978494623679E-2</v>
      </c>
      <c r="I107" s="59"/>
    </row>
    <row r="108" spans="3:9">
      <c r="C108" s="45"/>
      <c r="D108" s="63">
        <v>29616</v>
      </c>
      <c r="E108" s="66">
        <v>0.13250000000000001</v>
      </c>
      <c r="F108" s="66">
        <v>0.11235677419354841</v>
      </c>
      <c r="G108" s="48">
        <f t="shared" si="0"/>
        <v>2.0143225806451601E-2</v>
      </c>
      <c r="I108" s="59"/>
    </row>
    <row r="109" spans="3:9">
      <c r="C109" s="45"/>
      <c r="D109" s="63">
        <v>29628</v>
      </c>
      <c r="E109" s="66">
        <v>0.14499999999999999</v>
      </c>
      <c r="F109" s="66">
        <v>0.1133904301075269</v>
      </c>
      <c r="G109" s="48">
        <f t="shared" si="0"/>
        <v>3.1609569892473086E-2</v>
      </c>
      <c r="I109" s="59"/>
    </row>
    <row r="110" spans="3:9">
      <c r="C110" s="45"/>
      <c r="D110" s="63">
        <v>29637</v>
      </c>
      <c r="E110" s="66">
        <v>0.14499999999999999</v>
      </c>
      <c r="F110" s="66">
        <v>0.11402591397849463</v>
      </c>
      <c r="G110" s="48">
        <f t="shared" si="0"/>
        <v>3.0974086021505365E-2</v>
      </c>
    </row>
    <row r="111" spans="3:9">
      <c r="C111" s="45"/>
      <c r="D111" s="63">
        <v>29657</v>
      </c>
      <c r="E111" s="66">
        <v>0.1565</v>
      </c>
      <c r="F111" s="66">
        <v>0.1160887096774193</v>
      </c>
      <c r="G111" s="48">
        <f t="shared" si="0"/>
        <v>4.0411290322580701E-2</v>
      </c>
    </row>
    <row r="112" spans="3:9">
      <c r="C112" s="45"/>
      <c r="D112" s="63">
        <v>29670</v>
      </c>
      <c r="E112" s="66">
        <v>0.153</v>
      </c>
      <c r="F112" s="66">
        <v>0.11749021505376339</v>
      </c>
      <c r="G112" s="48">
        <f t="shared" si="0"/>
        <v>3.5509784946236606E-2</v>
      </c>
    </row>
    <row r="113" spans="3:7">
      <c r="C113" s="45"/>
      <c r="D113" s="63">
        <v>29677</v>
      </c>
      <c r="E113" s="66">
        <v>0.153</v>
      </c>
      <c r="F113" s="66">
        <v>0.11825258064516124</v>
      </c>
      <c r="G113" s="48">
        <f t="shared" ref="G113:G176" si="1">E113-F113</f>
        <v>3.4747419354838757E-2</v>
      </c>
    </row>
    <row r="114" spans="3:7">
      <c r="C114" s="45"/>
      <c r="D114" s="63">
        <v>29685</v>
      </c>
      <c r="E114" s="66">
        <v>0.15</v>
      </c>
      <c r="F114" s="66">
        <v>0.11919032258064512</v>
      </c>
      <c r="G114" s="48">
        <f t="shared" si="1"/>
        <v>3.0809677419354878E-2</v>
      </c>
    </row>
    <row r="115" spans="3:7">
      <c r="C115" s="45"/>
      <c r="D115" s="63">
        <v>29705</v>
      </c>
      <c r="E115" s="66">
        <v>0.13500000000000001</v>
      </c>
      <c r="F115" s="66">
        <v>0.12131913978494621</v>
      </c>
      <c r="G115" s="48">
        <f t="shared" si="1"/>
        <v>1.3680860215053797E-2</v>
      </c>
    </row>
    <row r="116" spans="3:7">
      <c r="C116" s="45"/>
      <c r="D116" s="63">
        <v>29705</v>
      </c>
      <c r="E116" s="66">
        <v>0.14249999999999999</v>
      </c>
      <c r="F116" s="66">
        <v>0.12131913978494621</v>
      </c>
      <c r="G116" s="48">
        <f t="shared" si="1"/>
        <v>2.1180860215053776E-2</v>
      </c>
    </row>
    <row r="117" spans="3:7">
      <c r="C117" s="45"/>
      <c r="D117" s="63">
        <v>29706</v>
      </c>
      <c r="E117" s="66">
        <v>0.13600000000000001</v>
      </c>
      <c r="F117" s="66">
        <v>0.12148806451612901</v>
      </c>
      <c r="G117" s="48">
        <f t="shared" si="1"/>
        <v>1.4511935483871002E-2</v>
      </c>
    </row>
    <row r="118" spans="3:7">
      <c r="C118" s="45"/>
      <c r="D118" s="63">
        <v>29706</v>
      </c>
      <c r="E118" s="66">
        <v>0.15</v>
      </c>
      <c r="F118" s="66">
        <v>0.12148806451612901</v>
      </c>
      <c r="G118" s="48">
        <f t="shared" si="1"/>
        <v>2.8511935483870987E-2</v>
      </c>
    </row>
    <row r="119" spans="3:7">
      <c r="C119" s="45"/>
      <c r="D119" s="63">
        <v>29727</v>
      </c>
      <c r="E119" s="66">
        <v>0.14000000000000001</v>
      </c>
      <c r="F119" s="66">
        <v>0.12378913978494624</v>
      </c>
      <c r="G119" s="48">
        <f t="shared" si="1"/>
        <v>1.6210860215053774E-2</v>
      </c>
    </row>
    <row r="120" spans="3:7">
      <c r="C120" s="45"/>
      <c r="D120" s="63">
        <v>29740</v>
      </c>
      <c r="E120" s="66">
        <v>0.1467</v>
      </c>
      <c r="F120" s="66">
        <v>0.12463139784946238</v>
      </c>
      <c r="G120" s="48">
        <f t="shared" si="1"/>
        <v>2.2068602150537617E-2</v>
      </c>
    </row>
    <row r="121" spans="3:7">
      <c r="C121" s="45"/>
      <c r="D121" s="63">
        <v>29759</v>
      </c>
      <c r="E121" s="66">
        <v>0.16</v>
      </c>
      <c r="F121" s="66">
        <v>0.12580430107526883</v>
      </c>
      <c r="G121" s="48">
        <f t="shared" si="1"/>
        <v>3.4195698924731177E-2</v>
      </c>
    </row>
    <row r="122" spans="3:7">
      <c r="C122" s="45"/>
      <c r="D122" s="63">
        <v>29762</v>
      </c>
      <c r="E122" s="66">
        <v>0.14749999999999999</v>
      </c>
      <c r="F122" s="66">
        <v>0.12605032258064514</v>
      </c>
      <c r="G122" s="48">
        <f t="shared" si="1"/>
        <v>2.1449677419354857E-2</v>
      </c>
    </row>
    <row r="123" spans="3:7">
      <c r="C123" s="45"/>
      <c r="D123" s="63">
        <v>29769</v>
      </c>
      <c r="E123" s="66">
        <v>0.14000000000000001</v>
      </c>
      <c r="F123" s="66">
        <v>0.12645838709677418</v>
      </c>
      <c r="G123" s="48">
        <f t="shared" si="1"/>
        <v>1.3541612903225836E-2</v>
      </c>
    </row>
    <row r="124" spans="3:7">
      <c r="C124" s="45"/>
      <c r="D124" s="63">
        <v>29777</v>
      </c>
      <c r="E124" s="66">
        <v>0.16</v>
      </c>
      <c r="F124" s="66">
        <v>0.1269874193548387</v>
      </c>
      <c r="G124" s="48">
        <f t="shared" si="1"/>
        <v>3.3012580645161299E-2</v>
      </c>
    </row>
    <row r="125" spans="3:7">
      <c r="C125" s="45"/>
      <c r="D125" s="63">
        <v>29781</v>
      </c>
      <c r="E125" s="66">
        <v>0.16899999999999998</v>
      </c>
      <c r="F125" s="66">
        <v>0.12722150537634408</v>
      </c>
      <c r="G125" s="48">
        <f t="shared" si="1"/>
        <v>4.1778494623655904E-2</v>
      </c>
    </row>
    <row r="126" spans="3:7">
      <c r="C126" s="45"/>
      <c r="D126" s="63">
        <v>29788</v>
      </c>
      <c r="E126" s="66">
        <v>0.1578</v>
      </c>
      <c r="F126" s="66">
        <v>0.12783924731182797</v>
      </c>
      <c r="G126" s="48">
        <f t="shared" si="1"/>
        <v>2.9960752688172027E-2</v>
      </c>
    </row>
    <row r="127" spans="3:7">
      <c r="C127" s="45"/>
      <c r="D127" s="63">
        <v>29794</v>
      </c>
      <c r="E127" s="66">
        <v>0.13769999999999999</v>
      </c>
      <c r="F127" s="66">
        <v>0.12829451612903225</v>
      </c>
      <c r="G127" s="48">
        <f t="shared" si="1"/>
        <v>9.4054838709677346E-3</v>
      </c>
    </row>
    <row r="128" spans="3:7">
      <c r="C128" s="45"/>
      <c r="D128" s="63">
        <v>29794</v>
      </c>
      <c r="E128" s="66">
        <v>0.155</v>
      </c>
      <c r="F128" s="66">
        <v>0.12829451612903225</v>
      </c>
      <c r="G128" s="48">
        <f t="shared" si="1"/>
        <v>2.6705483870967744E-2</v>
      </c>
    </row>
    <row r="129" spans="3:7">
      <c r="C129" s="45"/>
      <c r="D129" s="63">
        <v>29798</v>
      </c>
      <c r="E129" s="66">
        <v>0.13500000000000001</v>
      </c>
      <c r="F129" s="66">
        <v>0.12867344086021507</v>
      </c>
      <c r="G129" s="48">
        <f t="shared" si="1"/>
        <v>6.326559139784943E-3</v>
      </c>
    </row>
    <row r="130" spans="3:7">
      <c r="C130" s="45"/>
      <c r="D130" s="63">
        <v>29798</v>
      </c>
      <c r="E130" s="66">
        <v>0.14199999999999999</v>
      </c>
      <c r="F130" s="66">
        <v>0.12867344086021507</v>
      </c>
      <c r="G130" s="48">
        <f t="shared" si="1"/>
        <v>1.3326559139784921E-2</v>
      </c>
    </row>
    <row r="131" spans="3:7">
      <c r="C131" s="45"/>
      <c r="D131" s="63">
        <v>29810</v>
      </c>
      <c r="E131" s="66">
        <v>0.13720000000000002</v>
      </c>
      <c r="F131" s="66">
        <v>0.12936462365591406</v>
      </c>
      <c r="G131" s="48">
        <f t="shared" si="1"/>
        <v>7.8353763440859592E-3</v>
      </c>
    </row>
    <row r="132" spans="3:7">
      <c r="C132" s="45"/>
      <c r="D132" s="63">
        <v>29810</v>
      </c>
      <c r="E132" s="66">
        <v>0.13720000000000002</v>
      </c>
      <c r="F132" s="66">
        <v>0.12936462365591406</v>
      </c>
      <c r="G132" s="48">
        <f t="shared" si="1"/>
        <v>7.8353763440859592E-3</v>
      </c>
    </row>
    <row r="133" spans="3:7">
      <c r="C133" s="45"/>
      <c r="D133" s="63">
        <v>29810</v>
      </c>
      <c r="E133" s="66">
        <v>0.14410000000000001</v>
      </c>
      <c r="F133" s="66">
        <v>0.12936462365591406</v>
      </c>
      <c r="G133" s="48">
        <f t="shared" si="1"/>
        <v>1.4735376344085949E-2</v>
      </c>
    </row>
    <row r="134" spans="3:7">
      <c r="C134" s="45"/>
      <c r="D134" s="63">
        <v>29823</v>
      </c>
      <c r="E134" s="66">
        <v>0.1545</v>
      </c>
      <c r="F134" s="66">
        <v>0.13022741935483875</v>
      </c>
      <c r="G134" s="48">
        <f t="shared" si="1"/>
        <v>2.4272580645161246E-2</v>
      </c>
    </row>
    <row r="135" spans="3:7">
      <c r="C135" s="45"/>
      <c r="D135" s="63">
        <v>29825</v>
      </c>
      <c r="E135" s="66">
        <v>0.14429999999999998</v>
      </c>
      <c r="F135" s="66">
        <v>0.130461935483871</v>
      </c>
      <c r="G135" s="48">
        <f t="shared" si="1"/>
        <v>1.3838064516128984E-2</v>
      </c>
    </row>
    <row r="136" spans="3:7">
      <c r="C136" s="45"/>
      <c r="D136" s="63">
        <v>29826</v>
      </c>
      <c r="E136" s="66">
        <v>0.15</v>
      </c>
      <c r="F136" s="66">
        <v>0.13056892473118284</v>
      </c>
      <c r="G136" s="48">
        <f t="shared" si="1"/>
        <v>1.9431075268817155E-2</v>
      </c>
    </row>
    <row r="137" spans="3:7">
      <c r="C137" s="45"/>
      <c r="D137" s="63">
        <v>29852</v>
      </c>
      <c r="E137" s="66">
        <v>0.1434</v>
      </c>
      <c r="F137" s="66">
        <v>0.13248827956989254</v>
      </c>
      <c r="G137" s="48">
        <f t="shared" si="1"/>
        <v>1.0911720430107463E-2</v>
      </c>
    </row>
    <row r="138" spans="3:7">
      <c r="C138" s="45"/>
      <c r="D138" s="63">
        <v>29853</v>
      </c>
      <c r="E138" s="66">
        <v>0.16250000000000001</v>
      </c>
      <c r="F138" s="66">
        <v>0.13264150537634414</v>
      </c>
      <c r="G138" s="48">
        <f t="shared" si="1"/>
        <v>2.9858494623655862E-2</v>
      </c>
    </row>
    <row r="139" spans="3:7">
      <c r="C139" s="45"/>
      <c r="D139" s="63">
        <v>29858</v>
      </c>
      <c r="E139" s="66">
        <v>0.14499999999999999</v>
      </c>
      <c r="F139" s="66">
        <v>0.1331436559139785</v>
      </c>
      <c r="G139" s="48">
        <f t="shared" si="1"/>
        <v>1.1856344086021486E-2</v>
      </c>
    </row>
    <row r="140" spans="3:7">
      <c r="C140" s="45"/>
      <c r="D140" s="63">
        <v>29859</v>
      </c>
      <c r="E140" s="66">
        <v>0.15939999999999999</v>
      </c>
      <c r="F140" s="66">
        <v>0.13333290322580646</v>
      </c>
      <c r="G140" s="48">
        <f t="shared" si="1"/>
        <v>2.6067096774193527E-2</v>
      </c>
    </row>
    <row r="141" spans="3:7">
      <c r="C141" s="45"/>
      <c r="D141" s="63">
        <v>29861</v>
      </c>
      <c r="E141" s="66">
        <v>0.14800000000000002</v>
      </c>
      <c r="F141" s="66">
        <v>0.13367591397849463</v>
      </c>
      <c r="G141" s="48">
        <f t="shared" si="1"/>
        <v>1.4324086021505394E-2</v>
      </c>
    </row>
    <row r="142" spans="3:7">
      <c r="C142" s="45"/>
      <c r="D142" s="63">
        <v>29871</v>
      </c>
      <c r="E142" s="66">
        <v>0.16250000000000001</v>
      </c>
      <c r="F142" s="66">
        <v>0.13433129032258068</v>
      </c>
      <c r="G142" s="48">
        <f t="shared" si="1"/>
        <v>2.8168709677419329E-2</v>
      </c>
    </row>
    <row r="143" spans="3:7">
      <c r="C143" s="45"/>
      <c r="D143" s="63">
        <v>29879</v>
      </c>
      <c r="E143" s="66">
        <v>0.1525</v>
      </c>
      <c r="F143" s="66">
        <v>0.1350533333333333</v>
      </c>
      <c r="G143" s="48">
        <f t="shared" si="1"/>
        <v>1.7446666666666694E-2</v>
      </c>
    </row>
    <row r="144" spans="3:7">
      <c r="C144" s="45"/>
      <c r="D144" s="63">
        <v>29879</v>
      </c>
      <c r="E144" s="66">
        <v>0.16500000000000001</v>
      </c>
      <c r="F144" s="66">
        <v>0.1350533333333333</v>
      </c>
      <c r="G144" s="48">
        <f t="shared" si="1"/>
        <v>2.9946666666666705E-2</v>
      </c>
    </row>
    <row r="145" spans="3:7">
      <c r="C145" s="45"/>
      <c r="D145" s="63">
        <v>29879</v>
      </c>
      <c r="E145" s="66">
        <v>0.17</v>
      </c>
      <c r="F145" s="66">
        <v>0.1350533333333333</v>
      </c>
      <c r="G145" s="48">
        <f t="shared" si="1"/>
        <v>3.4946666666666709E-2</v>
      </c>
    </row>
    <row r="146" spans="3:7">
      <c r="C146" s="45"/>
      <c r="D146" s="63">
        <v>29882</v>
      </c>
      <c r="E146" s="66">
        <v>0.155</v>
      </c>
      <c r="F146" s="66">
        <v>0.13546677419354836</v>
      </c>
      <c r="G146" s="48">
        <f t="shared" si="1"/>
        <v>1.9533225806451643E-2</v>
      </c>
    </row>
    <row r="147" spans="3:7">
      <c r="C147" s="45"/>
      <c r="D147" s="63">
        <v>29885</v>
      </c>
      <c r="E147" s="66">
        <v>0.13500000000000001</v>
      </c>
      <c r="F147" s="66">
        <v>0.13562161290322577</v>
      </c>
      <c r="G147" s="48">
        <f t="shared" si="1"/>
        <v>-6.2161290322576557E-4</v>
      </c>
    </row>
    <row r="148" spans="3:7">
      <c r="C148" s="45"/>
      <c r="D148" s="63">
        <v>29888</v>
      </c>
      <c r="E148" s="66">
        <v>0.16500000000000001</v>
      </c>
      <c r="F148" s="66">
        <v>0.13603397849462365</v>
      </c>
      <c r="G148" s="48">
        <f t="shared" si="1"/>
        <v>2.896602150537636E-2</v>
      </c>
    </row>
    <row r="149" spans="3:7">
      <c r="C149" s="45"/>
      <c r="D149" s="63">
        <v>29894</v>
      </c>
      <c r="E149" s="66">
        <v>0.15329999999999999</v>
      </c>
      <c r="F149" s="66">
        <v>0.1362990322580645</v>
      </c>
      <c r="G149" s="48">
        <f t="shared" si="1"/>
        <v>1.7000967741935491E-2</v>
      </c>
    </row>
    <row r="150" spans="3:7">
      <c r="C150" s="45"/>
      <c r="D150" s="63">
        <v>29896</v>
      </c>
      <c r="E150" s="66">
        <v>0.1517</v>
      </c>
      <c r="F150" s="66">
        <v>0.1364264516129032</v>
      </c>
      <c r="G150" s="48">
        <f t="shared" si="1"/>
        <v>1.5273548387096797E-2</v>
      </c>
    </row>
    <row r="151" spans="3:7">
      <c r="C151" s="45"/>
      <c r="D151" s="63">
        <v>29902</v>
      </c>
      <c r="E151" s="66">
        <v>0.15</v>
      </c>
      <c r="F151" s="66">
        <v>0.13649043010752687</v>
      </c>
      <c r="G151" s="48">
        <f t="shared" si="1"/>
        <v>1.3509569892473122E-2</v>
      </c>
    </row>
    <row r="152" spans="3:7">
      <c r="C152" s="45"/>
      <c r="D152" s="63">
        <v>29915</v>
      </c>
      <c r="E152" s="66">
        <v>0.1525</v>
      </c>
      <c r="F152" s="66">
        <v>0.13662806451612899</v>
      </c>
      <c r="G152" s="48">
        <f t="shared" si="1"/>
        <v>1.5871935483871003E-2</v>
      </c>
    </row>
    <row r="153" spans="3:7">
      <c r="C153" s="45"/>
      <c r="D153" s="63">
        <v>29915</v>
      </c>
      <c r="E153" s="66">
        <v>0.161</v>
      </c>
      <c r="F153" s="66">
        <v>0.13662806451612899</v>
      </c>
      <c r="G153" s="48">
        <f t="shared" si="1"/>
        <v>2.437193548387101E-2</v>
      </c>
    </row>
    <row r="154" spans="3:7">
      <c r="C154" s="45"/>
      <c r="D154" s="63">
        <v>29915</v>
      </c>
      <c r="E154" s="66">
        <v>0.161</v>
      </c>
      <c r="F154" s="66">
        <v>0.13662806451612899</v>
      </c>
      <c r="G154" s="48">
        <f t="shared" si="1"/>
        <v>2.437193548387101E-2</v>
      </c>
    </row>
    <row r="155" spans="3:7">
      <c r="C155" s="45"/>
      <c r="D155" s="63">
        <v>29920</v>
      </c>
      <c r="E155" s="66">
        <v>0.16750000000000001</v>
      </c>
      <c r="F155" s="66">
        <v>0.13660010752688168</v>
      </c>
      <c r="G155" s="48">
        <f t="shared" si="1"/>
        <v>3.0899892473118334E-2</v>
      </c>
    </row>
    <row r="156" spans="3:7">
      <c r="C156" s="45"/>
      <c r="D156" s="63">
        <v>29921</v>
      </c>
      <c r="E156" s="66">
        <v>0.157</v>
      </c>
      <c r="F156" s="66">
        <v>0.13660172043010749</v>
      </c>
      <c r="G156" s="48">
        <f t="shared" si="1"/>
        <v>2.0398279569892513E-2</v>
      </c>
    </row>
    <row r="157" spans="3:7">
      <c r="C157" s="45"/>
      <c r="D157" s="63">
        <v>29921</v>
      </c>
      <c r="E157" s="66">
        <v>0.16</v>
      </c>
      <c r="F157" s="66">
        <v>0.13660172043010749</v>
      </c>
      <c r="G157" s="48">
        <f t="shared" si="1"/>
        <v>2.3398279569892516E-2</v>
      </c>
    </row>
    <row r="158" spans="3:7">
      <c r="C158" s="45"/>
      <c r="D158" s="63">
        <v>29935</v>
      </c>
      <c r="E158" s="66">
        <v>0.15810000000000002</v>
      </c>
      <c r="F158" s="66">
        <v>0.13699365591397841</v>
      </c>
      <c r="G158" s="48">
        <f t="shared" si="1"/>
        <v>2.1106344086021606E-2</v>
      </c>
    </row>
    <row r="159" spans="3:7">
      <c r="C159" s="45"/>
      <c r="D159" s="63">
        <v>29937</v>
      </c>
      <c r="E159" s="66">
        <v>0.14749999999999999</v>
      </c>
      <c r="F159" s="66">
        <v>0.1371108602150537</v>
      </c>
      <c r="G159" s="48">
        <f t="shared" si="1"/>
        <v>1.0389139784946294E-2</v>
      </c>
    </row>
    <row r="160" spans="3:7">
      <c r="C160" s="45"/>
      <c r="D160" s="63">
        <v>29942</v>
      </c>
      <c r="E160" s="66">
        <v>0.157</v>
      </c>
      <c r="F160" s="66">
        <v>0.13722806451612896</v>
      </c>
      <c r="G160" s="48">
        <f t="shared" si="1"/>
        <v>1.9771935483871045E-2</v>
      </c>
    </row>
    <row r="161" spans="3:7">
      <c r="C161" s="45"/>
      <c r="D161" s="63">
        <v>29942</v>
      </c>
      <c r="E161" s="66">
        <v>0.16</v>
      </c>
      <c r="F161" s="66">
        <v>0.13722806451612896</v>
      </c>
      <c r="G161" s="48">
        <f t="shared" si="1"/>
        <v>2.2771935483871047E-2</v>
      </c>
    </row>
    <row r="162" spans="3:7">
      <c r="C162" s="45"/>
      <c r="D162" s="63">
        <v>29950</v>
      </c>
      <c r="E162" s="66">
        <v>0.16</v>
      </c>
      <c r="F162" s="66">
        <v>0.13750333333333331</v>
      </c>
      <c r="G162" s="48">
        <f t="shared" si="1"/>
        <v>2.2496666666666693E-2</v>
      </c>
    </row>
    <row r="163" spans="3:7">
      <c r="C163" s="45"/>
      <c r="D163" s="63">
        <v>29950</v>
      </c>
      <c r="E163" s="66">
        <v>0.16250000000000001</v>
      </c>
      <c r="F163" s="66">
        <v>0.13750333333333331</v>
      </c>
      <c r="G163" s="48">
        <f t="shared" si="1"/>
        <v>2.4996666666666695E-2</v>
      </c>
    </row>
    <row r="164" spans="3:7">
      <c r="C164" s="45"/>
      <c r="D164" s="63">
        <v>29955</v>
      </c>
      <c r="E164" s="66">
        <v>0.155</v>
      </c>
      <c r="F164" s="66">
        <v>0.13754903225806447</v>
      </c>
      <c r="G164" s="48">
        <f t="shared" si="1"/>
        <v>1.7450967741935525E-2</v>
      </c>
    </row>
    <row r="165" spans="3:7">
      <c r="C165" s="45"/>
      <c r="D165" s="63">
        <v>29965</v>
      </c>
      <c r="E165" s="66">
        <v>0.1195</v>
      </c>
      <c r="F165" s="66">
        <v>0.13805763440860219</v>
      </c>
      <c r="G165" s="48">
        <f t="shared" si="1"/>
        <v>-1.8557634408602197E-2</v>
      </c>
    </row>
    <row r="166" spans="3:7">
      <c r="C166" s="45"/>
      <c r="D166" s="63">
        <v>29976</v>
      </c>
      <c r="E166" s="66">
        <v>0.16250000000000001</v>
      </c>
      <c r="F166" s="66">
        <v>0.13844204301075269</v>
      </c>
      <c r="G166" s="48">
        <f t="shared" si="1"/>
        <v>2.4057956989247314E-2</v>
      </c>
    </row>
    <row r="167" spans="3:7">
      <c r="C167" s="45"/>
      <c r="D167" s="63">
        <v>29978</v>
      </c>
      <c r="E167" s="66">
        <v>0.16839999999999999</v>
      </c>
      <c r="F167" s="66">
        <v>0.13852752688172046</v>
      </c>
      <c r="G167" s="48">
        <f t="shared" si="1"/>
        <v>2.9872473118279536E-2</v>
      </c>
    </row>
    <row r="168" spans="3:7">
      <c r="C168" s="45"/>
      <c r="D168" s="63">
        <v>29982</v>
      </c>
      <c r="E168" s="66">
        <v>0.14000000000000001</v>
      </c>
      <c r="F168" s="66">
        <v>0.13856731182795701</v>
      </c>
      <c r="G168" s="48">
        <f t="shared" si="1"/>
        <v>1.4326881720430062E-3</v>
      </c>
    </row>
    <row r="169" spans="3:7">
      <c r="C169" s="45"/>
      <c r="D169" s="63">
        <v>29984</v>
      </c>
      <c r="E169" s="66">
        <v>0.16239999999999999</v>
      </c>
      <c r="F169" s="66">
        <v>0.13862215053763441</v>
      </c>
      <c r="G169" s="48">
        <f t="shared" si="1"/>
        <v>2.377784946236558E-2</v>
      </c>
    </row>
    <row r="170" spans="3:7">
      <c r="C170" s="45"/>
      <c r="D170" s="63">
        <v>29990</v>
      </c>
      <c r="E170" s="66">
        <v>0.155</v>
      </c>
      <c r="F170" s="66">
        <v>0.13875333333333337</v>
      </c>
      <c r="G170" s="48">
        <f t="shared" si="1"/>
        <v>1.6246666666666632E-2</v>
      </c>
    </row>
    <row r="171" spans="3:7">
      <c r="C171" s="45"/>
      <c r="D171" s="63">
        <v>29991</v>
      </c>
      <c r="E171" s="66">
        <v>0.14949999999999999</v>
      </c>
      <c r="F171" s="66">
        <v>0.13880225806451615</v>
      </c>
      <c r="G171" s="48">
        <f t="shared" si="1"/>
        <v>1.069774193548384E-2</v>
      </c>
    </row>
    <row r="172" spans="3:7">
      <c r="C172" s="45"/>
      <c r="D172" s="63">
        <v>29991</v>
      </c>
      <c r="E172" s="66">
        <v>0.1575</v>
      </c>
      <c r="F172" s="66">
        <v>0.13880225806451615</v>
      </c>
      <c r="G172" s="48">
        <f t="shared" si="1"/>
        <v>1.8697741935483847E-2</v>
      </c>
    </row>
    <row r="173" spans="3:7">
      <c r="C173" s="45"/>
      <c r="D173" s="63">
        <v>29993</v>
      </c>
      <c r="E173" s="66">
        <v>0.16</v>
      </c>
      <c r="F173" s="66">
        <v>0.13887107526881723</v>
      </c>
      <c r="G173" s="48">
        <f t="shared" si="1"/>
        <v>2.1128924731182774E-2</v>
      </c>
    </row>
    <row r="174" spans="3:7">
      <c r="C174" s="45"/>
      <c r="D174" s="63">
        <v>30011</v>
      </c>
      <c r="E174" s="66">
        <v>0.15960000000000002</v>
      </c>
      <c r="F174" s="66">
        <v>0.13913666666666671</v>
      </c>
      <c r="G174" s="48">
        <f t="shared" si="1"/>
        <v>2.0463333333333306E-2</v>
      </c>
    </row>
    <row r="175" spans="3:7">
      <c r="C175" s="45"/>
      <c r="D175" s="63">
        <v>30013</v>
      </c>
      <c r="E175" s="66">
        <v>0.15</v>
      </c>
      <c r="F175" s="66">
        <v>0.13917483870967745</v>
      </c>
      <c r="G175" s="48">
        <f t="shared" si="1"/>
        <v>1.0825161290322544E-2</v>
      </c>
    </row>
    <row r="176" spans="3:7">
      <c r="C176" s="45"/>
      <c r="D176" s="63">
        <v>30018</v>
      </c>
      <c r="E176" s="66">
        <v>0.17100000000000001</v>
      </c>
      <c r="F176" s="66">
        <v>0.13922537634408605</v>
      </c>
      <c r="G176" s="48">
        <f t="shared" si="1"/>
        <v>3.1774623655913964E-2</v>
      </c>
    </row>
    <row r="177" spans="3:7">
      <c r="C177" s="45"/>
      <c r="D177" s="63">
        <v>30036</v>
      </c>
      <c r="E177" s="66">
        <v>0.16</v>
      </c>
      <c r="F177" s="66">
        <v>0.13972000000000007</v>
      </c>
      <c r="G177" s="48">
        <f t="shared" ref="G177:G240" si="2">E177-F177</f>
        <v>2.0279999999999937E-2</v>
      </c>
    </row>
    <row r="178" spans="3:7">
      <c r="C178" s="45"/>
      <c r="D178" s="63">
        <v>30041</v>
      </c>
      <c r="E178" s="66">
        <v>0.16250000000000001</v>
      </c>
      <c r="F178" s="66">
        <v>0.13982161290322589</v>
      </c>
      <c r="G178" s="48">
        <f t="shared" si="2"/>
        <v>2.2678387096774111E-2</v>
      </c>
    </row>
    <row r="179" spans="3:7">
      <c r="C179" s="45"/>
      <c r="D179" s="63">
        <v>30042</v>
      </c>
      <c r="E179" s="66">
        <v>0.16500000000000001</v>
      </c>
      <c r="F179" s="66">
        <v>0.13983774193548398</v>
      </c>
      <c r="G179" s="48">
        <f t="shared" si="2"/>
        <v>2.5162258064516024E-2</v>
      </c>
    </row>
    <row r="180" spans="3:7">
      <c r="C180" s="45"/>
      <c r="D180" s="63">
        <v>30047</v>
      </c>
      <c r="E180" s="66">
        <v>0.15</v>
      </c>
      <c r="F180" s="66">
        <v>0.13989419354838717</v>
      </c>
      <c r="G180" s="48">
        <f t="shared" si="2"/>
        <v>1.0105806451612825E-2</v>
      </c>
    </row>
    <row r="181" spans="3:7">
      <c r="C181" s="45"/>
      <c r="D181" s="63">
        <v>30050</v>
      </c>
      <c r="E181" s="66">
        <v>0.16500000000000001</v>
      </c>
      <c r="F181" s="66">
        <v>0.13991247311827967</v>
      </c>
      <c r="G181" s="48">
        <f t="shared" si="2"/>
        <v>2.5087526881720335E-2</v>
      </c>
    </row>
    <row r="182" spans="3:7">
      <c r="C182" s="45"/>
      <c r="D182" s="63">
        <v>30053</v>
      </c>
      <c r="E182" s="66">
        <v>0.151</v>
      </c>
      <c r="F182" s="66">
        <v>0.13990333333333341</v>
      </c>
      <c r="G182" s="48">
        <f t="shared" si="2"/>
        <v>1.1096666666666588E-2</v>
      </c>
    </row>
    <row r="183" spans="3:7">
      <c r="C183" s="45"/>
      <c r="D183" s="63">
        <v>30053</v>
      </c>
      <c r="E183" s="66">
        <v>0.16699999999999998</v>
      </c>
      <c r="F183" s="66">
        <v>0.13990333333333341</v>
      </c>
      <c r="G183" s="48">
        <f t="shared" si="2"/>
        <v>2.7096666666666575E-2</v>
      </c>
    </row>
    <row r="184" spans="3:7">
      <c r="C184" s="45"/>
      <c r="D184" s="63">
        <v>30059</v>
      </c>
      <c r="E184" s="66">
        <v>0.14699999999999999</v>
      </c>
      <c r="F184" s="66">
        <v>0.13989365591397854</v>
      </c>
      <c r="G184" s="48">
        <f t="shared" si="2"/>
        <v>7.1063440860214544E-3</v>
      </c>
    </row>
    <row r="185" spans="3:7">
      <c r="C185" s="45"/>
      <c r="D185" s="63">
        <v>30068</v>
      </c>
      <c r="E185" s="66">
        <v>0.15</v>
      </c>
      <c r="F185" s="66">
        <v>0.13970064516129035</v>
      </c>
      <c r="G185" s="48">
        <f t="shared" si="2"/>
        <v>1.029935483870964E-2</v>
      </c>
    </row>
    <row r="186" spans="3:7">
      <c r="C186" s="45"/>
      <c r="D186" s="63">
        <v>30081</v>
      </c>
      <c r="E186" s="66">
        <v>0.1457</v>
      </c>
      <c r="F186" s="66">
        <v>0.13935548387096777</v>
      </c>
      <c r="G186" s="48">
        <f t="shared" si="2"/>
        <v>6.3445161290322238E-3</v>
      </c>
    </row>
    <row r="187" spans="3:7">
      <c r="C187" s="45"/>
      <c r="D187" s="63">
        <v>30085</v>
      </c>
      <c r="E187" s="66">
        <v>0.158</v>
      </c>
      <c r="F187" s="66">
        <v>0.13921193548387098</v>
      </c>
      <c r="G187" s="48">
        <f t="shared" si="2"/>
        <v>1.8788064516129022E-2</v>
      </c>
    </row>
    <row r="188" spans="3:7">
      <c r="C188" s="45"/>
      <c r="D188" s="63">
        <v>30091</v>
      </c>
      <c r="E188" s="66">
        <v>0.15820000000000001</v>
      </c>
      <c r="F188" s="66">
        <v>0.13906892473118279</v>
      </c>
      <c r="G188" s="48">
        <f t="shared" si="2"/>
        <v>1.9131075268817216E-2</v>
      </c>
    </row>
    <row r="189" spans="3:7">
      <c r="C189" s="45"/>
      <c r="D189" s="63">
        <v>30092</v>
      </c>
      <c r="E189" s="66">
        <v>0.155</v>
      </c>
      <c r="F189" s="66">
        <v>0.13902698924731183</v>
      </c>
      <c r="G189" s="48">
        <f t="shared" si="2"/>
        <v>1.5973010752688171E-2</v>
      </c>
    </row>
    <row r="190" spans="3:7">
      <c r="C190" s="45"/>
      <c r="D190" s="63">
        <v>30096</v>
      </c>
      <c r="E190" s="66">
        <v>0.16250000000000001</v>
      </c>
      <c r="F190" s="66">
        <v>0.13894473118279571</v>
      </c>
      <c r="G190" s="48">
        <f t="shared" si="2"/>
        <v>2.3555268817204295E-2</v>
      </c>
    </row>
    <row r="191" spans="3:7">
      <c r="C191" s="45"/>
      <c r="D191" s="63">
        <v>30104</v>
      </c>
      <c r="E191" s="66">
        <v>0.14499999999999999</v>
      </c>
      <c r="F191" s="66">
        <v>0.13864580645161292</v>
      </c>
      <c r="G191" s="48">
        <f t="shared" si="2"/>
        <v>6.354193548387066E-3</v>
      </c>
    </row>
    <row r="192" spans="3:7">
      <c r="C192" s="45"/>
      <c r="D192" s="63">
        <v>30109</v>
      </c>
      <c r="E192" s="66">
        <v>0.16</v>
      </c>
      <c r="F192" s="66">
        <v>0.13847913978494625</v>
      </c>
      <c r="G192" s="48">
        <f t="shared" si="2"/>
        <v>2.1520860215053755E-2</v>
      </c>
    </row>
    <row r="193" spans="3:7">
      <c r="C193" s="45"/>
      <c r="D193" s="63">
        <v>30125</v>
      </c>
      <c r="E193" s="66">
        <v>0.155</v>
      </c>
      <c r="F193" s="66">
        <v>0.13809419354838709</v>
      </c>
      <c r="G193" s="48">
        <f t="shared" si="2"/>
        <v>1.6905806451612909E-2</v>
      </c>
    </row>
    <row r="194" spans="3:7">
      <c r="C194" s="45"/>
      <c r="D194" s="63">
        <v>30127</v>
      </c>
      <c r="E194" s="66">
        <v>0.16500000000000001</v>
      </c>
      <c r="F194" s="66">
        <v>0.13806731182795698</v>
      </c>
      <c r="G194" s="48">
        <f t="shared" si="2"/>
        <v>2.6932688172043029E-2</v>
      </c>
    </row>
    <row r="195" spans="3:7">
      <c r="C195" s="45"/>
      <c r="D195" s="63">
        <v>30133</v>
      </c>
      <c r="E195" s="66">
        <v>0.1555</v>
      </c>
      <c r="F195" s="66">
        <v>0.13785924731182794</v>
      </c>
      <c r="G195" s="48">
        <f t="shared" si="2"/>
        <v>1.7640752688172057E-2</v>
      </c>
    </row>
    <row r="196" spans="3:7">
      <c r="C196" s="45"/>
      <c r="D196" s="63">
        <v>30133</v>
      </c>
      <c r="E196" s="66">
        <v>0.16</v>
      </c>
      <c r="F196" s="66">
        <v>0.13785924731182794</v>
      </c>
      <c r="G196" s="48">
        <f t="shared" si="2"/>
        <v>2.2140752688172061E-2</v>
      </c>
    </row>
    <row r="197" spans="3:7">
      <c r="C197" s="45"/>
      <c r="D197" s="63">
        <v>30134</v>
      </c>
      <c r="E197" s="66">
        <v>0.151</v>
      </c>
      <c r="F197" s="66">
        <v>0.13779688172043009</v>
      </c>
      <c r="G197" s="48">
        <f t="shared" si="2"/>
        <v>1.3203118279569909E-2</v>
      </c>
    </row>
    <row r="198" spans="3:7">
      <c r="C198" s="45"/>
      <c r="D198" s="63">
        <v>30145</v>
      </c>
      <c r="E198" s="66">
        <v>0.16800000000000001</v>
      </c>
      <c r="F198" s="66">
        <v>0.1374796774193548</v>
      </c>
      <c r="G198" s="48">
        <f t="shared" si="2"/>
        <v>3.0520322580645215E-2</v>
      </c>
    </row>
    <row r="199" spans="3:7">
      <c r="C199" s="45"/>
      <c r="D199" s="63">
        <v>30154</v>
      </c>
      <c r="E199" s="66">
        <v>0.14499999999999999</v>
      </c>
      <c r="F199" s="66">
        <v>0.13707430107526875</v>
      </c>
      <c r="G199" s="48">
        <f t="shared" si="2"/>
        <v>7.9256989247312448E-3</v>
      </c>
    </row>
    <row r="200" spans="3:7">
      <c r="C200" s="45"/>
      <c r="D200" s="63">
        <v>30160</v>
      </c>
      <c r="E200" s="66">
        <v>0.161</v>
      </c>
      <c r="F200" s="66">
        <v>0.13674741935483867</v>
      </c>
      <c r="G200" s="48">
        <f t="shared" si="2"/>
        <v>2.4252580645161337E-2</v>
      </c>
    </row>
    <row r="201" spans="3:7">
      <c r="C201" s="45"/>
      <c r="D201" s="63">
        <v>30162</v>
      </c>
      <c r="E201" s="66">
        <v>0.1482</v>
      </c>
      <c r="F201" s="66">
        <v>0.13657591397849458</v>
      </c>
      <c r="G201" s="48">
        <f t="shared" si="2"/>
        <v>1.1624086021505414E-2</v>
      </c>
    </row>
    <row r="202" spans="3:7">
      <c r="C202" s="45"/>
      <c r="D202" s="63">
        <v>30167</v>
      </c>
      <c r="E202" s="66">
        <v>0.15579999999999999</v>
      </c>
      <c r="F202" s="66">
        <v>0.13637591397849461</v>
      </c>
      <c r="G202" s="48">
        <f t="shared" si="2"/>
        <v>1.9424086021505388E-2</v>
      </c>
    </row>
    <row r="203" spans="3:7">
      <c r="C203" s="45"/>
      <c r="D203" s="63">
        <v>30169</v>
      </c>
      <c r="E203" s="66">
        <v>0.16500000000000001</v>
      </c>
      <c r="F203" s="66">
        <v>0.13630494623655912</v>
      </c>
      <c r="G203" s="48">
        <f t="shared" si="2"/>
        <v>2.8695053763440892E-2</v>
      </c>
    </row>
    <row r="204" spans="3:7">
      <c r="C204" s="45"/>
      <c r="D204" s="63">
        <v>30174</v>
      </c>
      <c r="E204" s="66">
        <v>0.1711</v>
      </c>
      <c r="F204" s="66">
        <v>0.13624473118279568</v>
      </c>
      <c r="G204" s="48">
        <f t="shared" si="2"/>
        <v>3.4855268817204327E-2</v>
      </c>
    </row>
    <row r="205" spans="3:7">
      <c r="C205" s="45"/>
      <c r="D205" s="63">
        <v>30188</v>
      </c>
      <c r="E205" s="66">
        <v>0.16</v>
      </c>
      <c r="F205" s="66">
        <v>0.13590924731182796</v>
      </c>
      <c r="G205" s="48">
        <f t="shared" si="2"/>
        <v>2.409075268817204E-2</v>
      </c>
    </row>
    <row r="206" spans="3:7">
      <c r="C206" s="45"/>
      <c r="D206" s="63">
        <v>30193</v>
      </c>
      <c r="E206" s="66">
        <v>0.16250000000000001</v>
      </c>
      <c r="F206" s="66">
        <v>0.13583720430107527</v>
      </c>
      <c r="G206" s="48">
        <f t="shared" si="2"/>
        <v>2.6662795698924741E-2</v>
      </c>
    </row>
    <row r="207" spans="3:7">
      <c r="C207" s="45"/>
      <c r="D207" s="63">
        <v>30197</v>
      </c>
      <c r="E207" s="66">
        <v>0.155</v>
      </c>
      <c r="F207" s="66">
        <v>0.13566784946236557</v>
      </c>
      <c r="G207" s="48">
        <f t="shared" si="2"/>
        <v>1.9332150537634429E-2</v>
      </c>
    </row>
    <row r="208" spans="3:7">
      <c r="C208" s="45"/>
      <c r="D208" s="63">
        <v>30203</v>
      </c>
      <c r="E208" s="66">
        <v>0.16039999999999999</v>
      </c>
      <c r="F208" s="66">
        <v>0.13547215053763439</v>
      </c>
      <c r="G208" s="48">
        <f t="shared" si="2"/>
        <v>2.4927849462365592E-2</v>
      </c>
    </row>
    <row r="209" spans="3:7">
      <c r="C209" s="45"/>
      <c r="D209" s="63">
        <v>30209</v>
      </c>
      <c r="E209" s="66">
        <v>0.16039999999999999</v>
      </c>
      <c r="F209" s="66">
        <v>0.13523827956989246</v>
      </c>
      <c r="G209" s="48">
        <f t="shared" si="2"/>
        <v>2.5161720430107531E-2</v>
      </c>
    </row>
    <row r="210" spans="3:7">
      <c r="C210" s="45"/>
      <c r="D210" s="63">
        <v>30211</v>
      </c>
      <c r="E210" s="66">
        <v>0.1525</v>
      </c>
      <c r="F210" s="66">
        <v>0.13510494623655914</v>
      </c>
      <c r="G210" s="48">
        <f t="shared" si="2"/>
        <v>1.739505376344086E-2</v>
      </c>
    </row>
    <row r="211" spans="3:7">
      <c r="C211" s="45"/>
      <c r="D211" s="63">
        <v>30223</v>
      </c>
      <c r="E211" s="66">
        <v>0.14499999999999999</v>
      </c>
      <c r="F211" s="66">
        <v>0.13428612903225809</v>
      </c>
      <c r="G211" s="48">
        <f t="shared" si="2"/>
        <v>1.0713870967741901E-2</v>
      </c>
    </row>
    <row r="212" spans="3:7">
      <c r="C212" s="45"/>
      <c r="D212" s="63">
        <v>30224</v>
      </c>
      <c r="E212" s="66">
        <v>0.1474</v>
      </c>
      <c r="F212" s="66">
        <v>0.13415978494623657</v>
      </c>
      <c r="G212" s="48">
        <f t="shared" si="2"/>
        <v>1.3240215053763438E-2</v>
      </c>
    </row>
    <row r="213" spans="3:7">
      <c r="C213" s="45"/>
      <c r="D213" s="63">
        <v>30224</v>
      </c>
      <c r="E213" s="66">
        <v>0.155</v>
      </c>
      <c r="F213" s="66">
        <v>0.13415978494623657</v>
      </c>
      <c r="G213" s="48">
        <f t="shared" si="2"/>
        <v>2.0840215053763433E-2</v>
      </c>
    </row>
    <row r="214" spans="3:7">
      <c r="C214" s="45"/>
      <c r="D214" s="63">
        <v>30224</v>
      </c>
      <c r="E214" s="66">
        <v>0.16500000000000001</v>
      </c>
      <c r="F214" s="66">
        <v>0.13415978494623657</v>
      </c>
      <c r="G214" s="48">
        <f t="shared" si="2"/>
        <v>3.0840215053763442E-2</v>
      </c>
    </row>
    <row r="215" spans="3:7">
      <c r="C215" s="45"/>
      <c r="D215" s="63">
        <v>30224</v>
      </c>
      <c r="E215" s="66">
        <v>0.16699999999999998</v>
      </c>
      <c r="F215" s="66">
        <v>0.13415978494623657</v>
      </c>
      <c r="G215" s="48">
        <f t="shared" si="2"/>
        <v>3.2840215053763416E-2</v>
      </c>
    </row>
    <row r="216" spans="3:7">
      <c r="C216" s="45"/>
      <c r="D216" s="63">
        <v>30225</v>
      </c>
      <c r="E216" s="66">
        <v>0.16500000000000001</v>
      </c>
      <c r="F216" s="66">
        <v>0.13401838709677419</v>
      </c>
      <c r="G216" s="48">
        <f t="shared" si="2"/>
        <v>3.0981612903225819E-2</v>
      </c>
    </row>
    <row r="217" spans="3:7">
      <c r="C217" s="45"/>
      <c r="D217" s="63">
        <v>30232</v>
      </c>
      <c r="E217" s="66">
        <v>0.15</v>
      </c>
      <c r="F217" s="66">
        <v>0.13327591397849464</v>
      </c>
      <c r="G217" s="48">
        <f t="shared" si="2"/>
        <v>1.6724086021505352E-2</v>
      </c>
    </row>
    <row r="218" spans="3:7">
      <c r="C218" s="45"/>
      <c r="D218" s="63">
        <v>30239</v>
      </c>
      <c r="E218" s="66">
        <v>0.159</v>
      </c>
      <c r="F218" s="66">
        <v>0.13253075268817202</v>
      </c>
      <c r="G218" s="48">
        <f t="shared" si="2"/>
        <v>2.6469247311827981E-2</v>
      </c>
    </row>
    <row r="219" spans="3:7">
      <c r="C219" s="45"/>
      <c r="D219" s="63">
        <v>30243</v>
      </c>
      <c r="E219" s="66">
        <v>0.159</v>
      </c>
      <c r="F219" s="66">
        <v>0.13216731182795702</v>
      </c>
      <c r="G219" s="48">
        <f t="shared" si="2"/>
        <v>2.6832688172042984E-2</v>
      </c>
    </row>
    <row r="220" spans="3:7">
      <c r="C220" s="45"/>
      <c r="D220" s="63">
        <v>30251</v>
      </c>
      <c r="E220" s="66">
        <v>0.17</v>
      </c>
      <c r="F220" s="66">
        <v>0.13118989247311832</v>
      </c>
      <c r="G220" s="48">
        <f t="shared" si="2"/>
        <v>3.8810107526881688E-2</v>
      </c>
    </row>
    <row r="221" spans="3:7">
      <c r="C221" s="45"/>
      <c r="D221" s="63">
        <v>30252</v>
      </c>
      <c r="E221" s="66">
        <v>0.14749999999999999</v>
      </c>
      <c r="F221" s="66">
        <v>0.13101731182795706</v>
      </c>
      <c r="G221" s="48">
        <f t="shared" si="2"/>
        <v>1.6482688172042931E-2</v>
      </c>
    </row>
    <row r="222" spans="3:7">
      <c r="C222" s="45"/>
      <c r="D222" s="63">
        <v>30257</v>
      </c>
      <c r="E222" s="66">
        <v>0.16250000000000001</v>
      </c>
      <c r="F222" s="66">
        <v>0.13065064516129035</v>
      </c>
      <c r="G222" s="48">
        <f t="shared" si="2"/>
        <v>3.1849354838709654E-2</v>
      </c>
    </row>
    <row r="223" spans="3:7">
      <c r="C223" s="45"/>
      <c r="D223" s="63">
        <v>30259</v>
      </c>
      <c r="E223" s="66">
        <v>0.1575</v>
      </c>
      <c r="F223" s="66">
        <v>0.13024258064516134</v>
      </c>
      <c r="G223" s="48">
        <f t="shared" si="2"/>
        <v>2.7257419354838663E-2</v>
      </c>
    </row>
    <row r="224" spans="3:7">
      <c r="C224" s="45"/>
      <c r="D224" s="63">
        <v>30260</v>
      </c>
      <c r="E224" s="66">
        <v>0.14730000000000001</v>
      </c>
      <c r="F224" s="66">
        <v>0.13001946236559145</v>
      </c>
      <c r="G224" s="48">
        <f t="shared" si="2"/>
        <v>1.7280537634408566E-2</v>
      </c>
    </row>
    <row r="225" spans="3:7">
      <c r="C225" s="45"/>
      <c r="D225" s="63">
        <v>30272</v>
      </c>
      <c r="E225" s="66">
        <v>0.16</v>
      </c>
      <c r="F225" s="66">
        <v>0.12855817204301079</v>
      </c>
      <c r="G225" s="48">
        <f t="shared" si="2"/>
        <v>3.1441827956989216E-2</v>
      </c>
    </row>
    <row r="226" spans="3:7">
      <c r="C226" s="45"/>
      <c r="D226" s="63">
        <v>30278</v>
      </c>
      <c r="E226" s="66">
        <v>0.155</v>
      </c>
      <c r="F226" s="66">
        <v>0.12785118279569896</v>
      </c>
      <c r="G226" s="48">
        <f t="shared" si="2"/>
        <v>2.714881720430104E-2</v>
      </c>
    </row>
    <row r="227" spans="3:7">
      <c r="C227" s="45"/>
      <c r="D227" s="63">
        <v>30279</v>
      </c>
      <c r="E227" s="66">
        <v>0.14499999999999999</v>
      </c>
      <c r="F227" s="66">
        <v>0.12767322580645166</v>
      </c>
      <c r="G227" s="48">
        <f t="shared" si="2"/>
        <v>1.7326774193548333E-2</v>
      </c>
    </row>
    <row r="228" spans="3:7">
      <c r="C228" s="45"/>
      <c r="D228" s="63">
        <v>30279</v>
      </c>
      <c r="E228" s="66">
        <v>0.16020000000000001</v>
      </c>
      <c r="F228" s="66">
        <v>0.12767322580645166</v>
      </c>
      <c r="G228" s="48">
        <f t="shared" si="2"/>
        <v>3.2526774193548352E-2</v>
      </c>
    </row>
    <row r="229" spans="3:7">
      <c r="C229" s="45"/>
      <c r="D229" s="63">
        <v>30285</v>
      </c>
      <c r="E229" s="66">
        <v>0.1298</v>
      </c>
      <c r="F229" s="66">
        <v>0.12721247311827963</v>
      </c>
      <c r="G229" s="48">
        <f t="shared" si="2"/>
        <v>2.58752688172037E-3</v>
      </c>
    </row>
    <row r="230" spans="3:7">
      <c r="C230" s="45"/>
      <c r="D230" s="63">
        <v>30285</v>
      </c>
      <c r="E230" s="66">
        <v>0.155</v>
      </c>
      <c r="F230" s="66">
        <v>0.12721247311827963</v>
      </c>
      <c r="G230" s="48">
        <f t="shared" si="2"/>
        <v>2.778752688172037E-2</v>
      </c>
    </row>
    <row r="231" spans="3:7">
      <c r="C231" s="45"/>
      <c r="D231" s="63">
        <v>30285</v>
      </c>
      <c r="E231" s="66">
        <v>0.155</v>
      </c>
      <c r="F231" s="66">
        <v>0.12721247311827963</v>
      </c>
      <c r="G231" s="48">
        <f t="shared" si="2"/>
        <v>2.778752688172037E-2</v>
      </c>
    </row>
    <row r="232" spans="3:7">
      <c r="C232" s="45"/>
      <c r="D232" s="63">
        <v>30285</v>
      </c>
      <c r="E232" s="66">
        <v>0.1565</v>
      </c>
      <c r="F232" s="66">
        <v>0.12721247311827963</v>
      </c>
      <c r="G232" s="48">
        <f t="shared" si="2"/>
        <v>2.9287526881720372E-2</v>
      </c>
    </row>
    <row r="233" spans="3:7">
      <c r="C233" s="45"/>
      <c r="D233" s="63">
        <v>30285</v>
      </c>
      <c r="E233" s="66">
        <v>0.16</v>
      </c>
      <c r="F233" s="66">
        <v>0.12721247311827963</v>
      </c>
      <c r="G233" s="48">
        <f t="shared" si="2"/>
        <v>3.2787526881720375E-2</v>
      </c>
    </row>
    <row r="234" spans="3:7">
      <c r="C234" s="45"/>
      <c r="D234" s="63">
        <v>30285</v>
      </c>
      <c r="E234" s="66">
        <v>0.161</v>
      </c>
      <c r="F234" s="66">
        <v>0.12721247311827963</v>
      </c>
      <c r="G234" s="48">
        <f t="shared" si="2"/>
        <v>3.3787526881720376E-2</v>
      </c>
    </row>
    <row r="235" spans="3:7">
      <c r="C235" s="45"/>
      <c r="D235" s="63">
        <v>30288</v>
      </c>
      <c r="E235" s="66">
        <v>0.15329999999999999</v>
      </c>
      <c r="F235" s="66">
        <v>0.12675924731182797</v>
      </c>
      <c r="G235" s="48">
        <f t="shared" si="2"/>
        <v>2.654075268817202E-2</v>
      </c>
    </row>
    <row r="236" spans="3:7">
      <c r="C236" s="45"/>
      <c r="D236" s="63">
        <v>30293</v>
      </c>
      <c r="E236" s="66">
        <v>0.1575</v>
      </c>
      <c r="F236" s="66">
        <v>0.12626569892473122</v>
      </c>
      <c r="G236" s="48">
        <f t="shared" si="2"/>
        <v>3.1234301075268783E-2</v>
      </c>
    </row>
    <row r="237" spans="3:7">
      <c r="C237" s="45"/>
      <c r="D237" s="63">
        <v>30298</v>
      </c>
      <c r="E237" s="66">
        <v>0.16</v>
      </c>
      <c r="F237" s="66">
        <v>0.12577860215053766</v>
      </c>
      <c r="G237" s="48">
        <f t="shared" si="2"/>
        <v>3.4221397849462348E-2</v>
      </c>
    </row>
    <row r="238" spans="3:7">
      <c r="C238" s="45"/>
      <c r="D238" s="63">
        <v>30299</v>
      </c>
      <c r="E238" s="66">
        <v>0.16399999999999998</v>
      </c>
      <c r="F238" s="66">
        <v>0.1256151612903226</v>
      </c>
      <c r="G238" s="48">
        <f t="shared" si="2"/>
        <v>3.8384838709677377E-2</v>
      </c>
    </row>
    <row r="239" spans="3:7">
      <c r="C239" s="45"/>
      <c r="D239" s="63">
        <v>30302</v>
      </c>
      <c r="E239" s="66">
        <v>0.16250000000000001</v>
      </c>
      <c r="F239" s="66">
        <v>0.12515602150537636</v>
      </c>
      <c r="G239" s="48">
        <f t="shared" si="2"/>
        <v>3.7343978494623647E-2</v>
      </c>
    </row>
    <row r="240" spans="3:7">
      <c r="C240" s="45"/>
      <c r="D240" s="63">
        <v>30305</v>
      </c>
      <c r="E240" s="66">
        <v>0.15</v>
      </c>
      <c r="F240" s="66">
        <v>0.1250167741935484</v>
      </c>
      <c r="G240" s="48">
        <f t="shared" si="2"/>
        <v>2.4983225806451598E-2</v>
      </c>
    </row>
    <row r="241" spans="3:7">
      <c r="C241" s="45"/>
      <c r="D241" s="63">
        <v>30306</v>
      </c>
      <c r="E241" s="66">
        <v>0.157</v>
      </c>
      <c r="F241" s="66">
        <v>0.12485655913978497</v>
      </c>
      <c r="G241" s="48">
        <f t="shared" ref="G241:G304" si="3">E241-F241</f>
        <v>3.2143440860215033E-2</v>
      </c>
    </row>
    <row r="242" spans="3:7">
      <c r="C242" s="45"/>
      <c r="D242" s="63">
        <v>30313</v>
      </c>
      <c r="E242" s="66">
        <v>0.1525</v>
      </c>
      <c r="F242" s="66">
        <v>0.12416731182795698</v>
      </c>
      <c r="G242" s="48">
        <f t="shared" si="3"/>
        <v>2.8332688172043013E-2</v>
      </c>
    </row>
    <row r="243" spans="3:7">
      <c r="C243" s="45"/>
      <c r="D243" s="63">
        <v>30313</v>
      </c>
      <c r="E243" s="66">
        <v>0.1525</v>
      </c>
      <c r="F243" s="66">
        <v>0.12416731182795698</v>
      </c>
      <c r="G243" s="48">
        <f t="shared" si="3"/>
        <v>2.8332688172043013E-2</v>
      </c>
    </row>
    <row r="244" spans="3:7">
      <c r="C244" s="45"/>
      <c r="D244" s="63">
        <v>30314</v>
      </c>
      <c r="E244" s="66">
        <v>0.16250000000000001</v>
      </c>
      <c r="F244" s="66">
        <v>0.12399580645161286</v>
      </c>
      <c r="G244" s="48">
        <f t="shared" si="3"/>
        <v>3.8504193548387147E-2</v>
      </c>
    </row>
    <row r="245" spans="3:7">
      <c r="C245" s="45"/>
      <c r="D245" s="63">
        <v>30314</v>
      </c>
      <c r="E245" s="66">
        <v>0.16250000000000001</v>
      </c>
      <c r="F245" s="66">
        <v>0.12399580645161286</v>
      </c>
      <c r="G245" s="48">
        <f t="shared" si="3"/>
        <v>3.8504193548387147E-2</v>
      </c>
    </row>
    <row r="246" spans="3:7">
      <c r="C246" s="45"/>
      <c r="D246" s="63">
        <v>30327</v>
      </c>
      <c r="E246" s="66">
        <v>0.159</v>
      </c>
      <c r="F246" s="66">
        <v>0.12250655913978491</v>
      </c>
      <c r="G246" s="48">
        <f t="shared" si="3"/>
        <v>3.6493440860215096E-2</v>
      </c>
    </row>
    <row r="247" spans="3:7">
      <c r="C247" s="45"/>
      <c r="D247" s="63">
        <v>30328</v>
      </c>
      <c r="E247" s="66">
        <v>0.155</v>
      </c>
      <c r="F247" s="66">
        <v>0.12235279569892468</v>
      </c>
      <c r="G247" s="48">
        <f t="shared" si="3"/>
        <v>3.2647204301075317E-2</v>
      </c>
    </row>
    <row r="248" spans="3:7">
      <c r="C248" s="45"/>
      <c r="D248" s="63">
        <v>30334</v>
      </c>
      <c r="E248" s="66">
        <v>0.15</v>
      </c>
      <c r="F248" s="66">
        <v>0.12177591397849455</v>
      </c>
      <c r="G248" s="48">
        <f t="shared" si="3"/>
        <v>2.8224086021505446E-2</v>
      </c>
    </row>
    <row r="249" spans="3:7">
      <c r="C249" s="45"/>
      <c r="D249" s="63">
        <v>30340</v>
      </c>
      <c r="E249" s="66">
        <v>0.155</v>
      </c>
      <c r="F249" s="66">
        <v>0.12125279569892464</v>
      </c>
      <c r="G249" s="48">
        <f t="shared" si="3"/>
        <v>3.3747204301075362E-2</v>
      </c>
    </row>
    <row r="250" spans="3:7">
      <c r="C250" s="45"/>
      <c r="D250" s="63">
        <v>30340</v>
      </c>
      <c r="E250" s="66">
        <v>0.16</v>
      </c>
      <c r="F250" s="66">
        <v>0.12125279569892464</v>
      </c>
      <c r="G250" s="48">
        <f t="shared" si="3"/>
        <v>3.8747204301075366E-2</v>
      </c>
    </row>
    <row r="251" spans="3:7">
      <c r="C251" s="45"/>
      <c r="D251" s="63">
        <v>30344</v>
      </c>
      <c r="E251" s="66">
        <v>0.14899999999999999</v>
      </c>
      <c r="F251" s="66">
        <v>0.12071516129032252</v>
      </c>
      <c r="G251" s="48">
        <f t="shared" si="3"/>
        <v>2.8284838709677476E-2</v>
      </c>
    </row>
    <row r="252" spans="3:7">
      <c r="C252" s="45"/>
      <c r="D252" s="63">
        <v>30347</v>
      </c>
      <c r="E252" s="66">
        <v>0.15</v>
      </c>
      <c r="F252" s="66">
        <v>0.1205872043010752</v>
      </c>
      <c r="G252" s="48">
        <f t="shared" si="3"/>
        <v>2.9412795698924799E-2</v>
      </c>
    </row>
    <row r="253" spans="3:7">
      <c r="C253" s="45"/>
      <c r="D253" s="63">
        <v>30357</v>
      </c>
      <c r="E253" s="66">
        <v>0.15</v>
      </c>
      <c r="F253" s="66">
        <v>0.11967215053763434</v>
      </c>
      <c r="G253" s="48">
        <f t="shared" si="3"/>
        <v>3.032784946236565E-2</v>
      </c>
    </row>
    <row r="254" spans="3:7">
      <c r="C254" s="45"/>
      <c r="D254" s="63">
        <v>30372</v>
      </c>
      <c r="E254" s="66">
        <v>0.157</v>
      </c>
      <c r="F254" s="66">
        <v>0.11832322580645155</v>
      </c>
      <c r="G254" s="48">
        <f t="shared" si="3"/>
        <v>3.8676774193548452E-2</v>
      </c>
    </row>
    <row r="255" spans="3:7">
      <c r="C255" s="45"/>
      <c r="D255" s="63">
        <v>30377</v>
      </c>
      <c r="E255" s="66">
        <v>0.1525</v>
      </c>
      <c r="F255" s="66">
        <v>0.11781354838709668</v>
      </c>
      <c r="G255" s="48">
        <f t="shared" si="3"/>
        <v>3.4686451612903318E-2</v>
      </c>
    </row>
    <row r="256" spans="3:7">
      <c r="C256" s="45"/>
      <c r="D256" s="63">
        <v>30391</v>
      </c>
      <c r="E256" s="66">
        <v>0.16</v>
      </c>
      <c r="F256" s="66">
        <v>0.11610494623655905</v>
      </c>
      <c r="G256" s="48">
        <f t="shared" si="3"/>
        <v>4.3895053763440953E-2</v>
      </c>
    </row>
    <row r="257" spans="3:7">
      <c r="C257" s="45"/>
      <c r="D257" s="63">
        <v>30396</v>
      </c>
      <c r="E257" s="66">
        <v>0.14960000000000001</v>
      </c>
      <c r="F257" s="66">
        <v>0.11554311827956981</v>
      </c>
      <c r="G257" s="48">
        <f t="shared" si="3"/>
        <v>3.4056881720430199E-2</v>
      </c>
    </row>
    <row r="258" spans="3:7">
      <c r="C258" s="45"/>
      <c r="D258" s="63">
        <v>30398</v>
      </c>
      <c r="E258" s="66">
        <v>0.154</v>
      </c>
      <c r="F258" s="66">
        <v>0.11516086021505367</v>
      </c>
      <c r="G258" s="48">
        <f t="shared" si="3"/>
        <v>3.8839139784946325E-2</v>
      </c>
    </row>
    <row r="259" spans="3:7">
      <c r="C259" s="45"/>
      <c r="D259" s="63">
        <v>30398</v>
      </c>
      <c r="E259" s="66">
        <v>0.161</v>
      </c>
      <c r="F259" s="66">
        <v>0.11516086021505367</v>
      </c>
      <c r="G259" s="48">
        <f t="shared" si="3"/>
        <v>4.5839139784946331E-2</v>
      </c>
    </row>
    <row r="260" spans="3:7">
      <c r="C260" s="45"/>
      <c r="D260" s="63">
        <v>30399</v>
      </c>
      <c r="E260" s="66">
        <v>0.15</v>
      </c>
      <c r="F260" s="66">
        <v>0.11496569892473109</v>
      </c>
      <c r="G260" s="48">
        <f t="shared" si="3"/>
        <v>3.5034301075268906E-2</v>
      </c>
    </row>
    <row r="261" spans="3:7">
      <c r="C261" s="45"/>
      <c r="D261" s="63">
        <v>30418</v>
      </c>
      <c r="E261" s="66">
        <v>0.13250000000000001</v>
      </c>
      <c r="F261" s="66">
        <v>0.11287806451612897</v>
      </c>
      <c r="G261" s="48">
        <f t="shared" si="3"/>
        <v>1.9621935483871034E-2</v>
      </c>
    </row>
    <row r="262" spans="3:7">
      <c r="C262" s="45"/>
      <c r="D262" s="63">
        <v>30435</v>
      </c>
      <c r="E262" s="66">
        <v>0.15049999999999999</v>
      </c>
      <c r="F262" s="66">
        <v>0.1108259139784946</v>
      </c>
      <c r="G262" s="48">
        <f t="shared" si="3"/>
        <v>3.9674086021505392E-2</v>
      </c>
    </row>
    <row r="263" spans="3:7">
      <c r="C263" s="45"/>
      <c r="D263" s="63">
        <v>30439</v>
      </c>
      <c r="E263" s="66">
        <v>0.154</v>
      </c>
      <c r="F263" s="66">
        <v>0.11051569892473116</v>
      </c>
      <c r="G263" s="48">
        <f t="shared" si="3"/>
        <v>4.3484301075268836E-2</v>
      </c>
    </row>
    <row r="264" spans="3:7">
      <c r="C264" s="45"/>
      <c r="D264" s="63">
        <v>30445</v>
      </c>
      <c r="E264" s="66">
        <v>0.155</v>
      </c>
      <c r="F264" s="66">
        <v>0.10986731182795702</v>
      </c>
      <c r="G264" s="48">
        <f t="shared" si="3"/>
        <v>4.5132688172042981E-2</v>
      </c>
    </row>
    <row r="265" spans="3:7">
      <c r="C265" s="45"/>
      <c r="D265" s="63">
        <v>30455</v>
      </c>
      <c r="E265" s="66">
        <v>0.14849999999999999</v>
      </c>
      <c r="F265" s="66">
        <v>0.10890709677419359</v>
      </c>
      <c r="G265" s="48">
        <f t="shared" si="3"/>
        <v>3.95929032258064E-2</v>
      </c>
    </row>
    <row r="266" spans="3:7">
      <c r="C266" s="45"/>
      <c r="D266" s="63">
        <v>30467</v>
      </c>
      <c r="E266" s="66">
        <v>0.14000000000000001</v>
      </c>
      <c r="F266" s="66">
        <v>0.1083018817204302</v>
      </c>
      <c r="G266" s="48">
        <f t="shared" si="3"/>
        <v>3.1698118279569809E-2</v>
      </c>
    </row>
    <row r="267" spans="3:7">
      <c r="C267" s="45"/>
      <c r="D267" s="63">
        <v>30469</v>
      </c>
      <c r="E267" s="66">
        <v>0.14499999999999999</v>
      </c>
      <c r="F267" s="66">
        <v>0.1081443010752689</v>
      </c>
      <c r="G267" s="48">
        <f t="shared" si="3"/>
        <v>3.685569892473109E-2</v>
      </c>
    </row>
    <row r="268" spans="3:7">
      <c r="C268" s="45"/>
      <c r="D268" s="63">
        <v>30474</v>
      </c>
      <c r="E268" s="66">
        <v>0.14499999999999999</v>
      </c>
      <c r="F268" s="66">
        <v>0.10794139784946243</v>
      </c>
      <c r="G268" s="48">
        <f t="shared" si="3"/>
        <v>3.7058602150537565E-2</v>
      </c>
    </row>
    <row r="269" spans="3:7">
      <c r="C269" s="45"/>
      <c r="D269" s="63">
        <v>30476</v>
      </c>
      <c r="E269" s="66">
        <v>0.14849999999999999</v>
      </c>
      <c r="F269" s="66">
        <v>0.10779505376344091</v>
      </c>
      <c r="G269" s="48">
        <f t="shared" si="3"/>
        <v>4.0704946236559084E-2</v>
      </c>
    </row>
    <row r="270" spans="3:7">
      <c r="C270" s="45"/>
      <c r="D270" s="63">
        <v>30487</v>
      </c>
      <c r="E270" s="66">
        <v>0.14150000000000001</v>
      </c>
      <c r="F270" s="66">
        <v>0.10729258064516135</v>
      </c>
      <c r="G270" s="48">
        <f t="shared" si="3"/>
        <v>3.4207419354838661E-2</v>
      </c>
    </row>
    <row r="271" spans="3:7">
      <c r="C271" s="45"/>
      <c r="D271" s="63">
        <v>30487</v>
      </c>
      <c r="E271" s="66">
        <v>0.16500000000000001</v>
      </c>
      <c r="F271" s="66">
        <v>0.10729258064516135</v>
      </c>
      <c r="G271" s="48">
        <f t="shared" si="3"/>
        <v>5.7707419354838654E-2</v>
      </c>
    </row>
    <row r="272" spans="3:7">
      <c r="C272" s="45"/>
      <c r="D272" s="63">
        <v>30494</v>
      </c>
      <c r="E272" s="66">
        <v>0.14499999999999999</v>
      </c>
      <c r="F272" s="66">
        <v>0.10706639784946244</v>
      </c>
      <c r="G272" s="48">
        <f t="shared" si="3"/>
        <v>3.7933602150537551E-2</v>
      </c>
    </row>
    <row r="273" spans="3:7">
      <c r="C273" s="45"/>
      <c r="D273" s="63">
        <v>30497</v>
      </c>
      <c r="E273" s="66">
        <v>0.14800000000000002</v>
      </c>
      <c r="F273" s="66">
        <v>0.10695215053763445</v>
      </c>
      <c r="G273" s="48">
        <f t="shared" si="3"/>
        <v>4.1047849462365574E-2</v>
      </c>
    </row>
    <row r="274" spans="3:7">
      <c r="C274" s="45"/>
      <c r="D274" s="63">
        <v>30497</v>
      </c>
      <c r="E274" s="66">
        <v>0.159</v>
      </c>
      <c r="F274" s="66">
        <v>0.10695215053763445</v>
      </c>
      <c r="G274" s="48">
        <f t="shared" si="3"/>
        <v>5.2047849462365556E-2</v>
      </c>
    </row>
    <row r="275" spans="3:7">
      <c r="C275" s="45"/>
      <c r="D275" s="63">
        <v>30498</v>
      </c>
      <c r="E275" s="66">
        <v>0.14800000000000002</v>
      </c>
      <c r="F275" s="66">
        <v>0.10691349462365597</v>
      </c>
      <c r="G275" s="48">
        <f t="shared" si="3"/>
        <v>4.1086505376344049E-2</v>
      </c>
    </row>
    <row r="276" spans="3:7">
      <c r="C276" s="45"/>
      <c r="D276" s="63">
        <v>30502</v>
      </c>
      <c r="E276" s="66">
        <v>0.15</v>
      </c>
      <c r="F276" s="66">
        <v>0.10688301075268822</v>
      </c>
      <c r="G276" s="48">
        <f t="shared" si="3"/>
        <v>4.3116989247311777E-2</v>
      </c>
    </row>
    <row r="277" spans="3:7">
      <c r="C277" s="45"/>
      <c r="D277" s="63">
        <v>30505</v>
      </c>
      <c r="E277" s="66">
        <v>0.155</v>
      </c>
      <c r="F277" s="66">
        <v>0.10685973118279574</v>
      </c>
      <c r="G277" s="48">
        <f t="shared" si="3"/>
        <v>4.8140268817204263E-2</v>
      </c>
    </row>
    <row r="278" spans="3:7">
      <c r="C278" s="45"/>
      <c r="D278" s="63">
        <v>30516</v>
      </c>
      <c r="E278" s="66">
        <v>0.15</v>
      </c>
      <c r="F278" s="66">
        <v>0.10703715053763442</v>
      </c>
      <c r="G278" s="48">
        <f t="shared" si="3"/>
        <v>4.2962849462365574E-2</v>
      </c>
    </row>
    <row r="279" spans="3:7">
      <c r="C279" s="45"/>
      <c r="D279" s="63">
        <v>30516</v>
      </c>
      <c r="E279" s="66">
        <v>0.151</v>
      </c>
      <c r="F279" s="66">
        <v>0.10703715053763442</v>
      </c>
      <c r="G279" s="48">
        <f t="shared" si="3"/>
        <v>4.3962849462365575E-2</v>
      </c>
    </row>
    <row r="280" spans="3:7">
      <c r="C280" s="45"/>
      <c r="D280" s="63">
        <v>30546</v>
      </c>
      <c r="E280" s="66">
        <v>0.153</v>
      </c>
      <c r="F280" s="66">
        <v>0.10814</v>
      </c>
      <c r="G280" s="48">
        <f t="shared" si="3"/>
        <v>4.4859999999999997E-2</v>
      </c>
    </row>
    <row r="281" spans="3:7">
      <c r="C281" s="45"/>
      <c r="D281" s="63">
        <v>30547</v>
      </c>
      <c r="E281" s="66">
        <v>0.15789999999999998</v>
      </c>
      <c r="F281" s="66">
        <v>0.10820096774193548</v>
      </c>
      <c r="G281" s="48">
        <f t="shared" si="3"/>
        <v>4.9699032258064504E-2</v>
      </c>
    </row>
    <row r="282" spans="3:7">
      <c r="C282" s="45"/>
      <c r="D282" s="63">
        <v>30557</v>
      </c>
      <c r="E282" s="66">
        <v>0.16</v>
      </c>
      <c r="F282" s="66">
        <v>0.10851983870967742</v>
      </c>
      <c r="G282" s="48">
        <f t="shared" si="3"/>
        <v>5.1480161290322582E-2</v>
      </c>
    </row>
    <row r="283" spans="3:7">
      <c r="C283" s="45"/>
      <c r="D283" s="63">
        <v>30559</v>
      </c>
      <c r="E283" s="66">
        <v>0.14749999999999999</v>
      </c>
      <c r="F283" s="66">
        <v>0.10867994623655913</v>
      </c>
      <c r="G283" s="48">
        <f t="shared" si="3"/>
        <v>3.8820053763440859E-2</v>
      </c>
    </row>
    <row r="284" spans="3:7">
      <c r="C284" s="45"/>
      <c r="D284" s="63">
        <v>30559</v>
      </c>
      <c r="E284" s="66">
        <v>0.1525</v>
      </c>
      <c r="F284" s="66">
        <v>0.10867994623655913</v>
      </c>
      <c r="G284" s="48">
        <f t="shared" si="3"/>
        <v>4.3820053763440864E-2</v>
      </c>
    </row>
    <row r="285" spans="3:7">
      <c r="C285" s="45"/>
      <c r="D285" s="63">
        <v>30567</v>
      </c>
      <c r="E285" s="66">
        <v>0.14749999999999999</v>
      </c>
      <c r="F285" s="66">
        <v>0.10895048387096774</v>
      </c>
      <c r="G285" s="48">
        <f t="shared" si="3"/>
        <v>3.8549516129032249E-2</v>
      </c>
    </row>
    <row r="286" spans="3:7">
      <c r="C286" s="45"/>
      <c r="D286" s="63">
        <v>30575</v>
      </c>
      <c r="E286" s="66">
        <v>0.15509999999999999</v>
      </c>
      <c r="F286" s="66">
        <v>0.10927994623655915</v>
      </c>
      <c r="G286" s="48">
        <f t="shared" si="3"/>
        <v>4.5820053763440838E-2</v>
      </c>
    </row>
    <row r="287" spans="3:7">
      <c r="C287" s="45"/>
      <c r="D287" s="63">
        <v>30585</v>
      </c>
      <c r="E287" s="66">
        <v>0.14499999999999999</v>
      </c>
      <c r="F287" s="66">
        <v>0.10960876344086021</v>
      </c>
      <c r="G287" s="48">
        <f t="shared" si="3"/>
        <v>3.5391236559139783E-2</v>
      </c>
    </row>
    <row r="288" spans="3:7">
      <c r="C288" s="45"/>
      <c r="D288" s="63">
        <v>30587</v>
      </c>
      <c r="E288" s="66">
        <v>0.14249999999999999</v>
      </c>
      <c r="F288" s="66">
        <v>0.10971489247311826</v>
      </c>
      <c r="G288" s="48">
        <f t="shared" si="3"/>
        <v>3.2785107526881727E-2</v>
      </c>
    </row>
    <row r="289" spans="3:7">
      <c r="C289" s="45"/>
      <c r="D289" s="63">
        <v>30589</v>
      </c>
      <c r="E289" s="66">
        <v>0.16149999999999998</v>
      </c>
      <c r="F289" s="66">
        <v>0.1098221505376344</v>
      </c>
      <c r="G289" s="48">
        <f t="shared" si="3"/>
        <v>5.1677849462365574E-2</v>
      </c>
    </row>
    <row r="290" spans="3:7">
      <c r="C290" s="45"/>
      <c r="D290" s="63">
        <v>30589</v>
      </c>
      <c r="E290" s="66">
        <v>0.16250000000000001</v>
      </c>
      <c r="F290" s="66">
        <v>0.1098221505376344</v>
      </c>
      <c r="G290" s="48">
        <f t="shared" si="3"/>
        <v>5.2677849462365603E-2</v>
      </c>
    </row>
    <row r="291" spans="3:7">
      <c r="C291" s="45"/>
      <c r="D291" s="63">
        <v>30590</v>
      </c>
      <c r="E291" s="66">
        <v>0.16250000000000001</v>
      </c>
      <c r="F291" s="66">
        <v>0.1098221505376344</v>
      </c>
      <c r="G291" s="48">
        <f t="shared" si="3"/>
        <v>5.2677849462365603E-2</v>
      </c>
    </row>
    <row r="292" spans="3:7">
      <c r="C292" s="45"/>
      <c r="D292" s="63">
        <v>30602</v>
      </c>
      <c r="E292" s="66">
        <v>0.1552</v>
      </c>
      <c r="F292" s="66">
        <v>0.11024279569892476</v>
      </c>
      <c r="G292" s="48">
        <f t="shared" si="3"/>
        <v>4.4957204301075249E-2</v>
      </c>
    </row>
    <row r="293" spans="3:7">
      <c r="C293" s="45"/>
      <c r="D293" s="63">
        <v>30608</v>
      </c>
      <c r="E293" s="66">
        <v>0.152</v>
      </c>
      <c r="F293" s="66">
        <v>0.11043784946236559</v>
      </c>
      <c r="G293" s="48">
        <f t="shared" si="3"/>
        <v>4.1562150537634401E-2</v>
      </c>
    </row>
    <row r="294" spans="3:7">
      <c r="C294" s="45"/>
      <c r="D294" s="63">
        <v>30615</v>
      </c>
      <c r="E294" s="66">
        <v>0.14749999999999999</v>
      </c>
      <c r="F294" s="66">
        <v>0.1106521505376344</v>
      </c>
      <c r="G294" s="48">
        <f t="shared" si="3"/>
        <v>3.6847849462365592E-2</v>
      </c>
    </row>
    <row r="295" spans="3:7">
      <c r="C295" s="45"/>
      <c r="D295" s="63">
        <v>30616</v>
      </c>
      <c r="E295" s="66">
        <v>0.14880000000000002</v>
      </c>
      <c r="F295" s="66">
        <v>0.11069473118279567</v>
      </c>
      <c r="G295" s="48">
        <f t="shared" si="3"/>
        <v>3.8105268817204344E-2</v>
      </c>
    </row>
    <row r="296" spans="3:7">
      <c r="C296" s="45"/>
      <c r="D296" s="63">
        <v>30616</v>
      </c>
      <c r="E296" s="66">
        <v>0.15329999999999999</v>
      </c>
      <c r="F296" s="66">
        <v>0.11069473118279567</v>
      </c>
      <c r="G296" s="48">
        <f t="shared" si="3"/>
        <v>4.260526881720432E-2</v>
      </c>
    </row>
    <row r="297" spans="3:7">
      <c r="C297" s="45"/>
      <c r="D297" s="63">
        <v>30629</v>
      </c>
      <c r="E297" s="66">
        <v>0.1482</v>
      </c>
      <c r="F297" s="66">
        <v>0.11101967741935483</v>
      </c>
      <c r="G297" s="48">
        <f t="shared" si="3"/>
        <v>3.7180322580645173E-2</v>
      </c>
    </row>
    <row r="298" spans="3:7">
      <c r="C298" s="45"/>
      <c r="D298" s="63">
        <v>30629</v>
      </c>
      <c r="E298" s="66">
        <v>0.16510000000000002</v>
      </c>
      <c r="F298" s="66">
        <v>0.11101967741935483</v>
      </c>
      <c r="G298" s="48">
        <f t="shared" si="3"/>
        <v>5.4080322580645199E-2</v>
      </c>
    </row>
    <row r="299" spans="3:7">
      <c r="C299" s="45"/>
      <c r="D299" s="63">
        <v>30629</v>
      </c>
      <c r="E299" s="66">
        <v>0.16510000000000002</v>
      </c>
      <c r="F299" s="66">
        <v>0.11101967741935483</v>
      </c>
      <c r="G299" s="48">
        <f t="shared" si="3"/>
        <v>5.4080322580645199E-2</v>
      </c>
    </row>
    <row r="300" spans="3:7">
      <c r="C300" s="45"/>
      <c r="D300" s="63">
        <v>30651</v>
      </c>
      <c r="E300" s="66">
        <v>0.14499999999999999</v>
      </c>
      <c r="F300" s="66">
        <v>0.11172736559139783</v>
      </c>
      <c r="G300" s="48">
        <f t="shared" si="3"/>
        <v>3.3272634408602161E-2</v>
      </c>
    </row>
    <row r="301" spans="3:7">
      <c r="C301" s="45"/>
      <c r="D301" s="63">
        <v>30658</v>
      </c>
      <c r="E301" s="66">
        <v>0.159</v>
      </c>
      <c r="F301" s="66">
        <v>0.11206607526881714</v>
      </c>
      <c r="G301" s="48">
        <f t="shared" si="3"/>
        <v>4.6933924731182866E-2</v>
      </c>
    </row>
    <row r="302" spans="3:7">
      <c r="C302" s="45"/>
      <c r="D302" s="63">
        <v>30659</v>
      </c>
      <c r="E302" s="66">
        <v>0.153</v>
      </c>
      <c r="F302" s="66">
        <v>0.1121313978494623</v>
      </c>
      <c r="G302" s="48">
        <f t="shared" si="3"/>
        <v>4.0868602150537697E-2</v>
      </c>
    </row>
    <row r="303" spans="3:7">
      <c r="C303" s="45"/>
      <c r="D303" s="63">
        <v>30662</v>
      </c>
      <c r="E303" s="66">
        <v>0.14499999999999999</v>
      </c>
      <c r="F303" s="66">
        <v>0.1121945161290322</v>
      </c>
      <c r="G303" s="48">
        <f t="shared" si="3"/>
        <v>3.2805483870967794E-2</v>
      </c>
    </row>
    <row r="304" spans="3:7">
      <c r="C304" s="45"/>
      <c r="D304" s="63">
        <v>30662</v>
      </c>
      <c r="E304" s="66">
        <v>0.155</v>
      </c>
      <c r="F304" s="66">
        <v>0.1121945161290322</v>
      </c>
      <c r="G304" s="48">
        <f t="shared" si="3"/>
        <v>4.2805483870967803E-2</v>
      </c>
    </row>
    <row r="305" spans="3:7">
      <c r="C305" s="45"/>
      <c r="D305" s="63">
        <v>30670</v>
      </c>
      <c r="E305" s="66">
        <v>0.154</v>
      </c>
      <c r="F305" s="66">
        <v>0.11261064516129024</v>
      </c>
      <c r="G305" s="48">
        <f t="shared" ref="G305:G368" si="4">E305-F305</f>
        <v>4.1389354838709758E-2</v>
      </c>
    </row>
    <row r="306" spans="3:7">
      <c r="C306" s="45"/>
      <c r="D306" s="63">
        <v>30670</v>
      </c>
      <c r="E306" s="66">
        <v>0.16</v>
      </c>
      <c r="F306" s="66">
        <v>0.11261064516129024</v>
      </c>
      <c r="G306" s="48">
        <f t="shared" si="4"/>
        <v>4.7389354838709763E-2</v>
      </c>
    </row>
    <row r="307" spans="3:7">
      <c r="C307" s="45"/>
      <c r="D307" s="63">
        <v>30672</v>
      </c>
      <c r="E307" s="66">
        <v>0.1575</v>
      </c>
      <c r="F307" s="66">
        <v>0.11273779569892466</v>
      </c>
      <c r="G307" s="48">
        <f t="shared" si="4"/>
        <v>4.4762204301075345E-2</v>
      </c>
    </row>
    <row r="308" spans="3:7">
      <c r="C308" s="45"/>
      <c r="D308" s="63">
        <v>30679</v>
      </c>
      <c r="E308" s="66">
        <v>0.15</v>
      </c>
      <c r="F308" s="66">
        <v>0.11298408602150531</v>
      </c>
      <c r="G308" s="48">
        <f t="shared" si="4"/>
        <v>3.7015913978494686E-2</v>
      </c>
    </row>
    <row r="309" spans="3:7">
      <c r="C309" s="45"/>
      <c r="D309" s="63">
        <v>30680</v>
      </c>
      <c r="E309" s="66">
        <v>0.15</v>
      </c>
      <c r="F309" s="66">
        <v>0.1130496774193548</v>
      </c>
      <c r="G309" s="48">
        <f t="shared" si="4"/>
        <v>3.6950322580645192E-2</v>
      </c>
    </row>
    <row r="310" spans="3:7">
      <c r="C310" s="45"/>
      <c r="D310" s="63">
        <v>30691</v>
      </c>
      <c r="E310" s="66">
        <v>0.159</v>
      </c>
      <c r="F310" s="66">
        <v>0.11344779569892469</v>
      </c>
      <c r="G310" s="48">
        <f t="shared" si="4"/>
        <v>4.5552204301075316E-2</v>
      </c>
    </row>
    <row r="311" spans="3:7">
      <c r="C311" s="45"/>
      <c r="D311" s="63">
        <v>30694</v>
      </c>
      <c r="E311" s="66">
        <v>0.155</v>
      </c>
      <c r="F311" s="66">
        <v>0.11365569892473114</v>
      </c>
      <c r="G311" s="48">
        <f t="shared" si="4"/>
        <v>4.1344301075268861E-2</v>
      </c>
    </row>
    <row r="312" spans="3:7">
      <c r="C312" s="45"/>
      <c r="D312" s="63">
        <v>30699</v>
      </c>
      <c r="E312" s="66">
        <v>0.15529999999999999</v>
      </c>
      <c r="F312" s="66">
        <v>0.11385806451612901</v>
      </c>
      <c r="G312" s="48">
        <f t="shared" si="4"/>
        <v>4.1441935483870984E-2</v>
      </c>
    </row>
    <row r="313" spans="3:7">
      <c r="C313" s="45"/>
      <c r="D313" s="63">
        <v>30707</v>
      </c>
      <c r="E313" s="66">
        <v>0.159</v>
      </c>
      <c r="F313" s="66">
        <v>0.11424043010752685</v>
      </c>
      <c r="G313" s="48">
        <f t="shared" si="4"/>
        <v>4.475956989247315E-2</v>
      </c>
    </row>
    <row r="314" spans="3:7">
      <c r="C314" s="45"/>
      <c r="D314" s="63">
        <v>30726</v>
      </c>
      <c r="E314" s="66">
        <v>0.14249999999999999</v>
      </c>
      <c r="F314" s="66">
        <v>0.11515704301075266</v>
      </c>
      <c r="G314" s="48">
        <f t="shared" si="4"/>
        <v>2.7342956989247325E-2</v>
      </c>
    </row>
    <row r="315" spans="3:7">
      <c r="C315" s="45"/>
      <c r="D315" s="63">
        <v>30740</v>
      </c>
      <c r="E315" s="66">
        <v>0.14499999999999999</v>
      </c>
      <c r="F315" s="66">
        <v>0.11585403225806452</v>
      </c>
      <c r="G315" s="48">
        <f t="shared" si="4"/>
        <v>2.9145967741935466E-2</v>
      </c>
    </row>
    <row r="316" spans="3:7">
      <c r="C316" s="45"/>
      <c r="D316" s="63">
        <v>30761</v>
      </c>
      <c r="E316" s="66">
        <v>0.16</v>
      </c>
      <c r="F316" s="66">
        <v>0.1170204301075269</v>
      </c>
      <c r="G316" s="48">
        <f t="shared" si="4"/>
        <v>4.2979569892473105E-2</v>
      </c>
    </row>
    <row r="317" spans="3:7">
      <c r="C317" s="45"/>
      <c r="D317" s="63">
        <v>30764</v>
      </c>
      <c r="E317" s="66">
        <v>0.155</v>
      </c>
      <c r="F317" s="66">
        <v>0.11729591397849459</v>
      </c>
      <c r="G317" s="48">
        <f t="shared" si="4"/>
        <v>3.7704086021505406E-2</v>
      </c>
    </row>
    <row r="318" spans="3:7">
      <c r="C318" s="45"/>
      <c r="D318" s="63">
        <v>30781</v>
      </c>
      <c r="E318" s="66">
        <v>0.152</v>
      </c>
      <c r="F318" s="66">
        <v>0.11814333333333325</v>
      </c>
      <c r="G318" s="48">
        <f t="shared" si="4"/>
        <v>3.3856666666666743E-2</v>
      </c>
    </row>
    <row r="319" spans="3:7">
      <c r="C319" s="45"/>
      <c r="D319" s="63">
        <v>30790</v>
      </c>
      <c r="E319" s="66">
        <v>0.16200000000000001</v>
      </c>
      <c r="F319" s="66">
        <v>0.11859752688172027</v>
      </c>
      <c r="G319" s="48">
        <f t="shared" si="4"/>
        <v>4.340247311827973E-2</v>
      </c>
    </row>
    <row r="320" spans="3:7">
      <c r="C320" s="45"/>
      <c r="D320" s="63">
        <v>30799</v>
      </c>
      <c r="E320" s="66">
        <v>0.1585</v>
      </c>
      <c r="F320" s="66">
        <v>0.11903397849462349</v>
      </c>
      <c r="G320" s="48">
        <f t="shared" si="4"/>
        <v>3.9466021505376508E-2</v>
      </c>
    </row>
    <row r="321" spans="3:7">
      <c r="C321" s="45"/>
      <c r="D321" s="63">
        <v>30817</v>
      </c>
      <c r="E321" s="66">
        <v>0.13350000000000001</v>
      </c>
      <c r="F321" s="66">
        <v>0.11989930107526872</v>
      </c>
      <c r="G321" s="48">
        <f t="shared" si="4"/>
        <v>1.3600698924731286E-2</v>
      </c>
    </row>
    <row r="322" spans="3:7">
      <c r="C322" s="45"/>
      <c r="D322" s="63">
        <v>30818</v>
      </c>
      <c r="E322" s="66">
        <v>0.15</v>
      </c>
      <c r="F322" s="66">
        <v>0.11999048387096764</v>
      </c>
      <c r="G322" s="48">
        <f t="shared" si="4"/>
        <v>3.0009516129032354E-2</v>
      </c>
    </row>
    <row r="323" spans="3:7">
      <c r="C323" s="45"/>
      <c r="D323" s="63">
        <v>30824</v>
      </c>
      <c r="E323" s="66">
        <v>0.14400000000000002</v>
      </c>
      <c r="F323" s="66">
        <v>0.1203923118279569</v>
      </c>
      <c r="G323" s="48">
        <f t="shared" si="4"/>
        <v>2.3607688172043118E-2</v>
      </c>
    </row>
    <row r="324" spans="3:7">
      <c r="C324" s="45"/>
      <c r="D324" s="63">
        <v>30846</v>
      </c>
      <c r="E324" s="66">
        <v>0.155</v>
      </c>
      <c r="F324" s="66">
        <v>0.12187559139784936</v>
      </c>
      <c r="G324" s="48">
        <f t="shared" si="4"/>
        <v>3.3124408602150643E-2</v>
      </c>
    </row>
    <row r="325" spans="3:7">
      <c r="C325" s="45"/>
      <c r="D325" s="63">
        <v>30873</v>
      </c>
      <c r="E325" s="66">
        <v>0.16</v>
      </c>
      <c r="F325" s="66">
        <v>0.12374500000000002</v>
      </c>
      <c r="G325" s="48">
        <f t="shared" si="4"/>
        <v>3.6254999999999982E-2</v>
      </c>
    </row>
    <row r="326" spans="3:7">
      <c r="C326" s="45"/>
      <c r="D326" s="63">
        <v>30901</v>
      </c>
      <c r="E326" s="66">
        <v>0.16690000000000002</v>
      </c>
      <c r="F326" s="66">
        <v>0.12508827956989249</v>
      </c>
      <c r="G326" s="48">
        <f t="shared" si="4"/>
        <v>4.181172043010753E-2</v>
      </c>
    </row>
    <row r="327" spans="3:7">
      <c r="C327" s="45"/>
      <c r="D327" s="63">
        <v>30903</v>
      </c>
      <c r="E327" s="66">
        <v>0.15329999999999999</v>
      </c>
      <c r="F327" s="66">
        <v>0.12516301075268821</v>
      </c>
      <c r="G327" s="48">
        <f t="shared" si="4"/>
        <v>2.8136989247311783E-2</v>
      </c>
    </row>
    <row r="328" spans="3:7">
      <c r="C328" s="45"/>
      <c r="D328" s="63">
        <v>30911</v>
      </c>
      <c r="E328" s="66">
        <v>0.1482</v>
      </c>
      <c r="F328" s="66">
        <v>0.12541596774193556</v>
      </c>
      <c r="G328" s="48">
        <f t="shared" si="4"/>
        <v>2.2784032258064441E-2</v>
      </c>
    </row>
    <row r="329" spans="3:7">
      <c r="C329" s="45"/>
      <c r="D329" s="63">
        <v>30915</v>
      </c>
      <c r="E329" s="66">
        <v>0.1464</v>
      </c>
      <c r="F329" s="66">
        <v>0.1254927419354839</v>
      </c>
      <c r="G329" s="48">
        <f t="shared" si="4"/>
        <v>2.0907258064516099E-2</v>
      </c>
    </row>
    <row r="330" spans="3:7">
      <c r="C330" s="45"/>
      <c r="D330" s="63">
        <v>30921</v>
      </c>
      <c r="E330" s="66">
        <v>0.1452</v>
      </c>
      <c r="F330" s="66">
        <v>0.12567236559139791</v>
      </c>
      <c r="G330" s="48">
        <f t="shared" si="4"/>
        <v>1.9527634408602085E-2</v>
      </c>
    </row>
    <row r="331" spans="3:7">
      <c r="C331" s="45"/>
      <c r="D331" s="63">
        <v>30922</v>
      </c>
      <c r="E331" s="66">
        <v>0.14749999999999999</v>
      </c>
      <c r="F331" s="66">
        <v>0.12571951612903232</v>
      </c>
      <c r="G331" s="48">
        <f t="shared" si="4"/>
        <v>2.1780483870967676E-2</v>
      </c>
    </row>
    <row r="332" spans="3:7">
      <c r="C332" s="45"/>
      <c r="D332" s="63">
        <v>30924</v>
      </c>
      <c r="E332" s="66">
        <v>0.156</v>
      </c>
      <c r="F332" s="66">
        <v>0.12580419354838715</v>
      </c>
      <c r="G332" s="48">
        <f t="shared" si="4"/>
        <v>3.019580645161285E-2</v>
      </c>
    </row>
    <row r="333" spans="3:7">
      <c r="C333" s="45"/>
      <c r="D333" s="63">
        <v>30937</v>
      </c>
      <c r="E333" s="66">
        <v>0.156</v>
      </c>
      <c r="F333" s="66">
        <v>0.12602795698924737</v>
      </c>
      <c r="G333" s="48">
        <f t="shared" si="4"/>
        <v>2.9972043010752625E-2</v>
      </c>
    </row>
    <row r="334" spans="3:7">
      <c r="C334" s="45"/>
      <c r="D334" s="63">
        <v>30937</v>
      </c>
      <c r="E334" s="66">
        <v>0.159</v>
      </c>
      <c r="F334" s="66">
        <v>0.12602795698924737</v>
      </c>
      <c r="G334" s="48">
        <f t="shared" si="4"/>
        <v>3.2972043010752627E-2</v>
      </c>
    </row>
    <row r="335" spans="3:7">
      <c r="C335" s="45"/>
      <c r="D335" s="63">
        <v>30950</v>
      </c>
      <c r="E335" s="66">
        <v>0.16250000000000001</v>
      </c>
      <c r="F335" s="66">
        <v>0.12617365591397856</v>
      </c>
      <c r="G335" s="48">
        <f t="shared" si="4"/>
        <v>3.632634408602145E-2</v>
      </c>
    </row>
    <row r="336" spans="3:7">
      <c r="C336" s="45"/>
      <c r="D336" s="63">
        <v>30957</v>
      </c>
      <c r="E336" s="66">
        <v>0.14800000000000002</v>
      </c>
      <c r="F336" s="66">
        <v>0.12627672043010757</v>
      </c>
      <c r="G336" s="48">
        <f t="shared" si="4"/>
        <v>2.1723279569892451E-2</v>
      </c>
    </row>
    <row r="337" spans="3:7">
      <c r="C337" s="45"/>
      <c r="D337" s="63">
        <v>30964</v>
      </c>
      <c r="E337" s="66">
        <v>0.14749999999999999</v>
      </c>
      <c r="F337" s="66">
        <v>0.12637241935483876</v>
      </c>
      <c r="G337" s="48">
        <f t="shared" si="4"/>
        <v>2.1127580645161237E-2</v>
      </c>
    </row>
    <row r="338" spans="3:7">
      <c r="C338" s="45"/>
      <c r="D338" s="63">
        <v>30965</v>
      </c>
      <c r="E338" s="66">
        <v>0.155</v>
      </c>
      <c r="F338" s="66">
        <v>0.12640064516129035</v>
      </c>
      <c r="G338" s="48">
        <f t="shared" si="4"/>
        <v>2.8599354838709651E-2</v>
      </c>
    </row>
    <row r="339" spans="3:7">
      <c r="C339" s="45"/>
      <c r="D339" s="63">
        <v>30973</v>
      </c>
      <c r="E339" s="66">
        <v>0.15</v>
      </c>
      <c r="F339" s="66">
        <v>0.12653139784946241</v>
      </c>
      <c r="G339" s="48">
        <f t="shared" si="4"/>
        <v>2.3468602150537587E-2</v>
      </c>
    </row>
    <row r="340" spans="3:7">
      <c r="C340" s="45"/>
      <c r="D340" s="63">
        <v>30979</v>
      </c>
      <c r="E340" s="66">
        <v>0.155</v>
      </c>
      <c r="F340" s="66">
        <v>0.12651817204301075</v>
      </c>
      <c r="G340" s="48">
        <f t="shared" si="4"/>
        <v>2.8481827956989253E-2</v>
      </c>
    </row>
    <row r="341" spans="3:7">
      <c r="C341" s="45"/>
      <c r="D341" s="63">
        <v>30993</v>
      </c>
      <c r="E341" s="66">
        <v>0.15</v>
      </c>
      <c r="F341" s="66">
        <v>0.12643897849462363</v>
      </c>
      <c r="G341" s="48">
        <f t="shared" si="4"/>
        <v>2.3561021505376367E-2</v>
      </c>
    </row>
    <row r="342" spans="3:7">
      <c r="C342" s="45"/>
      <c r="D342" s="63">
        <v>31006</v>
      </c>
      <c r="E342" s="66">
        <v>0.15920000000000001</v>
      </c>
      <c r="F342" s="66">
        <v>0.12630161290322578</v>
      </c>
      <c r="G342" s="48">
        <f t="shared" si="4"/>
        <v>3.2898387096774229E-2</v>
      </c>
    </row>
    <row r="343" spans="3:7">
      <c r="C343" s="45"/>
      <c r="D343" s="63">
        <v>31016</v>
      </c>
      <c r="E343" s="66">
        <v>0.155</v>
      </c>
      <c r="F343" s="66">
        <v>0.12602005376344083</v>
      </c>
      <c r="G343" s="48">
        <f t="shared" si="4"/>
        <v>2.8979946236559168E-2</v>
      </c>
    </row>
    <row r="344" spans="3:7">
      <c r="C344" s="45"/>
      <c r="D344" s="63">
        <v>31034</v>
      </c>
      <c r="E344" s="66">
        <v>0.15</v>
      </c>
      <c r="F344" s="66">
        <v>0.12547505376344087</v>
      </c>
      <c r="G344" s="48">
        <f t="shared" si="4"/>
        <v>2.4524946236559125E-2</v>
      </c>
    </row>
    <row r="345" spans="3:7">
      <c r="C345" s="45"/>
      <c r="D345" s="63">
        <v>31036</v>
      </c>
      <c r="E345" s="66">
        <v>0.15</v>
      </c>
      <c r="F345" s="66">
        <v>0.12535381720430108</v>
      </c>
      <c r="G345" s="48">
        <f t="shared" si="4"/>
        <v>2.4646182795698912E-2</v>
      </c>
    </row>
    <row r="346" spans="3:7">
      <c r="C346" s="45"/>
      <c r="D346" s="63">
        <v>31044</v>
      </c>
      <c r="E346" s="66">
        <v>0.1575</v>
      </c>
      <c r="F346" s="66">
        <v>0.12507301075268812</v>
      </c>
      <c r="G346" s="48">
        <f t="shared" si="4"/>
        <v>3.2426989247311883E-2</v>
      </c>
    </row>
    <row r="347" spans="3:7">
      <c r="C347" s="45"/>
      <c r="D347" s="63">
        <v>31044</v>
      </c>
      <c r="E347" s="66">
        <v>0.16250000000000001</v>
      </c>
      <c r="F347" s="66">
        <v>0.12507301075268812</v>
      </c>
      <c r="G347" s="48">
        <f t="shared" si="4"/>
        <v>3.7426989247311887E-2</v>
      </c>
    </row>
    <row r="348" spans="3:7">
      <c r="C348" s="45"/>
      <c r="D348" s="63">
        <v>31049</v>
      </c>
      <c r="E348" s="66">
        <v>0.16</v>
      </c>
      <c r="F348" s="66">
        <v>0.12496930107526878</v>
      </c>
      <c r="G348" s="48">
        <f t="shared" si="4"/>
        <v>3.5030698924731221E-2</v>
      </c>
    </row>
    <row r="349" spans="3:7">
      <c r="C349" s="45"/>
      <c r="D349" s="63">
        <v>31078</v>
      </c>
      <c r="E349" s="66">
        <v>0.14749999999999999</v>
      </c>
      <c r="F349" s="66">
        <v>0.12368913978494624</v>
      </c>
      <c r="G349" s="48">
        <f t="shared" si="4"/>
        <v>2.3810860215053756E-2</v>
      </c>
    </row>
    <row r="350" spans="3:7">
      <c r="C350" s="45"/>
      <c r="D350" s="63">
        <v>31085</v>
      </c>
      <c r="E350" s="66">
        <v>0.14849999999999999</v>
      </c>
      <c r="F350" s="66">
        <v>0.12322650537634408</v>
      </c>
      <c r="G350" s="48">
        <f t="shared" si="4"/>
        <v>2.5273494623655912E-2</v>
      </c>
    </row>
    <row r="351" spans="3:7">
      <c r="C351" s="45"/>
      <c r="D351" s="63">
        <v>31093</v>
      </c>
      <c r="E351" s="66">
        <v>0.15</v>
      </c>
      <c r="F351" s="66">
        <v>0.12264811827956988</v>
      </c>
      <c r="G351" s="48">
        <f t="shared" si="4"/>
        <v>2.7351881720430113E-2</v>
      </c>
    </row>
    <row r="352" spans="3:7">
      <c r="C352" s="45"/>
      <c r="D352" s="63">
        <v>31098</v>
      </c>
      <c r="E352" s="66">
        <v>0.14499999999999999</v>
      </c>
      <c r="F352" s="66">
        <v>0.12242532258064516</v>
      </c>
      <c r="G352" s="48">
        <f t="shared" si="4"/>
        <v>2.257467741935483E-2</v>
      </c>
    </row>
    <row r="353" spans="3:7">
      <c r="C353" s="45"/>
      <c r="D353" s="63">
        <v>31100</v>
      </c>
      <c r="E353" s="66">
        <v>0.14859999999999998</v>
      </c>
      <c r="F353" s="66">
        <v>0.12242532258064516</v>
      </c>
      <c r="G353" s="48">
        <f t="shared" si="4"/>
        <v>2.6174677419354822E-2</v>
      </c>
    </row>
    <row r="354" spans="3:7">
      <c r="C354" s="45"/>
      <c r="D354" s="63">
        <v>31120</v>
      </c>
      <c r="E354" s="66">
        <v>0.155</v>
      </c>
      <c r="F354" s="66">
        <v>0.12153290322580648</v>
      </c>
      <c r="G354" s="48">
        <f t="shared" si="4"/>
        <v>3.3467096774193517E-2</v>
      </c>
    </row>
    <row r="355" spans="3:7">
      <c r="C355" s="45"/>
      <c r="D355" s="63">
        <v>31134</v>
      </c>
      <c r="E355" s="66">
        <v>0.14800000000000002</v>
      </c>
      <c r="F355" s="66">
        <v>0.12076252688172048</v>
      </c>
      <c r="G355" s="48">
        <f t="shared" si="4"/>
        <v>2.7237473118279537E-2</v>
      </c>
    </row>
    <row r="356" spans="3:7">
      <c r="C356" s="45"/>
      <c r="D356" s="63">
        <v>31146</v>
      </c>
      <c r="E356" s="66">
        <v>0.155</v>
      </c>
      <c r="F356" s="66">
        <v>0.12013881720430113</v>
      </c>
      <c r="G356" s="48">
        <f t="shared" si="4"/>
        <v>3.4861182795698872E-2</v>
      </c>
    </row>
    <row r="357" spans="3:7">
      <c r="C357" s="45"/>
      <c r="D357" s="63">
        <v>31153</v>
      </c>
      <c r="E357" s="66">
        <v>0.157</v>
      </c>
      <c r="F357" s="66">
        <v>0.11955005376344088</v>
      </c>
      <c r="G357" s="48">
        <f t="shared" si="4"/>
        <v>3.7449946236559117E-2</v>
      </c>
    </row>
    <row r="358" spans="3:7">
      <c r="C358" s="45"/>
      <c r="D358" s="63">
        <v>31208</v>
      </c>
      <c r="E358" s="66">
        <v>0.1575</v>
      </c>
      <c r="F358" s="66">
        <v>0.11578150537634413</v>
      </c>
      <c r="G358" s="48">
        <f t="shared" si="4"/>
        <v>4.1718494623655872E-2</v>
      </c>
    </row>
    <row r="359" spans="3:7">
      <c r="C359" s="45"/>
      <c r="D359" s="63">
        <v>31224</v>
      </c>
      <c r="E359" s="66">
        <v>0.1482</v>
      </c>
      <c r="F359" s="66">
        <v>0.11457193548387096</v>
      </c>
      <c r="G359" s="48">
        <f t="shared" si="4"/>
        <v>3.3628064516129041E-2</v>
      </c>
    </row>
    <row r="360" spans="3:7">
      <c r="C360" s="45"/>
      <c r="D360" s="63">
        <v>31237</v>
      </c>
      <c r="E360" s="66">
        <v>0.15</v>
      </c>
      <c r="F360" s="66">
        <v>0.11381080645161293</v>
      </c>
      <c r="G360" s="48">
        <f t="shared" si="4"/>
        <v>3.6189193548387066E-2</v>
      </c>
    </row>
    <row r="361" spans="3:7">
      <c r="C361" s="45"/>
      <c r="D361" s="63">
        <v>31254</v>
      </c>
      <c r="E361" s="66">
        <v>0.14499999999999999</v>
      </c>
      <c r="F361" s="66">
        <v>0.11258682795698925</v>
      </c>
      <c r="G361" s="48">
        <f t="shared" si="4"/>
        <v>3.2413172043010738E-2</v>
      </c>
    </row>
    <row r="362" spans="3:7">
      <c r="C362" s="45"/>
      <c r="D362" s="63">
        <v>31288</v>
      </c>
      <c r="E362" s="66">
        <v>0.14499999999999999</v>
      </c>
      <c r="F362" s="66">
        <v>0.11108693548387094</v>
      </c>
      <c r="G362" s="48">
        <f t="shared" si="4"/>
        <v>3.3913064516129049E-2</v>
      </c>
    </row>
    <row r="363" spans="3:7">
      <c r="C363" s="45"/>
      <c r="D363" s="63">
        <v>31289</v>
      </c>
      <c r="E363" s="66">
        <v>0.14380000000000001</v>
      </c>
      <c r="F363" s="66">
        <v>0.11102290322580645</v>
      </c>
      <c r="G363" s="48">
        <f t="shared" si="4"/>
        <v>3.2777096774193562E-2</v>
      </c>
    </row>
    <row r="364" spans="3:7">
      <c r="C364" s="45"/>
      <c r="D364" s="63">
        <v>31302</v>
      </c>
      <c r="E364" s="66">
        <v>0.1525</v>
      </c>
      <c r="F364" s="66">
        <v>0.11067672043010753</v>
      </c>
      <c r="G364" s="48">
        <f t="shared" si="4"/>
        <v>4.1823279569892471E-2</v>
      </c>
    </row>
    <row r="365" spans="3:7">
      <c r="C365" s="45"/>
      <c r="D365" s="63">
        <v>31313</v>
      </c>
      <c r="E365" s="66">
        <v>0.153</v>
      </c>
      <c r="F365" s="66">
        <v>0.11031629032258061</v>
      </c>
      <c r="G365" s="48">
        <f t="shared" si="4"/>
        <v>4.2683709677419385E-2</v>
      </c>
    </row>
    <row r="366" spans="3:7">
      <c r="C366" s="45"/>
      <c r="D366" s="63">
        <v>31315</v>
      </c>
      <c r="E366" s="66">
        <v>0.14499999999999999</v>
      </c>
      <c r="F366" s="66">
        <v>0.11020870967741933</v>
      </c>
      <c r="G366" s="48">
        <f t="shared" si="4"/>
        <v>3.4791290322580659E-2</v>
      </c>
    </row>
    <row r="367" spans="3:7">
      <c r="C367" s="45"/>
      <c r="D367" s="63">
        <v>31316</v>
      </c>
      <c r="E367" s="66">
        <v>0.13800000000000001</v>
      </c>
      <c r="F367" s="66">
        <v>0.11014870967741931</v>
      </c>
      <c r="G367" s="48">
        <f t="shared" si="4"/>
        <v>2.7851290322580699E-2</v>
      </c>
    </row>
    <row r="368" spans="3:7">
      <c r="C368" s="45"/>
      <c r="D368" s="63">
        <v>31316</v>
      </c>
      <c r="E368" s="66">
        <v>0.14499999999999999</v>
      </c>
      <c r="F368" s="66">
        <v>0.11014870967741931</v>
      </c>
      <c r="G368" s="48">
        <f t="shared" si="4"/>
        <v>3.4851290322580677E-2</v>
      </c>
    </row>
    <row r="369" spans="3:7">
      <c r="C369" s="45"/>
      <c r="D369" s="63">
        <v>31345</v>
      </c>
      <c r="E369" s="66">
        <v>0.1525</v>
      </c>
      <c r="F369" s="66">
        <v>0.10909715053763439</v>
      </c>
      <c r="G369" s="48">
        <f t="shared" ref="G369:G432" si="5">E369-F369</f>
        <v>4.3402849462365611E-2</v>
      </c>
    </row>
    <row r="370" spans="3:7">
      <c r="C370" s="45"/>
      <c r="D370" s="63">
        <v>31359</v>
      </c>
      <c r="E370" s="66">
        <v>0.12939999999999999</v>
      </c>
      <c r="F370" s="66">
        <v>0.10853327956989244</v>
      </c>
      <c r="G370" s="48">
        <f t="shared" si="5"/>
        <v>2.0866720430107552E-2</v>
      </c>
    </row>
    <row r="371" spans="3:7">
      <c r="C371" s="45"/>
      <c r="D371" s="63">
        <v>31371</v>
      </c>
      <c r="E371" s="66">
        <v>0.14899999999999999</v>
      </c>
      <c r="F371" s="66">
        <v>0.10806607526881722</v>
      </c>
      <c r="G371" s="48">
        <f t="shared" si="5"/>
        <v>4.0933924731182778E-2</v>
      </c>
    </row>
    <row r="372" spans="3:7">
      <c r="C372" s="45"/>
      <c r="D372" s="63">
        <v>31376</v>
      </c>
      <c r="E372" s="66">
        <v>0.13300000000000001</v>
      </c>
      <c r="F372" s="66">
        <v>0.10785451612903227</v>
      </c>
      <c r="G372" s="48">
        <f t="shared" si="5"/>
        <v>2.5145483870967739E-2</v>
      </c>
    </row>
    <row r="373" spans="3:7">
      <c r="C373" s="45"/>
      <c r="D373" s="63">
        <v>31387</v>
      </c>
      <c r="E373" s="66">
        <v>0.12</v>
      </c>
      <c r="F373" s="66">
        <v>0.10708467741935485</v>
      </c>
      <c r="G373" s="48">
        <f t="shared" si="5"/>
        <v>1.291532258064515E-2</v>
      </c>
    </row>
    <row r="374" spans="3:7">
      <c r="C374" s="45"/>
      <c r="D374" s="63">
        <v>31392</v>
      </c>
      <c r="E374" s="66">
        <v>0.14899999999999999</v>
      </c>
      <c r="F374" s="66">
        <v>0.10674424731182794</v>
      </c>
      <c r="G374" s="48">
        <f t="shared" si="5"/>
        <v>4.2255752688172055E-2</v>
      </c>
    </row>
    <row r="375" spans="3:7">
      <c r="C375" s="45"/>
      <c r="D375" s="63">
        <v>31401</v>
      </c>
      <c r="E375" s="66">
        <v>0.14880000000000002</v>
      </c>
      <c r="F375" s="66">
        <v>0.1058410752688172</v>
      </c>
      <c r="G375" s="48">
        <f t="shared" si="5"/>
        <v>4.2958924731182818E-2</v>
      </c>
    </row>
    <row r="376" spans="3:7">
      <c r="C376" s="45"/>
      <c r="D376" s="63">
        <v>31401</v>
      </c>
      <c r="E376" s="66">
        <v>0.15</v>
      </c>
      <c r="F376" s="66">
        <v>0.1058410752688172</v>
      </c>
      <c r="G376" s="48">
        <f t="shared" si="5"/>
        <v>4.4158924731182797E-2</v>
      </c>
    </row>
    <row r="377" spans="3:7">
      <c r="C377" s="45"/>
      <c r="D377" s="63">
        <v>31401</v>
      </c>
      <c r="E377" s="66">
        <v>0.15</v>
      </c>
      <c r="F377" s="66">
        <v>0.1058410752688172</v>
      </c>
      <c r="G377" s="48">
        <f t="shared" si="5"/>
        <v>4.4158924731182797E-2</v>
      </c>
    </row>
    <row r="378" spans="3:7">
      <c r="C378" s="45"/>
      <c r="D378" s="63">
        <v>31411</v>
      </c>
      <c r="E378" s="66">
        <v>0.1575</v>
      </c>
      <c r="F378" s="66">
        <v>0.10519370967741934</v>
      </c>
      <c r="G378" s="48">
        <f t="shared" si="5"/>
        <v>5.2306290322580662E-2</v>
      </c>
    </row>
    <row r="379" spans="3:7">
      <c r="C379" s="45"/>
      <c r="D379" s="63">
        <v>31412</v>
      </c>
      <c r="E379" s="66">
        <v>0.14000000000000001</v>
      </c>
      <c r="F379" s="66">
        <v>0.10506446236559137</v>
      </c>
      <c r="G379" s="48">
        <f t="shared" si="5"/>
        <v>3.4935537634408639E-2</v>
      </c>
    </row>
    <row r="380" spans="3:7">
      <c r="C380" s="45"/>
      <c r="D380" s="63">
        <v>31412</v>
      </c>
      <c r="E380" s="66">
        <v>0.14499999999999999</v>
      </c>
      <c r="F380" s="66">
        <v>0.10506446236559137</v>
      </c>
      <c r="G380" s="48">
        <f t="shared" si="5"/>
        <v>3.9935537634408616E-2</v>
      </c>
    </row>
    <row r="381" spans="3:7">
      <c r="C381" s="45"/>
      <c r="D381" s="63">
        <v>31429</v>
      </c>
      <c r="E381" s="66">
        <v>0.14499999999999999</v>
      </c>
      <c r="F381" s="66">
        <v>0.1037359677419354</v>
      </c>
      <c r="G381" s="48">
        <f t="shared" si="5"/>
        <v>4.126403225806459E-2</v>
      </c>
    </row>
    <row r="382" spans="3:7">
      <c r="C382" s="45"/>
      <c r="D382" s="63">
        <v>31454</v>
      </c>
      <c r="E382" s="66">
        <v>0.125</v>
      </c>
      <c r="F382" s="66">
        <v>0.10199666666666657</v>
      </c>
      <c r="G382" s="48">
        <f t="shared" si="5"/>
        <v>2.3003333333333431E-2</v>
      </c>
    </row>
    <row r="383" spans="3:7">
      <c r="C383" s="45"/>
      <c r="D383" s="63">
        <v>31455</v>
      </c>
      <c r="E383" s="66">
        <v>0.152</v>
      </c>
      <c r="F383" s="66">
        <v>0.10189473118279559</v>
      </c>
      <c r="G383" s="48">
        <f t="shared" si="5"/>
        <v>5.010526881720441E-2</v>
      </c>
    </row>
    <row r="384" spans="3:7">
      <c r="C384" s="45"/>
      <c r="D384" s="63">
        <v>31482</v>
      </c>
      <c r="E384" s="66">
        <v>0.14000000000000001</v>
      </c>
      <c r="F384" s="66">
        <v>9.974822580645154E-2</v>
      </c>
      <c r="G384" s="48">
        <f t="shared" si="5"/>
        <v>4.0251774193548473E-2</v>
      </c>
    </row>
    <row r="385" spans="3:7">
      <c r="C385" s="45"/>
      <c r="D385" s="63">
        <v>31504</v>
      </c>
      <c r="E385" s="66">
        <v>0.129</v>
      </c>
      <c r="F385" s="66">
        <v>9.7607311827956983E-2</v>
      </c>
      <c r="G385" s="48">
        <f t="shared" si="5"/>
        <v>3.1392688172043021E-2</v>
      </c>
    </row>
    <row r="386" spans="3:7">
      <c r="C386" s="45"/>
      <c r="D386" s="63">
        <v>31530</v>
      </c>
      <c r="E386" s="66">
        <v>0.13009999999999999</v>
      </c>
      <c r="F386" s="66">
        <v>9.4602688172042954E-2</v>
      </c>
      <c r="G386" s="48">
        <f t="shared" si="5"/>
        <v>3.549731182795704E-2</v>
      </c>
    </row>
    <row r="387" spans="3:7">
      <c r="C387" s="45"/>
      <c r="D387" s="63">
        <v>31553</v>
      </c>
      <c r="E387" s="66">
        <v>0.13250000000000001</v>
      </c>
      <c r="F387" s="66">
        <v>9.1742258064516094E-2</v>
      </c>
      <c r="G387" s="48">
        <f t="shared" si="5"/>
        <v>4.0757741935483913E-2</v>
      </c>
    </row>
    <row r="388" spans="3:7">
      <c r="C388" s="45"/>
      <c r="D388" s="63">
        <v>31560</v>
      </c>
      <c r="E388" s="66">
        <v>0.14000000000000001</v>
      </c>
      <c r="F388" s="66">
        <v>9.110494623655907E-2</v>
      </c>
      <c r="G388" s="48">
        <f t="shared" si="5"/>
        <v>4.8895053763440943E-2</v>
      </c>
    </row>
    <row r="389" spans="3:7">
      <c r="C389" s="45"/>
      <c r="D389" s="63">
        <v>31561</v>
      </c>
      <c r="E389" s="66">
        <v>0.13900000000000001</v>
      </c>
      <c r="F389" s="66">
        <v>9.0961451612903171E-2</v>
      </c>
      <c r="G389" s="48">
        <f t="shared" si="5"/>
        <v>4.8038548387096841E-2</v>
      </c>
    </row>
    <row r="390" spans="3:7">
      <c r="C390" s="45"/>
      <c r="D390" s="63">
        <v>31565</v>
      </c>
      <c r="E390" s="66">
        <v>0.13</v>
      </c>
      <c r="F390" s="66">
        <v>9.0683709677419302E-2</v>
      </c>
      <c r="G390" s="48">
        <f t="shared" si="5"/>
        <v>3.9316290322580702E-2</v>
      </c>
    </row>
    <row r="391" spans="3:7">
      <c r="C391" s="45"/>
      <c r="D391" s="63">
        <v>31574</v>
      </c>
      <c r="E391" s="66">
        <v>0.14000000000000001</v>
      </c>
      <c r="F391" s="66">
        <v>8.962736559139782E-2</v>
      </c>
      <c r="G391" s="48">
        <f t="shared" si="5"/>
        <v>5.0372634408602193E-2</v>
      </c>
    </row>
    <row r="392" spans="3:7">
      <c r="C392" s="45"/>
      <c r="D392" s="63">
        <v>31576</v>
      </c>
      <c r="E392" s="66">
        <v>0.13550000000000001</v>
      </c>
      <c r="F392" s="66">
        <v>8.9292795698924704E-2</v>
      </c>
      <c r="G392" s="48">
        <f t="shared" si="5"/>
        <v>4.6207204301075305E-2</v>
      </c>
    </row>
    <row r="393" spans="3:7">
      <c r="C393" s="45"/>
      <c r="D393" s="63">
        <v>31590</v>
      </c>
      <c r="E393" s="66">
        <v>0.1188</v>
      </c>
      <c r="F393" s="66">
        <v>8.7585000000000024E-2</v>
      </c>
      <c r="G393" s="48">
        <f t="shared" si="5"/>
        <v>3.1214999999999979E-2</v>
      </c>
    </row>
    <row r="394" spans="3:7">
      <c r="C394" s="45"/>
      <c r="D394" s="63">
        <v>31607</v>
      </c>
      <c r="E394" s="66">
        <v>0.126</v>
      </c>
      <c r="F394" s="66">
        <v>8.5749677419354825E-2</v>
      </c>
      <c r="G394" s="48">
        <f t="shared" si="5"/>
        <v>4.0250322580645176E-2</v>
      </c>
    </row>
    <row r="395" spans="3:7">
      <c r="C395" s="45"/>
      <c r="D395" s="63">
        <v>31623</v>
      </c>
      <c r="E395" s="66">
        <v>0.13300000000000001</v>
      </c>
      <c r="F395" s="66">
        <v>8.3743172043010752E-2</v>
      </c>
      <c r="G395" s="48">
        <f t="shared" si="5"/>
        <v>4.9256827956989255E-2</v>
      </c>
    </row>
    <row r="396" spans="3:7">
      <c r="C396" s="45"/>
      <c r="D396" s="63">
        <v>31638</v>
      </c>
      <c r="E396" s="66">
        <v>0.13500000000000001</v>
      </c>
      <c r="F396" s="66">
        <v>8.212322580645158E-2</v>
      </c>
      <c r="G396" s="48">
        <f t="shared" si="5"/>
        <v>5.2876774193548429E-2</v>
      </c>
    </row>
    <row r="397" spans="3:7">
      <c r="C397" s="45"/>
      <c r="D397" s="63">
        <v>31660</v>
      </c>
      <c r="E397" s="66">
        <v>0.13300000000000001</v>
      </c>
      <c r="F397" s="66">
        <v>8.0133440860215038E-2</v>
      </c>
      <c r="G397" s="48">
        <f t="shared" si="5"/>
        <v>5.2866559139784969E-2</v>
      </c>
    </row>
    <row r="398" spans="3:7">
      <c r="C398" s="45"/>
      <c r="D398" s="63">
        <v>31678</v>
      </c>
      <c r="E398" s="66">
        <v>0.1275</v>
      </c>
      <c r="F398" s="66">
        <v>7.8975752688172043E-2</v>
      </c>
      <c r="G398" s="48">
        <f t="shared" si="5"/>
        <v>4.8524247311827959E-2</v>
      </c>
    </row>
    <row r="399" spans="3:7">
      <c r="C399" s="45"/>
      <c r="D399" s="63">
        <v>31715</v>
      </c>
      <c r="E399" s="66">
        <v>0.13</v>
      </c>
      <c r="F399" s="66">
        <v>7.6637258064516142E-2</v>
      </c>
      <c r="G399" s="48">
        <f t="shared" si="5"/>
        <v>5.3362741935483862E-2</v>
      </c>
    </row>
    <row r="400" spans="3:7">
      <c r="C400" s="45"/>
      <c r="D400" s="63">
        <v>31716</v>
      </c>
      <c r="E400" s="66">
        <v>0.13750000000000001</v>
      </c>
      <c r="F400" s="66">
        <v>7.6549677419354839E-2</v>
      </c>
      <c r="G400" s="48">
        <f t="shared" si="5"/>
        <v>6.0950322580645172E-2</v>
      </c>
    </row>
    <row r="401" spans="3:7">
      <c r="C401" s="45"/>
      <c r="D401" s="63">
        <v>31726</v>
      </c>
      <c r="E401" s="66">
        <v>0.14000000000000001</v>
      </c>
      <c r="F401" s="66">
        <v>7.6024032258064519E-2</v>
      </c>
      <c r="G401" s="48">
        <f t="shared" si="5"/>
        <v>6.3975967741935494E-2</v>
      </c>
    </row>
    <row r="402" spans="3:7">
      <c r="C402" s="45"/>
      <c r="D402" s="63">
        <v>31735</v>
      </c>
      <c r="E402" s="66">
        <v>0.13750000000000001</v>
      </c>
      <c r="F402" s="66">
        <v>7.5581290322580652E-2</v>
      </c>
      <c r="G402" s="48">
        <f t="shared" si="5"/>
        <v>6.1918709677419359E-2</v>
      </c>
    </row>
    <row r="403" spans="3:7">
      <c r="C403" s="45"/>
      <c r="D403" s="63">
        <v>31741</v>
      </c>
      <c r="E403" s="66">
        <v>0.13150000000000001</v>
      </c>
      <c r="F403" s="66">
        <v>7.5352688172043034E-2</v>
      </c>
      <c r="G403" s="48">
        <f t="shared" si="5"/>
        <v>5.6147311827956972E-2</v>
      </c>
    </row>
    <row r="404" spans="3:7">
      <c r="C404" s="45"/>
      <c r="D404" s="63">
        <v>31768</v>
      </c>
      <c r="E404" s="66">
        <v>0.13800000000000001</v>
      </c>
      <c r="F404" s="66">
        <v>7.47119892473119E-2</v>
      </c>
      <c r="G404" s="48">
        <f t="shared" si="5"/>
        <v>6.3288010752688112E-2</v>
      </c>
    </row>
    <row r="405" spans="3:7">
      <c r="C405" s="45"/>
      <c r="D405" s="63">
        <v>31776</v>
      </c>
      <c r="E405" s="66">
        <v>0.13900000000000001</v>
      </c>
      <c r="F405" s="66">
        <v>7.4670645161290378E-2</v>
      </c>
      <c r="G405" s="48">
        <f t="shared" si="5"/>
        <v>6.4329354838709635E-2</v>
      </c>
    </row>
    <row r="406" spans="3:7">
      <c r="C406" s="45"/>
      <c r="D406" s="63">
        <v>31797</v>
      </c>
      <c r="E406" s="66">
        <v>0.1275</v>
      </c>
      <c r="F406" s="66">
        <v>7.4696774193548449E-2</v>
      </c>
      <c r="G406" s="48">
        <f t="shared" si="5"/>
        <v>5.2803225806451554E-2</v>
      </c>
    </row>
    <row r="407" spans="3:7">
      <c r="C407" s="45"/>
      <c r="D407" s="63">
        <v>31800</v>
      </c>
      <c r="E407" s="66">
        <v>0.13550000000000001</v>
      </c>
      <c r="F407" s="66">
        <v>7.4681666666666743E-2</v>
      </c>
      <c r="G407" s="48">
        <f t="shared" si="5"/>
        <v>6.0818333333333266E-2</v>
      </c>
    </row>
    <row r="408" spans="3:7">
      <c r="C408" s="45"/>
      <c r="D408" s="63">
        <v>31804</v>
      </c>
      <c r="E408" s="66">
        <v>0.1216</v>
      </c>
      <c r="F408" s="66">
        <v>7.4675591397849531E-2</v>
      </c>
      <c r="G408" s="48">
        <f t="shared" si="5"/>
        <v>4.6924408602150469E-2</v>
      </c>
    </row>
    <row r="409" spans="3:7">
      <c r="C409" s="45"/>
      <c r="D409" s="63">
        <v>31821</v>
      </c>
      <c r="E409" s="66">
        <v>0.126</v>
      </c>
      <c r="F409" s="66">
        <v>7.4705806451612969E-2</v>
      </c>
      <c r="G409" s="48">
        <f t="shared" si="5"/>
        <v>5.1294193548387032E-2</v>
      </c>
    </row>
    <row r="410" spans="3:7">
      <c r="C410" s="45"/>
      <c r="D410" s="63">
        <v>31832</v>
      </c>
      <c r="E410" s="66">
        <v>0.12</v>
      </c>
      <c r="F410" s="66">
        <v>7.4700537634408634E-2</v>
      </c>
      <c r="G410" s="48">
        <f t="shared" si="5"/>
        <v>4.5299462365591361E-2</v>
      </c>
    </row>
    <row r="411" spans="3:7">
      <c r="C411" s="45"/>
      <c r="D411" s="63">
        <v>31866</v>
      </c>
      <c r="E411" s="66">
        <v>0.122</v>
      </c>
      <c r="F411" s="66">
        <v>7.4634892473118289E-2</v>
      </c>
      <c r="G411" s="48">
        <f t="shared" si="5"/>
        <v>4.7365107526881708E-2</v>
      </c>
    </row>
    <row r="412" spans="3:7">
      <c r="C412" s="45"/>
      <c r="D412" s="63">
        <v>31867</v>
      </c>
      <c r="E412" s="66">
        <v>0.13</v>
      </c>
      <c r="F412" s="66">
        <v>7.4671612903225812E-2</v>
      </c>
      <c r="G412" s="48">
        <f t="shared" si="5"/>
        <v>5.5328387096774193E-2</v>
      </c>
    </row>
    <row r="413" spans="3:7">
      <c r="C413" s="45"/>
      <c r="D413" s="63">
        <v>31902</v>
      </c>
      <c r="E413" s="66">
        <v>0.1285</v>
      </c>
      <c r="F413" s="66">
        <v>7.5999623655913978E-2</v>
      </c>
      <c r="G413" s="48">
        <f t="shared" si="5"/>
        <v>5.2500376344086025E-2</v>
      </c>
    </row>
    <row r="414" spans="3:7">
      <c r="C414" s="45"/>
      <c r="D414" s="63">
        <v>31925</v>
      </c>
      <c r="E414" s="66">
        <v>0.13500000000000001</v>
      </c>
      <c r="F414" s="66">
        <v>7.7282365591397867E-2</v>
      </c>
      <c r="G414" s="48">
        <f t="shared" si="5"/>
        <v>5.7717634408602142E-2</v>
      </c>
    </row>
    <row r="415" spans="3:7">
      <c r="C415" s="45"/>
      <c r="D415" s="63">
        <v>31943</v>
      </c>
      <c r="E415" s="66">
        <v>0.13200000000000001</v>
      </c>
      <c r="F415" s="66">
        <v>7.8051451612903222E-2</v>
      </c>
      <c r="G415" s="48">
        <f t="shared" si="5"/>
        <v>5.3948548387096784E-2</v>
      </c>
    </row>
    <row r="416" spans="3:7">
      <c r="C416" s="45"/>
      <c r="D416" s="63">
        <v>31958</v>
      </c>
      <c r="E416" s="66">
        <v>0.126</v>
      </c>
      <c r="F416" s="66">
        <v>7.8501505376344094E-2</v>
      </c>
      <c r="G416" s="48">
        <f t="shared" si="5"/>
        <v>4.7498494623655907E-2</v>
      </c>
    </row>
    <row r="417" spans="3:7">
      <c r="C417" s="45"/>
      <c r="D417" s="63">
        <v>31968</v>
      </c>
      <c r="E417" s="66">
        <v>0.129</v>
      </c>
      <c r="F417" s="66">
        <v>7.8829032258064508E-2</v>
      </c>
      <c r="G417" s="48">
        <f t="shared" si="5"/>
        <v>5.0170967741935496E-2</v>
      </c>
    </row>
    <row r="418" spans="3:7">
      <c r="C418" s="45"/>
      <c r="D418" s="63">
        <v>31985</v>
      </c>
      <c r="E418" s="66">
        <v>0.13500000000000001</v>
      </c>
      <c r="F418" s="66">
        <v>7.9355698924731183E-2</v>
      </c>
      <c r="G418" s="48">
        <f t="shared" si="5"/>
        <v>5.5644301075268826E-2</v>
      </c>
    </row>
    <row r="419" spans="3:7">
      <c r="C419" s="45"/>
      <c r="D419" s="63">
        <v>32014</v>
      </c>
      <c r="E419" s="66">
        <v>0.114</v>
      </c>
      <c r="F419" s="66">
        <v>8.0892956989247256E-2</v>
      </c>
      <c r="G419" s="48">
        <f t="shared" si="5"/>
        <v>3.3107043010752749E-2</v>
      </c>
    </row>
    <row r="420" spans="3:7">
      <c r="C420" s="45"/>
      <c r="D420" s="63">
        <v>32038</v>
      </c>
      <c r="E420" s="66">
        <v>0.13</v>
      </c>
      <c r="F420" s="66">
        <v>8.2787150537634357E-2</v>
      </c>
      <c r="G420" s="48">
        <f t="shared" si="5"/>
        <v>4.7212849462365647E-2</v>
      </c>
    </row>
    <row r="421" spans="3:7">
      <c r="C421" s="45"/>
      <c r="D421" s="63">
        <v>32070</v>
      </c>
      <c r="E421" s="66">
        <v>0.126</v>
      </c>
      <c r="F421" s="66">
        <v>8.5529999999999981E-2</v>
      </c>
      <c r="G421" s="48">
        <f t="shared" si="5"/>
        <v>4.047000000000002E-2</v>
      </c>
    </row>
    <row r="422" spans="3:7">
      <c r="C422" s="45"/>
      <c r="D422" s="63">
        <v>32070</v>
      </c>
      <c r="E422" s="66">
        <v>0.1298</v>
      </c>
      <c r="F422" s="66">
        <v>8.5529999999999981E-2</v>
      </c>
      <c r="G422" s="48">
        <f t="shared" si="5"/>
        <v>4.4270000000000018E-2</v>
      </c>
    </row>
    <row r="423" spans="3:7">
      <c r="C423" s="45"/>
      <c r="D423" s="63">
        <v>32093</v>
      </c>
      <c r="E423" s="66">
        <v>0.1275</v>
      </c>
      <c r="F423" s="66">
        <v>8.6812150537634386E-2</v>
      </c>
      <c r="G423" s="48">
        <f t="shared" si="5"/>
        <v>4.0687849462365616E-2</v>
      </c>
    </row>
    <row r="424" spans="3:7">
      <c r="C424" s="45"/>
      <c r="D424" s="63">
        <v>32094</v>
      </c>
      <c r="E424" s="66">
        <v>0.1275</v>
      </c>
      <c r="F424" s="66">
        <v>8.6885161290322546E-2</v>
      </c>
      <c r="G424" s="48">
        <f t="shared" si="5"/>
        <v>4.0614838709677456E-2</v>
      </c>
    </row>
    <row r="425" spans="3:7">
      <c r="C425" s="45"/>
      <c r="D425" s="63">
        <v>32105</v>
      </c>
      <c r="E425" s="66">
        <v>0.125</v>
      </c>
      <c r="F425" s="66">
        <v>8.7414462365591375E-2</v>
      </c>
      <c r="G425" s="48">
        <f t="shared" si="5"/>
        <v>3.7585537634408625E-2</v>
      </c>
    </row>
    <row r="426" spans="3:7">
      <c r="C426" s="45"/>
      <c r="D426" s="63">
        <v>32119</v>
      </c>
      <c r="E426" s="66">
        <v>0.125</v>
      </c>
      <c r="F426" s="66">
        <v>8.8210215053763447E-2</v>
      </c>
      <c r="G426" s="48">
        <f t="shared" si="5"/>
        <v>3.6789784946236553E-2</v>
      </c>
    </row>
    <row r="427" spans="3:7">
      <c r="C427" s="45"/>
      <c r="D427" s="63">
        <v>32133</v>
      </c>
      <c r="E427" s="66">
        <v>0.12</v>
      </c>
      <c r="F427" s="66">
        <v>8.9102956989247278E-2</v>
      </c>
      <c r="G427" s="48">
        <f t="shared" si="5"/>
        <v>3.0897043010752717E-2</v>
      </c>
    </row>
    <row r="428" spans="3:7">
      <c r="C428" s="45"/>
      <c r="D428" s="63">
        <v>32142</v>
      </c>
      <c r="E428" s="66">
        <v>0.1285</v>
      </c>
      <c r="F428" s="66">
        <v>8.9454677419354811E-2</v>
      </c>
      <c r="G428" s="48">
        <f t="shared" si="5"/>
        <v>3.9045322580645192E-2</v>
      </c>
    </row>
    <row r="429" spans="3:7">
      <c r="C429" s="45"/>
      <c r="D429" s="63">
        <v>32142</v>
      </c>
      <c r="E429" s="66">
        <v>0.13250000000000001</v>
      </c>
      <c r="F429" s="66">
        <v>8.9454677419354811E-2</v>
      </c>
      <c r="G429" s="48">
        <f t="shared" si="5"/>
        <v>4.3045322580645196E-2</v>
      </c>
    </row>
    <row r="430" spans="3:7">
      <c r="C430" s="45"/>
      <c r="D430" s="63">
        <v>32157</v>
      </c>
      <c r="E430" s="66">
        <v>0.13150000000000001</v>
      </c>
      <c r="F430" s="66">
        <v>8.990129032258061E-2</v>
      </c>
      <c r="G430" s="48">
        <f t="shared" si="5"/>
        <v>4.1598709677419396E-2</v>
      </c>
    </row>
    <row r="431" spans="3:7">
      <c r="C431" s="45"/>
      <c r="D431" s="63">
        <v>32162</v>
      </c>
      <c r="E431" s="66">
        <v>0.1275</v>
      </c>
      <c r="F431" s="66">
        <v>8.994215053763438E-2</v>
      </c>
      <c r="G431" s="48">
        <f t="shared" si="5"/>
        <v>3.7557849462365622E-2</v>
      </c>
    </row>
    <row r="432" spans="3:7">
      <c r="C432" s="45"/>
      <c r="D432" s="63">
        <v>32171</v>
      </c>
      <c r="E432" s="66">
        <v>0.13200000000000001</v>
      </c>
      <c r="F432" s="66">
        <v>8.994951612903225E-2</v>
      </c>
      <c r="G432" s="48">
        <f t="shared" si="5"/>
        <v>4.2050483870967756E-2</v>
      </c>
    </row>
    <row r="433" spans="3:7">
      <c r="C433" s="45"/>
      <c r="D433" s="63">
        <v>32177</v>
      </c>
      <c r="E433" s="66">
        <v>0.126</v>
      </c>
      <c r="F433" s="66">
        <v>8.9885591397849463E-2</v>
      </c>
      <c r="G433" s="48">
        <f t="shared" ref="G433:G496" si="6">E433-F433</f>
        <v>3.6114408602150538E-2</v>
      </c>
    </row>
    <row r="434" spans="3:7">
      <c r="C434" s="45"/>
      <c r="D434" s="63">
        <v>32225</v>
      </c>
      <c r="E434" s="66">
        <v>0.13</v>
      </c>
      <c r="F434" s="66">
        <v>8.948720430107529E-2</v>
      </c>
      <c r="G434" s="48">
        <f t="shared" si="6"/>
        <v>4.0512795698924714E-2</v>
      </c>
    </row>
    <row r="435" spans="3:7">
      <c r="C435" s="45"/>
      <c r="D435" s="63">
        <v>32290</v>
      </c>
      <c r="E435" s="66">
        <v>0.1318</v>
      </c>
      <c r="F435" s="66">
        <v>9.0153924731182847E-2</v>
      </c>
      <c r="G435" s="48">
        <f t="shared" si="6"/>
        <v>4.1646075268817154E-2</v>
      </c>
    </row>
    <row r="436" spans="3:7">
      <c r="C436" s="45"/>
      <c r="D436" s="63">
        <v>32308</v>
      </c>
      <c r="E436" s="66">
        <v>0.13500000000000001</v>
      </c>
      <c r="F436" s="66">
        <v>8.9950860215053816E-2</v>
      </c>
      <c r="G436" s="48">
        <f t="shared" si="6"/>
        <v>4.5049139784946193E-2</v>
      </c>
    </row>
    <row r="437" spans="3:7">
      <c r="C437" s="45"/>
      <c r="D437" s="63">
        <v>32311</v>
      </c>
      <c r="E437" s="66">
        <v>0.11720000000000001</v>
      </c>
      <c r="F437" s="66">
        <v>8.9828817204301109E-2</v>
      </c>
      <c r="G437" s="48">
        <f t="shared" si="6"/>
        <v>2.7371182795698903E-2</v>
      </c>
    </row>
    <row r="438" spans="3:7">
      <c r="C438" s="45"/>
      <c r="D438" s="63">
        <v>32318</v>
      </c>
      <c r="E438" s="66">
        <v>0.115</v>
      </c>
      <c r="F438" s="66">
        <v>8.9677096774193582E-2</v>
      </c>
      <c r="G438" s="48">
        <f t="shared" si="6"/>
        <v>2.5322903225806423E-2</v>
      </c>
    </row>
    <row r="439" spans="3:7">
      <c r="C439" s="45"/>
      <c r="D439" s="63">
        <v>32325</v>
      </c>
      <c r="E439" s="66">
        <v>0.1275</v>
      </c>
      <c r="F439" s="66">
        <v>8.9449139784946244E-2</v>
      </c>
      <c r="G439" s="48">
        <f t="shared" si="6"/>
        <v>3.8050860215053758E-2</v>
      </c>
    </row>
    <row r="440" spans="3:7">
      <c r="C440" s="45"/>
      <c r="D440" s="63">
        <v>32332</v>
      </c>
      <c r="E440" s="66">
        <v>0.12</v>
      </c>
      <c r="F440" s="66">
        <v>8.9281935483870964E-2</v>
      </c>
      <c r="G440" s="48">
        <f t="shared" si="6"/>
        <v>3.0718064516129032E-2</v>
      </c>
    </row>
    <row r="441" spans="3:7">
      <c r="C441" s="45"/>
      <c r="D441" s="63">
        <v>32342</v>
      </c>
      <c r="E441" s="66">
        <v>0.12</v>
      </c>
      <c r="F441" s="66">
        <v>8.8994193548387085E-2</v>
      </c>
      <c r="G441" s="48">
        <f t="shared" si="6"/>
        <v>3.1005806451612911E-2</v>
      </c>
    </row>
    <row r="442" spans="3:7">
      <c r="C442" s="45"/>
      <c r="D442" s="63">
        <v>32344</v>
      </c>
      <c r="E442" s="66">
        <v>0.13400000000000001</v>
      </c>
      <c r="F442" s="66">
        <v>8.8947526881720418E-2</v>
      </c>
      <c r="G442" s="48">
        <f t="shared" si="6"/>
        <v>4.505247311827959E-2</v>
      </c>
    </row>
    <row r="443" spans="3:7">
      <c r="C443" s="45"/>
      <c r="D443" s="63">
        <v>32363</v>
      </c>
      <c r="E443" s="66">
        <v>0.12740000000000001</v>
      </c>
      <c r="F443" s="66">
        <v>8.9032634408602096E-2</v>
      </c>
      <c r="G443" s="48">
        <f t="shared" si="6"/>
        <v>3.8367365591397917E-2</v>
      </c>
    </row>
    <row r="444" spans="3:7">
      <c r="C444" s="45"/>
      <c r="D444" s="63">
        <v>32406</v>
      </c>
      <c r="E444" s="66">
        <v>0.129</v>
      </c>
      <c r="F444" s="66">
        <v>8.9303010752688136E-2</v>
      </c>
      <c r="G444" s="48">
        <f t="shared" si="6"/>
        <v>3.9696989247311867E-2</v>
      </c>
    </row>
    <row r="445" spans="3:7">
      <c r="C445" s="45"/>
      <c r="D445" s="63">
        <v>32412</v>
      </c>
      <c r="E445" s="66">
        <v>0.124</v>
      </c>
      <c r="F445" s="66">
        <v>8.9326989247311805E-2</v>
      </c>
      <c r="G445" s="48">
        <f t="shared" si="6"/>
        <v>3.4673010752688194E-2</v>
      </c>
    </row>
    <row r="446" spans="3:7">
      <c r="C446" s="45"/>
      <c r="D446" s="63">
        <v>32413</v>
      </c>
      <c r="E446" s="66">
        <v>0.13650000000000001</v>
      </c>
      <c r="F446" s="66">
        <v>8.9339784946236539E-2</v>
      </c>
      <c r="G446" s="48">
        <f t="shared" si="6"/>
        <v>4.7160215053763471E-2</v>
      </c>
    </row>
    <row r="447" spans="3:7">
      <c r="C447" s="45"/>
      <c r="D447" s="63">
        <v>32416</v>
      </c>
      <c r="E447" s="66">
        <v>0.13250000000000001</v>
      </c>
      <c r="F447" s="66">
        <v>8.9363978494623617E-2</v>
      </c>
      <c r="G447" s="48">
        <f t="shared" si="6"/>
        <v>4.313602150537639E-2</v>
      </c>
    </row>
    <row r="448" spans="3:7">
      <c r="C448" s="45"/>
      <c r="D448" s="63">
        <v>32429</v>
      </c>
      <c r="E448" s="66">
        <v>0.13100000000000001</v>
      </c>
      <c r="F448" s="66">
        <v>8.9322580645161256E-2</v>
      </c>
      <c r="G448" s="48">
        <f t="shared" si="6"/>
        <v>4.1677419354838749E-2</v>
      </c>
    </row>
    <row r="449" spans="3:7">
      <c r="C449" s="45"/>
      <c r="D449" s="63">
        <v>32437</v>
      </c>
      <c r="E449" s="66">
        <v>0.128</v>
      </c>
      <c r="F449" s="66">
        <v>8.9375483870967692E-2</v>
      </c>
      <c r="G449" s="48">
        <f t="shared" si="6"/>
        <v>3.862451612903231E-2</v>
      </c>
    </row>
    <row r="450" spans="3:7">
      <c r="C450" s="45"/>
      <c r="D450" s="63">
        <v>32441</v>
      </c>
      <c r="E450" s="66">
        <v>0.13250000000000001</v>
      </c>
      <c r="F450" s="66">
        <v>8.9419623655913938E-2</v>
      </c>
      <c r="G450" s="48">
        <f t="shared" si="6"/>
        <v>4.3080376344086069E-2</v>
      </c>
    </row>
    <row r="451" spans="3:7">
      <c r="C451" s="45"/>
      <c r="D451" s="63">
        <v>32442</v>
      </c>
      <c r="E451" s="66">
        <v>0.13500000000000001</v>
      </c>
      <c r="F451" s="66">
        <v>8.9446182795698867E-2</v>
      </c>
      <c r="G451" s="48">
        <f t="shared" si="6"/>
        <v>4.5553817204301142E-2</v>
      </c>
    </row>
    <row r="452" spans="3:7">
      <c r="C452" s="45"/>
      <c r="D452" s="63">
        <v>32443</v>
      </c>
      <c r="E452" s="66">
        <v>0.1295</v>
      </c>
      <c r="F452" s="66">
        <v>8.9467741935483819E-2</v>
      </c>
      <c r="G452" s="48">
        <f t="shared" si="6"/>
        <v>4.0032258064516185E-2</v>
      </c>
    </row>
    <row r="453" spans="3:7">
      <c r="C453" s="45"/>
      <c r="D453" s="63">
        <v>32444</v>
      </c>
      <c r="E453" s="66">
        <v>0.13</v>
      </c>
      <c r="F453" s="66">
        <v>8.9493333333333272E-2</v>
      </c>
      <c r="G453" s="48">
        <f t="shared" si="6"/>
        <v>4.0506666666666732E-2</v>
      </c>
    </row>
    <row r="454" spans="3:7">
      <c r="C454" s="45"/>
      <c r="D454" s="63">
        <v>32462</v>
      </c>
      <c r="E454" s="66">
        <v>0.12</v>
      </c>
      <c r="F454" s="66">
        <v>8.9792741935483825E-2</v>
      </c>
      <c r="G454" s="48">
        <f t="shared" si="6"/>
        <v>3.0207258064516171E-2</v>
      </c>
    </row>
    <row r="455" spans="3:7">
      <c r="C455" s="45"/>
      <c r="D455" s="63">
        <v>32476</v>
      </c>
      <c r="E455" s="66">
        <v>0.1275</v>
      </c>
      <c r="F455" s="66">
        <v>9.0158010752688145E-2</v>
      </c>
      <c r="G455" s="48">
        <f t="shared" si="6"/>
        <v>3.7341989247311858E-2</v>
      </c>
    </row>
    <row r="456" spans="3:7">
      <c r="C456" s="45"/>
      <c r="D456" s="63">
        <v>32496</v>
      </c>
      <c r="E456" s="66">
        <v>0.13</v>
      </c>
      <c r="F456" s="66">
        <v>9.0516075268817192E-2</v>
      </c>
      <c r="G456" s="48">
        <f t="shared" si="6"/>
        <v>3.9483924731182812E-2</v>
      </c>
    </row>
    <row r="457" spans="3:7">
      <c r="C457" s="45"/>
      <c r="D457" s="63">
        <v>32498</v>
      </c>
      <c r="E457" s="66">
        <v>0.129</v>
      </c>
      <c r="F457" s="66">
        <v>9.0538709677419338E-2</v>
      </c>
      <c r="G457" s="48">
        <f t="shared" si="6"/>
        <v>3.8461290322580666E-2</v>
      </c>
    </row>
    <row r="458" spans="3:7">
      <c r="C458" s="45"/>
      <c r="D458" s="63">
        <v>32499</v>
      </c>
      <c r="E458" s="66">
        <v>0.13500000000000001</v>
      </c>
      <c r="F458" s="66">
        <v>9.0553010752688137E-2</v>
      </c>
      <c r="G458" s="48">
        <f t="shared" si="6"/>
        <v>4.4446989247311872E-2</v>
      </c>
    </row>
    <row r="459" spans="3:7">
      <c r="C459" s="45"/>
      <c r="D459" s="63">
        <v>32534</v>
      </c>
      <c r="E459" s="66">
        <v>0.126</v>
      </c>
      <c r="F459" s="66">
        <v>9.0641827956989232E-2</v>
      </c>
      <c r="G459" s="48">
        <f t="shared" si="6"/>
        <v>3.5358172043010769E-2</v>
      </c>
    </row>
    <row r="460" spans="3:7">
      <c r="C460" s="45"/>
      <c r="D460" s="63">
        <v>32535</v>
      </c>
      <c r="E460" s="66">
        <v>0.13</v>
      </c>
      <c r="F460" s="66">
        <v>9.0623924731182789E-2</v>
      </c>
      <c r="G460" s="48">
        <f t="shared" si="6"/>
        <v>3.9376075268817215E-2</v>
      </c>
    </row>
    <row r="461" spans="3:7">
      <c r="C461" s="45"/>
      <c r="D461" s="63">
        <v>32547</v>
      </c>
      <c r="E461" s="66">
        <v>0.13369999999999999</v>
      </c>
      <c r="F461" s="66">
        <v>9.0492204301075227E-2</v>
      </c>
      <c r="G461" s="48">
        <f t="shared" si="6"/>
        <v>4.3207795698924759E-2</v>
      </c>
    </row>
    <row r="462" spans="3:7">
      <c r="C462" s="45"/>
      <c r="D462" s="63">
        <v>32575</v>
      </c>
      <c r="E462" s="66">
        <v>0.13</v>
      </c>
      <c r="F462" s="66">
        <v>9.0368064516129026E-2</v>
      </c>
      <c r="G462" s="48">
        <f t="shared" si="6"/>
        <v>3.9631935483870978E-2</v>
      </c>
    </row>
    <row r="463" spans="3:7">
      <c r="C463" s="45"/>
      <c r="D463" s="63">
        <v>32632</v>
      </c>
      <c r="E463" s="66">
        <v>0.13</v>
      </c>
      <c r="F463" s="66">
        <v>9.0413924731182857E-2</v>
      </c>
      <c r="G463" s="48">
        <f t="shared" si="6"/>
        <v>3.9586075268817147E-2</v>
      </c>
    </row>
    <row r="464" spans="3:7">
      <c r="C464" s="45"/>
      <c r="D464" s="63">
        <v>32667</v>
      </c>
      <c r="E464" s="66">
        <v>0.13500000000000001</v>
      </c>
      <c r="F464" s="66">
        <v>8.962446236559142E-2</v>
      </c>
      <c r="G464" s="48">
        <f t="shared" si="6"/>
        <v>4.5375537634408589E-2</v>
      </c>
    </row>
    <row r="465" spans="3:7">
      <c r="C465" s="45"/>
      <c r="D465" s="63">
        <v>32708</v>
      </c>
      <c r="E465" s="66">
        <v>0.11800000000000001</v>
      </c>
      <c r="F465" s="66">
        <v>8.8388279569892453E-2</v>
      </c>
      <c r="G465" s="48">
        <f t="shared" si="6"/>
        <v>2.9611720430107555E-2</v>
      </c>
    </row>
    <row r="466" spans="3:7">
      <c r="C466" s="45"/>
      <c r="D466" s="63">
        <v>32714</v>
      </c>
      <c r="E466" s="66">
        <v>0.128</v>
      </c>
      <c r="F466" s="66">
        <v>8.8221236559139771E-2</v>
      </c>
      <c r="G466" s="48">
        <f t="shared" si="6"/>
        <v>3.9778763440860232E-2</v>
      </c>
    </row>
    <row r="467" spans="3:7">
      <c r="C467" s="45"/>
      <c r="D467" s="63">
        <v>32720</v>
      </c>
      <c r="E467" s="66">
        <v>0.13</v>
      </c>
      <c r="F467" s="66">
        <v>8.8054623655913905E-2</v>
      </c>
      <c r="G467" s="48">
        <f t="shared" si="6"/>
        <v>4.1945376344086099E-2</v>
      </c>
    </row>
    <row r="468" spans="3:7">
      <c r="C468" s="45"/>
      <c r="D468" s="63">
        <v>32734</v>
      </c>
      <c r="E468" s="66">
        <v>0.125</v>
      </c>
      <c r="F468" s="66">
        <v>8.7568817204301055E-2</v>
      </c>
      <c r="G468" s="48">
        <f t="shared" si="6"/>
        <v>3.7431182795698945E-2</v>
      </c>
    </row>
    <row r="469" spans="3:7">
      <c r="C469" s="45"/>
      <c r="D469" s="63">
        <v>32742</v>
      </c>
      <c r="E469" s="66">
        <v>0.128</v>
      </c>
      <c r="F469" s="66">
        <v>8.7259516129032183E-2</v>
      </c>
      <c r="G469" s="48">
        <f t="shared" si="6"/>
        <v>4.074048387096782E-2</v>
      </c>
    </row>
    <row r="470" spans="3:7">
      <c r="C470" s="45"/>
      <c r="D470" s="63">
        <v>32743</v>
      </c>
      <c r="E470" s="66">
        <v>0.129</v>
      </c>
      <c r="F470" s="66">
        <v>8.7207096774193499E-2</v>
      </c>
      <c r="G470" s="48">
        <f t="shared" si="6"/>
        <v>4.1792903225806505E-2</v>
      </c>
    </row>
    <row r="471" spans="3:7">
      <c r="C471" s="45"/>
      <c r="D471" s="63">
        <v>32772</v>
      </c>
      <c r="E471" s="66">
        <v>0.121</v>
      </c>
      <c r="F471" s="66">
        <v>8.6227365591397792E-2</v>
      </c>
      <c r="G471" s="48">
        <f t="shared" si="6"/>
        <v>3.4772634408602204E-2</v>
      </c>
    </row>
    <row r="472" spans="3:7">
      <c r="C472" s="45"/>
      <c r="D472" s="63">
        <v>32787</v>
      </c>
      <c r="E472" s="66">
        <v>0.13</v>
      </c>
      <c r="F472" s="66">
        <v>8.573483870967738E-2</v>
      </c>
      <c r="G472" s="48">
        <f t="shared" si="6"/>
        <v>4.4265161290322624E-2</v>
      </c>
    </row>
    <row r="473" spans="3:7">
      <c r="C473" s="45"/>
      <c r="D473" s="63">
        <v>32798</v>
      </c>
      <c r="E473" s="66">
        <v>0.1241</v>
      </c>
      <c r="F473" s="66">
        <v>8.5417365591397815E-2</v>
      </c>
      <c r="G473" s="48">
        <f t="shared" si="6"/>
        <v>3.8682634408602187E-2</v>
      </c>
    </row>
    <row r="474" spans="3:7">
      <c r="C474" s="45"/>
      <c r="D474" s="63">
        <v>32799</v>
      </c>
      <c r="E474" s="66">
        <v>0.13250000000000001</v>
      </c>
      <c r="F474" s="66">
        <v>8.5376290322580609E-2</v>
      </c>
      <c r="G474" s="48">
        <f t="shared" si="6"/>
        <v>4.7123709677419398E-2</v>
      </c>
    </row>
    <row r="475" spans="3:7">
      <c r="C475" s="45"/>
      <c r="D475" s="63">
        <v>32801</v>
      </c>
      <c r="E475" s="66">
        <v>0.129</v>
      </c>
      <c r="F475" s="66">
        <v>8.5288548387096735E-2</v>
      </c>
      <c r="G475" s="48">
        <f t="shared" si="6"/>
        <v>4.3711451612903268E-2</v>
      </c>
    </row>
    <row r="476" spans="3:7">
      <c r="C476" s="45"/>
      <c r="D476" s="63">
        <v>32812</v>
      </c>
      <c r="E476" s="66">
        <v>0.13600000000000001</v>
      </c>
      <c r="F476" s="66">
        <v>8.4946236559139757E-2</v>
      </c>
      <c r="G476" s="48">
        <f t="shared" si="6"/>
        <v>5.1053763440860253E-2</v>
      </c>
    </row>
    <row r="477" spans="3:7">
      <c r="C477" s="45"/>
      <c r="D477" s="63">
        <v>32815</v>
      </c>
      <c r="E477" s="66">
        <v>0.1293</v>
      </c>
      <c r="F477" s="66">
        <v>8.4763494623655886E-2</v>
      </c>
      <c r="G477" s="48">
        <f t="shared" si="6"/>
        <v>4.4536505376344113E-2</v>
      </c>
    </row>
    <row r="478" spans="3:7">
      <c r="C478" s="45"/>
      <c r="D478" s="63">
        <v>32817</v>
      </c>
      <c r="E478" s="66">
        <v>0.13200000000000001</v>
      </c>
      <c r="F478" s="66">
        <v>8.4763494623655886E-2</v>
      </c>
      <c r="G478" s="48">
        <f t="shared" si="6"/>
        <v>4.7236505376344121E-2</v>
      </c>
    </row>
    <row r="479" spans="3:7">
      <c r="C479" s="45"/>
      <c r="D479" s="63">
        <v>32821</v>
      </c>
      <c r="E479" s="66">
        <v>0.126</v>
      </c>
      <c r="F479" s="66">
        <v>8.4511559139784906E-2</v>
      </c>
      <c r="G479" s="48">
        <f t="shared" si="6"/>
        <v>4.1488440860215095E-2</v>
      </c>
    </row>
    <row r="480" spans="3:7">
      <c r="C480" s="45"/>
      <c r="D480" s="63">
        <v>32821</v>
      </c>
      <c r="E480" s="66">
        <v>0.13</v>
      </c>
      <c r="F480" s="66">
        <v>8.4511559139784906E-2</v>
      </c>
      <c r="G480" s="48">
        <f t="shared" si="6"/>
        <v>4.5488440860215099E-2</v>
      </c>
    </row>
    <row r="481" spans="3:7">
      <c r="C481" s="45"/>
      <c r="D481" s="63">
        <v>32840</v>
      </c>
      <c r="E481" s="66">
        <v>0.1275</v>
      </c>
      <c r="F481" s="66">
        <v>8.3658064516129005E-2</v>
      </c>
      <c r="G481" s="48">
        <f t="shared" si="6"/>
        <v>4.3841935483870997E-2</v>
      </c>
    </row>
    <row r="482" spans="3:7">
      <c r="C482" s="45"/>
      <c r="D482" s="63">
        <v>32849</v>
      </c>
      <c r="E482" s="66">
        <v>0.13250000000000001</v>
      </c>
      <c r="F482" s="66">
        <v>8.3174516129032233E-2</v>
      </c>
      <c r="G482" s="48">
        <f t="shared" si="6"/>
        <v>4.9325483870967773E-2</v>
      </c>
    </row>
    <row r="483" spans="3:7">
      <c r="C483" s="45"/>
      <c r="D483" s="63">
        <v>32857</v>
      </c>
      <c r="E483" s="66">
        <v>0.13</v>
      </c>
      <c r="F483" s="66">
        <v>8.2743333333333322E-2</v>
      </c>
      <c r="G483" s="48">
        <f t="shared" si="6"/>
        <v>4.7256666666666683E-2</v>
      </c>
    </row>
    <row r="484" spans="3:7">
      <c r="C484" s="45"/>
      <c r="D484" s="63">
        <v>32862</v>
      </c>
      <c r="E484" s="66">
        <v>0.129</v>
      </c>
      <c r="F484" s="66">
        <v>8.2539569892473102E-2</v>
      </c>
      <c r="G484" s="48">
        <f t="shared" si="6"/>
        <v>4.6460430107526901E-2</v>
      </c>
    </row>
    <row r="485" spans="3:7">
      <c r="C485" s="45"/>
      <c r="D485" s="63">
        <v>32863</v>
      </c>
      <c r="E485" s="66">
        <v>0.128</v>
      </c>
      <c r="F485" s="66">
        <v>8.2477258064516112E-2</v>
      </c>
      <c r="G485" s="48">
        <f t="shared" si="6"/>
        <v>4.552274193548389E-2</v>
      </c>
    </row>
    <row r="486" spans="3:7">
      <c r="C486" s="45"/>
      <c r="D486" s="63">
        <v>32863</v>
      </c>
      <c r="E486" s="66">
        <v>0.129</v>
      </c>
      <c r="F486" s="66">
        <v>8.2477258064516112E-2</v>
      </c>
      <c r="G486" s="48">
        <f t="shared" si="6"/>
        <v>4.6522741935483891E-2</v>
      </c>
    </row>
    <row r="487" spans="3:7">
      <c r="C487" s="45"/>
      <c r="D487" s="63">
        <v>32869</v>
      </c>
      <c r="E487" s="66">
        <v>0.125</v>
      </c>
      <c r="F487" s="66">
        <v>8.2298279569892469E-2</v>
      </c>
      <c r="G487" s="48">
        <f t="shared" si="6"/>
        <v>4.2701720430107531E-2</v>
      </c>
    </row>
    <row r="488" spans="3:7">
      <c r="C488" s="45"/>
      <c r="D488" s="63">
        <v>32882</v>
      </c>
      <c r="E488" s="66">
        <v>0.13</v>
      </c>
      <c r="F488" s="66">
        <v>8.1858333333333338E-2</v>
      </c>
      <c r="G488" s="48">
        <f t="shared" si="6"/>
        <v>4.8141666666666666E-2</v>
      </c>
    </row>
    <row r="489" spans="3:7">
      <c r="C489" s="45"/>
      <c r="D489" s="63">
        <v>32891</v>
      </c>
      <c r="E489" s="66">
        <v>0.125</v>
      </c>
      <c r="F489" s="66">
        <v>8.1571720430107533E-2</v>
      </c>
      <c r="G489" s="48">
        <f t="shared" si="6"/>
        <v>4.3428279569892467E-2</v>
      </c>
    </row>
    <row r="490" spans="3:7">
      <c r="C490" s="45"/>
      <c r="D490" s="63">
        <v>32899</v>
      </c>
      <c r="E490" s="66">
        <v>0.121</v>
      </c>
      <c r="F490" s="66">
        <v>8.1383602150537623E-2</v>
      </c>
      <c r="G490" s="48">
        <f t="shared" si="6"/>
        <v>3.9616397849462373E-2</v>
      </c>
    </row>
    <row r="491" spans="3:7">
      <c r="C491" s="45"/>
      <c r="D491" s="63">
        <v>32953</v>
      </c>
      <c r="E491" s="66">
        <v>0.128</v>
      </c>
      <c r="F491" s="66">
        <v>8.1468709677419315E-2</v>
      </c>
      <c r="G491" s="48">
        <f t="shared" si="6"/>
        <v>4.6531290322580687E-2</v>
      </c>
    </row>
    <row r="492" spans="3:7">
      <c r="C492" s="45"/>
      <c r="D492" s="63">
        <v>32960</v>
      </c>
      <c r="E492" s="66">
        <v>0.13</v>
      </c>
      <c r="F492" s="66">
        <v>8.1575806451612887E-2</v>
      </c>
      <c r="G492" s="48">
        <f t="shared" si="6"/>
        <v>4.8424193548387118E-2</v>
      </c>
    </row>
    <row r="493" spans="3:7">
      <c r="C493" s="45"/>
      <c r="D493" s="63">
        <v>32968</v>
      </c>
      <c r="E493" s="66">
        <v>0.122</v>
      </c>
      <c r="F493" s="66">
        <v>8.174602150537634E-2</v>
      </c>
      <c r="G493" s="48">
        <f t="shared" si="6"/>
        <v>4.0253978494623657E-2</v>
      </c>
    </row>
    <row r="494" spans="3:7">
      <c r="C494" s="45"/>
      <c r="D494" s="63">
        <v>32975</v>
      </c>
      <c r="E494" s="66">
        <v>0.13250000000000001</v>
      </c>
      <c r="F494" s="66">
        <v>8.1858225806451593E-2</v>
      </c>
      <c r="G494" s="48">
        <f t="shared" si="6"/>
        <v>5.0641774193548414E-2</v>
      </c>
    </row>
    <row r="495" spans="3:7">
      <c r="C495" s="45"/>
      <c r="D495" s="63">
        <v>32993</v>
      </c>
      <c r="E495" s="66">
        <v>0.1245</v>
      </c>
      <c r="F495" s="66">
        <v>8.2417580645161276E-2</v>
      </c>
      <c r="G495" s="48">
        <f t="shared" si="6"/>
        <v>4.2082419354838724E-2</v>
      </c>
    </row>
    <row r="496" spans="3:7">
      <c r="C496" s="45"/>
      <c r="D496" s="63">
        <v>33024</v>
      </c>
      <c r="E496" s="66">
        <v>0.124</v>
      </c>
      <c r="F496" s="66">
        <v>8.3125913978494587E-2</v>
      </c>
      <c r="G496" s="48">
        <f t="shared" si="6"/>
        <v>4.0874086021505412E-2</v>
      </c>
    </row>
    <row r="497" spans="3:7">
      <c r="C497" s="45"/>
      <c r="D497" s="63">
        <v>33039</v>
      </c>
      <c r="E497" s="66">
        <v>0.13200000000000001</v>
      </c>
      <c r="F497" s="66">
        <v>8.3284354838709634E-2</v>
      </c>
      <c r="G497" s="48">
        <f t="shared" ref="G497:G560" si="7">E497-F497</f>
        <v>4.8715645161290372E-2</v>
      </c>
    </row>
    <row r="498" spans="3:7">
      <c r="C498" s="45"/>
      <c r="D498" s="63">
        <v>33051</v>
      </c>
      <c r="E498" s="66">
        <v>0.129</v>
      </c>
      <c r="F498" s="66">
        <v>8.3425860215053729E-2</v>
      </c>
      <c r="G498" s="48">
        <f t="shared" si="7"/>
        <v>4.5574139784946274E-2</v>
      </c>
    </row>
    <row r="499" spans="3:7">
      <c r="C499" s="45"/>
      <c r="D499" s="63">
        <v>33053</v>
      </c>
      <c r="E499" s="66">
        <v>0.13250000000000001</v>
      </c>
      <c r="F499" s="66">
        <v>8.3470376344085981E-2</v>
      </c>
      <c r="G499" s="48">
        <f t="shared" si="7"/>
        <v>4.9029623655914026E-2</v>
      </c>
    </row>
    <row r="500" spans="3:7">
      <c r="C500" s="45"/>
      <c r="D500" s="63">
        <v>33060</v>
      </c>
      <c r="E500" s="66">
        <v>0.121</v>
      </c>
      <c r="F500" s="66">
        <v>8.3583440860215047E-2</v>
      </c>
      <c r="G500" s="48">
        <f t="shared" si="7"/>
        <v>3.741655913978495E-2</v>
      </c>
    </row>
    <row r="501" spans="3:7">
      <c r="C501" s="45"/>
      <c r="D501" s="63">
        <v>33073</v>
      </c>
      <c r="E501" s="66">
        <v>0.11699999999999999</v>
      </c>
      <c r="F501" s="66">
        <v>8.386193548387097E-2</v>
      </c>
      <c r="G501" s="48">
        <f t="shared" si="7"/>
        <v>3.3138064516129023E-2</v>
      </c>
    </row>
    <row r="502" spans="3:7">
      <c r="C502" s="45"/>
      <c r="D502" s="63">
        <v>33116</v>
      </c>
      <c r="E502" s="66">
        <v>0.125</v>
      </c>
      <c r="F502" s="66">
        <v>8.5317258064516135E-2</v>
      </c>
      <c r="G502" s="48">
        <f t="shared" si="7"/>
        <v>3.9682741935483865E-2</v>
      </c>
    </row>
    <row r="503" spans="3:7">
      <c r="C503" s="45"/>
      <c r="D503" s="63">
        <v>33116</v>
      </c>
      <c r="E503" s="66">
        <v>0.125</v>
      </c>
      <c r="F503" s="66">
        <v>8.5317258064516135E-2</v>
      </c>
      <c r="G503" s="48">
        <f t="shared" si="7"/>
        <v>3.9682741935483865E-2</v>
      </c>
    </row>
    <row r="504" spans="3:7">
      <c r="C504" s="45"/>
      <c r="D504" s="63">
        <v>33129</v>
      </c>
      <c r="E504" s="66">
        <v>0.125</v>
      </c>
      <c r="F504" s="66">
        <v>8.5845967741935467E-2</v>
      </c>
      <c r="G504" s="48">
        <f t="shared" si="7"/>
        <v>3.9154032258064533E-2</v>
      </c>
    </row>
    <row r="505" spans="3:7">
      <c r="C505" s="45"/>
      <c r="D505" s="63">
        <v>33134</v>
      </c>
      <c r="E505" s="66">
        <v>0.1275</v>
      </c>
      <c r="F505" s="66">
        <v>8.6019139784946227E-2</v>
      </c>
      <c r="G505" s="48">
        <f t="shared" si="7"/>
        <v>4.1480860215053775E-2</v>
      </c>
    </row>
    <row r="506" spans="3:7">
      <c r="C506" s="45"/>
      <c r="D506" s="63">
        <v>33136</v>
      </c>
      <c r="E506" s="66">
        <v>0.125</v>
      </c>
      <c r="F506" s="66">
        <v>8.6128064516129005E-2</v>
      </c>
      <c r="G506" s="48">
        <f t="shared" si="7"/>
        <v>3.8871935483870995E-2</v>
      </c>
    </row>
    <row r="507" spans="3:7">
      <c r="C507" s="45"/>
      <c r="D507" s="63">
        <v>33148</v>
      </c>
      <c r="E507" s="66">
        <v>0.13</v>
      </c>
      <c r="F507" s="66">
        <v>8.652473118279573E-2</v>
      </c>
      <c r="G507" s="48">
        <f t="shared" si="7"/>
        <v>4.3475268817204274E-2</v>
      </c>
    </row>
    <row r="508" spans="3:7">
      <c r="C508" s="45"/>
      <c r="D508" s="63">
        <v>33163</v>
      </c>
      <c r="E508" s="66">
        <v>0.11900000000000001</v>
      </c>
      <c r="F508" s="66">
        <v>8.6831774193548442E-2</v>
      </c>
      <c r="G508" s="48">
        <f t="shared" si="7"/>
        <v>3.2168225806451567E-2</v>
      </c>
    </row>
    <row r="509" spans="3:7">
      <c r="C509" s="45"/>
      <c r="D509" s="63">
        <v>33177</v>
      </c>
      <c r="E509" s="66">
        <v>0.1295</v>
      </c>
      <c r="F509" s="66">
        <v>8.700161290322582E-2</v>
      </c>
      <c r="G509" s="48">
        <f t="shared" si="7"/>
        <v>4.2498387096774184E-2</v>
      </c>
    </row>
    <row r="510" spans="3:7">
      <c r="C510" s="45"/>
      <c r="D510" s="63">
        <v>33186</v>
      </c>
      <c r="E510" s="66">
        <v>0.13250000000000001</v>
      </c>
      <c r="F510" s="66">
        <v>8.7052150537634446E-2</v>
      </c>
      <c r="G510" s="48">
        <f t="shared" si="7"/>
        <v>4.5447849462365561E-2</v>
      </c>
    </row>
    <row r="511" spans="3:7">
      <c r="C511" s="45"/>
      <c r="D511" s="63">
        <v>33196</v>
      </c>
      <c r="E511" s="66">
        <v>0.13</v>
      </c>
      <c r="F511" s="66">
        <v>8.7046236559139817E-2</v>
      </c>
      <c r="G511" s="48">
        <f t="shared" si="7"/>
        <v>4.2953763440860188E-2</v>
      </c>
    </row>
    <row r="512" spans="3:7">
      <c r="C512" s="45"/>
      <c r="D512" s="63">
        <v>33198</v>
      </c>
      <c r="E512" s="66">
        <v>0.121</v>
      </c>
      <c r="F512" s="66">
        <v>8.7027903225806474E-2</v>
      </c>
      <c r="G512" s="48">
        <f t="shared" si="7"/>
        <v>3.3972096774193522E-2</v>
      </c>
    </row>
    <row r="513" spans="3:7">
      <c r="C513" s="45"/>
      <c r="D513" s="63">
        <v>33198</v>
      </c>
      <c r="E513" s="66">
        <v>0.125</v>
      </c>
      <c r="F513" s="66">
        <v>8.7027903225806474E-2</v>
      </c>
      <c r="G513" s="48">
        <f t="shared" si="7"/>
        <v>3.7972096774193526E-2</v>
      </c>
    </row>
    <row r="514" spans="3:7">
      <c r="C514" s="45"/>
      <c r="D514" s="63">
        <v>33205</v>
      </c>
      <c r="E514" s="66">
        <v>0.1275</v>
      </c>
      <c r="F514" s="66">
        <v>8.6978387096774246E-2</v>
      </c>
      <c r="G514" s="48">
        <f t="shared" si="7"/>
        <v>4.0521612903225757E-2</v>
      </c>
    </row>
    <row r="515" spans="3:7">
      <c r="C515" s="45"/>
      <c r="D515" s="63">
        <v>33206</v>
      </c>
      <c r="E515" s="66">
        <v>0.1275</v>
      </c>
      <c r="F515" s="66">
        <v>8.6971989247311865E-2</v>
      </c>
      <c r="G515" s="48">
        <f t="shared" si="7"/>
        <v>4.0528010752688137E-2</v>
      </c>
    </row>
    <row r="516" spans="3:7">
      <c r="C516" s="45"/>
      <c r="D516" s="63">
        <v>33225</v>
      </c>
      <c r="E516" s="66">
        <v>0.13100000000000001</v>
      </c>
      <c r="F516" s="66">
        <v>8.6758172043010812E-2</v>
      </c>
      <c r="G516" s="48">
        <f t="shared" si="7"/>
        <v>4.4241827956989194E-2</v>
      </c>
    </row>
    <row r="517" spans="3:7">
      <c r="C517" s="45"/>
      <c r="D517" s="63">
        <v>33227</v>
      </c>
      <c r="E517" s="66">
        <v>0.125</v>
      </c>
      <c r="F517" s="66">
        <v>8.6719946236559195E-2</v>
      </c>
      <c r="G517" s="48">
        <f t="shared" si="7"/>
        <v>3.8280053763440805E-2</v>
      </c>
    </row>
    <row r="518" spans="3:7">
      <c r="C518" s="45"/>
      <c r="D518" s="63">
        <v>33228</v>
      </c>
      <c r="E518" s="66">
        <v>0.125</v>
      </c>
      <c r="F518" s="66">
        <v>8.6707150537634461E-2</v>
      </c>
      <c r="G518" s="48">
        <f t="shared" si="7"/>
        <v>3.8292849462365539E-2</v>
      </c>
    </row>
    <row r="519" spans="3:7">
      <c r="C519" s="45"/>
      <c r="D519" s="63">
        <v>33228</v>
      </c>
      <c r="E519" s="66">
        <v>0.13</v>
      </c>
      <c r="F519" s="66">
        <v>8.6707150537634461E-2</v>
      </c>
      <c r="G519" s="48">
        <f t="shared" si="7"/>
        <v>4.3292849462365543E-2</v>
      </c>
    </row>
    <row r="520" spans="3:7">
      <c r="C520" s="45"/>
      <c r="D520" s="63">
        <v>33228</v>
      </c>
      <c r="E520" s="66">
        <v>0.13600000000000001</v>
      </c>
      <c r="F520" s="66">
        <v>8.6707150537634461E-2</v>
      </c>
      <c r="G520" s="48">
        <f t="shared" si="7"/>
        <v>4.9292849462365548E-2</v>
      </c>
    </row>
    <row r="521" spans="3:7">
      <c r="C521" s="45"/>
      <c r="D521" s="63">
        <v>33241</v>
      </c>
      <c r="E521" s="66">
        <v>0.13019999999999998</v>
      </c>
      <c r="F521" s="66">
        <v>8.6592634408602168E-2</v>
      </c>
      <c r="G521" s="48">
        <f t="shared" si="7"/>
        <v>4.3607365591397815E-2</v>
      </c>
    </row>
    <row r="522" spans="3:7">
      <c r="C522" s="45"/>
      <c r="D522" s="63">
        <v>33254</v>
      </c>
      <c r="E522" s="66">
        <v>0.13250000000000001</v>
      </c>
      <c r="F522" s="66">
        <v>8.6317473118279572E-2</v>
      </c>
      <c r="G522" s="48">
        <f t="shared" si="7"/>
        <v>4.6182526881720434E-2</v>
      </c>
    </row>
    <row r="523" spans="3:7">
      <c r="C523" s="45"/>
      <c r="D523" s="63">
        <v>33263</v>
      </c>
      <c r="E523" s="66">
        <v>0.11699999999999999</v>
      </c>
      <c r="F523" s="66">
        <v>8.6042526881720469E-2</v>
      </c>
      <c r="G523" s="48">
        <f t="shared" si="7"/>
        <v>3.0957473118279524E-2</v>
      </c>
    </row>
    <row r="524" spans="3:7">
      <c r="C524" s="45"/>
      <c r="D524" s="63">
        <v>33284</v>
      </c>
      <c r="E524" s="66">
        <v>0.127</v>
      </c>
      <c r="F524" s="66">
        <v>8.5551397849462404E-2</v>
      </c>
      <c r="G524" s="48">
        <f t="shared" si="7"/>
        <v>4.1448602150537597E-2</v>
      </c>
    </row>
    <row r="525" spans="3:7">
      <c r="C525" s="45"/>
      <c r="D525" s="63">
        <v>33284</v>
      </c>
      <c r="E525" s="66">
        <v>0.128</v>
      </c>
      <c r="F525" s="66">
        <v>8.5551397849462404E-2</v>
      </c>
      <c r="G525" s="48">
        <f t="shared" si="7"/>
        <v>4.2448602150537598E-2</v>
      </c>
    </row>
    <row r="526" spans="3:7">
      <c r="C526" s="45"/>
      <c r="D526" s="63">
        <v>33331</v>
      </c>
      <c r="E526" s="66">
        <v>0.13</v>
      </c>
      <c r="F526" s="66">
        <v>8.5114032258064548E-2</v>
      </c>
      <c r="G526" s="48">
        <f t="shared" si="7"/>
        <v>4.4885967741935456E-2</v>
      </c>
    </row>
    <row r="527" spans="3:7">
      <c r="C527" s="45"/>
      <c r="D527" s="63">
        <v>33358</v>
      </c>
      <c r="E527" s="66">
        <v>0.1245</v>
      </c>
      <c r="F527" s="66">
        <v>8.4744569892473129E-2</v>
      </c>
      <c r="G527" s="48">
        <f t="shared" si="7"/>
        <v>3.9755430107526871E-2</v>
      </c>
    </row>
    <row r="528" spans="3:7">
      <c r="C528" s="45"/>
      <c r="D528" s="63">
        <v>33358</v>
      </c>
      <c r="E528" s="66">
        <v>0.13</v>
      </c>
      <c r="F528" s="66">
        <v>8.4744569892473129E-2</v>
      </c>
      <c r="G528" s="48">
        <f t="shared" si="7"/>
        <v>4.5255430107526876E-2</v>
      </c>
    </row>
    <row r="529" spans="3:7">
      <c r="C529" s="45"/>
      <c r="D529" s="63">
        <v>33414</v>
      </c>
      <c r="E529" s="66">
        <v>0.11699999999999999</v>
      </c>
      <c r="F529" s="66">
        <v>8.3409946236559146E-2</v>
      </c>
      <c r="G529" s="48">
        <f t="shared" si="7"/>
        <v>3.3590053763440847E-2</v>
      </c>
    </row>
    <row r="530" spans="3:7">
      <c r="C530" s="45"/>
      <c r="D530" s="63">
        <v>33417</v>
      </c>
      <c r="E530" s="66">
        <v>0.125</v>
      </c>
      <c r="F530" s="66">
        <v>8.3347204301075284E-2</v>
      </c>
      <c r="G530" s="48">
        <f t="shared" si="7"/>
        <v>4.1652795698924716E-2</v>
      </c>
    </row>
    <row r="531" spans="3:7">
      <c r="C531" s="45"/>
      <c r="D531" s="63">
        <v>33420</v>
      </c>
      <c r="E531" s="66">
        <v>0.11699999999999999</v>
      </c>
      <c r="F531" s="66">
        <v>8.3313817204301074E-2</v>
      </c>
      <c r="G531" s="48">
        <f t="shared" si="7"/>
        <v>3.3686182795698918E-2</v>
      </c>
    </row>
    <row r="532" spans="3:7">
      <c r="C532" s="45"/>
      <c r="D532" s="63">
        <v>33438</v>
      </c>
      <c r="E532" s="66">
        <v>0.121</v>
      </c>
      <c r="F532" s="66">
        <v>8.3031182795698905E-2</v>
      </c>
      <c r="G532" s="48">
        <f t="shared" si="7"/>
        <v>3.7968817204301092E-2</v>
      </c>
    </row>
    <row r="533" spans="3:7">
      <c r="C533" s="45"/>
      <c r="D533" s="63">
        <v>33438</v>
      </c>
      <c r="E533" s="66">
        <v>0.12300000000000001</v>
      </c>
      <c r="F533" s="66">
        <v>8.3031182795698905E-2</v>
      </c>
      <c r="G533" s="48">
        <f t="shared" si="7"/>
        <v>3.9968817204301108E-2</v>
      </c>
    </row>
    <row r="534" spans="3:7">
      <c r="C534" s="45"/>
      <c r="D534" s="63">
        <v>33441</v>
      </c>
      <c r="E534" s="66">
        <v>0.129</v>
      </c>
      <c r="F534" s="66">
        <v>8.3015591397849434E-2</v>
      </c>
      <c r="G534" s="48">
        <f t="shared" si="7"/>
        <v>4.598440860215057E-2</v>
      </c>
    </row>
    <row r="535" spans="3:7">
      <c r="C535" s="45"/>
      <c r="D535" s="63">
        <v>33465</v>
      </c>
      <c r="E535" s="66">
        <v>0.1225</v>
      </c>
      <c r="F535" s="66">
        <v>8.2748870967741889E-2</v>
      </c>
      <c r="G535" s="48">
        <f t="shared" si="7"/>
        <v>3.9751129032258109E-2</v>
      </c>
    </row>
    <row r="536" spans="3:7">
      <c r="C536" s="45"/>
      <c r="D536" s="63">
        <v>33479</v>
      </c>
      <c r="E536" s="66">
        <v>0.13300000000000001</v>
      </c>
      <c r="F536" s="66">
        <v>8.260801075268813E-2</v>
      </c>
      <c r="G536" s="48">
        <f t="shared" si="7"/>
        <v>5.0391989247311877E-2</v>
      </c>
    </row>
    <row r="537" spans="3:7">
      <c r="C537" s="45"/>
      <c r="D537" s="63">
        <v>33508</v>
      </c>
      <c r="E537" s="66">
        <v>0.125</v>
      </c>
      <c r="F537" s="66">
        <v>8.2292096774193566E-2</v>
      </c>
      <c r="G537" s="48">
        <f t="shared" si="7"/>
        <v>4.2707903225806434E-2</v>
      </c>
    </row>
    <row r="538" spans="3:7">
      <c r="C538" s="45"/>
      <c r="D538" s="63">
        <v>33511</v>
      </c>
      <c r="E538" s="66">
        <v>0.124</v>
      </c>
      <c r="F538" s="66">
        <v>8.2262580645161301E-2</v>
      </c>
      <c r="G538" s="48">
        <f t="shared" si="7"/>
        <v>4.1737419354838698E-2</v>
      </c>
    </row>
    <row r="539" spans="3:7">
      <c r="C539" s="45"/>
      <c r="D539" s="63">
        <v>33514</v>
      </c>
      <c r="E539" s="66">
        <v>0.113</v>
      </c>
      <c r="F539" s="66">
        <v>8.2171505376344087E-2</v>
      </c>
      <c r="G539" s="48">
        <f t="shared" si="7"/>
        <v>3.0828494623655917E-2</v>
      </c>
    </row>
    <row r="540" spans="3:7">
      <c r="C540" s="45"/>
      <c r="D540" s="63">
        <v>33520</v>
      </c>
      <c r="E540" s="66">
        <v>0.11699999999999999</v>
      </c>
      <c r="F540" s="66">
        <v>8.209048387096772E-2</v>
      </c>
      <c r="G540" s="48">
        <f t="shared" si="7"/>
        <v>3.4909516129032273E-2</v>
      </c>
    </row>
    <row r="541" spans="3:7">
      <c r="C541" s="45"/>
      <c r="D541" s="63">
        <v>33526</v>
      </c>
      <c r="E541" s="66">
        <v>0.13400000000000001</v>
      </c>
      <c r="F541" s="66">
        <v>8.2023870967741899E-2</v>
      </c>
      <c r="G541" s="48">
        <f t="shared" si="7"/>
        <v>5.1976129032258109E-2</v>
      </c>
    </row>
    <row r="542" spans="3:7">
      <c r="C542" s="45"/>
      <c r="D542" s="63">
        <v>33543</v>
      </c>
      <c r="E542" s="66">
        <v>0.129</v>
      </c>
      <c r="F542" s="66">
        <v>8.197962365591395E-2</v>
      </c>
      <c r="G542" s="48">
        <f t="shared" si="7"/>
        <v>4.7020376344086054E-2</v>
      </c>
    </row>
    <row r="543" spans="3:7">
      <c r="C543" s="45"/>
      <c r="D543" s="63">
        <v>33550</v>
      </c>
      <c r="E543" s="66">
        <v>0.1275</v>
      </c>
      <c r="F543" s="66">
        <v>8.1967150537634398E-2</v>
      </c>
      <c r="G543" s="48">
        <f t="shared" si="7"/>
        <v>4.5532849462365604E-2</v>
      </c>
    </row>
    <row r="544" spans="3:7">
      <c r="C544" s="45"/>
      <c r="D544" s="63">
        <v>33568</v>
      </c>
      <c r="E544" s="66">
        <v>0.11599999999999999</v>
      </c>
      <c r="F544" s="66">
        <v>8.1766666666666654E-2</v>
      </c>
      <c r="G544" s="48">
        <f t="shared" si="7"/>
        <v>3.4233333333333338E-2</v>
      </c>
    </row>
    <row r="545" spans="3:7">
      <c r="C545" s="45"/>
      <c r="D545" s="63">
        <v>33568</v>
      </c>
      <c r="E545" s="66">
        <v>0.12</v>
      </c>
      <c r="F545" s="66">
        <v>8.1766666666666654E-2</v>
      </c>
      <c r="G545" s="48">
        <f t="shared" si="7"/>
        <v>3.8233333333333341E-2</v>
      </c>
    </row>
    <row r="546" spans="3:7">
      <c r="C546" s="45"/>
      <c r="D546" s="63">
        <v>33569</v>
      </c>
      <c r="E546" s="66">
        <v>0.127</v>
      </c>
      <c r="F546" s="66">
        <v>8.1750483870967727E-2</v>
      </c>
      <c r="G546" s="48">
        <f t="shared" si="7"/>
        <v>4.5249516129032274E-2</v>
      </c>
    </row>
    <row r="547" spans="3:7">
      <c r="C547" s="45"/>
      <c r="D547" s="63">
        <v>33578</v>
      </c>
      <c r="E547" s="66">
        <v>0.127</v>
      </c>
      <c r="F547" s="66">
        <v>8.1596290322580617E-2</v>
      </c>
      <c r="G547" s="48">
        <f t="shared" si="7"/>
        <v>4.5403709677419385E-2</v>
      </c>
    </row>
    <row r="548" spans="3:7">
      <c r="C548" s="45"/>
      <c r="D548" s="63">
        <v>33582</v>
      </c>
      <c r="E548" s="66">
        <v>0.11749999999999999</v>
      </c>
      <c r="F548" s="66">
        <v>8.1539731182795686E-2</v>
      </c>
      <c r="G548" s="48">
        <f t="shared" si="7"/>
        <v>3.5960268817204308E-2</v>
      </c>
    </row>
    <row r="549" spans="3:7">
      <c r="C549" s="45"/>
      <c r="D549" s="63">
        <v>33591</v>
      </c>
      <c r="E549" s="66">
        <v>0.126</v>
      </c>
      <c r="F549" s="66">
        <v>8.1351344086021515E-2</v>
      </c>
      <c r="G549" s="48">
        <f t="shared" si="7"/>
        <v>4.4648655913978486E-2</v>
      </c>
    </row>
    <row r="550" spans="3:7">
      <c r="C550" s="45"/>
      <c r="D550" s="63">
        <v>33591</v>
      </c>
      <c r="E550" s="66">
        <v>0.128</v>
      </c>
      <c r="F550" s="66">
        <v>8.1351344086021515E-2</v>
      </c>
      <c r="G550" s="48">
        <f t="shared" si="7"/>
        <v>4.6648655913978487E-2</v>
      </c>
    </row>
    <row r="551" spans="3:7">
      <c r="C551" s="45"/>
      <c r="D551" s="63">
        <v>33602</v>
      </c>
      <c r="E551" s="66">
        <v>0.121</v>
      </c>
      <c r="F551" s="66">
        <v>8.1095645161290322E-2</v>
      </c>
      <c r="G551" s="48">
        <f t="shared" si="7"/>
        <v>3.9904354838709674E-2</v>
      </c>
    </row>
    <row r="552" spans="3:7">
      <c r="C552" s="45"/>
      <c r="D552" s="63">
        <v>33625</v>
      </c>
      <c r="E552" s="66">
        <v>0.12839999999999999</v>
      </c>
      <c r="F552" s="66">
        <v>8.0504139784946221E-2</v>
      </c>
      <c r="G552" s="48">
        <f t="shared" si="7"/>
        <v>4.7895860215053765E-2</v>
      </c>
    </row>
    <row r="553" spans="3:7">
      <c r="C553" s="45"/>
      <c r="D553" s="63">
        <v>33634</v>
      </c>
      <c r="E553" s="66">
        <v>0.12</v>
      </c>
      <c r="F553" s="66">
        <v>8.029903225806452E-2</v>
      </c>
      <c r="G553" s="48">
        <f t="shared" si="7"/>
        <v>3.9700967741935475E-2</v>
      </c>
    </row>
    <row r="554" spans="3:7">
      <c r="C554" s="45"/>
      <c r="D554" s="63">
        <v>33654</v>
      </c>
      <c r="E554" s="66">
        <v>0.13</v>
      </c>
      <c r="F554" s="66">
        <v>7.9963064516129057E-2</v>
      </c>
      <c r="G554" s="48">
        <f t="shared" si="7"/>
        <v>5.0036935483870948E-2</v>
      </c>
    </row>
    <row r="555" spans="3:7">
      <c r="C555" s="45"/>
      <c r="D555" s="63">
        <v>33661</v>
      </c>
      <c r="E555" s="66">
        <v>0.11749999999999999</v>
      </c>
      <c r="F555" s="66">
        <v>7.9820053763440882E-2</v>
      </c>
      <c r="G555" s="48">
        <f t="shared" si="7"/>
        <v>3.7679946236559111E-2</v>
      </c>
    </row>
    <row r="556" spans="3:7">
      <c r="C556" s="45"/>
      <c r="D556" s="63">
        <v>33681</v>
      </c>
      <c r="E556" s="66">
        <v>0.125</v>
      </c>
      <c r="F556" s="66">
        <v>7.9413763440860222E-2</v>
      </c>
      <c r="G556" s="48">
        <f t="shared" si="7"/>
        <v>4.5586236559139778E-2</v>
      </c>
    </row>
    <row r="557" spans="3:7">
      <c r="C557" s="45"/>
      <c r="D557" s="63">
        <v>33739</v>
      </c>
      <c r="E557" s="66">
        <v>0.1275</v>
      </c>
      <c r="F557" s="66">
        <v>7.8622204301075263E-2</v>
      </c>
      <c r="G557" s="48">
        <f t="shared" si="7"/>
        <v>4.8877795698924739E-2</v>
      </c>
    </row>
    <row r="558" spans="3:7">
      <c r="C558" s="45"/>
      <c r="D558" s="63">
        <v>33779</v>
      </c>
      <c r="E558" s="66">
        <v>0.122</v>
      </c>
      <c r="F558" s="66">
        <v>7.8487526881720421E-2</v>
      </c>
      <c r="G558" s="48">
        <f t="shared" si="7"/>
        <v>4.3512473118279577E-2</v>
      </c>
    </row>
    <row r="559" spans="3:7">
      <c r="C559" s="45"/>
      <c r="D559" s="63">
        <v>33784</v>
      </c>
      <c r="E559" s="66">
        <v>0.11</v>
      </c>
      <c r="F559" s="66">
        <v>7.8476451612903231E-2</v>
      </c>
      <c r="G559" s="48">
        <f t="shared" si="7"/>
        <v>3.152354838709677E-2</v>
      </c>
    </row>
    <row r="560" spans="3:7">
      <c r="C560" s="45"/>
      <c r="D560" s="63">
        <v>33799</v>
      </c>
      <c r="E560" s="66">
        <v>0.12</v>
      </c>
      <c r="F560" s="66">
        <v>7.8288387096774201E-2</v>
      </c>
      <c r="G560" s="48">
        <f t="shared" si="7"/>
        <v>4.1711612903225795E-2</v>
      </c>
    </row>
    <row r="561" spans="3:7">
      <c r="C561" s="45"/>
      <c r="D561" s="63">
        <v>33807</v>
      </c>
      <c r="E561" s="66">
        <v>0.11199999999999999</v>
      </c>
      <c r="F561" s="66">
        <v>7.8188172043010762E-2</v>
      </c>
      <c r="G561" s="48">
        <f t="shared" ref="G561:G624" si="8">E561-F561</f>
        <v>3.3811827956989227E-2</v>
      </c>
    </row>
    <row r="562" spans="3:7">
      <c r="C562" s="45"/>
      <c r="D562" s="63">
        <v>33826</v>
      </c>
      <c r="E562" s="66">
        <v>0.121</v>
      </c>
      <c r="F562" s="66">
        <v>7.7883064516129016E-2</v>
      </c>
      <c r="G562" s="48">
        <f t="shared" si="8"/>
        <v>4.311693548387098E-2</v>
      </c>
    </row>
    <row r="563" spans="3:7">
      <c r="C563" s="45"/>
      <c r="D563" s="63">
        <v>33842</v>
      </c>
      <c r="E563" s="66">
        <v>0.12429999999999999</v>
      </c>
      <c r="F563" s="66">
        <v>7.7524193548387049E-2</v>
      </c>
      <c r="G563" s="48">
        <f t="shared" si="8"/>
        <v>4.6775806451612945E-2</v>
      </c>
    </row>
    <row r="564" spans="3:7">
      <c r="C564" s="45"/>
      <c r="D564" s="63">
        <v>33877</v>
      </c>
      <c r="E564" s="66">
        <v>0.11599999999999999</v>
      </c>
      <c r="F564" s="66">
        <v>7.7227311827956988E-2</v>
      </c>
      <c r="G564" s="48">
        <f t="shared" si="8"/>
        <v>3.8772688172043004E-2</v>
      </c>
    </row>
    <row r="565" spans="3:7">
      <c r="C565" s="45"/>
      <c r="D565" s="63">
        <v>33883</v>
      </c>
      <c r="E565" s="66">
        <v>0.1225</v>
      </c>
      <c r="F565" s="66">
        <v>7.7179569892473127E-2</v>
      </c>
      <c r="G565" s="48">
        <f t="shared" si="8"/>
        <v>4.5320430107526871E-2</v>
      </c>
    </row>
    <row r="566" spans="3:7">
      <c r="C566" s="45"/>
      <c r="D566" s="63">
        <v>33890</v>
      </c>
      <c r="E566" s="66">
        <v>0.1275</v>
      </c>
      <c r="F566" s="66">
        <v>7.7145591397849461E-2</v>
      </c>
      <c r="G566" s="48">
        <f t="shared" si="8"/>
        <v>5.0354408602150541E-2</v>
      </c>
    </row>
    <row r="567" spans="3:7">
      <c r="C567" s="45"/>
      <c r="D567" s="63">
        <v>33900</v>
      </c>
      <c r="E567" s="66">
        <v>0.11650000000000001</v>
      </c>
      <c r="F567" s="66">
        <v>7.7074032258064529E-2</v>
      </c>
      <c r="G567" s="48">
        <f t="shared" si="8"/>
        <v>3.9425967741935478E-2</v>
      </c>
    </row>
    <row r="568" spans="3:7">
      <c r="C568" s="45"/>
      <c r="D568" s="63">
        <v>33905</v>
      </c>
      <c r="E568" s="66">
        <v>0.1225</v>
      </c>
      <c r="F568" s="66">
        <v>7.7054247311827959E-2</v>
      </c>
      <c r="G568" s="48">
        <f t="shared" si="8"/>
        <v>4.5445752688172039E-2</v>
      </c>
    </row>
    <row r="569" spans="3:7">
      <c r="C569" s="45"/>
      <c r="D569" s="63">
        <v>33906</v>
      </c>
      <c r="E569" s="66">
        <v>0.1275</v>
      </c>
      <c r="F569" s="66">
        <v>7.7043118279569875E-2</v>
      </c>
      <c r="G569" s="48">
        <f t="shared" si="8"/>
        <v>5.0456881720430127E-2</v>
      </c>
    </row>
    <row r="570" spans="3:7">
      <c r="C570" s="45"/>
      <c r="D570" s="63">
        <v>33907</v>
      </c>
      <c r="E570" s="66">
        <v>0.114</v>
      </c>
      <c r="F570" s="66">
        <v>7.7034516129032241E-2</v>
      </c>
      <c r="G570" s="48">
        <f t="shared" si="8"/>
        <v>3.6965483870967764E-2</v>
      </c>
    </row>
    <row r="571" spans="3:7">
      <c r="C571" s="45"/>
      <c r="D571" s="63">
        <v>33917</v>
      </c>
      <c r="E571" s="66">
        <v>0.106</v>
      </c>
      <c r="F571" s="66">
        <v>7.696301075268816E-2</v>
      </c>
      <c r="G571" s="48">
        <f t="shared" si="8"/>
        <v>2.9036989247311837E-2</v>
      </c>
    </row>
    <row r="572" spans="3:7">
      <c r="C572" s="45"/>
      <c r="D572" s="63">
        <v>33933</v>
      </c>
      <c r="E572" s="66">
        <v>0.11</v>
      </c>
      <c r="F572" s="66">
        <v>7.6743709677419378E-2</v>
      </c>
      <c r="G572" s="48">
        <f t="shared" si="8"/>
        <v>3.3256290322580623E-2</v>
      </c>
    </row>
    <row r="573" spans="3:7">
      <c r="C573" s="45"/>
      <c r="D573" s="63">
        <v>33933</v>
      </c>
      <c r="E573" s="66">
        <v>0.12</v>
      </c>
      <c r="F573" s="66">
        <v>7.6743709677419378E-2</v>
      </c>
      <c r="G573" s="48">
        <f t="shared" si="8"/>
        <v>4.3256290322580618E-2</v>
      </c>
    </row>
    <row r="574" spans="3:7">
      <c r="C574" s="45"/>
      <c r="D574" s="63">
        <v>33941</v>
      </c>
      <c r="E574" s="66">
        <v>0.11849999999999999</v>
      </c>
      <c r="F574" s="66">
        <v>7.6609516129032315E-2</v>
      </c>
      <c r="G574" s="48">
        <f t="shared" si="8"/>
        <v>4.1890483870967679E-2</v>
      </c>
    </row>
    <row r="575" spans="3:7">
      <c r="C575" s="45"/>
      <c r="D575" s="63">
        <v>33954</v>
      </c>
      <c r="E575" s="66">
        <v>0.11900000000000001</v>
      </c>
      <c r="F575" s="66">
        <v>7.6347473118279621E-2</v>
      </c>
      <c r="G575" s="48">
        <f t="shared" si="8"/>
        <v>4.2652526881720387E-2</v>
      </c>
    </row>
    <row r="576" spans="3:7">
      <c r="C576" s="45"/>
      <c r="D576" s="63">
        <v>33960</v>
      </c>
      <c r="E576" s="66">
        <v>0.12300000000000001</v>
      </c>
      <c r="F576" s="66">
        <v>7.6233387096774255E-2</v>
      </c>
      <c r="G576" s="48">
        <f t="shared" si="8"/>
        <v>4.6766612903225757E-2</v>
      </c>
    </row>
    <row r="577" spans="3:7">
      <c r="C577" s="45"/>
      <c r="D577" s="63">
        <v>33960</v>
      </c>
      <c r="E577" s="66">
        <v>0.124</v>
      </c>
      <c r="F577" s="66">
        <v>7.6233387096774255E-2</v>
      </c>
      <c r="G577" s="48">
        <f t="shared" si="8"/>
        <v>4.7766612903225744E-2</v>
      </c>
    </row>
    <row r="578" spans="3:7">
      <c r="C578" s="45"/>
      <c r="D578" s="63">
        <v>33968</v>
      </c>
      <c r="E578" s="66">
        <v>0.12</v>
      </c>
      <c r="F578" s="66">
        <v>7.6066505376344101E-2</v>
      </c>
      <c r="G578" s="48">
        <f t="shared" si="8"/>
        <v>4.3933494623655894E-2</v>
      </c>
    </row>
    <row r="579" spans="3:7">
      <c r="C579" s="45"/>
      <c r="D579" s="63">
        <v>33969</v>
      </c>
      <c r="E579" s="66">
        <v>0.12</v>
      </c>
      <c r="F579" s="66">
        <v>7.6041612903225808E-2</v>
      </c>
      <c r="G579" s="48">
        <f t="shared" si="8"/>
        <v>4.3958387096774187E-2</v>
      </c>
    </row>
    <row r="580" spans="3:7">
      <c r="C580" s="45"/>
      <c r="D580" s="63">
        <v>33981</v>
      </c>
      <c r="E580" s="66">
        <v>0.12</v>
      </c>
      <c r="F580" s="66">
        <v>7.5833387096774216E-2</v>
      </c>
      <c r="G580" s="48">
        <f t="shared" si="8"/>
        <v>4.416661290322578E-2</v>
      </c>
    </row>
    <row r="581" spans="3:7">
      <c r="C581" s="45"/>
      <c r="D581" s="63">
        <v>33981</v>
      </c>
      <c r="E581" s="66">
        <v>0.12</v>
      </c>
      <c r="F581" s="66">
        <v>7.5833387096774216E-2</v>
      </c>
      <c r="G581" s="48">
        <f t="shared" si="8"/>
        <v>4.416661290322578E-2</v>
      </c>
    </row>
    <row r="582" spans="3:7">
      <c r="C582" s="45"/>
      <c r="D582" s="63">
        <v>34002</v>
      </c>
      <c r="E582" s="66">
        <v>0.114</v>
      </c>
      <c r="F582" s="66">
        <v>7.526650537634412E-2</v>
      </c>
      <c r="G582" s="48">
        <f t="shared" si="8"/>
        <v>3.8733494623655884E-2</v>
      </c>
    </row>
    <row r="583" spans="3:7">
      <c r="C583" s="45"/>
      <c r="D583" s="63">
        <v>34022</v>
      </c>
      <c r="E583" s="66">
        <v>0.11599999999999999</v>
      </c>
      <c r="F583" s="66">
        <v>7.4728709677419389E-2</v>
      </c>
      <c r="G583" s="48">
        <f t="shared" si="8"/>
        <v>4.1271290322580603E-2</v>
      </c>
    </row>
    <row r="584" spans="3:7">
      <c r="C584" s="45"/>
      <c r="D584" s="63">
        <v>34082</v>
      </c>
      <c r="E584" s="66">
        <v>0.11749999999999999</v>
      </c>
      <c r="F584" s="66">
        <v>7.2696236559139774E-2</v>
      </c>
      <c r="G584" s="48">
        <f t="shared" si="8"/>
        <v>4.480376344086022E-2</v>
      </c>
    </row>
    <row r="585" spans="3:7">
      <c r="C585" s="45"/>
      <c r="D585" s="63">
        <v>34092</v>
      </c>
      <c r="E585" s="66">
        <v>0.115</v>
      </c>
      <c r="F585" s="66">
        <v>7.253639784946235E-2</v>
      </c>
      <c r="G585" s="48">
        <f t="shared" si="8"/>
        <v>4.2463602150537655E-2</v>
      </c>
    </row>
    <row r="586" spans="3:7">
      <c r="C586" s="45"/>
      <c r="D586" s="63">
        <v>34092</v>
      </c>
      <c r="E586" s="66">
        <v>0.11749999999999999</v>
      </c>
      <c r="F586" s="66">
        <v>7.253639784946235E-2</v>
      </c>
      <c r="G586" s="48">
        <f t="shared" si="8"/>
        <v>4.4963602150537643E-2</v>
      </c>
    </row>
    <row r="587" spans="3:7">
      <c r="C587" s="45"/>
      <c r="D587" s="63">
        <v>34123</v>
      </c>
      <c r="E587" s="66">
        <v>0.12</v>
      </c>
      <c r="F587" s="66">
        <v>7.2000645161290289E-2</v>
      </c>
      <c r="G587" s="48">
        <f t="shared" si="8"/>
        <v>4.7999354838709707E-2</v>
      </c>
    </row>
    <row r="588" spans="3:7">
      <c r="C588" s="45"/>
      <c r="D588" s="63">
        <v>34127</v>
      </c>
      <c r="E588" s="66">
        <v>0.115</v>
      </c>
      <c r="F588" s="66">
        <v>7.1953602150537602E-2</v>
      </c>
      <c r="G588" s="48">
        <f t="shared" si="8"/>
        <v>4.3046397849462403E-2</v>
      </c>
    </row>
    <row r="589" spans="3:7">
      <c r="C589" s="45"/>
      <c r="D589" s="63">
        <v>34142</v>
      </c>
      <c r="E589" s="66">
        <v>0.11749999999999999</v>
      </c>
      <c r="F589" s="66">
        <v>7.162709677419353E-2</v>
      </c>
      <c r="G589" s="48">
        <f t="shared" si="8"/>
        <v>4.5872903225806463E-2</v>
      </c>
    </row>
    <row r="590" spans="3:7">
      <c r="C590" s="45"/>
      <c r="D590" s="63">
        <v>34171</v>
      </c>
      <c r="E590" s="66">
        <v>0.11779999999999999</v>
      </c>
      <c r="F590" s="66">
        <v>7.0596559139784951E-2</v>
      </c>
      <c r="G590" s="48">
        <f t="shared" si="8"/>
        <v>4.7203440860215037E-2</v>
      </c>
    </row>
    <row r="591" spans="3:7">
      <c r="C591" s="45"/>
      <c r="D591" s="63">
        <v>34171</v>
      </c>
      <c r="E591" s="66">
        <v>0.11900000000000001</v>
      </c>
      <c r="F591" s="66">
        <v>7.0596559139784951E-2</v>
      </c>
      <c r="G591" s="48">
        <f t="shared" si="8"/>
        <v>4.8403440860215058E-2</v>
      </c>
    </row>
    <row r="592" spans="3:7">
      <c r="C592" s="45"/>
      <c r="D592" s="63">
        <v>34173</v>
      </c>
      <c r="E592" s="66">
        <v>0.115</v>
      </c>
      <c r="F592" s="66">
        <v>7.0490430107526883E-2</v>
      </c>
      <c r="G592" s="48">
        <f t="shared" si="8"/>
        <v>4.4509569892473122E-2</v>
      </c>
    </row>
    <row r="593" spans="3:7">
      <c r="C593" s="45"/>
      <c r="D593" s="63">
        <v>34179</v>
      </c>
      <c r="E593" s="66">
        <v>0.115</v>
      </c>
      <c r="F593" s="66">
        <v>7.0260483870967741E-2</v>
      </c>
      <c r="G593" s="48">
        <f t="shared" si="8"/>
        <v>4.4739516129032264E-2</v>
      </c>
    </row>
    <row r="594" spans="3:7">
      <c r="C594" s="45"/>
      <c r="D594" s="63">
        <v>34193</v>
      </c>
      <c r="E594" s="66">
        <v>0.1075</v>
      </c>
      <c r="F594" s="66">
        <v>6.9692795698924725E-2</v>
      </c>
      <c r="G594" s="48">
        <f t="shared" si="8"/>
        <v>3.7807204301075273E-2</v>
      </c>
    </row>
    <row r="595" spans="3:7">
      <c r="C595" s="45"/>
      <c r="D595" s="63">
        <v>34205</v>
      </c>
      <c r="E595" s="66">
        <v>0.115</v>
      </c>
      <c r="F595" s="66">
        <v>6.913446236559137E-2</v>
      </c>
      <c r="G595" s="48">
        <f t="shared" si="8"/>
        <v>4.5865537634408635E-2</v>
      </c>
    </row>
    <row r="596" spans="3:7">
      <c r="C596" s="45"/>
      <c r="D596" s="63">
        <v>34212</v>
      </c>
      <c r="E596" s="66">
        <v>0.11900000000000001</v>
      </c>
      <c r="F596" s="66">
        <v>6.8780752688172034E-2</v>
      </c>
      <c r="G596" s="48">
        <f t="shared" si="8"/>
        <v>5.0219247311827975E-2</v>
      </c>
    </row>
    <row r="597" spans="3:7">
      <c r="C597" s="45"/>
      <c r="D597" s="63">
        <v>34213</v>
      </c>
      <c r="E597" s="66">
        <v>0.1125</v>
      </c>
      <c r="F597" s="66">
        <v>6.8706774193548384E-2</v>
      </c>
      <c r="G597" s="48">
        <f t="shared" si="8"/>
        <v>4.3793225806451619E-2</v>
      </c>
    </row>
    <row r="598" spans="3:7">
      <c r="C598" s="45"/>
      <c r="D598" s="63">
        <v>34213</v>
      </c>
      <c r="E598" s="66">
        <v>0.11470000000000001</v>
      </c>
      <c r="F598" s="66">
        <v>6.8706774193548384E-2</v>
      </c>
      <c r="G598" s="48">
        <f t="shared" si="8"/>
        <v>4.5993225806451626E-2</v>
      </c>
    </row>
    <row r="599" spans="3:7">
      <c r="C599" s="45"/>
      <c r="D599" s="63">
        <v>34239</v>
      </c>
      <c r="E599" s="66">
        <v>0.105</v>
      </c>
      <c r="F599" s="66">
        <v>6.735392473118279E-2</v>
      </c>
      <c r="G599" s="48">
        <f t="shared" si="8"/>
        <v>3.7646075268817206E-2</v>
      </c>
    </row>
    <row r="600" spans="3:7">
      <c r="C600" s="45"/>
      <c r="D600" s="63">
        <v>34241</v>
      </c>
      <c r="E600" s="66">
        <v>0.11</v>
      </c>
      <c r="F600" s="66">
        <v>6.7193387096774193E-2</v>
      </c>
      <c r="G600" s="48">
        <f t="shared" si="8"/>
        <v>4.2806612903225807E-2</v>
      </c>
    </row>
    <row r="601" spans="3:7">
      <c r="C601" s="45"/>
      <c r="D601" s="63">
        <v>34242</v>
      </c>
      <c r="E601" s="66">
        <v>0.11599999999999999</v>
      </c>
      <c r="F601" s="66">
        <v>6.7117741935483866E-2</v>
      </c>
      <c r="G601" s="48">
        <f t="shared" si="8"/>
        <v>4.8882258064516126E-2</v>
      </c>
    </row>
    <row r="602" spans="3:7">
      <c r="C602" s="45"/>
      <c r="D602" s="63">
        <v>34250</v>
      </c>
      <c r="E602" s="66">
        <v>0.115</v>
      </c>
      <c r="F602" s="66">
        <v>6.6683763440860203E-2</v>
      </c>
      <c r="G602" s="48">
        <f t="shared" si="8"/>
        <v>4.8316236559139802E-2</v>
      </c>
    </row>
    <row r="603" spans="3:7">
      <c r="C603" s="45"/>
      <c r="D603" s="63">
        <v>34256</v>
      </c>
      <c r="E603" s="66">
        <v>0.11199999999999999</v>
      </c>
      <c r="F603" s="66">
        <v>6.6465537634408586E-2</v>
      </c>
      <c r="G603" s="48">
        <f t="shared" si="8"/>
        <v>4.5534462365591402E-2</v>
      </c>
    </row>
    <row r="604" spans="3:7">
      <c r="C604" s="45"/>
      <c r="D604" s="63">
        <v>34257</v>
      </c>
      <c r="E604" s="66">
        <v>0.11749999999999999</v>
      </c>
      <c r="F604" s="66">
        <v>6.6387150537634387E-2</v>
      </c>
      <c r="G604" s="48">
        <f t="shared" si="8"/>
        <v>5.1112849462365606E-2</v>
      </c>
    </row>
    <row r="605" spans="3:7">
      <c r="C605" s="45"/>
      <c r="D605" s="63">
        <v>34267</v>
      </c>
      <c r="E605" s="66">
        <v>0.11550000000000001</v>
      </c>
      <c r="F605" s="66">
        <v>6.5965752688172036E-2</v>
      </c>
      <c r="G605" s="48">
        <f t="shared" si="8"/>
        <v>4.953424731182797E-2</v>
      </c>
    </row>
    <row r="606" spans="3:7">
      <c r="C606" s="45"/>
      <c r="D606" s="63">
        <v>34270</v>
      </c>
      <c r="E606" s="66">
        <v>0.115</v>
      </c>
      <c r="F606" s="66">
        <v>6.5771344086021491E-2</v>
      </c>
      <c r="G606" s="48">
        <f t="shared" si="8"/>
        <v>4.9228655913978514E-2</v>
      </c>
    </row>
    <row r="607" spans="3:7">
      <c r="C607" s="45"/>
      <c r="D607" s="63">
        <v>34271</v>
      </c>
      <c r="E607" s="66">
        <v>0.10099999999999999</v>
      </c>
      <c r="F607" s="66">
        <v>6.5702473118279564E-2</v>
      </c>
      <c r="G607" s="48">
        <f t="shared" si="8"/>
        <v>3.5297526881720429E-2</v>
      </c>
    </row>
    <row r="608" spans="3:7">
      <c r="C608" s="45"/>
      <c r="D608" s="63">
        <v>34271</v>
      </c>
      <c r="E608" s="66">
        <v>0.10199999999999999</v>
      </c>
      <c r="F608" s="66">
        <v>6.5702473118279564E-2</v>
      </c>
      <c r="G608" s="48">
        <f t="shared" si="8"/>
        <v>3.6297526881720429E-2</v>
      </c>
    </row>
    <row r="609" spans="3:7">
      <c r="C609" s="45"/>
      <c r="D609" s="63">
        <v>34271</v>
      </c>
      <c r="E609" s="66">
        <v>0.1125</v>
      </c>
      <c r="F609" s="66">
        <v>6.5702473118279564E-2</v>
      </c>
      <c r="G609" s="48">
        <f t="shared" si="8"/>
        <v>4.6797526881720439E-2</v>
      </c>
    </row>
    <row r="610" spans="3:7">
      <c r="C610" s="45"/>
      <c r="D610" s="63">
        <v>34275</v>
      </c>
      <c r="E610" s="66">
        <v>0.10800000000000001</v>
      </c>
      <c r="F610" s="66">
        <v>6.5582473118279569E-2</v>
      </c>
      <c r="G610" s="48">
        <f t="shared" si="8"/>
        <v>4.2417526881720444E-2</v>
      </c>
    </row>
    <row r="611" spans="3:7">
      <c r="C611" s="45"/>
      <c r="D611" s="63">
        <v>34285</v>
      </c>
      <c r="E611" s="66">
        <v>0.11800000000000001</v>
      </c>
      <c r="F611" s="66">
        <v>6.5263118279569904E-2</v>
      </c>
      <c r="G611" s="48">
        <f t="shared" si="8"/>
        <v>5.2736881720430104E-2</v>
      </c>
    </row>
    <row r="612" spans="3:7">
      <c r="C612" s="45"/>
      <c r="D612" s="63">
        <v>34296</v>
      </c>
      <c r="E612" s="66">
        <v>0.125</v>
      </c>
      <c r="F612" s="66">
        <v>6.5043978494623678E-2</v>
      </c>
      <c r="G612" s="48">
        <f t="shared" si="8"/>
        <v>5.9956021505376322E-2</v>
      </c>
    </row>
    <row r="613" spans="3:7">
      <c r="C613" s="45"/>
      <c r="D613" s="63">
        <v>34299</v>
      </c>
      <c r="E613" s="66">
        <v>0.11</v>
      </c>
      <c r="F613" s="66">
        <v>6.4972849462365603E-2</v>
      </c>
      <c r="G613" s="48">
        <f t="shared" si="8"/>
        <v>4.5027150537634397E-2</v>
      </c>
    </row>
    <row r="614" spans="3:7">
      <c r="C614" s="45"/>
      <c r="D614" s="63">
        <v>34304</v>
      </c>
      <c r="E614" s="66">
        <v>0.11449999999999999</v>
      </c>
      <c r="F614" s="66">
        <v>6.4887795698924736E-2</v>
      </c>
      <c r="G614" s="48">
        <f t="shared" si="8"/>
        <v>4.9612204301075255E-2</v>
      </c>
    </row>
    <row r="615" spans="3:7">
      <c r="C615" s="45"/>
      <c r="D615" s="63">
        <v>34319</v>
      </c>
      <c r="E615" s="66">
        <v>0.106</v>
      </c>
      <c r="F615" s="66">
        <v>6.4523010752688154E-2</v>
      </c>
      <c r="G615" s="48">
        <f t="shared" si="8"/>
        <v>4.1476989247311843E-2</v>
      </c>
    </row>
    <row r="616" spans="3:7">
      <c r="C616" s="45"/>
      <c r="D616" s="63">
        <v>34319</v>
      </c>
      <c r="E616" s="66">
        <v>0.11199999999999999</v>
      </c>
      <c r="F616" s="66">
        <v>6.4523010752688154E-2</v>
      </c>
      <c r="G616" s="48">
        <f t="shared" si="8"/>
        <v>4.7476989247311835E-2</v>
      </c>
    </row>
    <row r="617" spans="3:7">
      <c r="C617" s="45"/>
      <c r="D617" s="63">
        <v>34324</v>
      </c>
      <c r="E617" s="66">
        <v>0.113</v>
      </c>
      <c r="F617" s="66">
        <v>6.4420268817204293E-2</v>
      </c>
      <c r="G617" s="48">
        <f t="shared" si="8"/>
        <v>4.857973118279571E-2</v>
      </c>
    </row>
    <row r="618" spans="3:7">
      <c r="C618" s="45"/>
      <c r="D618" s="63">
        <v>34325</v>
      </c>
      <c r="E618" s="66">
        <v>0.11</v>
      </c>
      <c r="F618" s="66">
        <v>6.4375537634408592E-2</v>
      </c>
      <c r="G618" s="48">
        <f t="shared" si="8"/>
        <v>4.5624462365591409E-2</v>
      </c>
    </row>
    <row r="619" spans="3:7">
      <c r="C619" s="45"/>
      <c r="D619" s="63">
        <v>34326</v>
      </c>
      <c r="E619" s="66">
        <v>0.10099999999999999</v>
      </c>
      <c r="F619" s="66">
        <v>6.4331935483870964E-2</v>
      </c>
      <c r="G619" s="48">
        <f t="shared" si="8"/>
        <v>3.6668064516129029E-2</v>
      </c>
    </row>
    <row r="620" spans="3:7">
      <c r="C620" s="45"/>
      <c r="D620" s="63">
        <v>34339</v>
      </c>
      <c r="E620" s="66">
        <v>0.115</v>
      </c>
      <c r="F620" s="66">
        <v>6.408290322580644E-2</v>
      </c>
      <c r="G620" s="48">
        <f t="shared" si="8"/>
        <v>5.0917096774193565E-2</v>
      </c>
    </row>
    <row r="621" spans="3:7">
      <c r="C621" s="45"/>
      <c r="D621" s="63">
        <v>34344</v>
      </c>
      <c r="E621" s="66">
        <v>0.11</v>
      </c>
      <c r="F621" s="66">
        <v>6.4007526881720428E-2</v>
      </c>
      <c r="G621" s="48">
        <f t="shared" si="8"/>
        <v>4.5992473118279573E-2</v>
      </c>
    </row>
    <row r="622" spans="3:7">
      <c r="C622" s="45"/>
      <c r="D622" s="63">
        <v>34359</v>
      </c>
      <c r="E622" s="66">
        <v>0.12</v>
      </c>
      <c r="F622" s="66">
        <v>6.3673494623655916E-2</v>
      </c>
      <c r="G622" s="48">
        <f t="shared" si="8"/>
        <v>5.632650537634408E-2</v>
      </c>
    </row>
    <row r="623" spans="3:7">
      <c r="C623" s="45"/>
      <c r="D623" s="63">
        <v>34367</v>
      </c>
      <c r="E623" s="66">
        <v>0.10400000000000001</v>
      </c>
      <c r="F623" s="66">
        <v>6.3480000000000009E-2</v>
      </c>
      <c r="G623" s="48">
        <f t="shared" si="8"/>
        <v>4.052E-2</v>
      </c>
    </row>
    <row r="624" spans="3:7">
      <c r="C624" s="45"/>
      <c r="D624" s="63">
        <v>34374</v>
      </c>
      <c r="E624" s="66">
        <v>0.107</v>
      </c>
      <c r="F624" s="66">
        <v>6.3315376344086016E-2</v>
      </c>
      <c r="G624" s="48">
        <f t="shared" si="8"/>
        <v>4.3684623655913982E-2</v>
      </c>
    </row>
    <row r="625" spans="3:7">
      <c r="C625" s="45"/>
      <c r="D625" s="63">
        <v>34430</v>
      </c>
      <c r="E625" s="66">
        <v>0.1124</v>
      </c>
      <c r="F625" s="66">
        <v>6.3442311827956982E-2</v>
      </c>
      <c r="G625" s="48">
        <f t="shared" ref="G625:G688" si="9">E625-F625</f>
        <v>4.8957688172043018E-2</v>
      </c>
    </row>
    <row r="626" spans="3:7">
      <c r="C626" s="45"/>
      <c r="D626" s="63">
        <v>34449</v>
      </c>
      <c r="E626" s="66">
        <v>0.11</v>
      </c>
      <c r="F626" s="66">
        <v>6.3904838709677406E-2</v>
      </c>
      <c r="G626" s="48">
        <f t="shared" si="9"/>
        <v>4.6095161290322595E-2</v>
      </c>
    </row>
    <row r="627" spans="3:7">
      <c r="C627" s="45"/>
      <c r="D627" s="63">
        <v>34501</v>
      </c>
      <c r="E627" s="66">
        <v>0.105</v>
      </c>
      <c r="F627" s="66">
        <v>6.6383978494623672E-2</v>
      </c>
      <c r="G627" s="48">
        <f t="shared" si="9"/>
        <v>3.8616021505376324E-2</v>
      </c>
    </row>
    <row r="628" spans="3:7">
      <c r="C628" s="45"/>
      <c r="D628" s="63">
        <v>34508</v>
      </c>
      <c r="E628" s="66">
        <v>0.106</v>
      </c>
      <c r="F628" s="66">
        <v>6.6773333333333351E-2</v>
      </c>
      <c r="G628" s="48">
        <f t="shared" si="9"/>
        <v>3.9226666666666646E-2</v>
      </c>
    </row>
    <row r="629" spans="3:7">
      <c r="C629" s="45"/>
      <c r="D629" s="63">
        <v>34534</v>
      </c>
      <c r="E629" s="66">
        <v>0.107</v>
      </c>
      <c r="F629" s="66">
        <v>6.8370215053763478E-2</v>
      </c>
      <c r="G629" s="48">
        <f t="shared" si="9"/>
        <v>3.862978494623652E-2</v>
      </c>
    </row>
    <row r="630" spans="3:7">
      <c r="C630" s="45"/>
      <c r="D630" s="63">
        <v>34606</v>
      </c>
      <c r="E630" s="66">
        <v>0.109</v>
      </c>
      <c r="F630" s="66">
        <v>7.2101075268817177E-2</v>
      </c>
      <c r="G630" s="48">
        <f t="shared" si="9"/>
        <v>3.6898924731182822E-2</v>
      </c>
    </row>
    <row r="631" spans="3:7">
      <c r="C631" s="45"/>
      <c r="D631" s="63">
        <v>34606</v>
      </c>
      <c r="E631" s="66">
        <v>0.11</v>
      </c>
      <c r="F631" s="66">
        <v>7.2101075268817177E-2</v>
      </c>
      <c r="G631" s="48">
        <f t="shared" si="9"/>
        <v>3.7898924731182823E-2</v>
      </c>
    </row>
    <row r="632" spans="3:7">
      <c r="C632" s="45"/>
      <c r="D632" s="63">
        <v>34614</v>
      </c>
      <c r="E632" s="66">
        <v>0.11869999999999999</v>
      </c>
      <c r="F632" s="66">
        <v>7.26209139784946E-2</v>
      </c>
      <c r="G632" s="48">
        <f t="shared" si="9"/>
        <v>4.6079086021505386E-2</v>
      </c>
    </row>
    <row r="633" spans="3:7">
      <c r="C633" s="45"/>
      <c r="D633" s="63">
        <v>34625</v>
      </c>
      <c r="E633" s="66">
        <v>0.115</v>
      </c>
      <c r="F633" s="66">
        <v>7.321731182795696E-2</v>
      </c>
      <c r="G633" s="48">
        <f t="shared" si="9"/>
        <v>4.1782688172043045E-2</v>
      </c>
    </row>
    <row r="634" spans="3:7">
      <c r="C634" s="45"/>
      <c r="D634" s="63">
        <v>34625</v>
      </c>
      <c r="E634" s="66">
        <v>0.115</v>
      </c>
      <c r="F634" s="66">
        <v>7.321731182795696E-2</v>
      </c>
      <c r="G634" s="48">
        <f t="shared" si="9"/>
        <v>4.1782688172043045E-2</v>
      </c>
    </row>
    <row r="635" spans="3:7">
      <c r="C635" s="45"/>
      <c r="D635" s="63">
        <v>34631</v>
      </c>
      <c r="E635" s="66">
        <v>0.11</v>
      </c>
      <c r="F635" s="66">
        <v>7.3574569892473074E-2</v>
      </c>
      <c r="G635" s="48">
        <f t="shared" si="9"/>
        <v>3.6425430107526927E-2</v>
      </c>
    </row>
    <row r="636" spans="3:7">
      <c r="C636" s="45"/>
      <c r="D636" s="63">
        <v>34660</v>
      </c>
      <c r="E636" s="66">
        <v>0.12119999999999999</v>
      </c>
      <c r="F636" s="66">
        <v>7.5251290322580586E-2</v>
      </c>
      <c r="G636" s="48">
        <f t="shared" si="9"/>
        <v>4.5948709677419403E-2</v>
      </c>
    </row>
    <row r="637" spans="3:7">
      <c r="C637" s="45"/>
      <c r="D637" s="63">
        <v>34667</v>
      </c>
      <c r="E637" s="66">
        <v>0.113</v>
      </c>
      <c r="F637" s="66">
        <v>7.5538763440860177E-2</v>
      </c>
      <c r="G637" s="48">
        <f t="shared" si="9"/>
        <v>3.7461236559139827E-2</v>
      </c>
    </row>
    <row r="638" spans="3:7">
      <c r="C638" s="45"/>
      <c r="D638" s="63">
        <v>34669</v>
      </c>
      <c r="E638" s="66">
        <v>0.11</v>
      </c>
      <c r="F638" s="66">
        <v>7.5663978494623627E-2</v>
      </c>
      <c r="G638" s="48">
        <f t="shared" si="9"/>
        <v>3.4336021505376374E-2</v>
      </c>
    </row>
    <row r="639" spans="3:7">
      <c r="C639" s="45"/>
      <c r="D639" s="63">
        <v>34676</v>
      </c>
      <c r="E639" s="66">
        <v>0.115</v>
      </c>
      <c r="F639" s="66">
        <v>7.5932365591397821E-2</v>
      </c>
      <c r="G639" s="48">
        <f t="shared" si="9"/>
        <v>3.9067634408602184E-2</v>
      </c>
    </row>
    <row r="640" spans="3:7">
      <c r="C640" s="45"/>
      <c r="D640" s="63">
        <v>34676</v>
      </c>
      <c r="E640" s="66">
        <v>0.11699999999999999</v>
      </c>
      <c r="F640" s="66">
        <v>7.5932365591397821E-2</v>
      </c>
      <c r="G640" s="48">
        <f t="shared" si="9"/>
        <v>4.1067634408602172E-2</v>
      </c>
    </row>
    <row r="641" spans="3:7">
      <c r="C641" s="45"/>
      <c r="D641" s="63">
        <v>34680</v>
      </c>
      <c r="E641" s="66">
        <v>0.1182</v>
      </c>
      <c r="F641" s="66">
        <v>7.6029892473118241E-2</v>
      </c>
      <c r="G641" s="48">
        <f t="shared" si="9"/>
        <v>4.2170107526881759E-2</v>
      </c>
    </row>
    <row r="642" spans="3:7">
      <c r="C642" s="45"/>
      <c r="D642" s="63">
        <v>34682</v>
      </c>
      <c r="E642" s="66">
        <v>0.115</v>
      </c>
      <c r="F642" s="66">
        <v>7.6120430107526837E-2</v>
      </c>
      <c r="G642" s="48">
        <f t="shared" si="9"/>
        <v>3.8879569892473168E-2</v>
      </c>
    </row>
    <row r="643" spans="3:7">
      <c r="C643" s="45"/>
      <c r="D643" s="63">
        <v>34687</v>
      </c>
      <c r="E643" s="66">
        <v>0.115</v>
      </c>
      <c r="F643" s="66">
        <v>7.6234086021505332E-2</v>
      </c>
      <c r="G643" s="48">
        <f t="shared" si="9"/>
        <v>3.8765913978494673E-2</v>
      </c>
    </row>
    <row r="644" spans="3:7">
      <c r="C644" s="45"/>
      <c r="D644" s="63">
        <v>34808</v>
      </c>
      <c r="E644" s="66">
        <v>0.11</v>
      </c>
      <c r="F644" s="66">
        <v>7.7168118279569903E-2</v>
      </c>
      <c r="G644" s="48">
        <f t="shared" si="9"/>
        <v>3.2831881720430098E-2</v>
      </c>
    </row>
    <row r="645" spans="3:7">
      <c r="C645" s="45"/>
      <c r="D645" s="63">
        <v>34953</v>
      </c>
      <c r="E645" s="66">
        <v>0.113</v>
      </c>
      <c r="F645" s="66">
        <v>7.1555645161290357E-2</v>
      </c>
      <c r="G645" s="48">
        <f t="shared" si="9"/>
        <v>4.1444354838709646E-2</v>
      </c>
    </row>
    <row r="646" spans="3:7">
      <c r="C646" s="45"/>
      <c r="D646" s="63">
        <v>34957</v>
      </c>
      <c r="E646" s="66">
        <v>0.10400000000000001</v>
      </c>
      <c r="F646" s="66">
        <v>7.1271451612903269E-2</v>
      </c>
      <c r="G646" s="48">
        <f t="shared" si="9"/>
        <v>3.272854838709674E-2</v>
      </c>
    </row>
    <row r="647" spans="3:7">
      <c r="C647" s="45"/>
      <c r="D647" s="63">
        <v>34971</v>
      </c>
      <c r="E647" s="66">
        <v>0.115</v>
      </c>
      <c r="F647" s="66">
        <v>7.0556451612903276E-2</v>
      </c>
      <c r="G647" s="48">
        <f t="shared" si="9"/>
        <v>4.4443548387096729E-2</v>
      </c>
    </row>
    <row r="648" spans="3:7">
      <c r="C648" s="45"/>
      <c r="D648" s="63">
        <v>34985</v>
      </c>
      <c r="E648" s="66">
        <v>0.1076</v>
      </c>
      <c r="F648" s="66">
        <v>6.9792688172042996E-2</v>
      </c>
      <c r="G648" s="48">
        <f t="shared" si="9"/>
        <v>3.7807311827957005E-2</v>
      </c>
    </row>
    <row r="649" spans="3:7">
      <c r="C649" s="45"/>
      <c r="D649" s="63">
        <v>35010</v>
      </c>
      <c r="E649" s="66">
        <v>0.125</v>
      </c>
      <c r="F649" s="66">
        <v>6.8573978494623627E-2</v>
      </c>
      <c r="G649" s="48">
        <f t="shared" si="9"/>
        <v>5.6426021505376373E-2</v>
      </c>
    </row>
    <row r="650" spans="3:7">
      <c r="C650" s="45"/>
      <c r="D650" s="63">
        <v>35011</v>
      </c>
      <c r="E650" s="66">
        <v>0.111</v>
      </c>
      <c r="F650" s="66">
        <v>6.8501021505376319E-2</v>
      </c>
      <c r="G650" s="48">
        <f t="shared" si="9"/>
        <v>4.2498978494623682E-2</v>
      </c>
    </row>
    <row r="651" spans="3:7">
      <c r="C651" s="45"/>
      <c r="D651" s="63">
        <v>35011</v>
      </c>
      <c r="E651" s="66">
        <v>0.113</v>
      </c>
      <c r="F651" s="66">
        <v>6.8501021505376319E-2</v>
      </c>
      <c r="G651" s="48">
        <f t="shared" si="9"/>
        <v>4.4498978494623684E-2</v>
      </c>
    </row>
    <row r="652" spans="3:7">
      <c r="C652" s="45"/>
      <c r="D652" s="63">
        <v>35020</v>
      </c>
      <c r="E652" s="66">
        <v>0.109</v>
      </c>
      <c r="F652" s="66">
        <v>6.8042311827956961E-2</v>
      </c>
      <c r="G652" s="48">
        <f t="shared" si="9"/>
        <v>4.0957688172043039E-2</v>
      </c>
    </row>
    <row r="653" spans="3:7">
      <c r="C653" s="45"/>
      <c r="D653" s="63">
        <v>35023</v>
      </c>
      <c r="E653" s="66">
        <v>0.114</v>
      </c>
      <c r="F653" s="66">
        <v>6.797268817204298E-2</v>
      </c>
      <c r="G653" s="48">
        <f t="shared" si="9"/>
        <v>4.6027311827957024E-2</v>
      </c>
    </row>
    <row r="654" spans="3:7">
      <c r="C654" s="45"/>
      <c r="D654" s="63">
        <v>35030</v>
      </c>
      <c r="E654" s="66">
        <v>0.13600000000000001</v>
      </c>
      <c r="F654" s="66">
        <v>6.7626827956989224E-2</v>
      </c>
      <c r="G654" s="48">
        <f t="shared" si="9"/>
        <v>6.8373172043010785E-2</v>
      </c>
    </row>
    <row r="655" spans="3:7">
      <c r="C655" s="45"/>
      <c r="D655" s="63">
        <v>35047</v>
      </c>
      <c r="E655" s="66">
        <v>0.113</v>
      </c>
      <c r="F655" s="66">
        <v>6.6715913978494593E-2</v>
      </c>
      <c r="G655" s="48">
        <f t="shared" si="9"/>
        <v>4.6284086021505411E-2</v>
      </c>
    </row>
    <row r="656" spans="3:7">
      <c r="C656" s="45"/>
      <c r="D656" s="63">
        <v>35053</v>
      </c>
      <c r="E656" s="66">
        <v>0.11599999999999999</v>
      </c>
      <c r="F656" s="66">
        <v>6.6443064516129011E-2</v>
      </c>
      <c r="G656" s="48">
        <f t="shared" si="9"/>
        <v>4.9556935483870981E-2</v>
      </c>
    </row>
    <row r="657" spans="3:7">
      <c r="C657" s="45"/>
      <c r="D657" s="63">
        <v>35095</v>
      </c>
      <c r="E657" s="66">
        <v>0.113</v>
      </c>
      <c r="F657" s="66">
        <v>6.4523064516129006E-2</v>
      </c>
      <c r="G657" s="48">
        <f t="shared" si="9"/>
        <v>4.8476935483870998E-2</v>
      </c>
    </row>
    <row r="658" spans="3:7">
      <c r="C658" s="45"/>
      <c r="D658" s="63">
        <v>35135</v>
      </c>
      <c r="E658" s="66">
        <v>0.11599999999999999</v>
      </c>
      <c r="F658" s="66">
        <v>6.3983225806451563E-2</v>
      </c>
      <c r="G658" s="48">
        <f t="shared" si="9"/>
        <v>5.2016774193548429E-2</v>
      </c>
    </row>
    <row r="659" spans="3:7">
      <c r="C659" s="45"/>
      <c r="D659" s="63">
        <v>35158</v>
      </c>
      <c r="E659" s="66">
        <v>0.11130000000000001</v>
      </c>
      <c r="F659" s="66">
        <v>6.4046666666666668E-2</v>
      </c>
      <c r="G659" s="48">
        <f t="shared" si="9"/>
        <v>4.7253333333333342E-2</v>
      </c>
    </row>
    <row r="660" spans="3:7">
      <c r="C660" s="45"/>
      <c r="D660" s="63">
        <v>35170</v>
      </c>
      <c r="E660" s="66">
        <v>0.105</v>
      </c>
      <c r="F660" s="66">
        <v>6.4028279569892488E-2</v>
      </c>
      <c r="G660" s="48">
        <f t="shared" si="9"/>
        <v>4.0971720430107508E-2</v>
      </c>
    </row>
    <row r="661" spans="3:7">
      <c r="C661" s="45"/>
      <c r="D661" s="63">
        <v>35172</v>
      </c>
      <c r="E661" s="66">
        <v>0.10769999999999999</v>
      </c>
      <c r="F661" s="66">
        <v>6.4020430107526907E-2</v>
      </c>
      <c r="G661" s="48">
        <f t="shared" si="9"/>
        <v>4.3679569892473083E-2</v>
      </c>
    </row>
    <row r="662" spans="3:7">
      <c r="C662" s="45"/>
      <c r="D662" s="63">
        <v>35181</v>
      </c>
      <c r="E662" s="66">
        <v>0.106</v>
      </c>
      <c r="F662" s="66">
        <v>6.3977634408602144E-2</v>
      </c>
      <c r="G662" s="48">
        <f t="shared" si="9"/>
        <v>4.2022365591397853E-2</v>
      </c>
    </row>
    <row r="663" spans="3:7">
      <c r="C663" s="45"/>
      <c r="D663" s="63">
        <v>35195</v>
      </c>
      <c r="E663" s="66">
        <v>0.11</v>
      </c>
      <c r="F663" s="66">
        <v>6.4024516129032261E-2</v>
      </c>
      <c r="G663" s="48">
        <f t="shared" si="9"/>
        <v>4.597548387096774E-2</v>
      </c>
    </row>
    <row r="664" spans="3:7">
      <c r="C664" s="45"/>
      <c r="D664" s="63">
        <v>35198</v>
      </c>
      <c r="E664" s="66">
        <v>0.1125</v>
      </c>
      <c r="F664" s="66">
        <v>6.4034892473118291E-2</v>
      </c>
      <c r="G664" s="48">
        <f t="shared" si="9"/>
        <v>4.8465107526881712E-2</v>
      </c>
    </row>
    <row r="665" spans="3:7">
      <c r="C665" s="45"/>
      <c r="D665" s="63">
        <v>35249</v>
      </c>
      <c r="E665" s="66">
        <v>0.1125</v>
      </c>
      <c r="F665" s="66">
        <v>6.4945537634408634E-2</v>
      </c>
      <c r="G665" s="48">
        <f t="shared" si="9"/>
        <v>4.7554462365591368E-2</v>
      </c>
    </row>
    <row r="666" spans="3:7">
      <c r="C666" s="45"/>
      <c r="D666" s="63">
        <v>35268</v>
      </c>
      <c r="E666" s="66">
        <v>0.1125</v>
      </c>
      <c r="F666" s="66">
        <v>6.5448494623655928E-2</v>
      </c>
      <c r="G666" s="48">
        <f t="shared" si="9"/>
        <v>4.7051505376344074E-2</v>
      </c>
    </row>
    <row r="667" spans="3:7">
      <c r="C667" s="45"/>
      <c r="D667" s="63">
        <v>35341</v>
      </c>
      <c r="E667" s="66">
        <v>0.1</v>
      </c>
      <c r="F667" s="66">
        <v>6.7748172043010813E-2</v>
      </c>
      <c r="G667" s="48">
        <f t="shared" si="9"/>
        <v>3.2251827956989193E-2</v>
      </c>
    </row>
    <row r="668" spans="3:7">
      <c r="C668" s="45"/>
      <c r="D668" s="63">
        <v>35367</v>
      </c>
      <c r="E668" s="66">
        <v>0.113</v>
      </c>
      <c r="F668" s="66">
        <v>6.8462526881720442E-2</v>
      </c>
      <c r="G668" s="48">
        <f t="shared" si="9"/>
        <v>4.4537473118279561E-2</v>
      </c>
    </row>
    <row r="669" spans="3:7">
      <c r="C669" s="45"/>
      <c r="D669" s="63">
        <v>35395</v>
      </c>
      <c r="E669" s="66">
        <v>0.113</v>
      </c>
      <c r="F669" s="66">
        <v>6.8609946236559111E-2</v>
      </c>
      <c r="G669" s="48">
        <f t="shared" si="9"/>
        <v>4.4390053763440893E-2</v>
      </c>
    </row>
    <row r="670" spans="3:7">
      <c r="C670" s="45"/>
      <c r="D670" s="63">
        <v>35396</v>
      </c>
      <c r="E670" s="66">
        <v>0.113</v>
      </c>
      <c r="F670" s="66">
        <v>6.8597419354838693E-2</v>
      </c>
      <c r="G670" s="48">
        <f t="shared" si="9"/>
        <v>4.440258064516131E-2</v>
      </c>
    </row>
    <row r="671" spans="3:7">
      <c r="C671" s="45"/>
      <c r="D671" s="63">
        <v>35398</v>
      </c>
      <c r="E671" s="66">
        <v>0.11</v>
      </c>
      <c r="F671" s="66">
        <v>6.8566021505376315E-2</v>
      </c>
      <c r="G671" s="48">
        <f t="shared" si="9"/>
        <v>4.1433978494623686E-2</v>
      </c>
    </row>
    <row r="672" spans="3:7">
      <c r="C672" s="45"/>
      <c r="D672" s="63">
        <v>35411</v>
      </c>
      <c r="E672" s="66">
        <v>0.11960000000000001</v>
      </c>
      <c r="F672" s="66">
        <v>6.8482258064516119E-2</v>
      </c>
      <c r="G672" s="48">
        <f t="shared" si="9"/>
        <v>5.1117741935483893E-2</v>
      </c>
    </row>
    <row r="673" spans="3:7">
      <c r="C673" s="45"/>
      <c r="D673" s="63">
        <v>35416</v>
      </c>
      <c r="E673" s="66">
        <v>0.115</v>
      </c>
      <c r="F673" s="66">
        <v>6.8473172043010747E-2</v>
      </c>
      <c r="G673" s="48">
        <f t="shared" si="9"/>
        <v>4.6526827956989258E-2</v>
      </c>
    </row>
    <row r="674" spans="3:7">
      <c r="C674" s="45"/>
      <c r="D674" s="63">
        <v>35452</v>
      </c>
      <c r="E674" s="66">
        <v>0.113</v>
      </c>
      <c r="F674" s="66">
        <v>6.8290215053763426E-2</v>
      </c>
      <c r="G674" s="48">
        <f t="shared" si="9"/>
        <v>4.4709784946236578E-2</v>
      </c>
    </row>
    <row r="675" spans="3:7">
      <c r="C675" s="45"/>
      <c r="D675" s="63">
        <v>35457</v>
      </c>
      <c r="E675" s="66">
        <v>0.1125</v>
      </c>
      <c r="F675" s="66">
        <v>6.827876344086023E-2</v>
      </c>
      <c r="G675" s="48">
        <f t="shared" si="9"/>
        <v>4.4221236559139773E-2</v>
      </c>
    </row>
    <row r="676" spans="3:7">
      <c r="C676" s="45"/>
      <c r="D676" s="63">
        <v>35461</v>
      </c>
      <c r="E676" s="66">
        <v>0.1125</v>
      </c>
      <c r="F676" s="66">
        <v>6.8278333333333344E-2</v>
      </c>
      <c r="G676" s="48">
        <f t="shared" si="9"/>
        <v>4.4221666666666659E-2</v>
      </c>
    </row>
    <row r="677" spans="3:7">
      <c r="C677" s="45"/>
      <c r="D677" s="63">
        <v>35474</v>
      </c>
      <c r="E677" s="66">
        <v>0.11</v>
      </c>
      <c r="F677" s="66">
        <v>6.8210645161290315E-2</v>
      </c>
      <c r="G677" s="48">
        <f t="shared" si="9"/>
        <v>4.1789354838709686E-2</v>
      </c>
    </row>
    <row r="678" spans="3:7">
      <c r="C678" s="45"/>
      <c r="D678" s="63">
        <v>35474</v>
      </c>
      <c r="E678" s="66">
        <v>0.11800000000000001</v>
      </c>
      <c r="F678" s="66">
        <v>6.8210645161290315E-2</v>
      </c>
      <c r="G678" s="48">
        <f t="shared" si="9"/>
        <v>4.9789354838709693E-2</v>
      </c>
    </row>
    <row r="679" spans="3:7">
      <c r="C679" s="45"/>
      <c r="D679" s="63">
        <v>35481</v>
      </c>
      <c r="E679" s="66">
        <v>0.11800000000000001</v>
      </c>
      <c r="F679" s="66">
        <v>6.810102150537635E-2</v>
      </c>
      <c r="G679" s="48">
        <f t="shared" si="9"/>
        <v>4.9898978494623658E-2</v>
      </c>
    </row>
    <row r="680" spans="3:7">
      <c r="C680" s="45"/>
      <c r="D680" s="63">
        <v>35516</v>
      </c>
      <c r="E680" s="66">
        <v>0.1075</v>
      </c>
      <c r="F680" s="66">
        <v>6.7853709677419341E-2</v>
      </c>
      <c r="G680" s="48">
        <f t="shared" si="9"/>
        <v>3.9646290322580657E-2</v>
      </c>
    </row>
    <row r="681" spans="3:7">
      <c r="C681" s="45"/>
      <c r="D681" s="63">
        <v>35549</v>
      </c>
      <c r="E681" s="66">
        <v>0.11699999999999999</v>
      </c>
      <c r="F681" s="66">
        <v>6.8060161290322579E-2</v>
      </c>
      <c r="G681" s="48">
        <f t="shared" si="9"/>
        <v>4.8939838709677413E-2</v>
      </c>
    </row>
    <row r="682" spans="3:7">
      <c r="C682" s="45"/>
      <c r="D682" s="63">
        <v>35628</v>
      </c>
      <c r="E682" s="66">
        <v>0.12</v>
      </c>
      <c r="F682" s="66">
        <v>6.7697043010752703E-2</v>
      </c>
      <c r="G682" s="48">
        <f t="shared" si="9"/>
        <v>5.2302956989247293E-2</v>
      </c>
    </row>
    <row r="683" spans="3:7">
      <c r="C683" s="45"/>
      <c r="D683" s="63">
        <v>35732</v>
      </c>
      <c r="E683" s="66">
        <v>0.1075</v>
      </c>
      <c r="F683" s="66">
        <v>6.7025161290322557E-2</v>
      </c>
      <c r="G683" s="48">
        <f t="shared" si="9"/>
        <v>4.0474838709677441E-2</v>
      </c>
    </row>
    <row r="684" spans="3:7">
      <c r="C684" s="45"/>
      <c r="D684" s="63">
        <v>35734</v>
      </c>
      <c r="E684" s="66">
        <v>0.1125</v>
      </c>
      <c r="F684" s="66">
        <v>6.6969247311827934E-2</v>
      </c>
      <c r="G684" s="48">
        <f t="shared" si="9"/>
        <v>4.5530752688172069E-2</v>
      </c>
    </row>
    <row r="685" spans="3:7">
      <c r="C685" s="45"/>
      <c r="D685" s="63">
        <v>35788</v>
      </c>
      <c r="E685" s="66">
        <v>0.1075</v>
      </c>
      <c r="F685" s="66">
        <v>6.5288978494623673E-2</v>
      </c>
      <c r="G685" s="48">
        <f t="shared" si="9"/>
        <v>4.2211021505376325E-2</v>
      </c>
    </row>
    <row r="686" spans="3:7">
      <c r="C686" s="45"/>
      <c r="D686" s="63">
        <v>35913</v>
      </c>
      <c r="E686" s="66">
        <v>0.109</v>
      </c>
      <c r="F686" s="66">
        <v>6.1022580645161278E-2</v>
      </c>
      <c r="G686" s="48">
        <f t="shared" si="9"/>
        <v>4.7977419354838721E-2</v>
      </c>
    </row>
    <row r="687" spans="3:7">
      <c r="C687" s="45"/>
      <c r="D687" s="63">
        <v>35915</v>
      </c>
      <c r="E687" s="66">
        <v>0.122</v>
      </c>
      <c r="F687" s="66">
        <v>6.0954139784946224E-2</v>
      </c>
      <c r="G687" s="48">
        <f t="shared" si="9"/>
        <v>6.1045860215053774E-2</v>
      </c>
    </row>
    <row r="688" spans="3:7">
      <c r="C688" s="45"/>
      <c r="D688" s="63">
        <v>35976</v>
      </c>
      <c r="E688" s="66">
        <v>0.11</v>
      </c>
      <c r="F688" s="66">
        <v>5.938279569892474E-2</v>
      </c>
      <c r="G688" s="48">
        <f t="shared" si="9"/>
        <v>5.0617204301075261E-2</v>
      </c>
    </row>
    <row r="689" spans="3:7">
      <c r="C689" s="45"/>
      <c r="D689" s="63">
        <v>36033</v>
      </c>
      <c r="E689" s="66">
        <v>0.10929999999999999</v>
      </c>
      <c r="F689" s="66">
        <v>5.8185000000000014E-2</v>
      </c>
      <c r="G689" s="48">
        <f t="shared" ref="G689:G752" si="10">E689-F689</f>
        <v>5.111499999999998E-2</v>
      </c>
    </row>
    <row r="690" spans="3:7">
      <c r="C690" s="45"/>
      <c r="D690" s="63">
        <v>36041</v>
      </c>
      <c r="E690" s="66">
        <v>0.114</v>
      </c>
      <c r="F690" s="66">
        <v>5.7970161290322592E-2</v>
      </c>
      <c r="G690" s="48">
        <f t="shared" si="10"/>
        <v>5.6029838709677413E-2</v>
      </c>
    </row>
    <row r="691" spans="3:7">
      <c r="C691" s="45"/>
      <c r="D691" s="63">
        <v>36053</v>
      </c>
      <c r="E691" s="66">
        <v>0.11900000000000001</v>
      </c>
      <c r="F691" s="66">
        <v>5.7693602150537635E-2</v>
      </c>
      <c r="G691" s="48">
        <f t="shared" si="10"/>
        <v>6.1306397849462374E-2</v>
      </c>
    </row>
    <row r="692" spans="3:7">
      <c r="C692" s="45"/>
      <c r="D692" s="63">
        <v>36075</v>
      </c>
      <c r="E692" s="66">
        <v>0.1106</v>
      </c>
      <c r="F692" s="66">
        <v>5.7036344086021505E-2</v>
      </c>
      <c r="G692" s="48">
        <f t="shared" si="10"/>
        <v>5.3563655913978499E-2</v>
      </c>
    </row>
    <row r="693" spans="3:7">
      <c r="C693" s="45"/>
      <c r="D693" s="63">
        <v>36098</v>
      </c>
      <c r="E693" s="66">
        <v>0.114</v>
      </c>
      <c r="F693" s="66">
        <v>5.6293655913978474E-2</v>
      </c>
      <c r="G693" s="48">
        <f t="shared" si="10"/>
        <v>5.770634408602153E-2</v>
      </c>
    </row>
    <row r="694" spans="3:7">
      <c r="C694" s="45"/>
      <c r="D694" s="63">
        <v>36139</v>
      </c>
      <c r="E694" s="66">
        <v>0.122</v>
      </c>
      <c r="F694" s="66">
        <v>5.5145860215053764E-2</v>
      </c>
      <c r="G694" s="48">
        <f t="shared" si="10"/>
        <v>6.6854139784946226E-2</v>
      </c>
    </row>
    <row r="695" spans="3:7">
      <c r="C695" s="45"/>
      <c r="D695" s="63">
        <v>36146</v>
      </c>
      <c r="E695" s="66">
        <v>0.121</v>
      </c>
      <c r="F695" s="66">
        <v>5.4894193548387094E-2</v>
      </c>
      <c r="G695" s="48">
        <f t="shared" si="10"/>
        <v>6.6105806451612903E-2</v>
      </c>
    </row>
    <row r="696" spans="3:7">
      <c r="C696" s="45"/>
      <c r="D696" s="63">
        <v>36210</v>
      </c>
      <c r="E696" s="66">
        <v>0.1115</v>
      </c>
      <c r="F696" s="66">
        <v>5.3143978494623684E-2</v>
      </c>
      <c r="G696" s="48">
        <f t="shared" si="10"/>
        <v>5.8356021505376318E-2</v>
      </c>
    </row>
    <row r="697" spans="3:7">
      <c r="C697" s="45"/>
      <c r="D697" s="63">
        <v>36220</v>
      </c>
      <c r="E697" s="66">
        <v>0.1065</v>
      </c>
      <c r="F697" s="66">
        <v>5.3080537634408606E-2</v>
      </c>
      <c r="G697" s="48">
        <f t="shared" si="10"/>
        <v>5.3419462365591391E-2</v>
      </c>
    </row>
    <row r="698" spans="3:7">
      <c r="C698" s="45"/>
      <c r="D698" s="63">
        <v>36220</v>
      </c>
      <c r="E698" s="66">
        <v>0.1065</v>
      </c>
      <c r="F698" s="66">
        <v>5.3080537634408606E-2</v>
      </c>
      <c r="G698" s="48">
        <f t="shared" si="10"/>
        <v>5.3419462365591391E-2</v>
      </c>
    </row>
    <row r="699" spans="3:7">
      <c r="C699" s="45"/>
      <c r="D699" s="63">
        <v>36319</v>
      </c>
      <c r="E699" s="66">
        <v>0.1125</v>
      </c>
      <c r="F699" s="66">
        <v>5.35527419354839E-2</v>
      </c>
      <c r="G699" s="48">
        <f t="shared" si="10"/>
        <v>5.8947258064516103E-2</v>
      </c>
    </row>
    <row r="700" spans="3:7">
      <c r="C700" s="45"/>
      <c r="D700" s="63">
        <v>36476</v>
      </c>
      <c r="E700" s="66">
        <v>0.10249999999999999</v>
      </c>
      <c r="F700" s="66">
        <v>5.9209408602150598E-2</v>
      </c>
      <c r="G700" s="48">
        <f t="shared" si="10"/>
        <v>4.3290591397849396E-2</v>
      </c>
    </row>
    <row r="701" spans="3:7">
      <c r="C701" s="45"/>
      <c r="D701" s="63">
        <v>36508</v>
      </c>
      <c r="E701" s="66">
        <v>0.105</v>
      </c>
      <c r="F701" s="66">
        <v>5.9961612903225846E-2</v>
      </c>
      <c r="G701" s="48">
        <f t="shared" si="10"/>
        <v>4.503838709677415E-2</v>
      </c>
    </row>
    <row r="702" spans="3:7">
      <c r="C702" s="45"/>
      <c r="D702" s="63">
        <v>36553</v>
      </c>
      <c r="E702" s="66">
        <v>0.10710000000000001</v>
      </c>
      <c r="F702" s="66">
        <v>6.16427956989248E-2</v>
      </c>
      <c r="G702" s="48">
        <f t="shared" si="10"/>
        <v>4.5457204301075214E-2</v>
      </c>
    </row>
    <row r="703" spans="3:7">
      <c r="C703" s="45"/>
      <c r="D703" s="63">
        <v>36573</v>
      </c>
      <c r="E703" s="66">
        <v>0.106</v>
      </c>
      <c r="F703" s="66">
        <v>6.1986129032258114E-2</v>
      </c>
      <c r="G703" s="48">
        <f t="shared" si="10"/>
        <v>4.4013870967741883E-2</v>
      </c>
    </row>
    <row r="704" spans="3:7">
      <c r="C704" s="45"/>
      <c r="D704" s="63">
        <v>36671</v>
      </c>
      <c r="E704" s="66">
        <v>0.10800000000000001</v>
      </c>
      <c r="F704" s="66">
        <v>6.1952150537634393E-2</v>
      </c>
      <c r="G704" s="48">
        <f t="shared" si="10"/>
        <v>4.604784946236562E-2</v>
      </c>
    </row>
    <row r="705" spans="3:7">
      <c r="C705" s="45"/>
      <c r="D705" s="63">
        <v>36696</v>
      </c>
      <c r="E705" s="66">
        <v>0.1105</v>
      </c>
      <c r="F705" s="66">
        <v>6.1837956989247267E-2</v>
      </c>
      <c r="G705" s="48">
        <f t="shared" si="10"/>
        <v>4.8662043010752734E-2</v>
      </c>
    </row>
    <row r="706" spans="3:7">
      <c r="C706" s="45"/>
      <c r="D706" s="63">
        <v>36699</v>
      </c>
      <c r="E706" s="66">
        <v>0.1125</v>
      </c>
      <c r="F706" s="66">
        <v>6.1804677419354803E-2</v>
      </c>
      <c r="G706" s="48">
        <f t="shared" si="10"/>
        <v>5.06953225806452E-2</v>
      </c>
    </row>
    <row r="707" spans="3:7">
      <c r="C707" s="45"/>
      <c r="D707" s="63">
        <v>36724</v>
      </c>
      <c r="E707" s="66">
        <v>0.1106</v>
      </c>
      <c r="F707" s="66">
        <v>6.1468333333333292E-2</v>
      </c>
      <c r="G707" s="48">
        <f t="shared" si="10"/>
        <v>4.9131666666666712E-2</v>
      </c>
    </row>
    <row r="708" spans="3:7">
      <c r="C708" s="45"/>
      <c r="D708" s="63">
        <v>36727</v>
      </c>
      <c r="E708" s="66">
        <v>0.122</v>
      </c>
      <c r="F708" s="66">
        <v>6.1422580645161262E-2</v>
      </c>
      <c r="G708" s="48">
        <f t="shared" si="10"/>
        <v>6.0577419354838735E-2</v>
      </c>
    </row>
    <row r="709" spans="3:7">
      <c r="C709" s="45"/>
      <c r="D709" s="63">
        <v>36749</v>
      </c>
      <c r="E709" s="66">
        <v>0.11</v>
      </c>
      <c r="F709" s="66">
        <v>6.1116505376344048E-2</v>
      </c>
      <c r="G709" s="48">
        <f t="shared" si="10"/>
        <v>4.8883494623655953E-2</v>
      </c>
    </row>
    <row r="710" spans="3:7">
      <c r="C710" s="45"/>
      <c r="D710" s="63">
        <v>36796</v>
      </c>
      <c r="E710" s="66">
        <v>0.1125</v>
      </c>
      <c r="F710" s="66">
        <v>6.001521505376347E-2</v>
      </c>
      <c r="G710" s="48">
        <f t="shared" si="10"/>
        <v>5.2484784946236533E-2</v>
      </c>
    </row>
    <row r="711" spans="3:7">
      <c r="C711" s="45"/>
      <c r="D711" s="63">
        <v>36798</v>
      </c>
      <c r="E711" s="66">
        <v>0.1116</v>
      </c>
      <c r="F711" s="66">
        <v>5.9927956989247327E-2</v>
      </c>
      <c r="G711" s="48">
        <f t="shared" si="10"/>
        <v>5.1672043010752677E-2</v>
      </c>
    </row>
    <row r="712" spans="3:7">
      <c r="C712" s="45"/>
      <c r="D712" s="63">
        <v>36804</v>
      </c>
      <c r="E712" s="66">
        <v>0.113</v>
      </c>
      <c r="F712" s="66">
        <v>5.9761612903225826E-2</v>
      </c>
      <c r="G712" s="48">
        <f t="shared" si="10"/>
        <v>5.3238387096774177E-2</v>
      </c>
    </row>
    <row r="713" spans="3:7">
      <c r="C713" s="45"/>
      <c r="D713" s="63">
        <v>36858</v>
      </c>
      <c r="E713" s="66">
        <v>0.129</v>
      </c>
      <c r="F713" s="66">
        <v>5.8689247311827987E-2</v>
      </c>
      <c r="G713" s="48">
        <f t="shared" si="10"/>
        <v>7.0310752688172024E-2</v>
      </c>
    </row>
    <row r="714" spans="3:7">
      <c r="C714" s="45"/>
      <c r="D714" s="63">
        <v>36860</v>
      </c>
      <c r="E714" s="66">
        <v>0.121</v>
      </c>
      <c r="F714" s="66">
        <v>5.8634892473118323E-2</v>
      </c>
      <c r="G714" s="48">
        <f t="shared" si="10"/>
        <v>6.2365107526881673E-2</v>
      </c>
    </row>
    <row r="715" spans="3:7">
      <c r="C715" s="45"/>
      <c r="D715" s="63">
        <v>36927</v>
      </c>
      <c r="E715" s="66">
        <v>0.115</v>
      </c>
      <c r="F715" s="66">
        <v>5.7515698924731185E-2</v>
      </c>
      <c r="G715" s="48">
        <f t="shared" si="10"/>
        <v>5.748430107526882E-2</v>
      </c>
    </row>
    <row r="716" spans="3:7">
      <c r="C716" s="45"/>
      <c r="D716" s="63">
        <v>36965</v>
      </c>
      <c r="E716" s="66">
        <v>0.1125</v>
      </c>
      <c r="F716" s="66">
        <v>5.6615107526881731E-2</v>
      </c>
      <c r="G716" s="48">
        <f t="shared" si="10"/>
        <v>5.5884892473118272E-2</v>
      </c>
    </row>
    <row r="717" spans="3:7">
      <c r="C717" s="45"/>
      <c r="D717" s="63">
        <v>37019</v>
      </c>
      <c r="E717" s="66">
        <v>0.1075</v>
      </c>
      <c r="F717" s="66">
        <v>5.6128279569892449E-2</v>
      </c>
      <c r="G717" s="48">
        <f t="shared" si="10"/>
        <v>5.1371720430107549E-2</v>
      </c>
    </row>
    <row r="718" spans="3:7">
      <c r="C718" s="45"/>
      <c r="D718" s="63">
        <v>37188</v>
      </c>
      <c r="E718" s="66">
        <v>0.10300000000000001</v>
      </c>
      <c r="F718" s="66">
        <v>5.5393279569892456E-2</v>
      </c>
      <c r="G718" s="48">
        <f t="shared" si="10"/>
        <v>4.7606720430107552E-2</v>
      </c>
    </row>
    <row r="719" spans="3:7">
      <c r="C719" s="45"/>
      <c r="D719" s="63">
        <v>37188</v>
      </c>
      <c r="E719" s="66">
        <v>0.11</v>
      </c>
      <c r="F719" s="66">
        <v>5.5393279569892456E-2</v>
      </c>
      <c r="G719" s="48">
        <f t="shared" si="10"/>
        <v>5.4606720430107544E-2</v>
      </c>
    </row>
    <row r="720" spans="3:7">
      <c r="C720" s="45"/>
      <c r="D720" s="63">
        <v>37265</v>
      </c>
      <c r="E720" s="66">
        <v>0.1</v>
      </c>
      <c r="F720" s="66">
        <v>5.4969247311827979E-2</v>
      </c>
      <c r="G720" s="48">
        <f t="shared" si="10"/>
        <v>4.5030752688172027E-2</v>
      </c>
    </row>
    <row r="721" spans="3:7">
      <c r="C721" s="45"/>
      <c r="D721" s="63">
        <v>37286</v>
      </c>
      <c r="E721" s="66">
        <v>0.11</v>
      </c>
      <c r="F721" s="66">
        <v>5.4695322580645155E-2</v>
      </c>
      <c r="G721" s="48">
        <f t="shared" si="10"/>
        <v>5.5304677419354846E-2</v>
      </c>
    </row>
    <row r="722" spans="3:7">
      <c r="C722" s="45"/>
      <c r="D722" s="63">
        <v>37287</v>
      </c>
      <c r="E722" s="66">
        <v>0.11</v>
      </c>
      <c r="F722" s="66">
        <v>5.4669516129032245E-2</v>
      </c>
      <c r="G722" s="48">
        <f t="shared" si="10"/>
        <v>5.5330483870967756E-2</v>
      </c>
    </row>
    <row r="723" spans="3:7">
      <c r="C723" s="45"/>
      <c r="D723" s="63">
        <v>37363</v>
      </c>
      <c r="E723" s="66">
        <v>0.115</v>
      </c>
      <c r="F723" s="66">
        <v>5.4410107526881704E-2</v>
      </c>
      <c r="G723" s="48">
        <f t="shared" si="10"/>
        <v>6.0589892473118301E-2</v>
      </c>
    </row>
    <row r="724" spans="3:7">
      <c r="C724" s="45"/>
      <c r="D724" s="63">
        <v>37375</v>
      </c>
      <c r="E724" s="66">
        <v>0.11</v>
      </c>
      <c r="F724" s="66">
        <v>5.444947849462365E-2</v>
      </c>
      <c r="G724" s="48">
        <f t="shared" si="10"/>
        <v>5.555052150537635E-2</v>
      </c>
    </row>
    <row r="725" spans="3:7">
      <c r="C725" s="45"/>
      <c r="D725" s="63">
        <v>37418</v>
      </c>
      <c r="E725" s="66">
        <v>0.1177</v>
      </c>
      <c r="F725" s="66">
        <v>5.474660215053765E-2</v>
      </c>
      <c r="G725" s="48">
        <f t="shared" si="10"/>
        <v>6.2953397849462356E-2</v>
      </c>
    </row>
    <row r="726" spans="3:7">
      <c r="C726" s="45"/>
      <c r="D726" s="63">
        <v>37427</v>
      </c>
      <c r="E726" s="66">
        <v>0.12300000000000001</v>
      </c>
      <c r="F726" s="66">
        <v>5.476067741935485E-2</v>
      </c>
      <c r="G726" s="48">
        <f t="shared" si="10"/>
        <v>6.8239322580645162E-2</v>
      </c>
    </row>
    <row r="727" spans="3:7">
      <c r="C727" s="45"/>
      <c r="D727" s="63">
        <v>37496</v>
      </c>
      <c r="E727" s="66">
        <v>0.11</v>
      </c>
      <c r="F727" s="66">
        <v>5.485070967741932E-2</v>
      </c>
      <c r="G727" s="48">
        <f t="shared" si="10"/>
        <v>5.5149290322580681E-2</v>
      </c>
    </row>
    <row r="728" spans="3:7">
      <c r="C728" s="45"/>
      <c r="D728" s="63">
        <v>37510</v>
      </c>
      <c r="E728" s="66">
        <v>0.11199999999999999</v>
      </c>
      <c r="F728" s="66">
        <v>5.4513155913978477E-2</v>
      </c>
      <c r="G728" s="48">
        <f t="shared" si="10"/>
        <v>5.7486844086021512E-2</v>
      </c>
    </row>
    <row r="729" spans="3:7">
      <c r="C729" s="45"/>
      <c r="D729" s="63">
        <v>37511</v>
      </c>
      <c r="E729" s="66">
        <v>0.12300000000000001</v>
      </c>
      <c r="F729" s="66">
        <v>5.4474209677419339E-2</v>
      </c>
      <c r="G729" s="48">
        <f t="shared" si="10"/>
        <v>6.8525790322580674E-2</v>
      </c>
    </row>
    <row r="730" spans="3:7">
      <c r="C730" s="45"/>
      <c r="D730" s="63">
        <v>37557</v>
      </c>
      <c r="E730" s="66">
        <v>0.113</v>
      </c>
      <c r="F730" s="66">
        <v>5.3448876344086065E-2</v>
      </c>
      <c r="G730" s="48">
        <f t="shared" si="10"/>
        <v>5.9551123655913939E-2</v>
      </c>
    </row>
    <row r="731" spans="3:7">
      <c r="C731" s="45"/>
      <c r="D731" s="63">
        <v>37559</v>
      </c>
      <c r="E731" s="66">
        <v>0.106</v>
      </c>
      <c r="F731" s="66">
        <v>5.3404715053763464E-2</v>
      </c>
      <c r="G731" s="48">
        <f t="shared" si="10"/>
        <v>5.2595284946236533E-2</v>
      </c>
    </row>
    <row r="732" spans="3:7">
      <c r="C732" s="45"/>
      <c r="D732" s="63">
        <v>37561</v>
      </c>
      <c r="E732" s="66">
        <v>0.126</v>
      </c>
      <c r="F732" s="66">
        <v>5.335969354838712E-2</v>
      </c>
      <c r="G732" s="48">
        <f t="shared" si="10"/>
        <v>7.2640306451612874E-2</v>
      </c>
    </row>
    <row r="733" spans="3:7">
      <c r="C733" s="45"/>
      <c r="D733" s="63">
        <v>37567</v>
      </c>
      <c r="E733" s="66">
        <v>0.114</v>
      </c>
      <c r="F733" s="66">
        <v>5.32826666666667E-2</v>
      </c>
      <c r="G733" s="48">
        <f t="shared" si="10"/>
        <v>6.0717333333333304E-2</v>
      </c>
    </row>
    <row r="734" spans="3:7">
      <c r="C734" s="45"/>
      <c r="D734" s="63">
        <v>37568</v>
      </c>
      <c r="E734" s="66">
        <v>0.1075</v>
      </c>
      <c r="F734" s="66">
        <v>5.3250215053763462E-2</v>
      </c>
      <c r="G734" s="48">
        <f t="shared" si="10"/>
        <v>5.4249784946236536E-2</v>
      </c>
    </row>
    <row r="735" spans="3:7">
      <c r="C735" s="45"/>
      <c r="D735" s="63">
        <v>37580</v>
      </c>
      <c r="E735" s="66">
        <v>0.1</v>
      </c>
      <c r="F735" s="66">
        <v>5.3006666666666695E-2</v>
      </c>
      <c r="G735" s="48">
        <f t="shared" si="10"/>
        <v>4.6993333333333311E-2</v>
      </c>
    </row>
    <row r="736" spans="3:7">
      <c r="C736" s="45"/>
      <c r="D736" s="63">
        <v>37580</v>
      </c>
      <c r="E736" s="66">
        <v>0.105</v>
      </c>
      <c r="F736" s="66">
        <v>5.3006666666666695E-2</v>
      </c>
      <c r="G736" s="48">
        <f t="shared" si="10"/>
        <v>5.1993333333333301E-2</v>
      </c>
    </row>
    <row r="737" spans="3:7">
      <c r="C737" s="45"/>
      <c r="D737" s="63">
        <v>37594</v>
      </c>
      <c r="E737" s="66">
        <v>0.1075</v>
      </c>
      <c r="F737" s="66">
        <v>5.2638763440860235E-2</v>
      </c>
      <c r="G737" s="48">
        <f t="shared" si="10"/>
        <v>5.4861236559139763E-2</v>
      </c>
    </row>
    <row r="738" spans="3:7">
      <c r="C738" s="45"/>
      <c r="D738" s="63">
        <v>37620</v>
      </c>
      <c r="E738" s="66">
        <v>0.11199999999999999</v>
      </c>
      <c r="F738" s="66">
        <v>5.1828091397849461E-2</v>
      </c>
      <c r="G738" s="48">
        <f t="shared" si="10"/>
        <v>6.0171908602150527E-2</v>
      </c>
    </row>
    <row r="739" spans="3:7">
      <c r="C739" s="45"/>
      <c r="D739" s="63">
        <v>37627</v>
      </c>
      <c r="E739" s="66">
        <v>0.1125</v>
      </c>
      <c r="F739" s="66">
        <v>5.1615543010752669E-2</v>
      </c>
      <c r="G739" s="48">
        <f t="shared" si="10"/>
        <v>6.0884456989247333E-2</v>
      </c>
    </row>
    <row r="740" spans="3:7">
      <c r="C740" s="45"/>
      <c r="D740" s="63">
        <v>37680</v>
      </c>
      <c r="E740" s="66">
        <v>0.12300000000000001</v>
      </c>
      <c r="F740" s="66">
        <v>5.0028962365591408E-2</v>
      </c>
      <c r="G740" s="48">
        <f t="shared" si="10"/>
        <v>7.2971037634408598E-2</v>
      </c>
    </row>
    <row r="741" spans="3:7">
      <c r="C741" s="45"/>
      <c r="D741" s="63">
        <v>37687</v>
      </c>
      <c r="E741" s="66">
        <v>9.9600000000000008E-2</v>
      </c>
      <c r="F741" s="66">
        <v>4.9826795698924752E-2</v>
      </c>
      <c r="G741" s="48">
        <f t="shared" si="10"/>
        <v>4.9773204301075256E-2</v>
      </c>
    </row>
    <row r="742" spans="3:7">
      <c r="C742" s="45"/>
      <c r="D742" s="63">
        <v>37692</v>
      </c>
      <c r="E742" s="66">
        <v>0.114</v>
      </c>
      <c r="F742" s="66">
        <v>4.9697091397849467E-2</v>
      </c>
      <c r="G742" s="48">
        <f t="shared" si="10"/>
        <v>6.4302908602150544E-2</v>
      </c>
    </row>
    <row r="743" spans="3:7">
      <c r="C743" s="45"/>
      <c r="D743" s="63">
        <v>37700</v>
      </c>
      <c r="E743" s="66">
        <v>0.12</v>
      </c>
      <c r="F743" s="66">
        <v>4.9491010752688164E-2</v>
      </c>
      <c r="G743" s="48">
        <f t="shared" si="10"/>
        <v>7.0508989247311832E-2</v>
      </c>
    </row>
    <row r="744" spans="3:7">
      <c r="C744" s="45"/>
      <c r="D744" s="63">
        <v>37714</v>
      </c>
      <c r="E744" s="66">
        <v>0.12</v>
      </c>
      <c r="F744" s="66">
        <v>4.9220811827956977E-2</v>
      </c>
      <c r="G744" s="48">
        <f t="shared" si="10"/>
        <v>7.0779188172043012E-2</v>
      </c>
    </row>
    <row r="745" spans="3:7">
      <c r="C745" s="45"/>
      <c r="D745" s="63">
        <v>37743</v>
      </c>
      <c r="E745" s="66">
        <v>0.114</v>
      </c>
      <c r="F745" s="66">
        <v>4.8839263440860238E-2</v>
      </c>
      <c r="G745" s="48">
        <f t="shared" si="10"/>
        <v>6.5160736559139759E-2</v>
      </c>
    </row>
    <row r="746" spans="3:7">
      <c r="C746" s="45"/>
      <c r="D746" s="63">
        <v>37756</v>
      </c>
      <c r="E746" s="66">
        <v>0.1105</v>
      </c>
      <c r="F746" s="66">
        <v>4.8650709677419385E-2</v>
      </c>
      <c r="G746" s="48">
        <f t="shared" si="10"/>
        <v>6.1849290322580616E-2</v>
      </c>
    </row>
    <row r="747" spans="3:7">
      <c r="C747" s="45"/>
      <c r="D747" s="63">
        <v>37798</v>
      </c>
      <c r="E747" s="66">
        <v>0.11</v>
      </c>
      <c r="F747" s="66">
        <v>4.7985043010752675E-2</v>
      </c>
      <c r="G747" s="48">
        <f t="shared" si="10"/>
        <v>6.2014956989247326E-2</v>
      </c>
    </row>
    <row r="748" spans="3:7">
      <c r="C748" s="45"/>
      <c r="D748" s="63">
        <v>37803</v>
      </c>
      <c r="E748" s="66">
        <v>0.11</v>
      </c>
      <c r="F748" s="66">
        <v>4.7952510752688172E-2</v>
      </c>
      <c r="G748" s="48">
        <f t="shared" si="10"/>
        <v>6.2047489247311828E-2</v>
      </c>
    </row>
    <row r="749" spans="3:7">
      <c r="C749" s="45"/>
      <c r="D749" s="63">
        <v>37831</v>
      </c>
      <c r="E749" s="66">
        <v>0.11710000000000001</v>
      </c>
      <c r="F749" s="66">
        <v>4.7806994623655896E-2</v>
      </c>
      <c r="G749" s="48">
        <f t="shared" si="10"/>
        <v>6.9293005376344113E-2</v>
      </c>
    </row>
    <row r="750" spans="3:7">
      <c r="C750" s="45"/>
      <c r="D750" s="63">
        <v>37855</v>
      </c>
      <c r="E750" s="66">
        <v>0.10199999999999999</v>
      </c>
      <c r="F750" s="66">
        <v>4.8131892473118248E-2</v>
      </c>
      <c r="G750" s="48">
        <f t="shared" si="10"/>
        <v>5.3868107526881745E-2</v>
      </c>
    </row>
    <row r="751" spans="3:7">
      <c r="C751" s="45"/>
      <c r="D751" s="63">
        <v>37881</v>
      </c>
      <c r="E751" s="66">
        <v>9.9000000000000005E-2</v>
      </c>
      <c r="F751" s="66">
        <v>4.8457118279569861E-2</v>
      </c>
      <c r="G751" s="48">
        <f t="shared" si="10"/>
        <v>5.0542881720430144E-2</v>
      </c>
    </row>
    <row r="752" spans="3:7">
      <c r="C752" s="45"/>
      <c r="D752" s="63">
        <v>37889</v>
      </c>
      <c r="E752" s="66">
        <v>0.10249999999999999</v>
      </c>
      <c r="F752" s="66">
        <v>4.8501161290322566E-2</v>
      </c>
      <c r="G752" s="48">
        <f t="shared" si="10"/>
        <v>5.3998838709677428E-2</v>
      </c>
    </row>
    <row r="753" spans="3:7">
      <c r="C753" s="45"/>
      <c r="D753" s="63">
        <v>37911</v>
      </c>
      <c r="E753" s="66">
        <v>0.10539999999999999</v>
      </c>
      <c r="F753" s="66">
        <v>4.8654629032258034E-2</v>
      </c>
      <c r="G753" s="48">
        <f t="shared" ref="G753:G816" si="11">E753-F753</f>
        <v>5.6745370967741959E-2</v>
      </c>
    </row>
    <row r="754" spans="3:7">
      <c r="C754" s="45"/>
      <c r="D754" s="63">
        <v>37916</v>
      </c>
      <c r="E754" s="66">
        <v>0.10460000000000001</v>
      </c>
      <c r="F754" s="66">
        <v>4.8714107526881704E-2</v>
      </c>
      <c r="G754" s="48">
        <f t="shared" si="11"/>
        <v>5.5885892473118308E-2</v>
      </c>
    </row>
    <row r="755" spans="3:7">
      <c r="C755" s="45"/>
      <c r="D755" s="63">
        <v>37916</v>
      </c>
      <c r="E755" s="66">
        <v>0.10710000000000001</v>
      </c>
      <c r="F755" s="66">
        <v>4.8714107526881704E-2</v>
      </c>
      <c r="G755" s="48">
        <f t="shared" si="11"/>
        <v>5.838589247311831E-2</v>
      </c>
    </row>
    <row r="756" spans="3:7">
      <c r="C756" s="45"/>
      <c r="D756" s="63">
        <v>37924</v>
      </c>
      <c r="E756" s="66">
        <v>0.11</v>
      </c>
      <c r="F756" s="66">
        <v>4.8815629032258043E-2</v>
      </c>
      <c r="G756" s="48">
        <f t="shared" si="11"/>
        <v>6.1184370967741958E-2</v>
      </c>
    </row>
    <row r="757" spans="3:7">
      <c r="C757" s="45"/>
      <c r="D757" s="63">
        <v>37925</v>
      </c>
      <c r="E757" s="66">
        <v>0.10199999999999999</v>
      </c>
      <c r="F757" s="66">
        <v>4.8832951612903207E-2</v>
      </c>
      <c r="G757" s="48">
        <f t="shared" si="11"/>
        <v>5.3167048387096787E-2</v>
      </c>
    </row>
    <row r="758" spans="3:7">
      <c r="C758" s="45"/>
      <c r="D758" s="63">
        <v>37925</v>
      </c>
      <c r="E758" s="66">
        <v>0.1075</v>
      </c>
      <c r="F758" s="66">
        <v>4.8832951612903207E-2</v>
      </c>
      <c r="G758" s="48">
        <f t="shared" si="11"/>
        <v>5.8667048387096792E-2</v>
      </c>
    </row>
    <row r="759" spans="3:7">
      <c r="C759" s="45"/>
      <c r="D759" s="63">
        <v>37935</v>
      </c>
      <c r="E759" s="66">
        <v>0.106</v>
      </c>
      <c r="F759" s="66">
        <v>4.8947725806451611E-2</v>
      </c>
      <c r="G759" s="48">
        <f t="shared" si="11"/>
        <v>5.7052274193548386E-2</v>
      </c>
    </row>
    <row r="760" spans="3:7">
      <c r="C760" s="45"/>
      <c r="D760" s="63">
        <v>37964</v>
      </c>
      <c r="E760" s="66">
        <v>0.105</v>
      </c>
      <c r="F760" s="66">
        <v>4.9333586021505359E-2</v>
      </c>
      <c r="G760" s="48">
        <f t="shared" si="11"/>
        <v>5.5666413978494637E-2</v>
      </c>
    </row>
    <row r="761" spans="3:7">
      <c r="C761" s="45"/>
      <c r="D761" s="63">
        <v>37973</v>
      </c>
      <c r="E761" s="66">
        <v>0.105</v>
      </c>
      <c r="F761" s="66">
        <v>4.9398833333333329E-2</v>
      </c>
      <c r="G761" s="48">
        <f t="shared" si="11"/>
        <v>5.5601166666666667E-2</v>
      </c>
    </row>
    <row r="762" spans="3:7">
      <c r="C762" s="45"/>
      <c r="D762" s="63">
        <v>37974</v>
      </c>
      <c r="E762" s="66">
        <v>0.12</v>
      </c>
      <c r="F762" s="66">
        <v>4.9400817204301062E-2</v>
      </c>
      <c r="G762" s="48">
        <f t="shared" si="11"/>
        <v>7.0599182795698934E-2</v>
      </c>
    </row>
    <row r="763" spans="3:7">
      <c r="C763" s="45"/>
      <c r="D763" s="63">
        <v>37974</v>
      </c>
      <c r="E763" s="66">
        <v>0.12</v>
      </c>
      <c r="F763" s="66">
        <v>4.9400817204301062E-2</v>
      </c>
      <c r="G763" s="48">
        <f t="shared" si="11"/>
        <v>7.0599182795698934E-2</v>
      </c>
    </row>
    <row r="764" spans="3:7">
      <c r="C764" s="45"/>
      <c r="D764" s="63">
        <v>37999</v>
      </c>
      <c r="E764" s="66">
        <v>0.10249999999999999</v>
      </c>
      <c r="F764" s="66">
        <v>4.9523548387096772E-2</v>
      </c>
      <c r="G764" s="48">
        <f t="shared" si="11"/>
        <v>5.2976451612903222E-2</v>
      </c>
    </row>
    <row r="765" spans="3:7">
      <c r="C765" s="45"/>
      <c r="D765" s="63">
        <v>37999</v>
      </c>
      <c r="E765" s="66">
        <v>0.12</v>
      </c>
      <c r="F765" s="66">
        <v>4.9523548387096772E-2</v>
      </c>
      <c r="G765" s="48">
        <f t="shared" si="11"/>
        <v>7.0476451612903224E-2</v>
      </c>
    </row>
    <row r="766" spans="3:7">
      <c r="C766" s="45"/>
      <c r="D766" s="63">
        <v>38026</v>
      </c>
      <c r="E766" s="66">
        <v>0.1125</v>
      </c>
      <c r="F766" s="66">
        <v>4.9875876344086044E-2</v>
      </c>
      <c r="G766" s="48">
        <f t="shared" si="11"/>
        <v>6.2624123655913966E-2</v>
      </c>
    </row>
    <row r="767" spans="3:7">
      <c r="C767" s="45"/>
      <c r="D767" s="63">
        <v>38062</v>
      </c>
      <c r="E767" s="66">
        <v>0.109</v>
      </c>
      <c r="F767" s="66">
        <v>5.0528887096774208E-2</v>
      </c>
      <c r="G767" s="48">
        <f t="shared" si="11"/>
        <v>5.8471112903225791E-2</v>
      </c>
    </row>
    <row r="768" spans="3:7">
      <c r="C768" s="45"/>
      <c r="D768" s="63">
        <v>38062</v>
      </c>
      <c r="E768" s="66">
        <v>0.109</v>
      </c>
      <c r="F768" s="66">
        <v>5.0528887096774208E-2</v>
      </c>
      <c r="G768" s="48">
        <f t="shared" si="11"/>
        <v>5.8471112903225791E-2</v>
      </c>
    </row>
    <row r="769" spans="3:7">
      <c r="C769" s="45"/>
      <c r="D769" s="63">
        <v>38132</v>
      </c>
      <c r="E769" s="66">
        <v>0.1</v>
      </c>
      <c r="F769" s="66">
        <v>5.0607306451612925E-2</v>
      </c>
      <c r="G769" s="48">
        <f t="shared" si="11"/>
        <v>4.939269354838708E-2</v>
      </c>
    </row>
    <row r="770" spans="3:7">
      <c r="C770" s="45"/>
      <c r="D770" s="63">
        <v>38140</v>
      </c>
      <c r="E770" s="66">
        <v>0.11220000000000001</v>
      </c>
      <c r="F770" s="66">
        <v>5.0664951612903235E-2</v>
      </c>
      <c r="G770" s="48">
        <f t="shared" si="11"/>
        <v>6.1535048387096773E-2</v>
      </c>
    </row>
    <row r="771" spans="3:7">
      <c r="C771" s="45"/>
      <c r="D771" s="63">
        <v>38168</v>
      </c>
      <c r="E771" s="66">
        <v>0.105</v>
      </c>
      <c r="F771" s="66">
        <v>5.1024774193548388E-2</v>
      </c>
      <c r="G771" s="48">
        <f t="shared" si="11"/>
        <v>5.3975225806451609E-2</v>
      </c>
    </row>
    <row r="772" spans="3:7">
      <c r="C772" s="45"/>
      <c r="D772" s="63">
        <v>38176</v>
      </c>
      <c r="E772" s="66">
        <v>0.1</v>
      </c>
      <c r="F772" s="66">
        <v>5.1021876344086031E-2</v>
      </c>
      <c r="G772" s="48">
        <f t="shared" si="11"/>
        <v>4.8978123655913974E-2</v>
      </c>
    </row>
    <row r="773" spans="3:7">
      <c r="C773" s="45"/>
      <c r="D773" s="63">
        <v>38190</v>
      </c>
      <c r="E773" s="66">
        <v>0.10249999999999999</v>
      </c>
      <c r="F773" s="66">
        <v>5.1038301075268813E-2</v>
      </c>
      <c r="G773" s="48">
        <f t="shared" si="11"/>
        <v>5.1461698924731181E-2</v>
      </c>
    </row>
    <row r="774" spans="3:7">
      <c r="C774" s="45"/>
      <c r="D774" s="63">
        <v>38225</v>
      </c>
      <c r="E774" s="66">
        <v>0.105</v>
      </c>
      <c r="F774" s="66">
        <v>5.1025118279569931E-2</v>
      </c>
      <c r="G774" s="48">
        <f t="shared" si="11"/>
        <v>5.3974881720430065E-2</v>
      </c>
    </row>
    <row r="775" spans="3:7">
      <c r="C775" s="45"/>
      <c r="D775" s="63">
        <v>38225</v>
      </c>
      <c r="E775" s="66">
        <v>0.105</v>
      </c>
      <c r="F775" s="66">
        <v>5.1025118279569931E-2</v>
      </c>
      <c r="G775" s="48">
        <f t="shared" si="11"/>
        <v>5.3974881720430065E-2</v>
      </c>
    </row>
    <row r="776" spans="3:7">
      <c r="C776" s="45"/>
      <c r="D776" s="63">
        <v>38239</v>
      </c>
      <c r="E776" s="66">
        <v>0.10400000000000001</v>
      </c>
      <c r="F776" s="66">
        <v>5.1004844086021531E-2</v>
      </c>
      <c r="G776" s="48">
        <f t="shared" si="11"/>
        <v>5.2995155913978478E-2</v>
      </c>
    </row>
    <row r="777" spans="3:7">
      <c r="C777" s="45"/>
      <c r="D777" s="63">
        <v>38251</v>
      </c>
      <c r="E777" s="66">
        <v>0.105</v>
      </c>
      <c r="F777" s="66">
        <v>5.0936822580645191E-2</v>
      </c>
      <c r="G777" s="48">
        <f t="shared" si="11"/>
        <v>5.4063177419354805E-2</v>
      </c>
    </row>
    <row r="778" spans="3:7">
      <c r="C778" s="45"/>
      <c r="D778" s="63">
        <v>38257</v>
      </c>
      <c r="E778" s="66">
        <v>0.10300000000000001</v>
      </c>
      <c r="F778" s="66">
        <v>5.0878188172043037E-2</v>
      </c>
      <c r="G778" s="48">
        <f t="shared" si="11"/>
        <v>5.2121811827956971E-2</v>
      </c>
    </row>
    <row r="779" spans="3:7">
      <c r="C779" s="45"/>
      <c r="D779" s="63">
        <v>38257</v>
      </c>
      <c r="E779" s="66">
        <v>0.105</v>
      </c>
      <c r="F779" s="66">
        <v>5.0878188172043037E-2</v>
      </c>
      <c r="G779" s="48">
        <f t="shared" si="11"/>
        <v>5.4121811827956959E-2</v>
      </c>
    </row>
    <row r="780" spans="3:7">
      <c r="C780" s="45"/>
      <c r="D780" s="63">
        <v>38280</v>
      </c>
      <c r="E780" s="66">
        <v>0.10199999999999999</v>
      </c>
      <c r="F780" s="66">
        <v>5.0830456989247305E-2</v>
      </c>
      <c r="G780" s="48">
        <f t="shared" si="11"/>
        <v>5.1169543010752688E-2</v>
      </c>
    </row>
    <row r="781" spans="3:7">
      <c r="C781" s="45"/>
      <c r="D781" s="63">
        <v>38321</v>
      </c>
      <c r="E781" s="66">
        <v>0.106</v>
      </c>
      <c r="F781" s="66">
        <v>5.0833456989247322E-2</v>
      </c>
      <c r="G781" s="48">
        <f t="shared" si="11"/>
        <v>5.5166543010752675E-2</v>
      </c>
    </row>
    <row r="782" spans="3:7">
      <c r="C782" s="45"/>
      <c r="D782" s="63">
        <v>38329</v>
      </c>
      <c r="E782" s="66">
        <v>9.9000000000000005E-2</v>
      </c>
      <c r="F782" s="66">
        <v>5.0916021505376365E-2</v>
      </c>
      <c r="G782" s="48">
        <f t="shared" si="11"/>
        <v>4.808397849462364E-2</v>
      </c>
    </row>
    <row r="783" spans="3:7">
      <c r="C783" s="45"/>
      <c r="D783" s="63">
        <v>38342</v>
      </c>
      <c r="E783" s="66">
        <v>0.115</v>
      </c>
      <c r="F783" s="66">
        <v>5.0908849462365596E-2</v>
      </c>
      <c r="G783" s="48">
        <f t="shared" si="11"/>
        <v>6.4091150537634409E-2</v>
      </c>
    </row>
    <row r="784" spans="3:7">
      <c r="C784" s="45"/>
      <c r="D784" s="63">
        <v>38343</v>
      </c>
      <c r="E784" s="66">
        <v>0.115</v>
      </c>
      <c r="F784" s="66">
        <v>5.0899725806451614E-2</v>
      </c>
      <c r="G784" s="48">
        <f t="shared" si="11"/>
        <v>6.4100274193548384E-2</v>
      </c>
    </row>
    <row r="785" spans="3:7">
      <c r="C785" s="45"/>
      <c r="D785" s="63">
        <v>38349</v>
      </c>
      <c r="E785" s="66">
        <v>0.10249999999999999</v>
      </c>
      <c r="F785" s="66">
        <v>5.0867553763440862E-2</v>
      </c>
      <c r="G785" s="48">
        <f t="shared" si="11"/>
        <v>5.1632446236559132E-2</v>
      </c>
    </row>
    <row r="786" spans="3:7">
      <c r="C786" s="45"/>
      <c r="D786" s="63">
        <v>38401</v>
      </c>
      <c r="E786" s="66">
        <v>0.10300000000000001</v>
      </c>
      <c r="F786" s="66">
        <v>4.9455279569892471E-2</v>
      </c>
      <c r="G786" s="48">
        <f t="shared" si="11"/>
        <v>5.3544720430107537E-2</v>
      </c>
    </row>
    <row r="787" spans="3:7">
      <c r="C787" s="45"/>
      <c r="D787" s="63">
        <v>38440</v>
      </c>
      <c r="E787" s="66">
        <v>0.11</v>
      </c>
      <c r="F787" s="66">
        <v>4.8600903225806472E-2</v>
      </c>
      <c r="G787" s="48">
        <f t="shared" si="11"/>
        <v>6.1399096774193529E-2</v>
      </c>
    </row>
    <row r="788" spans="3:7">
      <c r="C788" s="45"/>
      <c r="D788" s="63">
        <v>38455</v>
      </c>
      <c r="E788" s="66">
        <v>0.106</v>
      </c>
      <c r="F788" s="66">
        <v>4.8332381720430126E-2</v>
      </c>
      <c r="G788" s="48">
        <f t="shared" si="11"/>
        <v>5.7667618279569871E-2</v>
      </c>
    </row>
    <row r="789" spans="3:7">
      <c r="C789" s="45"/>
      <c r="D789" s="63">
        <v>38470</v>
      </c>
      <c r="E789" s="66">
        <v>0.11</v>
      </c>
      <c r="F789" s="66">
        <v>4.7992032258064525E-2</v>
      </c>
      <c r="G789" s="48">
        <f t="shared" si="11"/>
        <v>6.2007967741935476E-2</v>
      </c>
    </row>
    <row r="790" spans="3:7">
      <c r="C790" s="45"/>
      <c r="D790" s="63">
        <v>38489</v>
      </c>
      <c r="E790" s="66">
        <v>0.1</v>
      </c>
      <c r="F790" s="66">
        <v>4.7648263440860227E-2</v>
      </c>
      <c r="G790" s="48">
        <f t="shared" si="11"/>
        <v>5.2351736559139779E-2</v>
      </c>
    </row>
    <row r="791" spans="3:7">
      <c r="C791" s="45"/>
      <c r="D791" s="63">
        <v>38511</v>
      </c>
      <c r="E791" s="66">
        <v>0.1018</v>
      </c>
      <c r="F791" s="66">
        <v>4.7125881720430127E-2</v>
      </c>
      <c r="G791" s="48">
        <f t="shared" si="11"/>
        <v>5.4674118279569875E-2</v>
      </c>
    </row>
    <row r="792" spans="3:7">
      <c r="C792" s="45"/>
      <c r="D792" s="63">
        <v>38513</v>
      </c>
      <c r="E792" s="66">
        <v>0.109</v>
      </c>
      <c r="F792" s="66">
        <v>4.7071704301075282E-2</v>
      </c>
      <c r="G792" s="48">
        <f t="shared" si="11"/>
        <v>6.1928295698924718E-2</v>
      </c>
    </row>
    <row r="793" spans="3:7">
      <c r="C793" s="45"/>
      <c r="D793" s="63">
        <v>38539</v>
      </c>
      <c r="E793" s="66">
        <v>0.105</v>
      </c>
      <c r="F793" s="66">
        <v>4.6521005376344064E-2</v>
      </c>
      <c r="G793" s="48">
        <f t="shared" si="11"/>
        <v>5.8478994623655932E-2</v>
      </c>
    </row>
    <row r="794" spans="3:7">
      <c r="C794" s="45"/>
      <c r="D794" s="63">
        <v>38552</v>
      </c>
      <c r="E794" s="66">
        <v>0.115</v>
      </c>
      <c r="F794" s="66">
        <v>4.6325516129032247E-2</v>
      </c>
      <c r="G794" s="48">
        <f t="shared" si="11"/>
        <v>6.8674483870967751E-2</v>
      </c>
    </row>
    <row r="795" spans="3:7">
      <c r="C795" s="45"/>
      <c r="D795" s="63">
        <v>38575</v>
      </c>
      <c r="E795" s="66">
        <v>0.10400000000000001</v>
      </c>
      <c r="F795" s="66">
        <v>4.5981741935483871E-2</v>
      </c>
      <c r="G795" s="48">
        <f t="shared" si="11"/>
        <v>5.8018258064516139E-2</v>
      </c>
    </row>
    <row r="796" spans="3:7">
      <c r="C796" s="45"/>
      <c r="D796" s="63">
        <v>38614</v>
      </c>
      <c r="E796" s="66">
        <v>9.4499999999999987E-2</v>
      </c>
      <c r="F796" s="66">
        <v>4.5312456989247352E-2</v>
      </c>
      <c r="G796" s="48">
        <f t="shared" si="11"/>
        <v>4.9187543010752635E-2</v>
      </c>
    </row>
    <row r="797" spans="3:7">
      <c r="C797" s="45"/>
      <c r="D797" s="63">
        <v>38625</v>
      </c>
      <c r="E797" s="66">
        <v>0.1051</v>
      </c>
      <c r="F797" s="66">
        <v>4.5172392473118321E-2</v>
      </c>
      <c r="G797" s="48">
        <f t="shared" si="11"/>
        <v>5.9927607526881678E-2</v>
      </c>
    </row>
    <row r="798" spans="3:7">
      <c r="C798" s="45"/>
      <c r="D798" s="63">
        <v>38629</v>
      </c>
      <c r="E798" s="66">
        <v>9.9000000000000005E-2</v>
      </c>
      <c r="F798" s="66">
        <v>4.5159946236559181E-2</v>
      </c>
      <c r="G798" s="48">
        <f t="shared" si="11"/>
        <v>5.3840053763440823E-2</v>
      </c>
    </row>
    <row r="799" spans="3:7">
      <c r="C799" s="45"/>
      <c r="D799" s="63">
        <v>38629</v>
      </c>
      <c r="E799" s="66">
        <v>0.1075</v>
      </c>
      <c r="F799" s="66">
        <v>4.5159946236559181E-2</v>
      </c>
      <c r="G799" s="48">
        <f t="shared" si="11"/>
        <v>6.2340053763440817E-2</v>
      </c>
    </row>
    <row r="800" spans="3:7">
      <c r="C800" s="45"/>
      <c r="D800" s="63">
        <v>38639</v>
      </c>
      <c r="E800" s="66">
        <v>0.10400000000000001</v>
      </c>
      <c r="F800" s="66">
        <v>4.5143478494623697E-2</v>
      </c>
      <c r="G800" s="48">
        <f t="shared" si="11"/>
        <v>5.8856521505376312E-2</v>
      </c>
    </row>
    <row r="801" spans="3:7">
      <c r="C801" s="45"/>
      <c r="D801" s="63">
        <v>38656</v>
      </c>
      <c r="E801" s="66">
        <v>0.10249999999999999</v>
      </c>
      <c r="F801" s="66">
        <v>4.5266801075268828E-2</v>
      </c>
      <c r="G801" s="48">
        <f t="shared" si="11"/>
        <v>5.7233198924731166E-2</v>
      </c>
    </row>
    <row r="802" spans="3:7">
      <c r="C802" s="45"/>
      <c r="D802" s="63">
        <v>38658</v>
      </c>
      <c r="E802" s="66">
        <v>9.6999999999999989E-2</v>
      </c>
      <c r="F802" s="66">
        <v>4.5300344086021516E-2</v>
      </c>
      <c r="G802" s="48">
        <f t="shared" si="11"/>
        <v>5.1699655913978473E-2</v>
      </c>
    </row>
    <row r="803" spans="3:7">
      <c r="C803" s="45"/>
      <c r="D803" s="63">
        <v>38686</v>
      </c>
      <c r="E803" s="66">
        <v>0.1</v>
      </c>
      <c r="F803" s="66">
        <v>4.5331505376344103E-2</v>
      </c>
      <c r="G803" s="48">
        <f t="shared" si="11"/>
        <v>5.4668494623655903E-2</v>
      </c>
    </row>
    <row r="804" spans="3:7">
      <c r="C804" s="45"/>
      <c r="D804" s="63">
        <v>38695</v>
      </c>
      <c r="E804" s="66">
        <v>9.6999999999999989E-2</v>
      </c>
      <c r="F804" s="66">
        <v>4.528687634408602E-2</v>
      </c>
      <c r="G804" s="48">
        <f t="shared" si="11"/>
        <v>5.1713123655913969E-2</v>
      </c>
    </row>
    <row r="805" spans="3:7">
      <c r="C805" s="45"/>
      <c r="D805" s="63">
        <v>38698</v>
      </c>
      <c r="E805" s="66">
        <v>0.11</v>
      </c>
      <c r="F805" s="66">
        <v>4.5281569892473124E-2</v>
      </c>
      <c r="G805" s="48">
        <f t="shared" si="11"/>
        <v>6.471843010752687E-2</v>
      </c>
    </row>
    <row r="806" spans="3:7">
      <c r="C806" s="45"/>
      <c r="D806" s="63">
        <v>38706</v>
      </c>
      <c r="E806" s="66">
        <v>0.1013</v>
      </c>
      <c r="F806" s="66">
        <v>4.5241510752688188E-2</v>
      </c>
      <c r="G806" s="48">
        <f t="shared" si="11"/>
        <v>5.6058489247311813E-2</v>
      </c>
    </row>
    <row r="807" spans="3:7">
      <c r="C807" s="45"/>
      <c r="D807" s="63">
        <v>38707</v>
      </c>
      <c r="E807" s="66">
        <v>0.10400000000000001</v>
      </c>
      <c r="F807" s="66">
        <v>4.5237397849462388E-2</v>
      </c>
      <c r="G807" s="48">
        <f t="shared" si="11"/>
        <v>5.8762602150537621E-2</v>
      </c>
    </row>
    <row r="808" spans="3:7">
      <c r="C808" s="45"/>
      <c r="D808" s="63">
        <v>38707</v>
      </c>
      <c r="E808" s="66">
        <v>0.11</v>
      </c>
      <c r="F808" s="66">
        <v>4.5237397849462388E-2</v>
      </c>
      <c r="G808" s="48">
        <f t="shared" si="11"/>
        <v>6.4762602150537613E-2</v>
      </c>
    </row>
    <row r="809" spans="3:7">
      <c r="C809" s="45"/>
      <c r="D809" s="63">
        <v>38708</v>
      </c>
      <c r="E809" s="66">
        <v>0.10199999999999999</v>
      </c>
      <c r="F809" s="66">
        <v>4.5230537634408617E-2</v>
      </c>
      <c r="G809" s="48">
        <f t="shared" si="11"/>
        <v>5.6769462365591376E-2</v>
      </c>
    </row>
    <row r="810" spans="3:7">
      <c r="C810" s="45"/>
      <c r="D810" s="63">
        <v>38708</v>
      </c>
      <c r="E810" s="66">
        <v>0.11</v>
      </c>
      <c r="F810" s="66">
        <v>4.5230537634408617E-2</v>
      </c>
      <c r="G810" s="48">
        <f t="shared" si="11"/>
        <v>6.476946236559139E-2</v>
      </c>
    </row>
    <row r="811" spans="3:7">
      <c r="C811" s="45"/>
      <c r="D811" s="63">
        <v>38714</v>
      </c>
      <c r="E811" s="66">
        <v>0.1</v>
      </c>
      <c r="F811" s="66">
        <v>4.5192559139784955E-2</v>
      </c>
      <c r="G811" s="48">
        <f t="shared" si="11"/>
        <v>5.4807440860215051E-2</v>
      </c>
    </row>
    <row r="812" spans="3:7">
      <c r="C812" s="45"/>
      <c r="D812" s="63">
        <v>38722</v>
      </c>
      <c r="E812" s="66">
        <v>0.11</v>
      </c>
      <c r="F812" s="66">
        <v>4.5161951612903227E-2</v>
      </c>
      <c r="G812" s="48">
        <f t="shared" si="11"/>
        <v>6.4838048387096781E-2</v>
      </c>
    </row>
    <row r="813" spans="3:7">
      <c r="C813" s="45"/>
      <c r="D813" s="63">
        <v>38742</v>
      </c>
      <c r="E813" s="66">
        <v>0.11199999999999999</v>
      </c>
      <c r="F813" s="66">
        <v>4.5161172043010768E-2</v>
      </c>
      <c r="G813" s="48">
        <f t="shared" si="11"/>
        <v>6.6838827956989227E-2</v>
      </c>
    </row>
    <row r="814" spans="3:7">
      <c r="C814" s="45"/>
      <c r="D814" s="63">
        <v>38742</v>
      </c>
      <c r="E814" s="66">
        <v>0.11199999999999999</v>
      </c>
      <c r="F814" s="66">
        <v>4.5161172043010768E-2</v>
      </c>
      <c r="G814" s="48">
        <f t="shared" si="11"/>
        <v>6.6838827956989227E-2</v>
      </c>
    </row>
    <row r="815" spans="3:7">
      <c r="C815" s="45"/>
      <c r="D815" s="63">
        <v>38751</v>
      </c>
      <c r="E815" s="66">
        <v>0.105</v>
      </c>
      <c r="F815" s="66">
        <v>4.5229618279569887E-2</v>
      </c>
      <c r="G815" s="48">
        <f t="shared" si="11"/>
        <v>5.9770381720430109E-2</v>
      </c>
    </row>
    <row r="816" spans="3:7">
      <c r="C816" s="45"/>
      <c r="D816" s="63">
        <v>38763</v>
      </c>
      <c r="E816" s="66">
        <v>9.5000000000000001E-2</v>
      </c>
      <c r="F816" s="66">
        <v>4.5312005376344104E-2</v>
      </c>
      <c r="G816" s="48">
        <f t="shared" si="11"/>
        <v>4.9687994623655897E-2</v>
      </c>
    </row>
    <row r="817" spans="3:7">
      <c r="C817" s="45"/>
      <c r="D817" s="63">
        <v>38833</v>
      </c>
      <c r="E817" s="66">
        <v>0.106</v>
      </c>
      <c r="F817" s="66">
        <v>4.6512000000000005E-2</v>
      </c>
      <c r="G817" s="48">
        <f t="shared" ref="G817:G880" si="12">E817-F817</f>
        <v>5.9487999999999992E-2</v>
      </c>
    </row>
    <row r="818" spans="3:7">
      <c r="C818" s="45"/>
      <c r="D818" s="63">
        <v>38922</v>
      </c>
      <c r="E818" s="66">
        <v>9.6000000000000002E-2</v>
      </c>
      <c r="F818" s="66">
        <v>4.8653924731182782E-2</v>
      </c>
      <c r="G818" s="48">
        <f t="shared" si="12"/>
        <v>4.734607526881722E-2</v>
      </c>
    </row>
    <row r="819" spans="3:7">
      <c r="C819" s="45"/>
      <c r="D819" s="63">
        <v>38922</v>
      </c>
      <c r="E819" s="66">
        <v>0.1</v>
      </c>
      <c r="F819" s="66">
        <v>4.8653924731182782E-2</v>
      </c>
      <c r="G819" s="48">
        <f t="shared" si="12"/>
        <v>5.1346075268817223E-2</v>
      </c>
    </row>
    <row r="820" spans="3:7">
      <c r="C820" s="45"/>
      <c r="D820" s="63">
        <v>38980</v>
      </c>
      <c r="E820" s="66">
        <v>0.11</v>
      </c>
      <c r="F820" s="66">
        <v>4.93318709677419E-2</v>
      </c>
      <c r="G820" s="48">
        <f t="shared" si="12"/>
        <v>6.06681290322581E-2</v>
      </c>
    </row>
    <row r="821" spans="3:7">
      <c r="C821" s="45"/>
      <c r="D821" s="63">
        <v>38986</v>
      </c>
      <c r="E821" s="66">
        <v>0.1075</v>
      </c>
      <c r="F821" s="66">
        <v>4.9370301075268783E-2</v>
      </c>
      <c r="G821" s="48">
        <f t="shared" si="12"/>
        <v>5.8129698924731216E-2</v>
      </c>
    </row>
    <row r="822" spans="3:7">
      <c r="C822" s="45"/>
      <c r="D822" s="63">
        <v>39010</v>
      </c>
      <c r="E822" s="66">
        <v>9.8000000000000004E-2</v>
      </c>
      <c r="F822" s="66">
        <v>4.9593543010752687E-2</v>
      </c>
      <c r="G822" s="48">
        <f t="shared" si="12"/>
        <v>4.8406456989247316E-2</v>
      </c>
    </row>
    <row r="823" spans="3:7">
      <c r="C823" s="45"/>
      <c r="D823" s="63">
        <v>39023</v>
      </c>
      <c r="E823" s="66">
        <v>9.7100000000000006E-2</v>
      </c>
      <c r="F823" s="66">
        <v>4.969098924731187E-2</v>
      </c>
      <c r="G823" s="48">
        <f t="shared" si="12"/>
        <v>4.7409010752688135E-2</v>
      </c>
    </row>
    <row r="824" spans="3:7">
      <c r="C824" s="45"/>
      <c r="D824" s="63">
        <v>39030</v>
      </c>
      <c r="E824" s="66">
        <v>0.1</v>
      </c>
      <c r="F824" s="66">
        <v>4.9756446236559178E-2</v>
      </c>
      <c r="G824" s="48">
        <f t="shared" si="12"/>
        <v>5.0243553763440828E-2</v>
      </c>
    </row>
    <row r="825" spans="3:7">
      <c r="C825" s="45"/>
      <c r="D825" s="63">
        <v>39042</v>
      </c>
      <c r="E825" s="66">
        <v>0.11</v>
      </c>
      <c r="F825" s="66">
        <v>4.9803564516129051E-2</v>
      </c>
      <c r="G825" s="48">
        <f t="shared" si="12"/>
        <v>6.019643548387095E-2</v>
      </c>
    </row>
    <row r="826" spans="3:7">
      <c r="C826" s="45"/>
      <c r="D826" s="63">
        <v>39056</v>
      </c>
      <c r="E826" s="66">
        <v>0.10199999999999999</v>
      </c>
      <c r="F826" s="66">
        <v>4.9736586021505401E-2</v>
      </c>
      <c r="G826" s="48">
        <f t="shared" si="12"/>
        <v>5.2263413978494593E-2</v>
      </c>
    </row>
    <row r="827" spans="3:7">
      <c r="C827" s="45"/>
      <c r="D827" s="63">
        <v>39087</v>
      </c>
      <c r="E827" s="66">
        <v>0.10400000000000001</v>
      </c>
      <c r="F827" s="66">
        <v>4.946686559139786E-2</v>
      </c>
      <c r="G827" s="48">
        <f t="shared" si="12"/>
        <v>5.4533134408602149E-2</v>
      </c>
    </row>
    <row r="828" spans="3:7">
      <c r="C828" s="45"/>
      <c r="D828" s="63">
        <v>39091</v>
      </c>
      <c r="E828" s="66">
        <v>0.11</v>
      </c>
      <c r="F828" s="66">
        <v>4.943032258064517E-2</v>
      </c>
      <c r="G828" s="48">
        <f t="shared" si="12"/>
        <v>6.0569677419354831E-2</v>
      </c>
    </row>
    <row r="829" spans="3:7">
      <c r="C829" s="45"/>
      <c r="D829" s="63">
        <v>39093</v>
      </c>
      <c r="E829" s="66">
        <v>0.109</v>
      </c>
      <c r="F829" s="66">
        <v>4.939027956989249E-2</v>
      </c>
      <c r="G829" s="48">
        <f t="shared" si="12"/>
        <v>5.960972043010751E-2</v>
      </c>
    </row>
    <row r="830" spans="3:7">
      <c r="C830" s="45"/>
      <c r="D830" s="63">
        <v>39101</v>
      </c>
      <c r="E830" s="66">
        <v>0.10800000000000001</v>
      </c>
      <c r="F830" s="66">
        <v>4.9277107526881733E-2</v>
      </c>
      <c r="G830" s="48">
        <f t="shared" si="12"/>
        <v>5.8722892473118279E-2</v>
      </c>
    </row>
    <row r="831" spans="3:7">
      <c r="C831" s="45"/>
      <c r="D831" s="63">
        <v>39108</v>
      </c>
      <c r="E831" s="66">
        <v>0.1</v>
      </c>
      <c r="F831" s="66">
        <v>4.9202521505376337E-2</v>
      </c>
      <c r="G831" s="48">
        <f t="shared" si="12"/>
        <v>5.0797478494623668E-2</v>
      </c>
    </row>
    <row r="832" spans="3:7">
      <c r="C832" s="45"/>
      <c r="D832" s="63">
        <v>39121</v>
      </c>
      <c r="E832" s="66">
        <v>0.10400000000000001</v>
      </c>
      <c r="F832" s="66">
        <v>4.9065838709677428E-2</v>
      </c>
      <c r="G832" s="48">
        <f t="shared" si="12"/>
        <v>5.4934161290322581E-2</v>
      </c>
    </row>
    <row r="833" spans="3:7">
      <c r="C833" s="45"/>
      <c r="D833" s="63">
        <v>39155</v>
      </c>
      <c r="E833" s="66">
        <v>0.10099999999999999</v>
      </c>
      <c r="F833" s="66">
        <v>4.8539956989247325E-2</v>
      </c>
      <c r="G833" s="48">
        <f t="shared" si="12"/>
        <v>5.2460043010752667E-2</v>
      </c>
    </row>
    <row r="834" spans="3:7">
      <c r="C834" s="45"/>
      <c r="D834" s="63">
        <v>39161</v>
      </c>
      <c r="E834" s="66">
        <v>0.10249999999999999</v>
      </c>
      <c r="F834" s="66">
        <v>4.8427032258064523E-2</v>
      </c>
      <c r="G834" s="48">
        <f t="shared" si="12"/>
        <v>5.4072967741935471E-2</v>
      </c>
    </row>
    <row r="835" spans="3:7">
      <c r="C835" s="45"/>
      <c r="D835" s="63">
        <v>39162</v>
      </c>
      <c r="E835" s="66">
        <v>0.11349999999999999</v>
      </c>
      <c r="F835" s="66">
        <v>4.8401268817204308E-2</v>
      </c>
      <c r="G835" s="48">
        <f t="shared" si="12"/>
        <v>6.5098731182795688E-2</v>
      </c>
    </row>
    <row r="836" spans="3:7">
      <c r="C836" s="45"/>
      <c r="D836" s="63">
        <v>39163</v>
      </c>
      <c r="E836" s="66">
        <v>0.105</v>
      </c>
      <c r="F836" s="66">
        <v>4.8374806451612892E-2</v>
      </c>
      <c r="G836" s="48">
        <f t="shared" si="12"/>
        <v>5.6625193548387104E-2</v>
      </c>
    </row>
    <row r="837" spans="3:7">
      <c r="C837" s="45"/>
      <c r="D837" s="63">
        <v>39170</v>
      </c>
      <c r="E837" s="66">
        <v>0.1</v>
      </c>
      <c r="F837" s="66">
        <v>4.8279403225806435E-2</v>
      </c>
      <c r="G837" s="48">
        <f t="shared" si="12"/>
        <v>5.1720596774193571E-2</v>
      </c>
    </row>
    <row r="838" spans="3:7">
      <c r="C838" s="45"/>
      <c r="D838" s="63">
        <v>39246</v>
      </c>
      <c r="E838" s="66">
        <v>0.1075</v>
      </c>
      <c r="F838" s="66">
        <v>4.81539569892473E-2</v>
      </c>
      <c r="G838" s="48">
        <f t="shared" si="12"/>
        <v>5.9346043010752698E-2</v>
      </c>
    </row>
    <row r="839" spans="3:7">
      <c r="C839" s="45"/>
      <c r="D839" s="63">
        <v>39262</v>
      </c>
      <c r="E839" s="66">
        <v>9.5299999999999996E-2</v>
      </c>
      <c r="F839" s="66">
        <v>4.8429467741935482E-2</v>
      </c>
      <c r="G839" s="48">
        <f t="shared" si="12"/>
        <v>4.6870532258064514E-2</v>
      </c>
    </row>
    <row r="840" spans="3:7">
      <c r="C840" s="45"/>
      <c r="D840" s="63">
        <v>39262</v>
      </c>
      <c r="E840" s="66">
        <v>0.10099999999999999</v>
      </c>
      <c r="F840" s="66">
        <v>4.8429467741935482E-2</v>
      </c>
      <c r="G840" s="48">
        <f t="shared" si="12"/>
        <v>5.257053225806451E-2</v>
      </c>
    </row>
    <row r="841" spans="3:7">
      <c r="C841" s="45"/>
      <c r="D841" s="63">
        <v>39266</v>
      </c>
      <c r="E841" s="66">
        <v>0.10249999999999999</v>
      </c>
      <c r="F841" s="66">
        <v>4.8450290322580643E-2</v>
      </c>
      <c r="G841" s="48">
        <f t="shared" si="12"/>
        <v>5.4049709677419351E-2</v>
      </c>
    </row>
    <row r="842" spans="3:7">
      <c r="C842" s="45"/>
      <c r="D842" s="63">
        <v>39276</v>
      </c>
      <c r="E842" s="66">
        <v>9.5000000000000001E-2</v>
      </c>
      <c r="F842" s="66">
        <v>4.8577870967741944E-2</v>
      </c>
      <c r="G842" s="48">
        <f t="shared" si="12"/>
        <v>4.6422129032258057E-2</v>
      </c>
    </row>
    <row r="843" spans="3:7">
      <c r="C843" s="45"/>
      <c r="D843" s="63">
        <v>39287</v>
      </c>
      <c r="E843" s="66">
        <v>0.10400000000000001</v>
      </c>
      <c r="F843" s="66">
        <v>4.8704698924731199E-2</v>
      </c>
      <c r="G843" s="48">
        <f t="shared" si="12"/>
        <v>5.529530107526881E-2</v>
      </c>
    </row>
    <row r="844" spans="3:7">
      <c r="C844" s="45"/>
      <c r="D844" s="63">
        <v>39295</v>
      </c>
      <c r="E844" s="66">
        <v>0.10150000000000001</v>
      </c>
      <c r="F844" s="66">
        <v>4.8780892473118287E-2</v>
      </c>
      <c r="G844" s="48">
        <f t="shared" si="12"/>
        <v>5.271910752688172E-2</v>
      </c>
    </row>
    <row r="845" spans="3:7">
      <c r="C845" s="45"/>
      <c r="D845" s="63">
        <v>39323</v>
      </c>
      <c r="E845" s="66">
        <v>0.105</v>
      </c>
      <c r="F845" s="66">
        <v>4.9126263440860234E-2</v>
      </c>
      <c r="G845" s="48">
        <f t="shared" si="12"/>
        <v>5.5873736559139763E-2</v>
      </c>
    </row>
    <row r="846" spans="3:7">
      <c r="C846" s="45"/>
      <c r="D846" s="63">
        <v>39335</v>
      </c>
      <c r="E846" s="66">
        <v>9.7100000000000006E-2</v>
      </c>
      <c r="F846" s="66">
        <v>4.9151908602150539E-2</v>
      </c>
      <c r="G846" s="48">
        <f t="shared" si="12"/>
        <v>4.7948091397849467E-2</v>
      </c>
    </row>
    <row r="847" spans="3:7">
      <c r="C847" s="45"/>
      <c r="D847" s="63">
        <v>39344</v>
      </c>
      <c r="E847" s="66">
        <v>0.1</v>
      </c>
      <c r="F847" s="66">
        <v>4.9130548387096774E-2</v>
      </c>
      <c r="G847" s="48">
        <f t="shared" si="12"/>
        <v>5.0869451612903231E-2</v>
      </c>
    </row>
    <row r="848" spans="3:7">
      <c r="C848" s="45"/>
      <c r="D848" s="63">
        <v>39350</v>
      </c>
      <c r="E848" s="66">
        <v>9.6999999999999989E-2</v>
      </c>
      <c r="F848" s="66">
        <v>4.9167693548387091E-2</v>
      </c>
      <c r="G848" s="48">
        <f t="shared" si="12"/>
        <v>4.7832306451612898E-2</v>
      </c>
    </row>
    <row r="849" spans="3:7">
      <c r="C849" s="45"/>
      <c r="D849" s="63">
        <v>39363</v>
      </c>
      <c r="E849" s="66">
        <v>0.1048</v>
      </c>
      <c r="F849" s="66">
        <v>4.9164236559139776E-2</v>
      </c>
      <c r="G849" s="48">
        <f t="shared" si="12"/>
        <v>5.5635763440860228E-2</v>
      </c>
    </row>
    <row r="850" spans="3:7">
      <c r="C850" s="45"/>
      <c r="D850" s="63">
        <v>39374</v>
      </c>
      <c r="E850" s="66">
        <v>0.105</v>
      </c>
      <c r="F850" s="66">
        <v>4.9120053763440835E-2</v>
      </c>
      <c r="G850" s="48">
        <f t="shared" si="12"/>
        <v>5.5879946236559161E-2</v>
      </c>
    </row>
    <row r="851" spans="3:7">
      <c r="C851" s="45"/>
      <c r="D851" s="63">
        <v>39380</v>
      </c>
      <c r="E851" s="66">
        <v>9.6500000000000002E-2</v>
      </c>
      <c r="F851" s="66">
        <v>4.9074817204301048E-2</v>
      </c>
      <c r="G851" s="48">
        <f t="shared" si="12"/>
        <v>4.7425182795698954E-2</v>
      </c>
    </row>
    <row r="852" spans="3:7">
      <c r="C852" s="45"/>
      <c r="D852" s="63">
        <v>39401</v>
      </c>
      <c r="E852" s="66">
        <v>0.1</v>
      </c>
      <c r="F852" s="66">
        <v>4.8949489247311809E-2</v>
      </c>
      <c r="G852" s="48">
        <f t="shared" si="12"/>
        <v>5.1050510752688197E-2</v>
      </c>
    </row>
    <row r="853" spans="3:7">
      <c r="C853" s="45"/>
      <c r="D853" s="63">
        <v>39406</v>
      </c>
      <c r="E853" s="66">
        <v>9.9000000000000005E-2</v>
      </c>
      <c r="F853" s="66">
        <v>4.8925827956989236E-2</v>
      </c>
      <c r="G853" s="48">
        <f t="shared" si="12"/>
        <v>5.0074172043010769E-2</v>
      </c>
    </row>
    <row r="854" spans="3:7">
      <c r="C854" s="45"/>
      <c r="D854" s="63">
        <v>39413</v>
      </c>
      <c r="E854" s="66">
        <v>0.1</v>
      </c>
      <c r="F854" s="66">
        <v>4.8852462365591383E-2</v>
      </c>
      <c r="G854" s="48">
        <f t="shared" si="12"/>
        <v>5.1147537634408623E-2</v>
      </c>
    </row>
    <row r="855" spans="3:7">
      <c r="C855" s="45"/>
      <c r="D855" s="63">
        <v>39415</v>
      </c>
      <c r="E855" s="66">
        <v>0.109</v>
      </c>
      <c r="F855" s="66">
        <v>4.8820666666666644E-2</v>
      </c>
      <c r="G855" s="48">
        <f t="shared" si="12"/>
        <v>6.0179333333333355E-2</v>
      </c>
    </row>
    <row r="856" spans="3:7">
      <c r="C856" s="45"/>
      <c r="D856" s="63">
        <v>39430</v>
      </c>
      <c r="E856" s="66">
        <v>0.10800000000000001</v>
      </c>
      <c r="F856" s="66">
        <v>4.866257526881719E-2</v>
      </c>
      <c r="G856" s="48">
        <f t="shared" si="12"/>
        <v>5.9337424731182822E-2</v>
      </c>
    </row>
    <row r="857" spans="3:7">
      <c r="C857" s="45"/>
      <c r="D857" s="63">
        <v>39434</v>
      </c>
      <c r="E857" s="66">
        <v>0.10400000000000001</v>
      </c>
      <c r="F857" s="66">
        <v>4.8632193548387097E-2</v>
      </c>
      <c r="G857" s="48">
        <f t="shared" si="12"/>
        <v>5.5367806451612912E-2</v>
      </c>
    </row>
    <row r="858" spans="3:7">
      <c r="C858" s="45"/>
      <c r="D858" s="63">
        <v>39435</v>
      </c>
      <c r="E858" s="66">
        <v>9.8000000000000004E-2</v>
      </c>
      <c r="F858" s="66">
        <v>4.8610634408602145E-2</v>
      </c>
      <c r="G858" s="48">
        <f t="shared" si="12"/>
        <v>4.9389365591397859E-2</v>
      </c>
    </row>
    <row r="859" spans="3:7">
      <c r="C859" s="45"/>
      <c r="D859" s="63">
        <v>39435</v>
      </c>
      <c r="E859" s="66">
        <v>9.8000000000000004E-2</v>
      </c>
      <c r="F859" s="66">
        <v>4.8610634408602145E-2</v>
      </c>
      <c r="G859" s="48">
        <f t="shared" si="12"/>
        <v>4.9389365591397859E-2</v>
      </c>
    </row>
    <row r="860" spans="3:7">
      <c r="C860" s="45"/>
      <c r="D860" s="63">
        <v>39435</v>
      </c>
      <c r="E860" s="66">
        <v>0.10199999999999999</v>
      </c>
      <c r="F860" s="66">
        <v>4.8610634408602145E-2</v>
      </c>
      <c r="G860" s="48">
        <f t="shared" si="12"/>
        <v>5.3389365591397848E-2</v>
      </c>
    </row>
    <row r="861" spans="3:7">
      <c r="C861" s="45"/>
      <c r="D861" s="63">
        <v>39437</v>
      </c>
      <c r="E861" s="66">
        <v>9.0999999999999998E-2</v>
      </c>
      <c r="F861" s="66">
        <v>4.8575387096774184E-2</v>
      </c>
      <c r="G861" s="48">
        <f t="shared" si="12"/>
        <v>4.2424612903225814E-2</v>
      </c>
    </row>
    <row r="862" spans="3:7">
      <c r="C862" s="45"/>
      <c r="D862" s="63">
        <v>39455</v>
      </c>
      <c r="E862" s="66">
        <v>0.1075</v>
      </c>
      <c r="F862" s="66">
        <v>4.8312784946236552E-2</v>
      </c>
      <c r="G862" s="48">
        <f t="shared" si="12"/>
        <v>5.9187215053763446E-2</v>
      </c>
    </row>
    <row r="863" spans="3:7">
      <c r="C863" s="45"/>
      <c r="D863" s="63">
        <v>39464</v>
      </c>
      <c r="E863" s="66">
        <v>0.1075</v>
      </c>
      <c r="F863" s="66">
        <v>4.8127317204301079E-2</v>
      </c>
      <c r="G863" s="48">
        <f t="shared" si="12"/>
        <v>5.9372682795698919E-2</v>
      </c>
    </row>
    <row r="864" spans="3:7">
      <c r="C864" s="45"/>
      <c r="D864" s="63">
        <v>39464</v>
      </c>
      <c r="E864" s="66">
        <v>0.1075</v>
      </c>
      <c r="F864" s="66">
        <v>4.8127317204301079E-2</v>
      </c>
      <c r="G864" s="48">
        <f t="shared" si="12"/>
        <v>5.9372682795698919E-2</v>
      </c>
    </row>
    <row r="865" spans="3:7">
      <c r="C865" s="45"/>
      <c r="D865" s="63">
        <v>39483</v>
      </c>
      <c r="E865" s="66">
        <v>9.9900000000000003E-2</v>
      </c>
      <c r="F865" s="66">
        <v>4.7746360215053789E-2</v>
      </c>
      <c r="G865" s="48">
        <f t="shared" si="12"/>
        <v>5.2153639784946214E-2</v>
      </c>
    </row>
    <row r="866" spans="3:7">
      <c r="C866" s="45"/>
      <c r="D866" s="63">
        <v>39483</v>
      </c>
      <c r="E866" s="66">
        <v>0.10189999999999999</v>
      </c>
      <c r="F866" s="66">
        <v>4.7746360215053789E-2</v>
      </c>
      <c r="G866" s="48">
        <f t="shared" si="12"/>
        <v>5.4153639784946202E-2</v>
      </c>
    </row>
    <row r="867" spans="3:7">
      <c r="C867" s="45"/>
      <c r="D867" s="63">
        <v>39491</v>
      </c>
      <c r="E867" s="66">
        <v>0.10199999999999999</v>
      </c>
      <c r="F867" s="66">
        <v>4.7568236559139797E-2</v>
      </c>
      <c r="G867" s="48">
        <f t="shared" si="12"/>
        <v>5.4431763440860197E-2</v>
      </c>
    </row>
    <row r="868" spans="3:7">
      <c r="C868" s="45"/>
      <c r="D868" s="63">
        <v>39538</v>
      </c>
      <c r="E868" s="66">
        <v>0.1</v>
      </c>
      <c r="F868" s="66">
        <v>4.6270247311827946E-2</v>
      </c>
      <c r="G868" s="48">
        <f t="shared" si="12"/>
        <v>5.372975268817206E-2</v>
      </c>
    </row>
    <row r="869" spans="3:7">
      <c r="C869" s="45"/>
      <c r="D869" s="63">
        <v>39596</v>
      </c>
      <c r="E869" s="66">
        <v>0.105</v>
      </c>
      <c r="F869" s="66">
        <v>4.5310946236559117E-2</v>
      </c>
      <c r="G869" s="48">
        <f t="shared" si="12"/>
        <v>5.9689053763440879E-2</v>
      </c>
    </row>
    <row r="870" spans="3:7">
      <c r="C870" s="45"/>
      <c r="D870" s="63">
        <v>39623</v>
      </c>
      <c r="E870" s="66">
        <v>0.1</v>
      </c>
      <c r="F870" s="66">
        <v>4.5204150537634373E-2</v>
      </c>
      <c r="G870" s="48">
        <f t="shared" si="12"/>
        <v>5.4795849462365633E-2</v>
      </c>
    </row>
    <row r="871" spans="3:7">
      <c r="C871" s="45"/>
      <c r="D871" s="63">
        <v>39626</v>
      </c>
      <c r="E871" s="66">
        <v>0.1</v>
      </c>
      <c r="F871" s="66">
        <v>4.5159666666666633E-2</v>
      </c>
      <c r="G871" s="48">
        <f t="shared" si="12"/>
        <v>5.4840333333333373E-2</v>
      </c>
    </row>
    <row r="872" spans="3:7">
      <c r="C872" s="45"/>
      <c r="D872" s="63">
        <v>39660</v>
      </c>
      <c r="E872" s="66">
        <v>0.107</v>
      </c>
      <c r="F872" s="66">
        <v>4.4977096774193516E-2</v>
      </c>
      <c r="G872" s="48">
        <f t="shared" si="12"/>
        <v>6.2022903225806482E-2</v>
      </c>
    </row>
    <row r="873" spans="3:7">
      <c r="C873" s="45"/>
      <c r="D873" s="63">
        <v>39660</v>
      </c>
      <c r="E873" s="66">
        <v>0.1082</v>
      </c>
      <c r="F873" s="66">
        <v>4.4977096774193516E-2</v>
      </c>
      <c r="G873" s="48">
        <f t="shared" si="12"/>
        <v>6.3222903225806482E-2</v>
      </c>
    </row>
    <row r="874" spans="3:7">
      <c r="C874" s="45"/>
      <c r="D874" s="63">
        <v>39687</v>
      </c>
      <c r="E874" s="66">
        <v>0.10249999999999999</v>
      </c>
      <c r="F874" s="66">
        <v>4.5044854838709673E-2</v>
      </c>
      <c r="G874" s="48">
        <f t="shared" si="12"/>
        <v>5.7455145161290321E-2</v>
      </c>
    </row>
    <row r="875" spans="3:7">
      <c r="C875" s="45"/>
      <c r="D875" s="63">
        <v>39693</v>
      </c>
      <c r="E875" s="66">
        <v>0.10249999999999999</v>
      </c>
      <c r="F875" s="66">
        <v>4.500119892473118E-2</v>
      </c>
      <c r="G875" s="48">
        <f t="shared" si="12"/>
        <v>5.7498801075268814E-2</v>
      </c>
    </row>
    <row r="876" spans="3:7">
      <c r="C876" s="45"/>
      <c r="D876" s="63">
        <v>39710</v>
      </c>
      <c r="E876" s="66">
        <v>0.107</v>
      </c>
      <c r="F876" s="66">
        <v>4.4795064516129024E-2</v>
      </c>
      <c r="G876" s="48">
        <f t="shared" si="12"/>
        <v>6.2204935483870974E-2</v>
      </c>
    </row>
    <row r="877" spans="3:7">
      <c r="C877" s="45"/>
      <c r="D877" s="63">
        <v>39715</v>
      </c>
      <c r="E877" s="66">
        <v>0.10679999999999999</v>
      </c>
      <c r="F877" s="66">
        <v>4.4805236559139774E-2</v>
      </c>
      <c r="G877" s="48">
        <f t="shared" si="12"/>
        <v>6.1994763440860218E-2</v>
      </c>
    </row>
    <row r="878" spans="3:7">
      <c r="C878" s="45"/>
      <c r="D878" s="63">
        <v>39715</v>
      </c>
      <c r="E878" s="66">
        <v>0.10679999999999999</v>
      </c>
      <c r="F878" s="66">
        <v>4.4805236559139774E-2</v>
      </c>
      <c r="G878" s="48">
        <f t="shared" si="12"/>
        <v>6.1994763440860218E-2</v>
      </c>
    </row>
    <row r="879" spans="3:7">
      <c r="C879" s="45"/>
      <c r="D879" s="63">
        <v>39715</v>
      </c>
      <c r="E879" s="66">
        <v>0.10679999999999999</v>
      </c>
      <c r="F879" s="66">
        <v>4.4805236559139774E-2</v>
      </c>
      <c r="G879" s="48">
        <f t="shared" si="12"/>
        <v>6.1994763440860218E-2</v>
      </c>
    </row>
    <row r="880" spans="3:7">
      <c r="C880" s="45"/>
      <c r="D880" s="63">
        <v>39721</v>
      </c>
      <c r="E880" s="66">
        <v>0.10199999999999999</v>
      </c>
      <c r="F880" s="66">
        <v>4.4787994623655916E-2</v>
      </c>
      <c r="G880" s="48">
        <f t="shared" si="12"/>
        <v>5.7212005376344077E-2</v>
      </c>
    </row>
    <row r="881" spans="3:7">
      <c r="C881" s="45"/>
      <c r="D881" s="63">
        <v>39724</v>
      </c>
      <c r="E881" s="66">
        <v>0.10300000000000001</v>
      </c>
      <c r="F881" s="66">
        <v>4.476559677419354E-2</v>
      </c>
      <c r="G881" s="48">
        <f t="shared" ref="G881:G944" si="13">E881-F881</f>
        <v>5.8234403225806468E-2</v>
      </c>
    </row>
    <row r="882" spans="3:7">
      <c r="C882" s="45"/>
      <c r="D882" s="63">
        <v>39729</v>
      </c>
      <c r="E882" s="66">
        <v>0.10150000000000001</v>
      </c>
      <c r="F882" s="66">
        <v>4.472765053763441E-2</v>
      </c>
      <c r="G882" s="48">
        <f t="shared" si="13"/>
        <v>5.6772349462365597E-2</v>
      </c>
    </row>
    <row r="883" spans="3:7">
      <c r="C883" s="45"/>
      <c r="D883" s="63">
        <v>39741</v>
      </c>
      <c r="E883" s="66">
        <v>0.10060000000000001</v>
      </c>
      <c r="F883" s="66">
        <v>4.4676994623655916E-2</v>
      </c>
      <c r="G883" s="48">
        <f t="shared" si="13"/>
        <v>5.5923005376344093E-2</v>
      </c>
    </row>
    <row r="884" spans="3:7">
      <c r="C884" s="45"/>
      <c r="D884" s="63">
        <v>39745</v>
      </c>
      <c r="E884" s="66">
        <v>0.106</v>
      </c>
      <c r="F884" s="66">
        <v>4.4613182795698925E-2</v>
      </c>
      <c r="G884" s="48">
        <f t="shared" si="13"/>
        <v>6.1386817204301072E-2</v>
      </c>
    </row>
    <row r="885" spans="3:7">
      <c r="C885" s="45"/>
      <c r="D885" s="63">
        <v>39745</v>
      </c>
      <c r="E885" s="66">
        <v>0.106</v>
      </c>
      <c r="F885" s="66">
        <v>4.4613182795698925E-2</v>
      </c>
      <c r="G885" s="48">
        <f t="shared" si="13"/>
        <v>6.1386817204301072E-2</v>
      </c>
    </row>
    <row r="886" spans="3:7">
      <c r="C886" s="45"/>
      <c r="D886" s="63">
        <v>39773</v>
      </c>
      <c r="E886" s="66">
        <v>0.105</v>
      </c>
      <c r="F886" s="66">
        <v>4.4176978494623625E-2</v>
      </c>
      <c r="G886" s="48">
        <f t="shared" si="13"/>
        <v>6.0823021505376371E-2</v>
      </c>
    </row>
    <row r="887" spans="3:7">
      <c r="C887" s="45"/>
      <c r="D887" s="63">
        <v>39773</v>
      </c>
      <c r="E887" s="66">
        <v>0.105</v>
      </c>
      <c r="F887" s="66">
        <v>4.4176978494623625E-2</v>
      </c>
      <c r="G887" s="48">
        <f t="shared" si="13"/>
        <v>6.0823021505376371E-2</v>
      </c>
    </row>
    <row r="888" spans="3:7">
      <c r="C888" s="45"/>
      <c r="D888" s="63">
        <v>39773</v>
      </c>
      <c r="E888" s="66">
        <v>0.105</v>
      </c>
      <c r="F888" s="66">
        <v>4.4176978494623625E-2</v>
      </c>
      <c r="G888" s="48">
        <f t="shared" si="13"/>
        <v>6.0823021505376371E-2</v>
      </c>
    </row>
    <row r="889" spans="3:7">
      <c r="C889" s="45"/>
      <c r="D889" s="63">
        <v>39776</v>
      </c>
      <c r="E889" s="66">
        <v>0.105</v>
      </c>
      <c r="F889" s="66">
        <v>4.413615053763438E-2</v>
      </c>
      <c r="G889" s="48">
        <f t="shared" si="13"/>
        <v>6.0863849462365616E-2</v>
      </c>
    </row>
    <row r="890" spans="3:7">
      <c r="C890" s="45"/>
      <c r="D890" s="63">
        <v>39785</v>
      </c>
      <c r="E890" s="66">
        <v>0.10390000000000001</v>
      </c>
      <c r="F890" s="66">
        <v>4.3750440860215019E-2</v>
      </c>
      <c r="G890" s="48">
        <f t="shared" si="13"/>
        <v>6.0149559139784987E-2</v>
      </c>
    </row>
    <row r="891" spans="3:7">
      <c r="C891" s="45"/>
      <c r="D891" s="63">
        <v>39806</v>
      </c>
      <c r="E891" s="66">
        <v>0.1</v>
      </c>
      <c r="F891" s="66">
        <v>4.2574655913978458E-2</v>
      </c>
      <c r="G891" s="48">
        <f t="shared" si="13"/>
        <v>5.7425344086021547E-2</v>
      </c>
    </row>
    <row r="892" spans="3:7">
      <c r="C892" s="45"/>
      <c r="D892" s="63">
        <v>39808</v>
      </c>
      <c r="E892" s="66">
        <v>0.10099999999999999</v>
      </c>
      <c r="F892" s="66">
        <v>4.2390155913978461E-2</v>
      </c>
      <c r="G892" s="48">
        <f t="shared" si="13"/>
        <v>5.8609844086021531E-2</v>
      </c>
    </row>
    <row r="893" spans="3:7">
      <c r="C893" s="45"/>
      <c r="D893" s="63">
        <v>39811</v>
      </c>
      <c r="E893" s="66">
        <v>0.10199999999999999</v>
      </c>
      <c r="F893" s="66">
        <v>4.2300532258064474E-2</v>
      </c>
      <c r="G893" s="48">
        <f t="shared" si="13"/>
        <v>5.9699467741935519E-2</v>
      </c>
    </row>
    <row r="894" spans="3:7">
      <c r="C894" s="45"/>
      <c r="D894" s="63">
        <v>39826</v>
      </c>
      <c r="E894" s="66">
        <v>0.1045</v>
      </c>
      <c r="F894" s="66">
        <v>4.135601075268814E-2</v>
      </c>
      <c r="G894" s="48">
        <f t="shared" si="13"/>
        <v>6.3143989247311849E-2</v>
      </c>
    </row>
    <row r="895" spans="3:7">
      <c r="C895" s="45"/>
      <c r="D895" s="63">
        <v>39846</v>
      </c>
      <c r="E895" s="66">
        <v>0.10050000000000001</v>
      </c>
      <c r="F895" s="66">
        <v>4.0334978494623641E-2</v>
      </c>
      <c r="G895" s="48">
        <f t="shared" si="13"/>
        <v>6.0165021505376365E-2</v>
      </c>
    </row>
    <row r="896" spans="3:7">
      <c r="C896" s="45"/>
      <c r="D896" s="63">
        <v>39881</v>
      </c>
      <c r="E896" s="66">
        <v>0.10300000000000001</v>
      </c>
      <c r="F896" s="66">
        <v>3.8883215053763465E-2</v>
      </c>
      <c r="G896" s="48">
        <f t="shared" si="13"/>
        <v>6.4116784946236544E-2</v>
      </c>
    </row>
    <row r="897" spans="3:7">
      <c r="C897" s="45"/>
      <c r="D897" s="63">
        <v>39897</v>
      </c>
      <c r="E897" s="66">
        <v>0.1017</v>
      </c>
      <c r="F897" s="66">
        <v>3.831693010752691E-2</v>
      </c>
      <c r="G897" s="48">
        <f t="shared" si="13"/>
        <v>6.3383069892473082E-2</v>
      </c>
    </row>
    <row r="898" spans="3:7">
      <c r="C898" s="45"/>
      <c r="D898" s="63">
        <v>39905</v>
      </c>
      <c r="E898" s="66">
        <v>0.1075</v>
      </c>
      <c r="F898" s="66">
        <v>3.8028435483870998E-2</v>
      </c>
      <c r="G898" s="48">
        <f t="shared" si="13"/>
        <v>6.9471564516129E-2</v>
      </c>
    </row>
    <row r="899" spans="3:7">
      <c r="C899" s="45"/>
      <c r="D899" s="63">
        <v>39938</v>
      </c>
      <c r="E899" s="66">
        <v>0.1075</v>
      </c>
      <c r="F899" s="66">
        <v>3.7068801075268831E-2</v>
      </c>
      <c r="G899" s="48">
        <f t="shared" si="13"/>
        <v>7.0431198924731167E-2</v>
      </c>
    </row>
    <row r="900" spans="3:7">
      <c r="C900" s="45"/>
      <c r="D900" s="63">
        <v>39948</v>
      </c>
      <c r="E900" s="66">
        <v>0.10199999999999999</v>
      </c>
      <c r="F900" s="66">
        <v>3.6954274193548395E-2</v>
      </c>
      <c r="G900" s="48">
        <f t="shared" si="13"/>
        <v>6.5045725806451599E-2</v>
      </c>
    </row>
    <row r="901" spans="3:7">
      <c r="C901" s="45"/>
      <c r="D901" s="63">
        <v>39962</v>
      </c>
      <c r="E901" s="66">
        <v>9.5399999999999985E-2</v>
      </c>
      <c r="F901" s="66">
        <v>3.6987225806451619E-2</v>
      </c>
      <c r="G901" s="48">
        <f t="shared" si="13"/>
        <v>5.8412774193548365E-2</v>
      </c>
    </row>
    <row r="902" spans="3:7">
      <c r="C902" s="45"/>
      <c r="D902" s="63">
        <v>39967</v>
      </c>
      <c r="E902" s="66">
        <v>0.10099999999999999</v>
      </c>
      <c r="F902" s="66">
        <v>3.7042763440860216E-2</v>
      </c>
      <c r="G902" s="48">
        <f t="shared" si="13"/>
        <v>6.3957236559139777E-2</v>
      </c>
    </row>
    <row r="903" spans="3:7">
      <c r="C903" s="45"/>
      <c r="D903" s="63">
        <v>39986</v>
      </c>
      <c r="E903" s="66">
        <v>0.1</v>
      </c>
      <c r="F903" s="66">
        <v>3.7266112903225811E-2</v>
      </c>
      <c r="G903" s="48">
        <f t="shared" si="13"/>
        <v>6.2733887096774188E-2</v>
      </c>
    </row>
    <row r="904" spans="3:7">
      <c r="C904" s="45"/>
      <c r="D904" s="63">
        <v>39993</v>
      </c>
      <c r="E904" s="66">
        <v>0.10210000000000001</v>
      </c>
      <c r="F904" s="66">
        <v>3.734419892473119E-2</v>
      </c>
      <c r="G904" s="48">
        <f t="shared" si="13"/>
        <v>6.4755801075268821E-2</v>
      </c>
    </row>
    <row r="905" spans="3:7">
      <c r="C905" s="45"/>
      <c r="D905" s="63">
        <v>39994</v>
      </c>
      <c r="E905" s="66">
        <v>9.3100000000000002E-2</v>
      </c>
      <c r="F905" s="66">
        <v>3.7354586021505383E-2</v>
      </c>
      <c r="G905" s="48">
        <f t="shared" si="13"/>
        <v>5.5745413978494619E-2</v>
      </c>
    </row>
    <row r="906" spans="3:7">
      <c r="C906" s="45"/>
      <c r="D906" s="63">
        <v>40011</v>
      </c>
      <c r="E906" s="66">
        <v>9.2600000000000002E-2</v>
      </c>
      <c r="F906" s="66">
        <v>3.745723118279571E-2</v>
      </c>
      <c r="G906" s="48">
        <f t="shared" si="13"/>
        <v>5.5142768817204292E-2</v>
      </c>
    </row>
    <row r="907" spans="3:7">
      <c r="C907" s="45"/>
      <c r="D907" s="63">
        <v>40011</v>
      </c>
      <c r="E907" s="66">
        <v>0.105</v>
      </c>
      <c r="F907" s="66">
        <v>3.745723118279571E-2</v>
      </c>
      <c r="G907" s="48">
        <f t="shared" si="13"/>
        <v>6.7542768817204279E-2</v>
      </c>
    </row>
    <row r="908" spans="3:7">
      <c r="C908" s="45"/>
      <c r="D908" s="63">
        <v>40102</v>
      </c>
      <c r="E908" s="66">
        <v>0.10400000000000001</v>
      </c>
      <c r="F908" s="66">
        <v>4.0920887096774189E-2</v>
      </c>
      <c r="G908" s="48">
        <f t="shared" si="13"/>
        <v>6.307911290322582E-2</v>
      </c>
    </row>
    <row r="909" spans="3:7">
      <c r="C909" s="45"/>
      <c r="D909" s="63">
        <v>40112</v>
      </c>
      <c r="E909" s="66">
        <v>0.10099999999999999</v>
      </c>
      <c r="F909" s="66">
        <v>4.1119102150537636E-2</v>
      </c>
      <c r="G909" s="48">
        <f t="shared" si="13"/>
        <v>5.9880897849462357E-2</v>
      </c>
    </row>
    <row r="910" spans="3:7">
      <c r="C910" s="45"/>
      <c r="D910" s="63">
        <v>40114</v>
      </c>
      <c r="E910" s="66">
        <v>0.10150000000000001</v>
      </c>
      <c r="F910" s="66">
        <v>4.1194473118279576E-2</v>
      </c>
      <c r="G910" s="48">
        <f t="shared" si="13"/>
        <v>6.0305526881720431E-2</v>
      </c>
    </row>
    <row r="911" spans="3:7">
      <c r="C911" s="45"/>
      <c r="D911" s="63">
        <v>40114</v>
      </c>
      <c r="E911" s="66">
        <v>0.10150000000000001</v>
      </c>
      <c r="F911" s="66">
        <v>4.1194473118279576E-2</v>
      </c>
      <c r="G911" s="48">
        <f t="shared" si="13"/>
        <v>6.0305526881720431E-2</v>
      </c>
    </row>
    <row r="912" spans="3:7">
      <c r="C912" s="45"/>
      <c r="D912" s="63">
        <v>40116</v>
      </c>
      <c r="E912" s="66">
        <v>9.9499999999999991E-2</v>
      </c>
      <c r="F912" s="66">
        <v>4.1280317204301087E-2</v>
      </c>
      <c r="G912" s="48">
        <f t="shared" si="13"/>
        <v>5.8219682795698904E-2</v>
      </c>
    </row>
    <row r="913" spans="3:7">
      <c r="C913" s="45"/>
      <c r="D913" s="63">
        <v>40137</v>
      </c>
      <c r="E913" s="66">
        <v>9.4499999999999987E-2</v>
      </c>
      <c r="F913" s="66">
        <v>4.1882913978494626E-2</v>
      </c>
      <c r="G913" s="48">
        <f t="shared" si="13"/>
        <v>5.261708602150536E-2</v>
      </c>
    </row>
    <row r="914" spans="3:7">
      <c r="C914" s="45"/>
      <c r="D914" s="63">
        <v>40161</v>
      </c>
      <c r="E914" s="66">
        <v>0.105</v>
      </c>
      <c r="F914" s="66">
        <v>4.2461903225806466E-2</v>
      </c>
      <c r="G914" s="48">
        <f t="shared" si="13"/>
        <v>6.253809677419353E-2</v>
      </c>
    </row>
    <row r="915" spans="3:7">
      <c r="C915" s="45"/>
      <c r="D915" s="63">
        <v>40163</v>
      </c>
      <c r="E915" s="66">
        <v>0.1075</v>
      </c>
      <c r="F915" s="66">
        <v>4.2564768817204321E-2</v>
      </c>
      <c r="G915" s="48">
        <f t="shared" si="13"/>
        <v>6.4935231182795677E-2</v>
      </c>
    </row>
    <row r="916" spans="3:7">
      <c r="C916" s="45"/>
      <c r="D916" s="63">
        <v>40164</v>
      </c>
      <c r="E916" s="66">
        <v>0.10300000000000001</v>
      </c>
      <c r="F916" s="66">
        <v>4.2613956989247338E-2</v>
      </c>
      <c r="G916" s="48">
        <f t="shared" si="13"/>
        <v>6.038604301075267E-2</v>
      </c>
    </row>
    <row r="917" spans="3:7">
      <c r="C917" s="45"/>
      <c r="D917" s="63">
        <v>40165</v>
      </c>
      <c r="E917" s="66">
        <v>0.10400000000000001</v>
      </c>
      <c r="F917" s="66">
        <v>4.2660231182795723E-2</v>
      </c>
      <c r="G917" s="48">
        <f t="shared" si="13"/>
        <v>6.1339768817204286E-2</v>
      </c>
    </row>
    <row r="918" spans="3:7">
      <c r="C918" s="45"/>
      <c r="D918" s="63">
        <v>40165</v>
      </c>
      <c r="E918" s="66">
        <v>0.10400000000000001</v>
      </c>
      <c r="F918" s="66">
        <v>4.2660231182795723E-2</v>
      </c>
      <c r="G918" s="48">
        <f t="shared" si="13"/>
        <v>6.1339768817204286E-2</v>
      </c>
    </row>
    <row r="919" spans="3:7">
      <c r="C919" s="45"/>
      <c r="D919" s="63">
        <v>40165</v>
      </c>
      <c r="E919" s="66">
        <v>0.105</v>
      </c>
      <c r="F919" s="66">
        <v>4.2660231182795723E-2</v>
      </c>
      <c r="G919" s="48">
        <f t="shared" si="13"/>
        <v>6.2339768817204273E-2</v>
      </c>
    </row>
    <row r="920" spans="3:7">
      <c r="C920" s="45"/>
      <c r="D920" s="63">
        <v>40169</v>
      </c>
      <c r="E920" s="66">
        <v>0.10199999999999999</v>
      </c>
      <c r="F920" s="66">
        <v>4.2754532258064533E-2</v>
      </c>
      <c r="G920" s="48">
        <f t="shared" si="13"/>
        <v>5.9245467741935461E-2</v>
      </c>
    </row>
    <row r="921" spans="3:7">
      <c r="C921" s="45"/>
      <c r="D921" s="63">
        <v>40169</v>
      </c>
      <c r="E921" s="66">
        <v>0.10400000000000001</v>
      </c>
      <c r="F921" s="66">
        <v>4.2754532258064533E-2</v>
      </c>
      <c r="G921" s="48">
        <f t="shared" si="13"/>
        <v>6.1245467741935476E-2</v>
      </c>
    </row>
    <row r="922" spans="3:7">
      <c r="C922" s="45"/>
      <c r="D922" s="63">
        <v>40175</v>
      </c>
      <c r="E922" s="66">
        <v>0.1085</v>
      </c>
      <c r="F922" s="66">
        <v>4.2957704301075275E-2</v>
      </c>
      <c r="G922" s="48">
        <f t="shared" si="13"/>
        <v>6.5542295698924724E-2</v>
      </c>
    </row>
    <row r="923" spans="3:7">
      <c r="C923" s="45"/>
      <c r="D923" s="63">
        <v>40176</v>
      </c>
      <c r="E923" s="66">
        <v>0.1038</v>
      </c>
      <c r="F923" s="66">
        <v>4.3007521505376345E-2</v>
      </c>
      <c r="G923" s="48">
        <f t="shared" si="13"/>
        <v>6.0792478494623658E-2</v>
      </c>
    </row>
    <row r="924" spans="3:7">
      <c r="C924" s="45"/>
      <c r="D924" s="63">
        <v>40189</v>
      </c>
      <c r="E924" s="66">
        <v>0.1024</v>
      </c>
      <c r="F924" s="66">
        <v>4.3449231182795707E-2</v>
      </c>
      <c r="G924" s="48">
        <f t="shared" si="13"/>
        <v>5.8950768817204298E-2</v>
      </c>
    </row>
    <row r="925" spans="3:7">
      <c r="C925" s="45"/>
      <c r="D925" s="63">
        <v>40199</v>
      </c>
      <c r="E925" s="66">
        <v>0.1023</v>
      </c>
      <c r="F925" s="66">
        <v>4.3697188172043024E-2</v>
      </c>
      <c r="G925" s="48">
        <f t="shared" si="13"/>
        <v>5.8602811827956978E-2</v>
      </c>
    </row>
    <row r="926" spans="3:7">
      <c r="C926" s="45"/>
      <c r="D926" s="63">
        <v>40199</v>
      </c>
      <c r="E926" s="66">
        <v>0.1033</v>
      </c>
      <c r="F926" s="66">
        <v>4.3697188172043024E-2</v>
      </c>
      <c r="G926" s="48">
        <f t="shared" si="13"/>
        <v>5.9602811827956979E-2</v>
      </c>
    </row>
    <row r="927" spans="3:7">
      <c r="C927" s="45"/>
      <c r="D927" s="63">
        <v>40204</v>
      </c>
      <c r="E927" s="66">
        <v>0.10400000000000001</v>
      </c>
      <c r="F927" s="66">
        <v>4.3744118279569914E-2</v>
      </c>
      <c r="G927" s="48">
        <f t="shared" si="13"/>
        <v>6.0255881720430095E-2</v>
      </c>
    </row>
    <row r="928" spans="3:7">
      <c r="C928" s="45"/>
      <c r="D928" s="63">
        <v>40219</v>
      </c>
      <c r="E928" s="66">
        <v>0.1</v>
      </c>
      <c r="F928" s="66">
        <v>4.3939408602150558E-2</v>
      </c>
      <c r="G928" s="48">
        <f t="shared" si="13"/>
        <v>5.6060591397849448E-2</v>
      </c>
    </row>
    <row r="929" spans="3:7">
      <c r="C929" s="45"/>
      <c r="D929" s="63">
        <v>40232</v>
      </c>
      <c r="E929" s="66">
        <v>0.105</v>
      </c>
      <c r="F929" s="66">
        <v>4.4011333333333326E-2</v>
      </c>
      <c r="G929" s="48">
        <f t="shared" si="13"/>
        <v>6.098866666666667E-2</v>
      </c>
    </row>
    <row r="930" spans="3:7">
      <c r="C930" s="45"/>
      <c r="D930" s="63">
        <v>40246</v>
      </c>
      <c r="E930" s="66">
        <v>9.6000000000000002E-2</v>
      </c>
      <c r="F930" s="66">
        <v>4.4021693548387086E-2</v>
      </c>
      <c r="G930" s="48">
        <f t="shared" si="13"/>
        <v>5.1978306451612916E-2</v>
      </c>
    </row>
    <row r="931" spans="3:7">
      <c r="C931" s="45"/>
      <c r="D931" s="63">
        <v>40261</v>
      </c>
      <c r="E931" s="66">
        <v>0.1013</v>
      </c>
      <c r="F931" s="66">
        <v>4.4190166666666662E-2</v>
      </c>
      <c r="G931" s="48">
        <f t="shared" si="13"/>
        <v>5.7109833333333339E-2</v>
      </c>
    </row>
    <row r="932" spans="3:7">
      <c r="C932" s="45"/>
      <c r="D932" s="63">
        <v>40268</v>
      </c>
      <c r="E932" s="66">
        <v>0.107</v>
      </c>
      <c r="F932" s="66">
        <v>4.432086021505377E-2</v>
      </c>
      <c r="G932" s="48">
        <f t="shared" si="13"/>
        <v>6.2679139784946228E-2</v>
      </c>
    </row>
    <row r="933" spans="3:7">
      <c r="C933" s="45"/>
      <c r="D933" s="63">
        <v>40269</v>
      </c>
      <c r="E933" s="66">
        <v>9.5000000000000001E-2</v>
      </c>
      <c r="F933" s="66">
        <v>4.4333720430107547E-2</v>
      </c>
      <c r="G933" s="48">
        <f t="shared" si="13"/>
        <v>5.0666279569892454E-2</v>
      </c>
    </row>
    <row r="934" spans="3:7">
      <c r="C934" s="45"/>
      <c r="D934" s="63">
        <v>40270</v>
      </c>
      <c r="E934" s="66">
        <v>0.10099999999999999</v>
      </c>
      <c r="F934" s="66">
        <v>4.4352994623655925E-2</v>
      </c>
      <c r="G934" s="48">
        <f t="shared" si="13"/>
        <v>5.6647005376344067E-2</v>
      </c>
    </row>
    <row r="935" spans="3:7">
      <c r="C935" s="45"/>
      <c r="D935" s="63">
        <v>40276</v>
      </c>
      <c r="E935" s="66">
        <v>0.10349999999999999</v>
      </c>
      <c r="F935" s="66">
        <v>4.4421602150537656E-2</v>
      </c>
      <c r="G935" s="48">
        <f t="shared" si="13"/>
        <v>5.9078397849462339E-2</v>
      </c>
    </row>
    <row r="936" spans="3:7">
      <c r="C936" s="45"/>
      <c r="D936" s="63">
        <v>40297</v>
      </c>
      <c r="E936" s="66">
        <v>9.1899999999999996E-2</v>
      </c>
      <c r="F936" s="66">
        <v>4.4552188172043032E-2</v>
      </c>
      <c r="G936" s="48">
        <f t="shared" si="13"/>
        <v>4.7347811827956963E-2</v>
      </c>
    </row>
    <row r="937" spans="3:7">
      <c r="C937" s="45"/>
      <c r="D937" s="63">
        <v>40297</v>
      </c>
      <c r="E937" s="66">
        <v>9.4E-2</v>
      </c>
      <c r="F937" s="66">
        <v>4.4552188172043032E-2</v>
      </c>
      <c r="G937" s="48">
        <f t="shared" si="13"/>
        <v>4.9447811827956968E-2</v>
      </c>
    </row>
    <row r="938" spans="3:7">
      <c r="C938" s="45"/>
      <c r="D938" s="63">
        <v>40297</v>
      </c>
      <c r="E938" s="66">
        <v>9.4E-2</v>
      </c>
      <c r="F938" s="66">
        <v>4.4552188172043032E-2</v>
      </c>
      <c r="G938" s="48">
        <f t="shared" si="13"/>
        <v>4.9447811827956968E-2</v>
      </c>
    </row>
    <row r="939" spans="3:7">
      <c r="C939" s="45"/>
      <c r="D939" s="63">
        <v>40315</v>
      </c>
      <c r="E939" s="66">
        <v>0.10550000000000001</v>
      </c>
      <c r="F939" s="66">
        <v>4.4617069892473112E-2</v>
      </c>
      <c r="G939" s="48">
        <f t="shared" si="13"/>
        <v>6.0882930107526899E-2</v>
      </c>
    </row>
    <row r="940" spans="3:7">
      <c r="C940" s="45"/>
      <c r="D940" s="63">
        <v>40322</v>
      </c>
      <c r="E940" s="66">
        <v>0.10050000000000001</v>
      </c>
      <c r="F940" s="66">
        <v>4.4607709677419345E-2</v>
      </c>
      <c r="G940" s="48">
        <f t="shared" si="13"/>
        <v>5.5892290322580661E-2</v>
      </c>
    </row>
    <row r="941" spans="3:7">
      <c r="C941" s="45"/>
      <c r="D941" s="63">
        <v>40332</v>
      </c>
      <c r="E941" s="66">
        <v>0.11</v>
      </c>
      <c r="F941" s="66">
        <v>4.4578629032258073E-2</v>
      </c>
      <c r="G941" s="48">
        <f t="shared" si="13"/>
        <v>6.5421370967741921E-2</v>
      </c>
    </row>
    <row r="942" spans="3:7">
      <c r="C942" s="45"/>
      <c r="D942" s="63">
        <v>40345</v>
      </c>
      <c r="E942" s="66">
        <v>0.1</v>
      </c>
      <c r="F942" s="66">
        <v>4.4582456989247302E-2</v>
      </c>
      <c r="G942" s="48">
        <f t="shared" si="13"/>
        <v>5.5417543010752704E-2</v>
      </c>
    </row>
    <row r="943" spans="3:7">
      <c r="C943" s="45"/>
      <c r="D943" s="63">
        <v>40347</v>
      </c>
      <c r="E943" s="66">
        <v>0.10300000000000001</v>
      </c>
      <c r="F943" s="66">
        <v>4.4596424731182777E-2</v>
      </c>
      <c r="G943" s="48">
        <f t="shared" si="13"/>
        <v>5.8403575268817232E-2</v>
      </c>
    </row>
    <row r="944" spans="3:7">
      <c r="C944" s="45"/>
      <c r="D944" s="63">
        <v>40399</v>
      </c>
      <c r="E944" s="66">
        <v>0.1255</v>
      </c>
      <c r="F944" s="66">
        <v>4.4114919354838709E-2</v>
      </c>
      <c r="G944" s="48">
        <f t="shared" si="13"/>
        <v>8.1385080645161284E-2</v>
      </c>
    </row>
    <row r="945" spans="3:7">
      <c r="C945" s="45"/>
      <c r="D945" s="63">
        <v>40407</v>
      </c>
      <c r="E945" s="66">
        <v>0.10099999999999999</v>
      </c>
      <c r="F945" s="66">
        <v>4.3997505376344087E-2</v>
      </c>
      <c r="G945" s="48">
        <f t="shared" ref="G945:G1008" si="14">E945-F945</f>
        <v>5.7002494623655905E-2</v>
      </c>
    </row>
    <row r="946" spans="3:7">
      <c r="C946" s="45"/>
      <c r="D946" s="63">
        <v>40437</v>
      </c>
      <c r="E946" s="66">
        <v>9.6000000000000002E-2</v>
      </c>
      <c r="F946" s="66">
        <v>4.3066844086021509E-2</v>
      </c>
      <c r="G946" s="48">
        <f t="shared" si="14"/>
        <v>5.2933155913978493E-2</v>
      </c>
    </row>
    <row r="947" spans="3:7">
      <c r="C947" s="45"/>
      <c r="D947" s="63">
        <v>40437</v>
      </c>
      <c r="E947" s="66">
        <v>0.1</v>
      </c>
      <c r="F947" s="66">
        <v>4.3066844086021509E-2</v>
      </c>
      <c r="G947" s="48">
        <f t="shared" si="14"/>
        <v>5.6933155913978496E-2</v>
      </c>
    </row>
    <row r="948" spans="3:7">
      <c r="C948" s="45"/>
      <c r="D948" s="63">
        <v>40437</v>
      </c>
      <c r="E948" s="66">
        <v>0.1</v>
      </c>
      <c r="F948" s="66">
        <v>4.3066844086021509E-2</v>
      </c>
      <c r="G948" s="48">
        <f t="shared" si="14"/>
        <v>5.6933155913978496E-2</v>
      </c>
    </row>
    <row r="949" spans="3:7">
      <c r="C949" s="45"/>
      <c r="D949" s="63">
        <v>40437</v>
      </c>
      <c r="E949" s="66">
        <v>0.10300000000000001</v>
      </c>
      <c r="F949" s="66">
        <v>4.3066844086021509E-2</v>
      </c>
      <c r="G949" s="48">
        <f t="shared" si="14"/>
        <v>5.9933155913978499E-2</v>
      </c>
    </row>
    <row r="950" spans="3:7">
      <c r="C950" s="45"/>
      <c r="D950" s="63">
        <v>40472</v>
      </c>
      <c r="E950" s="66">
        <v>0.10400000000000001</v>
      </c>
      <c r="F950" s="66">
        <v>4.1981806451612903E-2</v>
      </c>
      <c r="G950" s="48">
        <f t="shared" si="14"/>
        <v>6.2018193548387106E-2</v>
      </c>
    </row>
    <row r="951" spans="3:7">
      <c r="C951" s="45"/>
      <c r="D951" s="63">
        <v>40484</v>
      </c>
      <c r="E951" s="66">
        <v>9.7500000000000003E-2</v>
      </c>
      <c r="F951" s="66">
        <v>4.1718650537634405E-2</v>
      </c>
      <c r="G951" s="48">
        <f t="shared" si="14"/>
        <v>5.5781349462365598E-2</v>
      </c>
    </row>
    <row r="952" spans="3:7">
      <c r="C952" s="45"/>
      <c r="D952" s="63">
        <v>40484</v>
      </c>
      <c r="E952" s="66">
        <v>9.7500000000000003E-2</v>
      </c>
      <c r="F952" s="66">
        <v>4.1718650537634405E-2</v>
      </c>
      <c r="G952" s="48">
        <f t="shared" si="14"/>
        <v>5.5781349462365598E-2</v>
      </c>
    </row>
    <row r="953" spans="3:7">
      <c r="C953" s="45"/>
      <c r="D953" s="63">
        <v>40485</v>
      </c>
      <c r="E953" s="66">
        <v>0.1075</v>
      </c>
      <c r="F953" s="66">
        <v>4.1686822580645148E-2</v>
      </c>
      <c r="G953" s="48">
        <f t="shared" si="14"/>
        <v>6.5813177419354857E-2</v>
      </c>
    </row>
    <row r="954" spans="3:7">
      <c r="C954" s="45"/>
      <c r="D954" s="63">
        <v>40501</v>
      </c>
      <c r="E954" s="66">
        <v>0.10199999999999999</v>
      </c>
      <c r="F954" s="66">
        <v>4.1433365591397847E-2</v>
      </c>
      <c r="G954" s="48">
        <f t="shared" si="14"/>
        <v>6.0566634408602146E-2</v>
      </c>
    </row>
    <row r="955" spans="3:7">
      <c r="C955" s="45"/>
      <c r="D955" s="63">
        <v>40513</v>
      </c>
      <c r="E955" s="66">
        <v>0.1</v>
      </c>
      <c r="F955" s="66">
        <v>4.1242424731182788E-2</v>
      </c>
      <c r="G955" s="48">
        <f t="shared" si="14"/>
        <v>5.8757575268817218E-2</v>
      </c>
    </row>
    <row r="956" spans="3:7">
      <c r="C956" s="45"/>
      <c r="D956" s="63">
        <v>40518</v>
      </c>
      <c r="E956" s="66">
        <v>9.5600000000000004E-2</v>
      </c>
      <c r="F956" s="66">
        <v>4.1192537634408596E-2</v>
      </c>
      <c r="G956" s="48">
        <f t="shared" si="14"/>
        <v>5.4407462365591408E-2</v>
      </c>
    </row>
    <row r="957" spans="3:7">
      <c r="C957" s="45"/>
      <c r="D957" s="63">
        <v>40518</v>
      </c>
      <c r="E957" s="66">
        <v>0.1009</v>
      </c>
      <c r="F957" s="66">
        <v>4.1192537634408596E-2</v>
      </c>
      <c r="G957" s="48">
        <f t="shared" si="14"/>
        <v>5.9707462365591407E-2</v>
      </c>
    </row>
    <row r="958" spans="3:7">
      <c r="C958" s="45"/>
      <c r="D958" s="63">
        <v>40521</v>
      </c>
      <c r="E958" s="66">
        <v>0.10249999999999999</v>
      </c>
      <c r="F958" s="66">
        <v>4.1155784946236555E-2</v>
      </c>
      <c r="G958" s="48">
        <f t="shared" si="14"/>
        <v>6.1344215053763439E-2</v>
      </c>
    </row>
    <row r="959" spans="3:7">
      <c r="C959" s="45"/>
      <c r="D959" s="63">
        <v>40526</v>
      </c>
      <c r="E959" s="66">
        <v>0.1033</v>
      </c>
      <c r="F959" s="66">
        <v>4.1107086021505375E-2</v>
      </c>
      <c r="G959" s="48">
        <f t="shared" si="14"/>
        <v>6.2192913978494628E-2</v>
      </c>
    </row>
    <row r="960" spans="3:7">
      <c r="C960" s="45"/>
      <c r="D960" s="63">
        <v>40529</v>
      </c>
      <c r="E960" s="66">
        <v>0.10099999999999999</v>
      </c>
      <c r="F960" s="66">
        <v>4.1073688172043016E-2</v>
      </c>
      <c r="G960" s="48">
        <f t="shared" si="14"/>
        <v>5.9926311827956977E-2</v>
      </c>
    </row>
    <row r="961" spans="3:7">
      <c r="C961" s="45"/>
      <c r="D961" s="63">
        <v>40532</v>
      </c>
      <c r="E961" s="66">
        <v>0.10099999999999999</v>
      </c>
      <c r="F961" s="66">
        <v>4.1054091397849463E-2</v>
      </c>
      <c r="G961" s="48">
        <f t="shared" si="14"/>
        <v>5.994590860215053E-2</v>
      </c>
    </row>
    <row r="962" spans="3:7">
      <c r="C962" s="45"/>
      <c r="D962" s="63">
        <v>40535</v>
      </c>
      <c r="E962" s="66">
        <v>9.9199999999999997E-2</v>
      </c>
      <c r="F962" s="66">
        <v>4.0996290322580647E-2</v>
      </c>
      <c r="G962" s="48">
        <f t="shared" si="14"/>
        <v>5.8203709677419349E-2</v>
      </c>
    </row>
    <row r="963" spans="3:7">
      <c r="C963" s="45"/>
      <c r="D963" s="63">
        <v>40549</v>
      </c>
      <c r="E963" s="66">
        <v>0.10349999999999999</v>
      </c>
      <c r="F963" s="66">
        <v>4.0861134408602152E-2</v>
      </c>
      <c r="G963" s="48">
        <f t="shared" si="14"/>
        <v>6.2638865591397835E-2</v>
      </c>
    </row>
    <row r="964" spans="3:7">
      <c r="C964" s="45"/>
      <c r="D964" s="63">
        <v>40555</v>
      </c>
      <c r="E964" s="66">
        <v>0.10300000000000001</v>
      </c>
      <c r="F964" s="66">
        <v>4.0830349462365592E-2</v>
      </c>
      <c r="G964" s="48">
        <f t="shared" si="14"/>
        <v>6.2169650537634416E-2</v>
      </c>
    </row>
    <row r="965" spans="3:7">
      <c r="C965" s="45"/>
      <c r="D965" s="63">
        <v>40556</v>
      </c>
      <c r="E965" s="66">
        <v>0.10300000000000001</v>
      </c>
      <c r="F965" s="66">
        <v>4.0823462365591409E-2</v>
      </c>
      <c r="G965" s="48">
        <f t="shared" si="14"/>
        <v>6.2176537634408599E-2</v>
      </c>
    </row>
    <row r="966" spans="3:7">
      <c r="C966" s="45"/>
      <c r="D966" s="63">
        <v>40612</v>
      </c>
      <c r="E966" s="66">
        <v>0.10099999999999999</v>
      </c>
      <c r="F966" s="66">
        <v>4.1615430107526885E-2</v>
      </c>
      <c r="G966" s="48">
        <f t="shared" si="14"/>
        <v>5.9384569892473107E-2</v>
      </c>
    </row>
    <row r="967" spans="3:7">
      <c r="C967" s="45"/>
      <c r="D967" s="63">
        <v>40633</v>
      </c>
      <c r="E967" s="66">
        <v>9.4499999999999987E-2</v>
      </c>
      <c r="F967" s="66">
        <v>4.2005720430107522E-2</v>
      </c>
      <c r="G967" s="48">
        <f t="shared" si="14"/>
        <v>5.2494279569892464E-2</v>
      </c>
    </row>
    <row r="968" spans="3:7">
      <c r="C968" s="45"/>
      <c r="D968" s="63">
        <v>40651</v>
      </c>
      <c r="E968" s="66">
        <v>0.10050000000000001</v>
      </c>
      <c r="F968" s="66">
        <v>4.2360736559139786E-2</v>
      </c>
      <c r="G968" s="48">
        <f t="shared" si="14"/>
        <v>5.813926344086022E-2</v>
      </c>
    </row>
    <row r="969" spans="3:7">
      <c r="C969" s="45"/>
      <c r="D969" s="63">
        <v>40689</v>
      </c>
      <c r="E969" s="66">
        <v>0.105</v>
      </c>
      <c r="F969" s="66">
        <v>4.320301612903224E-2</v>
      </c>
      <c r="G969" s="48">
        <f t="shared" si="14"/>
        <v>6.1796983870967756E-2</v>
      </c>
    </row>
    <row r="970" spans="3:7">
      <c r="C970" s="45"/>
      <c r="D970" s="63">
        <v>40715</v>
      </c>
      <c r="E970" s="66">
        <v>0.1</v>
      </c>
      <c r="F970" s="66">
        <v>4.3619865591397834E-2</v>
      </c>
      <c r="G970" s="48">
        <f t="shared" si="14"/>
        <v>5.6380134408602171E-2</v>
      </c>
    </row>
    <row r="971" spans="3:7">
      <c r="C971" s="45"/>
      <c r="D971" s="63">
        <v>40723</v>
      </c>
      <c r="E971" s="66">
        <v>8.8300000000000003E-2</v>
      </c>
      <c r="F971" s="66">
        <v>4.3787139784946201E-2</v>
      </c>
      <c r="G971" s="48">
        <f t="shared" si="14"/>
        <v>4.4512860215053802E-2</v>
      </c>
    </row>
    <row r="972" spans="3:7">
      <c r="C972" s="45"/>
      <c r="D972" s="63">
        <v>40756</v>
      </c>
      <c r="E972" s="66">
        <v>9.1999999999999998E-2</v>
      </c>
      <c r="F972" s="66">
        <v>4.4088784946236539E-2</v>
      </c>
      <c r="G972" s="48">
        <f t="shared" si="14"/>
        <v>4.7911215053763459E-2</v>
      </c>
    </row>
    <row r="973" spans="3:7">
      <c r="C973" s="45"/>
      <c r="D973" s="63">
        <v>40787</v>
      </c>
      <c r="E973" s="66">
        <v>0.10099999999999999</v>
      </c>
      <c r="F973" s="66">
        <v>4.3239553763440873E-2</v>
      </c>
      <c r="G973" s="48">
        <f t="shared" si="14"/>
        <v>5.776044623655912E-2</v>
      </c>
    </row>
    <row r="974" spans="3:7">
      <c r="C974" s="45"/>
      <c r="D974" s="63">
        <v>40861</v>
      </c>
      <c r="E974" s="66">
        <v>9.6000000000000002E-2</v>
      </c>
      <c r="F974" s="66">
        <v>3.9267688172043028E-2</v>
      </c>
      <c r="G974" s="48">
        <f t="shared" si="14"/>
        <v>5.6732311827956974E-2</v>
      </c>
    </row>
    <row r="975" spans="3:7">
      <c r="C975" s="45"/>
      <c r="D975" s="63">
        <v>40890</v>
      </c>
      <c r="E975" s="66">
        <v>9.5000000000000001E-2</v>
      </c>
      <c r="F975" s="66">
        <v>3.7558043010752697E-2</v>
      </c>
      <c r="G975" s="48">
        <f t="shared" si="14"/>
        <v>5.7441956989247304E-2</v>
      </c>
    </row>
    <row r="976" spans="3:7">
      <c r="C976" s="45"/>
      <c r="D976" s="63">
        <v>40897</v>
      </c>
      <c r="E976" s="66">
        <v>0.1</v>
      </c>
      <c r="F976" s="66">
        <v>3.7120876344086014E-2</v>
      </c>
      <c r="G976" s="48">
        <f t="shared" si="14"/>
        <v>6.2879123655913999E-2</v>
      </c>
    </row>
    <row r="977" spans="3:7">
      <c r="C977" s="45"/>
      <c r="D977" s="63">
        <v>40899</v>
      </c>
      <c r="E977" s="66">
        <v>0.10400000000000001</v>
      </c>
      <c r="F977" s="66">
        <v>3.6953274193548394E-2</v>
      </c>
      <c r="G977" s="48">
        <f t="shared" si="14"/>
        <v>6.7046725806451615E-2</v>
      </c>
    </row>
    <row r="978" spans="3:7">
      <c r="C978" s="45"/>
      <c r="D978" s="63">
        <v>40918</v>
      </c>
      <c r="E978" s="66">
        <v>9.06E-2</v>
      </c>
      <c r="F978" s="66">
        <v>3.5883247311827945E-2</v>
      </c>
      <c r="G978" s="48">
        <f t="shared" si="14"/>
        <v>5.4716752688172055E-2</v>
      </c>
    </row>
    <row r="979" spans="3:7">
      <c r="C979" s="45"/>
      <c r="D979" s="63">
        <v>40918</v>
      </c>
      <c r="E979" s="66">
        <v>9.4499999999999987E-2</v>
      </c>
      <c r="F979" s="66">
        <v>3.5883247311827945E-2</v>
      </c>
      <c r="G979" s="48">
        <f t="shared" si="14"/>
        <v>5.8616752688172041E-2</v>
      </c>
    </row>
    <row r="980" spans="3:7">
      <c r="C980" s="45"/>
      <c r="D980" s="63">
        <v>40918</v>
      </c>
      <c r="E980" s="66">
        <v>9.4499999999999987E-2</v>
      </c>
      <c r="F980" s="66">
        <v>3.5883247311827945E-2</v>
      </c>
      <c r="G980" s="48">
        <f t="shared" si="14"/>
        <v>5.8616752688172041E-2</v>
      </c>
    </row>
    <row r="981" spans="3:7">
      <c r="C981" s="45"/>
      <c r="D981" s="63">
        <v>40931</v>
      </c>
      <c r="E981" s="66">
        <v>0.10199999999999999</v>
      </c>
      <c r="F981" s="66">
        <v>3.521843548387097E-2</v>
      </c>
      <c r="G981" s="48">
        <f t="shared" si="14"/>
        <v>6.6781564516129016E-2</v>
      </c>
    </row>
    <row r="982" spans="3:7">
      <c r="C982" s="45"/>
      <c r="D982" s="63">
        <v>40939</v>
      </c>
      <c r="E982" s="66">
        <v>0.1</v>
      </c>
      <c r="F982" s="66">
        <v>3.4814817204301074E-2</v>
      </c>
      <c r="G982" s="48">
        <f t="shared" si="14"/>
        <v>6.5185182795698932E-2</v>
      </c>
    </row>
    <row r="983" spans="3:7">
      <c r="C983" s="45"/>
      <c r="D983" s="63">
        <v>41023</v>
      </c>
      <c r="E983" s="66">
        <v>9.5000000000000001E-2</v>
      </c>
      <c r="F983" s="66">
        <v>3.1537155913978487E-2</v>
      </c>
      <c r="G983" s="48">
        <f t="shared" si="14"/>
        <v>6.3462844086021514E-2</v>
      </c>
    </row>
    <row r="984" spans="3:7">
      <c r="C984" s="45"/>
      <c r="D984" s="63">
        <v>41023</v>
      </c>
      <c r="E984" s="66">
        <v>9.7500000000000003E-2</v>
      </c>
      <c r="F984" s="66">
        <v>3.1537155913978487E-2</v>
      </c>
      <c r="G984" s="48">
        <f t="shared" si="14"/>
        <v>6.5962844086021516E-2</v>
      </c>
    </row>
    <row r="985" spans="3:7">
      <c r="C985" s="45"/>
      <c r="D985" s="63">
        <v>41036</v>
      </c>
      <c r="E985" s="66">
        <v>9.8000000000000004E-2</v>
      </c>
      <c r="F985" s="66">
        <v>3.1299048387096767E-2</v>
      </c>
      <c r="G985" s="48">
        <f t="shared" si="14"/>
        <v>6.6700951612903236E-2</v>
      </c>
    </row>
    <row r="986" spans="3:7">
      <c r="C986" s="45"/>
      <c r="D986" s="63">
        <v>41051</v>
      </c>
      <c r="E986" s="66">
        <v>9.6000000000000002E-2</v>
      </c>
      <c r="F986" s="66">
        <v>3.0955252688172039E-2</v>
      </c>
      <c r="G986" s="48">
        <f t="shared" si="14"/>
        <v>6.5044747311827966E-2</v>
      </c>
    </row>
    <row r="987" spans="3:7">
      <c r="C987" s="45"/>
      <c r="D987" s="63">
        <v>41053</v>
      </c>
      <c r="E987" s="66">
        <v>9.6999999999999989E-2</v>
      </c>
      <c r="F987" s="66">
        <v>3.090409139784946E-2</v>
      </c>
      <c r="G987" s="48">
        <f t="shared" si="14"/>
        <v>6.6095908602150533E-2</v>
      </c>
    </row>
    <row r="988" spans="3:7">
      <c r="C988" s="45"/>
      <c r="D988" s="63">
        <v>41067</v>
      </c>
      <c r="E988" s="66">
        <v>0.10300000000000001</v>
      </c>
      <c r="F988" s="66">
        <v>3.0613860215053752E-2</v>
      </c>
      <c r="G988" s="48">
        <f t="shared" si="14"/>
        <v>7.2386139784946263E-2</v>
      </c>
    </row>
    <row r="989" spans="3:7">
      <c r="C989" s="45"/>
      <c r="D989" s="63">
        <v>41075</v>
      </c>
      <c r="E989" s="66">
        <v>0.10400000000000001</v>
      </c>
      <c r="F989" s="66">
        <v>3.0531752688172032E-2</v>
      </c>
      <c r="G989" s="48">
        <f t="shared" si="14"/>
        <v>7.3468247311827981E-2</v>
      </c>
    </row>
    <row r="990" spans="3:7">
      <c r="C990" s="45"/>
      <c r="D990" s="63">
        <v>41078</v>
      </c>
      <c r="E990" s="66">
        <v>9.6000000000000002E-2</v>
      </c>
      <c r="F990" s="66">
        <v>3.0518161290322563E-2</v>
      </c>
      <c r="G990" s="48">
        <f t="shared" si="14"/>
        <v>6.5481838709677442E-2</v>
      </c>
    </row>
    <row r="991" spans="3:7">
      <c r="C991" s="45"/>
      <c r="D991" s="63">
        <v>41092</v>
      </c>
      <c r="E991" s="66">
        <v>9.7500000000000003E-2</v>
      </c>
      <c r="F991" s="66">
        <v>3.0360569892473103E-2</v>
      </c>
      <c r="G991" s="48">
        <f t="shared" si="14"/>
        <v>6.7139430107526904E-2</v>
      </c>
    </row>
    <row r="992" spans="3:7">
      <c r="C992" s="45"/>
      <c r="D992" s="63">
        <v>41206</v>
      </c>
      <c r="E992" s="66">
        <v>0.10300000000000001</v>
      </c>
      <c r="F992" s="66">
        <v>2.921232258064518E-2</v>
      </c>
      <c r="G992" s="48">
        <f t="shared" si="14"/>
        <v>7.3787677419354825E-2</v>
      </c>
    </row>
    <row r="993" spans="3:7">
      <c r="C993" s="45"/>
      <c r="D993" s="63">
        <v>41208</v>
      </c>
      <c r="E993" s="66">
        <v>9.5000000000000001E-2</v>
      </c>
      <c r="F993" s="66">
        <v>2.9188134408602167E-2</v>
      </c>
      <c r="G993" s="48">
        <f t="shared" si="14"/>
        <v>6.5811865591397831E-2</v>
      </c>
    </row>
    <row r="994" spans="3:7">
      <c r="C994" s="45"/>
      <c r="D994" s="63">
        <v>41213</v>
      </c>
      <c r="E994" s="66">
        <v>9.3000000000000013E-2</v>
      </c>
      <c r="F994" s="66">
        <v>2.9149166666666677E-2</v>
      </c>
      <c r="G994" s="48">
        <f t="shared" si="14"/>
        <v>6.3850833333333329E-2</v>
      </c>
    </row>
    <row r="995" spans="3:7">
      <c r="C995" s="45"/>
      <c r="D995" s="63">
        <v>41213</v>
      </c>
      <c r="E995" s="66">
        <v>9.9000000000000005E-2</v>
      </c>
      <c r="F995" s="66">
        <v>2.9149166666666677E-2</v>
      </c>
      <c r="G995" s="48">
        <f t="shared" si="14"/>
        <v>6.9850833333333334E-2</v>
      </c>
    </row>
    <row r="996" spans="3:7">
      <c r="C996" s="45"/>
      <c r="D996" s="63">
        <v>41213</v>
      </c>
      <c r="E996" s="66">
        <v>0.1</v>
      </c>
      <c r="F996" s="66">
        <v>2.9149166666666677E-2</v>
      </c>
      <c r="G996" s="48">
        <f t="shared" si="14"/>
        <v>7.0850833333333335E-2</v>
      </c>
    </row>
    <row r="997" spans="3:7">
      <c r="C997" s="45"/>
      <c r="D997" s="63">
        <v>41214</v>
      </c>
      <c r="E997" s="66">
        <v>9.4499999999999987E-2</v>
      </c>
      <c r="F997" s="66">
        <v>2.9139021505376353E-2</v>
      </c>
      <c r="G997" s="48">
        <f t="shared" si="14"/>
        <v>6.5360978494623634E-2</v>
      </c>
    </row>
    <row r="998" spans="3:7">
      <c r="C998" s="45"/>
      <c r="D998" s="63">
        <v>41221</v>
      </c>
      <c r="E998" s="66">
        <v>0.10099999999999999</v>
      </c>
      <c r="F998" s="66">
        <v>2.9057903225806481E-2</v>
      </c>
      <c r="G998" s="48">
        <f t="shared" si="14"/>
        <v>7.1942096774193512E-2</v>
      </c>
    </row>
    <row r="999" spans="3:7">
      <c r="C999" s="45"/>
      <c r="D999" s="63">
        <v>41222</v>
      </c>
      <c r="E999" s="66">
        <v>0.10300000000000001</v>
      </c>
      <c r="F999" s="66">
        <v>2.9036510752688201E-2</v>
      </c>
      <c r="G999" s="48">
        <f t="shared" si="14"/>
        <v>7.3963489247311803E-2</v>
      </c>
    </row>
    <row r="1000" spans="3:7">
      <c r="C1000" s="45"/>
      <c r="D1000" s="63">
        <v>41239</v>
      </c>
      <c r="E1000" s="66">
        <v>0.1</v>
      </c>
      <c r="F1000" s="66">
        <v>2.8835198924731211E-2</v>
      </c>
      <c r="G1000" s="48">
        <f t="shared" si="14"/>
        <v>7.1164801075268791E-2</v>
      </c>
    </row>
    <row r="1001" spans="3:7">
      <c r="C1001" s="45"/>
      <c r="D1001" s="63">
        <v>41241</v>
      </c>
      <c r="E1001" s="66">
        <v>0.10400000000000001</v>
      </c>
      <c r="F1001" s="66">
        <v>2.8789236559139817E-2</v>
      </c>
      <c r="G1001" s="48">
        <f t="shared" si="14"/>
        <v>7.5210763440860195E-2</v>
      </c>
    </row>
    <row r="1002" spans="3:7">
      <c r="C1002" s="45"/>
      <c r="D1002" s="63">
        <v>41241</v>
      </c>
      <c r="E1002" s="66">
        <v>0.105</v>
      </c>
      <c r="F1002" s="66">
        <v>2.8789236559139817E-2</v>
      </c>
      <c r="G1002" s="48">
        <f t="shared" si="14"/>
        <v>7.6210763440860183E-2</v>
      </c>
    </row>
    <row r="1003" spans="3:7">
      <c r="C1003" s="45"/>
      <c r="D1003" s="63">
        <v>41247</v>
      </c>
      <c r="E1003" s="66">
        <v>0.1</v>
      </c>
      <c r="F1003" s="66">
        <v>2.8653779569892499E-2</v>
      </c>
      <c r="G1003" s="48">
        <f t="shared" si="14"/>
        <v>7.1346220430107507E-2</v>
      </c>
    </row>
    <row r="1004" spans="3:7">
      <c r="C1004" s="45"/>
      <c r="D1004" s="37">
        <v>41247</v>
      </c>
      <c r="E1004" s="66">
        <v>0.105</v>
      </c>
      <c r="F1004" s="66">
        <v>2.8653779569892499E-2</v>
      </c>
      <c r="G1004" s="48">
        <f t="shared" si="14"/>
        <v>7.6346220430107498E-2</v>
      </c>
    </row>
    <row r="1005" spans="3:7">
      <c r="C1005" s="45"/>
      <c r="D1005" s="37">
        <v>41263</v>
      </c>
      <c r="E1005" s="66">
        <v>9.5000000000000001E-2</v>
      </c>
      <c r="F1005" s="66">
        <v>2.8352413978494632E-2</v>
      </c>
      <c r="G1005" s="48">
        <f t="shared" si="14"/>
        <v>6.6647586021505362E-2</v>
      </c>
    </row>
    <row r="1006" spans="3:7">
      <c r="C1006" s="45"/>
      <c r="D1006" s="37">
        <v>41263</v>
      </c>
      <c r="E1006" s="66">
        <v>0.10099999999999999</v>
      </c>
      <c r="F1006" s="66">
        <v>2.8352413978494632E-2</v>
      </c>
      <c r="G1006" s="48">
        <f t="shared" si="14"/>
        <v>7.2647586021505367E-2</v>
      </c>
    </row>
    <row r="1007" spans="3:7">
      <c r="C1007" s="45"/>
      <c r="D1007" s="37">
        <v>41263</v>
      </c>
      <c r="E1007" s="66">
        <v>0.10249999999999999</v>
      </c>
      <c r="F1007" s="66">
        <v>2.8352413978494632E-2</v>
      </c>
      <c r="G1007" s="48">
        <f t="shared" si="14"/>
        <v>7.4147586021505368E-2</v>
      </c>
    </row>
    <row r="1008" spans="3:7">
      <c r="C1008" s="45"/>
      <c r="D1008" s="37">
        <v>41263</v>
      </c>
      <c r="E1008" s="66">
        <v>0.10300000000000001</v>
      </c>
      <c r="F1008" s="66">
        <v>2.8352413978494632E-2</v>
      </c>
      <c r="G1008" s="48">
        <f t="shared" si="14"/>
        <v>7.4647586021505369E-2</v>
      </c>
    </row>
    <row r="1009" spans="3:7">
      <c r="C1009" s="45"/>
      <c r="D1009" s="37">
        <v>41263</v>
      </c>
      <c r="E1009" s="66">
        <v>0.10400000000000001</v>
      </c>
      <c r="F1009" s="66">
        <v>2.8352413978494632E-2</v>
      </c>
      <c r="G1009" s="48">
        <f t="shared" ref="G1009:G1072" si="15">E1009-F1009</f>
        <v>7.564758602150537E-2</v>
      </c>
    </row>
    <row r="1010" spans="3:7">
      <c r="C1010" s="45"/>
      <c r="D1010" s="37">
        <v>41263</v>
      </c>
      <c r="E1010" s="66">
        <v>0.105</v>
      </c>
      <c r="F1010" s="66">
        <v>2.8352413978494632E-2</v>
      </c>
      <c r="G1010" s="48">
        <f t="shared" si="15"/>
        <v>7.6647586021505371E-2</v>
      </c>
    </row>
    <row r="1011" spans="3:7">
      <c r="C1011" s="45"/>
      <c r="D1011" s="37">
        <v>41269</v>
      </c>
      <c r="E1011" s="66">
        <v>9.8000000000000004E-2</v>
      </c>
      <c r="F1011" s="66">
        <v>2.8291360215053782E-2</v>
      </c>
      <c r="G1011" s="48">
        <f t="shared" si="15"/>
        <v>6.9708639784946222E-2</v>
      </c>
    </row>
    <row r="1012" spans="3:7">
      <c r="C1012" s="45"/>
      <c r="D1012" s="37">
        <v>41327</v>
      </c>
      <c r="E1012" s="66">
        <v>9.6000000000000002E-2</v>
      </c>
      <c r="F1012" s="66">
        <v>2.8616317204301071E-2</v>
      </c>
      <c r="G1012" s="48">
        <f t="shared" si="15"/>
        <v>6.7383682795698924E-2</v>
      </c>
    </row>
    <row r="1013" spans="3:7">
      <c r="C1013" s="45"/>
      <c r="D1013" s="37">
        <v>41347</v>
      </c>
      <c r="E1013" s="66">
        <v>9.3000000000000013E-2</v>
      </c>
      <c r="F1013" s="66">
        <v>2.8943962365591387E-2</v>
      </c>
      <c r="G1013" s="48">
        <f t="shared" si="15"/>
        <v>6.4056037634408619E-2</v>
      </c>
    </row>
    <row r="1014" spans="3:7">
      <c r="C1014" s="45"/>
      <c r="D1014" s="37">
        <v>41360</v>
      </c>
      <c r="E1014" s="66">
        <v>9.8000000000000004E-2</v>
      </c>
      <c r="F1014" s="66">
        <v>2.9168129032258062E-2</v>
      </c>
      <c r="G1014" s="48">
        <f t="shared" si="15"/>
        <v>6.8831870967741945E-2</v>
      </c>
    </row>
    <row r="1015" spans="3:7">
      <c r="C1015" s="45"/>
      <c r="D1015" s="37">
        <v>41387</v>
      </c>
      <c r="E1015" s="66">
        <v>9.8000000000000004E-2</v>
      </c>
      <c r="F1015" s="66">
        <v>2.9569075268817205E-2</v>
      </c>
      <c r="G1015" s="48">
        <f t="shared" si="15"/>
        <v>6.8430924731182799E-2</v>
      </c>
    </row>
    <row r="1016" spans="3:7">
      <c r="C1016" s="45"/>
      <c r="D1016" s="37">
        <v>41404</v>
      </c>
      <c r="E1016" s="66">
        <v>9.2499999999999999E-2</v>
      </c>
      <c r="F1016" s="66">
        <v>2.9637946236559135E-2</v>
      </c>
      <c r="G1016" s="48">
        <f t="shared" si="15"/>
        <v>6.2862053763440867E-2</v>
      </c>
    </row>
    <row r="1017" spans="3:7">
      <c r="C1017" s="45"/>
      <c r="D1017" s="37">
        <v>41438</v>
      </c>
      <c r="E1017" s="66">
        <v>9.4E-2</v>
      </c>
      <c r="F1017" s="66">
        <v>3.0150408602150545E-2</v>
      </c>
      <c r="G1017" s="48">
        <f t="shared" si="15"/>
        <v>6.3849591397849459E-2</v>
      </c>
    </row>
    <row r="1018" spans="3:7">
      <c r="C1018" s="45"/>
      <c r="D1018" s="37">
        <v>41443</v>
      </c>
      <c r="E1018" s="66">
        <v>9.2799999999999994E-2</v>
      </c>
      <c r="F1018" s="66">
        <v>3.0231897849462376E-2</v>
      </c>
      <c r="G1018" s="48">
        <f t="shared" si="15"/>
        <v>6.2568102150537624E-2</v>
      </c>
    </row>
    <row r="1019" spans="3:7">
      <c r="C1019" s="45"/>
      <c r="D1019" s="37">
        <v>41443</v>
      </c>
      <c r="E1019" s="66">
        <v>9.2799999999999994E-2</v>
      </c>
      <c r="F1019" s="66">
        <v>3.0231897849462376E-2</v>
      </c>
      <c r="G1019" s="48">
        <f t="shared" si="15"/>
        <v>6.2568102150537624E-2</v>
      </c>
    </row>
    <row r="1020" spans="3:7">
      <c r="C1020" s="45"/>
      <c r="D1020" s="37">
        <v>41450</v>
      </c>
      <c r="E1020" s="66">
        <v>9.8000000000000004E-2</v>
      </c>
      <c r="F1020" s="66">
        <v>3.0404478494623671E-2</v>
      </c>
      <c r="G1020" s="48">
        <f t="shared" si="15"/>
        <v>6.759552150537633E-2</v>
      </c>
    </row>
    <row r="1021" spans="3:7">
      <c r="C1021" s="45"/>
      <c r="D1021" s="37">
        <v>41540</v>
      </c>
      <c r="E1021" s="66">
        <v>9.6000000000000002E-2</v>
      </c>
      <c r="F1021" s="66">
        <v>3.3264198924731182E-2</v>
      </c>
      <c r="G1021" s="48">
        <f t="shared" si="15"/>
        <v>6.2735801075268827E-2</v>
      </c>
    </row>
    <row r="1022" spans="3:7">
      <c r="C1022" s="45"/>
      <c r="D1022" s="37">
        <v>41584</v>
      </c>
      <c r="E1022" s="66">
        <v>0.10199999999999999</v>
      </c>
      <c r="F1022" s="66">
        <v>3.4235107526881713E-2</v>
      </c>
      <c r="G1022" s="48">
        <f t="shared" si="15"/>
        <v>6.7764892473118288E-2</v>
      </c>
    </row>
    <row r="1023" spans="3:7">
      <c r="C1023" s="45"/>
      <c r="D1023" s="37">
        <v>41591</v>
      </c>
      <c r="E1023" s="66">
        <v>9.8400000000000001E-2</v>
      </c>
      <c r="F1023" s="66">
        <v>3.4418806451612896E-2</v>
      </c>
      <c r="G1023" s="48">
        <f t="shared" si="15"/>
        <v>6.3981193548387105E-2</v>
      </c>
    </row>
    <row r="1024" spans="3:7">
      <c r="C1024" s="45"/>
      <c r="D1024" s="37">
        <v>41592</v>
      </c>
      <c r="E1024" s="66">
        <v>0.10249999999999999</v>
      </c>
      <c r="F1024" s="66">
        <v>3.4455768817204295E-2</v>
      </c>
      <c r="G1024" s="48">
        <f t="shared" si="15"/>
        <v>6.8044231182795706E-2</v>
      </c>
    </row>
    <row r="1025" spans="3:7">
      <c r="C1025" s="45"/>
      <c r="D1025" s="37">
        <v>41600</v>
      </c>
      <c r="E1025" s="66">
        <v>9.5000000000000001E-2</v>
      </c>
      <c r="F1025" s="66">
        <v>3.4686612903225798E-2</v>
      </c>
      <c r="G1025" s="48">
        <f t="shared" si="15"/>
        <v>6.0313387096774203E-2</v>
      </c>
    </row>
    <row r="1026" spans="3:7">
      <c r="C1026" s="45"/>
      <c r="D1026" s="37">
        <v>41613</v>
      </c>
      <c r="E1026" s="66">
        <v>0.10199999999999999</v>
      </c>
      <c r="F1026" s="66">
        <v>3.4991833333333326E-2</v>
      </c>
      <c r="G1026" s="48">
        <f t="shared" si="15"/>
        <v>6.7008166666666674E-2</v>
      </c>
    </row>
    <row r="1027" spans="3:7">
      <c r="C1027" s="45"/>
      <c r="D1027" s="37">
        <v>41621</v>
      </c>
      <c r="E1027" s="66">
        <v>9.6000000000000002E-2</v>
      </c>
      <c r="F1027" s="66">
        <v>3.5233241935483856E-2</v>
      </c>
      <c r="G1027" s="48">
        <f t="shared" si="15"/>
        <v>6.0766758064516146E-2</v>
      </c>
    </row>
    <row r="1028" spans="3:7">
      <c r="C1028" s="45"/>
      <c r="D1028" s="37">
        <v>41624</v>
      </c>
      <c r="E1028" s="66">
        <v>9.7299999999999998E-2</v>
      </c>
      <c r="F1028" s="66">
        <v>3.5275795698924708E-2</v>
      </c>
      <c r="G1028" s="48">
        <f t="shared" si="15"/>
        <v>6.2024204301075289E-2</v>
      </c>
    </row>
    <row r="1029" spans="3:7">
      <c r="C1029" s="45"/>
      <c r="D1029" s="37">
        <v>41625</v>
      </c>
      <c r="E1029" s="66">
        <v>0.1</v>
      </c>
      <c r="F1029" s="66">
        <v>3.531835483870966E-2</v>
      </c>
      <c r="G1029" s="48">
        <f t="shared" si="15"/>
        <v>6.4681645161290352E-2</v>
      </c>
    </row>
    <row r="1030" spans="3:7">
      <c r="C1030" s="45"/>
      <c r="D1030" s="37">
        <v>41626</v>
      </c>
      <c r="E1030" s="66">
        <v>9.0800000000000006E-2</v>
      </c>
      <c r="F1030" s="66">
        <v>3.5361720430107504E-2</v>
      </c>
      <c r="G1030" s="48">
        <f t="shared" si="15"/>
        <v>5.5438279569892501E-2</v>
      </c>
    </row>
    <row r="1031" spans="3:7">
      <c r="C1031" s="45"/>
      <c r="D1031" s="37">
        <v>41631</v>
      </c>
      <c r="E1031" s="66">
        <v>9.7200000000000009E-2</v>
      </c>
      <c r="F1031" s="66">
        <v>3.5505096774193522E-2</v>
      </c>
      <c r="G1031" s="48">
        <f t="shared" si="15"/>
        <v>6.1694903225806487E-2</v>
      </c>
    </row>
    <row r="1032" spans="3:7">
      <c r="C1032" s="45"/>
      <c r="D1032" s="37">
        <v>41638</v>
      </c>
      <c r="E1032" s="66">
        <v>0.1</v>
      </c>
      <c r="F1032" s="66">
        <v>3.5762059139784919E-2</v>
      </c>
      <c r="G1032" s="48">
        <f t="shared" si="15"/>
        <v>6.4237940860215087E-2</v>
      </c>
    </row>
    <row r="1033" spans="3:7">
      <c r="C1033" s="45"/>
      <c r="D1033" s="37">
        <v>41660</v>
      </c>
      <c r="E1033" s="66">
        <v>9.6500000000000002E-2</v>
      </c>
      <c r="F1033" s="66">
        <v>3.6589349462365563E-2</v>
      </c>
      <c r="G1033" s="48">
        <f t="shared" si="15"/>
        <v>5.991065053763444E-2</v>
      </c>
    </row>
    <row r="1034" spans="3:7">
      <c r="C1034" s="45"/>
      <c r="D1034" s="37">
        <v>41661</v>
      </c>
      <c r="E1034" s="66">
        <v>9.1799999999999993E-2</v>
      </c>
      <c r="F1034" s="66">
        <v>3.663044623655911E-2</v>
      </c>
      <c r="G1034" s="48">
        <f t="shared" si="15"/>
        <v>5.5169553763440883E-2</v>
      </c>
    </row>
    <row r="1035" spans="3:7">
      <c r="C1035" s="45"/>
      <c r="D1035" s="37">
        <v>41690</v>
      </c>
      <c r="E1035" s="66">
        <v>9.3000000000000013E-2</v>
      </c>
      <c r="F1035" s="66">
        <v>3.7169801075268794E-2</v>
      </c>
      <c r="G1035" s="48">
        <f t="shared" si="15"/>
        <v>5.583019892473122E-2</v>
      </c>
    </row>
    <row r="1036" spans="3:7">
      <c r="C1036" s="45"/>
      <c r="D1036" s="37">
        <v>41691</v>
      </c>
      <c r="E1036" s="66">
        <v>9.849999999999999E-2</v>
      </c>
      <c r="F1036" s="66">
        <v>3.7193930107526856E-2</v>
      </c>
      <c r="G1036" s="48">
        <f t="shared" si="15"/>
        <v>6.1306069892473135E-2</v>
      </c>
    </row>
    <row r="1037" spans="3:7">
      <c r="C1037" s="45"/>
      <c r="D1037" s="37">
        <v>41698</v>
      </c>
      <c r="E1037" s="66">
        <v>9.5500000000000002E-2</v>
      </c>
      <c r="F1037" s="66">
        <v>3.7271956989247283E-2</v>
      </c>
      <c r="G1037" s="48">
        <f t="shared" si="15"/>
        <v>5.8228043010752718E-2</v>
      </c>
    </row>
    <row r="1038" spans="3:7">
      <c r="C1038" s="45"/>
      <c r="D1038" s="37">
        <v>41714</v>
      </c>
      <c r="E1038" s="66">
        <v>9.7200000000000009E-2</v>
      </c>
      <c r="F1038" s="66">
        <v>3.7366903225806429E-2</v>
      </c>
      <c r="G1038" s="48">
        <f t="shared" si="15"/>
        <v>5.983309677419358E-2</v>
      </c>
    </row>
    <row r="1039" spans="3:7">
      <c r="C1039" s="45"/>
      <c r="D1039" s="37">
        <v>41750</v>
      </c>
      <c r="E1039" s="66">
        <v>9.5000000000000001E-2</v>
      </c>
      <c r="F1039" s="66">
        <v>3.7305086021505396E-2</v>
      </c>
      <c r="G1039" s="48">
        <f t="shared" si="15"/>
        <v>5.7694913978494605E-2</v>
      </c>
    </row>
    <row r="1040" spans="3:7">
      <c r="C1040" s="45"/>
      <c r="D1040" s="37">
        <v>41751</v>
      </c>
      <c r="E1040" s="66">
        <v>9.8000000000000004E-2</v>
      </c>
      <c r="F1040" s="66">
        <v>3.7292623655914001E-2</v>
      </c>
      <c r="G1040" s="48">
        <f t="shared" si="15"/>
        <v>6.0707376344086003E-2</v>
      </c>
    </row>
    <row r="1041" spans="3:7">
      <c r="C1041" s="45"/>
      <c r="D1041" s="37">
        <v>41767</v>
      </c>
      <c r="E1041" s="66">
        <v>9.0999999999999998E-2</v>
      </c>
      <c r="F1041" s="66">
        <v>3.7075838709677449E-2</v>
      </c>
      <c r="G1041" s="48">
        <f t="shared" si="15"/>
        <v>5.3924161290322549E-2</v>
      </c>
    </row>
    <row r="1042" spans="3:7">
      <c r="C1042" s="45"/>
      <c r="D1042" s="37">
        <v>41767</v>
      </c>
      <c r="E1042" s="66">
        <v>9.5899999999999999E-2</v>
      </c>
      <c r="F1042" s="66">
        <v>3.7075838709677449E-2</v>
      </c>
      <c r="G1042" s="48">
        <f t="shared" si="15"/>
        <v>5.8824161290322551E-2</v>
      </c>
    </row>
    <row r="1043" spans="3:7">
      <c r="C1043" s="45"/>
      <c r="D1043" s="37">
        <v>41796</v>
      </c>
      <c r="E1043" s="66">
        <v>0.10400000000000001</v>
      </c>
      <c r="F1043" s="66">
        <v>3.6614661290322606E-2</v>
      </c>
      <c r="G1043" s="48">
        <f t="shared" si="15"/>
        <v>6.7385338709677403E-2</v>
      </c>
    </row>
    <row r="1044" spans="3:7">
      <c r="C1044" s="45"/>
      <c r="D1044" s="37">
        <v>41802</v>
      </c>
      <c r="E1044" s="66">
        <v>0.10099999999999999</v>
      </c>
      <c r="F1044" s="66">
        <v>3.6559112903225825E-2</v>
      </c>
      <c r="G1044" s="48">
        <f t="shared" si="15"/>
        <v>6.4440887096774174E-2</v>
      </c>
    </row>
    <row r="1045" spans="3:7">
      <c r="C1045" s="45"/>
      <c r="D1045" s="37">
        <v>41802</v>
      </c>
      <c r="E1045" s="66">
        <v>0.10099999999999999</v>
      </c>
      <c r="F1045" s="66">
        <v>3.6559112903225825E-2</v>
      </c>
      <c r="G1045" s="48">
        <f t="shared" si="15"/>
        <v>6.4440887096774174E-2</v>
      </c>
    </row>
    <row r="1046" spans="3:7">
      <c r="C1046" s="45"/>
      <c r="D1046" s="37">
        <v>41802</v>
      </c>
      <c r="E1046" s="66">
        <v>0.10099999999999999</v>
      </c>
      <c r="F1046" s="66">
        <v>3.6559112903225825E-2</v>
      </c>
      <c r="G1046" s="48">
        <f t="shared" si="15"/>
        <v>6.4440887096774174E-2</v>
      </c>
    </row>
    <row r="1047" spans="3:7">
      <c r="C1047" s="45"/>
      <c r="D1047" s="37">
        <v>41827</v>
      </c>
      <c r="E1047" s="66">
        <v>9.3000000000000013E-2</v>
      </c>
      <c r="F1047" s="66">
        <v>3.6292177419354865E-2</v>
      </c>
      <c r="G1047" s="48">
        <f t="shared" si="15"/>
        <v>5.6707822580645148E-2</v>
      </c>
    </row>
    <row r="1048" spans="3:7">
      <c r="C1048" s="45"/>
      <c r="D1048" s="37">
        <v>41845</v>
      </c>
      <c r="E1048" s="66">
        <v>9.3000000000000013E-2</v>
      </c>
      <c r="F1048" s="66">
        <v>3.6031462365591418E-2</v>
      </c>
      <c r="G1048" s="48">
        <f t="shared" si="15"/>
        <v>5.6968537634408595E-2</v>
      </c>
    </row>
    <row r="1049" spans="3:7">
      <c r="C1049" s="45"/>
      <c r="D1049" s="37">
        <v>41851</v>
      </c>
      <c r="E1049" s="66">
        <v>9.9000000000000005E-2</v>
      </c>
      <c r="F1049" s="66">
        <v>3.5910043010752707E-2</v>
      </c>
      <c r="G1049" s="48">
        <f t="shared" si="15"/>
        <v>6.3089956989247298E-2</v>
      </c>
    </row>
    <row r="1050" spans="3:7">
      <c r="C1050" s="45"/>
      <c r="D1050" s="37">
        <v>41886</v>
      </c>
      <c r="E1050" s="66">
        <v>9.0999999999999998E-2</v>
      </c>
      <c r="F1050" s="66">
        <v>3.5025118279569903E-2</v>
      </c>
      <c r="G1050" s="48">
        <f t="shared" si="15"/>
        <v>5.5974881720430095E-2</v>
      </c>
    </row>
    <row r="1051" spans="3:7">
      <c r="C1051" s="45"/>
      <c r="D1051" s="37">
        <v>41906</v>
      </c>
      <c r="E1051" s="66">
        <v>9.35E-2</v>
      </c>
      <c r="F1051" s="66">
        <v>3.4562758064516148E-2</v>
      </c>
      <c r="G1051" s="48">
        <f t="shared" si="15"/>
        <v>5.8937241935483851E-2</v>
      </c>
    </row>
    <row r="1052" spans="3:7">
      <c r="C1052" s="45"/>
      <c r="D1052" s="37">
        <v>41912</v>
      </c>
      <c r="E1052" s="66">
        <v>9.7500000000000003E-2</v>
      </c>
      <c r="F1052" s="66">
        <v>3.4425274193548391E-2</v>
      </c>
      <c r="G1052" s="48">
        <f t="shared" si="15"/>
        <v>6.3074725806451612E-2</v>
      </c>
    </row>
    <row r="1053" spans="3:7">
      <c r="C1053" s="45"/>
      <c r="D1053" s="37">
        <v>41941</v>
      </c>
      <c r="E1053" s="66">
        <v>0.10800000000000001</v>
      </c>
      <c r="F1053" s="66">
        <v>3.3686795698924708E-2</v>
      </c>
      <c r="G1053" s="48">
        <f t="shared" si="15"/>
        <v>7.4313204301075297E-2</v>
      </c>
    </row>
    <row r="1054" spans="3:7">
      <c r="C1054" s="45"/>
      <c r="D1054" s="37">
        <v>41949</v>
      </c>
      <c r="E1054" s="66">
        <v>0.10199999999999999</v>
      </c>
      <c r="F1054" s="66">
        <v>3.3482435483870955E-2</v>
      </c>
      <c r="G1054" s="48">
        <f t="shared" si="15"/>
        <v>6.8517564516129031E-2</v>
      </c>
    </row>
    <row r="1055" spans="3:7">
      <c r="C1055" s="45"/>
      <c r="D1055" s="37">
        <v>41957</v>
      </c>
      <c r="E1055" s="66">
        <v>0.10199999999999999</v>
      </c>
      <c r="F1055" s="66">
        <v>3.329141935483871E-2</v>
      </c>
      <c r="G1055" s="48">
        <f t="shared" si="15"/>
        <v>6.8708580645161277E-2</v>
      </c>
    </row>
    <row r="1056" spans="3:7">
      <c r="C1056" s="45"/>
      <c r="D1056" s="37">
        <v>41957</v>
      </c>
      <c r="E1056" s="66">
        <v>0.10300000000000001</v>
      </c>
      <c r="F1056" s="66">
        <v>3.329141935483871E-2</v>
      </c>
      <c r="G1056" s="48">
        <f t="shared" si="15"/>
        <v>6.9708580645161305E-2</v>
      </c>
    </row>
    <row r="1057" spans="3:7">
      <c r="C1057" s="45"/>
      <c r="D1057" s="37">
        <v>41969</v>
      </c>
      <c r="E1057" s="66">
        <v>0.10199999999999999</v>
      </c>
      <c r="F1057" s="66">
        <v>3.301786021505377E-2</v>
      </c>
      <c r="G1057" s="48">
        <f t="shared" si="15"/>
        <v>6.8982139784946217E-2</v>
      </c>
    </row>
    <row r="1058" spans="3:7">
      <c r="C1058" s="45"/>
      <c r="D1058" s="37">
        <v>41976</v>
      </c>
      <c r="E1058" s="66">
        <v>0.1</v>
      </c>
      <c r="F1058" s="66">
        <v>3.2840349462365602E-2</v>
      </c>
      <c r="G1058" s="48">
        <f t="shared" si="15"/>
        <v>6.7159650537634397E-2</v>
      </c>
    </row>
    <row r="1059" spans="3:7">
      <c r="C1059" s="45"/>
      <c r="D1059" s="37">
        <v>42017</v>
      </c>
      <c r="E1059" s="66">
        <v>0.10300000000000001</v>
      </c>
      <c r="F1059" s="66">
        <v>3.1584494623655923E-2</v>
      </c>
      <c r="G1059" s="48">
        <f t="shared" si="15"/>
        <v>7.1415505376344085E-2</v>
      </c>
    </row>
    <row r="1060" spans="3:7">
      <c r="C1060" s="45"/>
      <c r="D1060" s="37">
        <v>42025</v>
      </c>
      <c r="E1060" s="66">
        <v>9.0500000000000011E-2</v>
      </c>
      <c r="F1060" s="66">
        <v>3.1265413978494631E-2</v>
      </c>
      <c r="G1060" s="48">
        <f t="shared" si="15"/>
        <v>5.923458602150538E-2</v>
      </c>
    </row>
    <row r="1061" spans="3:7">
      <c r="C1061" s="45"/>
      <c r="D1061" s="37">
        <v>42025</v>
      </c>
      <c r="E1061" s="66">
        <v>9.0500000000000011E-2</v>
      </c>
      <c r="F1061" s="66">
        <v>3.1265413978494631E-2</v>
      </c>
      <c r="G1061" s="48">
        <f t="shared" si="15"/>
        <v>5.923458602150538E-2</v>
      </c>
    </row>
    <row r="1062" spans="3:7">
      <c r="C1062" s="45"/>
      <c r="D1062" s="37">
        <v>42103</v>
      </c>
      <c r="E1062" s="66">
        <v>9.5000000000000001E-2</v>
      </c>
      <c r="F1062" s="66">
        <v>2.8764607526881713E-2</v>
      </c>
      <c r="G1062" s="48">
        <f t="shared" si="15"/>
        <v>6.6235392473118285E-2</v>
      </c>
    </row>
    <row r="1063" spans="3:7">
      <c r="C1063" s="45"/>
      <c r="D1063" s="37">
        <v>42135</v>
      </c>
      <c r="E1063" s="66">
        <v>9.8000000000000004E-2</v>
      </c>
      <c r="F1063" s="66">
        <v>2.8140037634408619E-2</v>
      </c>
      <c r="G1063" s="48">
        <f t="shared" si="15"/>
        <v>6.9859962365591388E-2</v>
      </c>
    </row>
    <row r="1064" spans="3:7">
      <c r="C1064" s="45"/>
      <c r="D1064" s="37">
        <v>42172</v>
      </c>
      <c r="E1064" s="66">
        <v>0.09</v>
      </c>
      <c r="F1064" s="66">
        <v>2.7860516129032259E-2</v>
      </c>
      <c r="G1064" s="48">
        <f t="shared" si="15"/>
        <v>6.2139483870967738E-2</v>
      </c>
    </row>
    <row r="1065" spans="3:7">
      <c r="C1065" s="45"/>
      <c r="D1065" s="37">
        <v>42237</v>
      </c>
      <c r="E1065" s="66">
        <v>9.7500000000000003E-2</v>
      </c>
      <c r="F1065" s="66">
        <v>2.7815075268817199E-2</v>
      </c>
      <c r="G1065" s="48">
        <f t="shared" si="15"/>
        <v>6.9684924731182804E-2</v>
      </c>
    </row>
    <row r="1066" spans="3:7">
      <c r="C1066" s="45"/>
      <c r="D1066" s="37">
        <v>42284</v>
      </c>
      <c r="E1066" s="66">
        <v>9.5500000000000002E-2</v>
      </c>
      <c r="F1066" s="66">
        <v>2.823995161290322E-2</v>
      </c>
      <c r="G1066" s="48">
        <f t="shared" si="15"/>
        <v>6.7260048387096788E-2</v>
      </c>
    </row>
    <row r="1067" spans="3:7">
      <c r="C1067" s="45"/>
      <c r="D1067" s="37">
        <v>42290</v>
      </c>
      <c r="E1067" s="66">
        <v>9.7500000000000003E-2</v>
      </c>
      <c r="F1067" s="66">
        <v>2.8346844086021505E-2</v>
      </c>
      <c r="G1067" s="48">
        <f t="shared" si="15"/>
        <v>6.9153155913978498E-2</v>
      </c>
    </row>
    <row r="1068" spans="3:7">
      <c r="C1068" s="45"/>
      <c r="D1068" s="37">
        <v>42292</v>
      </c>
      <c r="E1068" s="66">
        <v>0.09</v>
      </c>
      <c r="F1068" s="66">
        <v>2.8400935483870966E-2</v>
      </c>
      <c r="G1068" s="48">
        <f t="shared" si="15"/>
        <v>6.159906451612903E-2</v>
      </c>
    </row>
    <row r="1069" spans="3:7">
      <c r="C1069" s="45"/>
      <c r="D1069" s="37">
        <v>42307</v>
      </c>
      <c r="E1069" s="66">
        <v>9.8000000000000004E-2</v>
      </c>
      <c r="F1069" s="66">
        <v>2.867111827956988E-2</v>
      </c>
      <c r="G1069" s="48">
        <f t="shared" si="15"/>
        <v>6.9328881720430127E-2</v>
      </c>
    </row>
    <row r="1070" spans="3:7">
      <c r="C1070" s="45"/>
      <c r="D1070" s="37">
        <v>42327</v>
      </c>
      <c r="E1070" s="66">
        <v>0.1</v>
      </c>
      <c r="F1070" s="66">
        <v>2.895737634408602E-2</v>
      </c>
      <c r="G1070" s="48">
        <f t="shared" si="15"/>
        <v>7.1042623655913989E-2</v>
      </c>
    </row>
    <row r="1071" spans="3:7">
      <c r="C1071" s="45"/>
      <c r="D1071" s="37">
        <v>42341</v>
      </c>
      <c r="E1071" s="66">
        <v>0.1</v>
      </c>
      <c r="F1071" s="66">
        <v>2.91135376344086E-2</v>
      </c>
      <c r="G1071" s="48">
        <f t="shared" si="15"/>
        <v>7.0886462365591402E-2</v>
      </c>
    </row>
    <row r="1072" spans="3:7">
      <c r="C1072" s="45"/>
      <c r="D1072" s="37">
        <v>42347</v>
      </c>
      <c r="E1072" s="66">
        <v>9.6000000000000002E-2</v>
      </c>
      <c r="F1072" s="66">
        <v>2.9214935483870972E-2</v>
      </c>
      <c r="G1072" s="48">
        <f t="shared" si="15"/>
        <v>6.6785064516129033E-2</v>
      </c>
    </row>
    <row r="1073" spans="3:7">
      <c r="C1073" s="45"/>
      <c r="D1073" s="37">
        <v>42349</v>
      </c>
      <c r="E1073" s="66">
        <v>9.9000000000000005E-2</v>
      </c>
      <c r="F1073" s="66">
        <v>2.9255322580645164E-2</v>
      </c>
      <c r="G1073" s="48">
        <f t="shared" ref="G1073:G1136" si="16">E1073-F1073</f>
        <v>6.9744677419354834E-2</v>
      </c>
    </row>
    <row r="1074" spans="3:7">
      <c r="C1074" s="45"/>
      <c r="D1074" s="37">
        <v>42356</v>
      </c>
      <c r="E1074" s="66">
        <v>9.5000000000000001E-2</v>
      </c>
      <c r="F1074" s="66">
        <v>2.9371951612903228E-2</v>
      </c>
      <c r="G1074" s="48">
        <f t="shared" si="16"/>
        <v>6.5628048387096766E-2</v>
      </c>
    </row>
    <row r="1075" spans="3:7">
      <c r="C1075" s="45"/>
      <c r="D1075" s="37">
        <v>42375</v>
      </c>
      <c r="E1075" s="66">
        <v>9.5000000000000001E-2</v>
      </c>
      <c r="F1075" s="66">
        <v>2.9672059139784969E-2</v>
      </c>
      <c r="G1075" s="48">
        <f t="shared" si="16"/>
        <v>6.5327940860215039E-2</v>
      </c>
    </row>
    <row r="1076" spans="3:7">
      <c r="C1076" s="45"/>
      <c r="D1076" s="37">
        <v>42375</v>
      </c>
      <c r="E1076" s="66">
        <v>9.5000000000000001E-2</v>
      </c>
      <c r="F1076" s="66">
        <v>2.9672059139784969E-2</v>
      </c>
      <c r="G1076" s="48">
        <f t="shared" si="16"/>
        <v>6.5327940860215039E-2</v>
      </c>
    </row>
    <row r="1077" spans="3:7">
      <c r="C1077" s="45"/>
      <c r="D1077" s="37">
        <v>42397</v>
      </c>
      <c r="E1077" s="66">
        <v>9.4E-2</v>
      </c>
      <c r="F1077" s="66">
        <v>2.9680543010752698E-2</v>
      </c>
      <c r="G1077" s="48">
        <f t="shared" si="16"/>
        <v>6.4319456989247306E-2</v>
      </c>
    </row>
    <row r="1078" spans="3:7">
      <c r="C1078" s="45"/>
      <c r="D1078" s="37">
        <v>42410</v>
      </c>
      <c r="E1078" s="66">
        <v>9.6000000000000002E-2</v>
      </c>
      <c r="F1078" s="66">
        <v>2.9510967741935505E-2</v>
      </c>
      <c r="G1078" s="48">
        <f t="shared" si="16"/>
        <v>6.648903225806449E-2</v>
      </c>
    </row>
    <row r="1079" spans="3:7">
      <c r="C1079" s="45"/>
      <c r="D1079" s="37">
        <v>42416</v>
      </c>
      <c r="E1079" s="66">
        <v>9.5000000000000001E-2</v>
      </c>
      <c r="F1079" s="66">
        <v>2.9445096774193564E-2</v>
      </c>
      <c r="G1079" s="48">
        <f t="shared" si="16"/>
        <v>6.5554903225806441E-2</v>
      </c>
    </row>
    <row r="1080" spans="3:7">
      <c r="C1080" s="45"/>
      <c r="D1080" s="37">
        <v>42429</v>
      </c>
      <c r="E1080" s="66">
        <v>9.4E-2</v>
      </c>
      <c r="F1080" s="66">
        <v>2.920690322580646E-2</v>
      </c>
      <c r="G1080" s="48">
        <f t="shared" si="16"/>
        <v>6.4793096774193537E-2</v>
      </c>
    </row>
    <row r="1081" spans="3:7">
      <c r="C1081" s="45"/>
      <c r="D1081" s="37">
        <v>42489</v>
      </c>
      <c r="E1081" s="66">
        <v>9.8000000000000004E-2</v>
      </c>
      <c r="F1081" s="66">
        <v>2.8281860215053783E-2</v>
      </c>
      <c r="G1081" s="48">
        <f t="shared" si="16"/>
        <v>6.9718139784946218E-2</v>
      </c>
    </row>
    <row r="1082" spans="3:7">
      <c r="C1082" s="45"/>
      <c r="D1082" s="37">
        <v>42495</v>
      </c>
      <c r="E1082" s="66">
        <v>9.4899999999999998E-2</v>
      </c>
      <c r="F1082" s="66">
        <v>2.8243548387096796E-2</v>
      </c>
      <c r="G1082" s="48">
        <f t="shared" si="16"/>
        <v>6.6656451612903206E-2</v>
      </c>
    </row>
    <row r="1083" spans="3:7">
      <c r="C1083" s="45"/>
      <c r="D1083" s="37">
        <v>42522</v>
      </c>
      <c r="E1083" s="66">
        <v>9.5500000000000002E-2</v>
      </c>
      <c r="F1083" s="66">
        <v>2.795630645161291E-2</v>
      </c>
      <c r="G1083" s="48">
        <f t="shared" si="16"/>
        <v>6.7543693548387088E-2</v>
      </c>
    </row>
    <row r="1084" spans="3:7">
      <c r="C1084" s="45"/>
      <c r="D1084" s="37">
        <v>42524</v>
      </c>
      <c r="E1084" s="66">
        <v>9.6500000000000002E-2</v>
      </c>
      <c r="F1084" s="66">
        <v>2.7902682795698932E-2</v>
      </c>
      <c r="G1084" s="48">
        <f t="shared" si="16"/>
        <v>6.8597317204301067E-2</v>
      </c>
    </row>
    <row r="1085" spans="3:7">
      <c r="C1085" s="45"/>
      <c r="D1085" s="37">
        <v>42536</v>
      </c>
      <c r="E1085" s="66">
        <v>0.09</v>
      </c>
      <c r="F1085" s="66">
        <v>2.7706736559139779E-2</v>
      </c>
      <c r="G1085" s="48">
        <f t="shared" si="16"/>
        <v>6.2293263440860218E-2</v>
      </c>
    </row>
    <row r="1086" spans="3:7">
      <c r="C1086" s="45"/>
      <c r="D1086" s="37">
        <v>42536</v>
      </c>
      <c r="E1086" s="66">
        <v>0.09</v>
      </c>
      <c r="F1086" s="66">
        <v>2.7706736559139779E-2</v>
      </c>
      <c r="G1086" s="48">
        <f t="shared" si="16"/>
        <v>6.2293263440860218E-2</v>
      </c>
    </row>
    <row r="1087" spans="3:7">
      <c r="C1087" s="45"/>
      <c r="D1087" s="37">
        <v>42615</v>
      </c>
      <c r="E1087" s="66">
        <v>9.5000000000000001E-2</v>
      </c>
      <c r="F1087" s="66">
        <v>2.5621951612903211E-2</v>
      </c>
      <c r="G1087" s="48">
        <f t="shared" si="16"/>
        <v>6.9378048387096797E-2</v>
      </c>
    </row>
    <row r="1088" spans="3:7">
      <c r="C1088" s="45"/>
      <c r="D1088" s="37">
        <v>42636</v>
      </c>
      <c r="E1088" s="66">
        <v>9.7500000000000003E-2</v>
      </c>
      <c r="F1088" s="66">
        <v>2.513830107526881E-2</v>
      </c>
      <c r="G1088" s="48">
        <f t="shared" si="16"/>
        <v>7.2361698924731196E-2</v>
      </c>
    </row>
    <row r="1089" spans="3:7">
      <c r="C1089" s="45"/>
      <c r="D1089" s="37">
        <v>42640</v>
      </c>
      <c r="E1089" s="66">
        <v>9.5000000000000001E-2</v>
      </c>
      <c r="F1089" s="66">
        <v>2.5069499999999991E-2</v>
      </c>
      <c r="G1089" s="48">
        <f t="shared" si="16"/>
        <v>6.9930500000000007E-2</v>
      </c>
    </row>
    <row r="1090" spans="3:7">
      <c r="C1090" s="45"/>
      <c r="D1090" s="37">
        <v>42642</v>
      </c>
      <c r="E1090" s="66">
        <v>9.11E-2</v>
      </c>
      <c r="F1090" s="66">
        <v>2.5005215053763432E-2</v>
      </c>
      <c r="G1090" s="48">
        <f t="shared" si="16"/>
        <v>6.6094784946236565E-2</v>
      </c>
    </row>
    <row r="1091" spans="3:7">
      <c r="C1091" s="45"/>
      <c r="D1091" s="37">
        <v>42656</v>
      </c>
      <c r="E1091" s="66">
        <v>0.10199999999999999</v>
      </c>
      <c r="F1091" s="66">
        <v>2.4802118279569893E-2</v>
      </c>
      <c r="G1091" s="48">
        <f t="shared" si="16"/>
        <v>7.71978817204301E-2</v>
      </c>
    </row>
    <row r="1092" spans="3:7">
      <c r="C1092" s="45"/>
      <c r="D1092" s="37">
        <v>42671</v>
      </c>
      <c r="E1092" s="66">
        <v>9.6999999999999989E-2</v>
      </c>
      <c r="F1092" s="66">
        <v>2.4735064516129029E-2</v>
      </c>
      <c r="G1092" s="48">
        <f t="shared" si="16"/>
        <v>7.226493548387096E-2</v>
      </c>
    </row>
    <row r="1093" spans="3:7">
      <c r="C1093" s="45"/>
      <c r="D1093" s="37">
        <v>42683</v>
      </c>
      <c r="E1093" s="66">
        <v>9.8000000000000004E-2</v>
      </c>
      <c r="F1093" s="66">
        <v>2.4736032258064512E-2</v>
      </c>
      <c r="G1093" s="48">
        <f t="shared" si="16"/>
        <v>7.3263967741935498E-2</v>
      </c>
    </row>
    <row r="1094" spans="3:7">
      <c r="C1094" s="45"/>
      <c r="D1094" s="37">
        <v>42692</v>
      </c>
      <c r="E1094" s="66">
        <v>0.1</v>
      </c>
      <c r="F1094" s="66">
        <v>2.4861225806451608E-2</v>
      </c>
      <c r="G1094" s="48">
        <f t="shared" si="16"/>
        <v>7.5138774193548391E-2</v>
      </c>
    </row>
    <row r="1095" spans="3:7">
      <c r="C1095" s="45"/>
      <c r="D1095" s="37">
        <v>42713</v>
      </c>
      <c r="E1095" s="66">
        <v>0.10099999999999999</v>
      </c>
      <c r="F1095" s="66">
        <v>2.5137397849462364E-2</v>
      </c>
      <c r="G1095" s="48">
        <f t="shared" si="16"/>
        <v>7.5862602150537625E-2</v>
      </c>
    </row>
    <row r="1096" spans="3:7">
      <c r="C1096" s="45"/>
      <c r="D1096" s="37">
        <v>42719</v>
      </c>
      <c r="E1096" s="66">
        <v>0.09</v>
      </c>
      <c r="F1096" s="66">
        <v>2.5247344086021504E-2</v>
      </c>
      <c r="G1096" s="48">
        <f t="shared" si="16"/>
        <v>6.4752655913978496E-2</v>
      </c>
    </row>
    <row r="1097" spans="3:7">
      <c r="C1097" s="45"/>
      <c r="D1097" s="37">
        <v>42719</v>
      </c>
      <c r="E1097" s="66">
        <v>0.09</v>
      </c>
      <c r="F1097" s="66">
        <v>2.5247344086021504E-2</v>
      </c>
      <c r="G1097" s="48">
        <f t="shared" si="16"/>
        <v>6.4752655913978496E-2</v>
      </c>
    </row>
    <row r="1098" spans="3:7">
      <c r="C1098" s="45"/>
      <c r="D1098" s="37">
        <v>42724</v>
      </c>
      <c r="E1098" s="66">
        <v>9.7500000000000003E-2</v>
      </c>
      <c r="F1098" s="66">
        <v>2.5334758064516127E-2</v>
      </c>
      <c r="G1098" s="48">
        <f t="shared" si="16"/>
        <v>7.2165241935483876E-2</v>
      </c>
    </row>
    <row r="1099" spans="3:7">
      <c r="C1099" s="45"/>
      <c r="D1099" s="37">
        <v>42726</v>
      </c>
      <c r="E1099" s="66">
        <v>9.5000000000000001E-2</v>
      </c>
      <c r="F1099" s="66">
        <v>2.5394241935483869E-2</v>
      </c>
      <c r="G1099" s="48">
        <f t="shared" si="16"/>
        <v>6.9605758064516132E-2</v>
      </c>
    </row>
    <row r="1100" spans="3:7">
      <c r="C1100" s="45"/>
      <c r="D1100" s="37">
        <v>42759</v>
      </c>
      <c r="E1100" s="66">
        <v>0.09</v>
      </c>
      <c r="F1100" s="66">
        <v>2.5878478494623665E-2</v>
      </c>
      <c r="G1100" s="48">
        <f t="shared" si="16"/>
        <v>6.4121521505376339E-2</v>
      </c>
    </row>
    <row r="1101" spans="3:7">
      <c r="C1101" s="45"/>
      <c r="D1101" s="37">
        <v>42787</v>
      </c>
      <c r="E1101" s="66">
        <v>0.10550000000000001</v>
      </c>
      <c r="F1101" s="66">
        <v>2.6347301075268826E-2</v>
      </c>
      <c r="G1101" s="48">
        <f t="shared" si="16"/>
        <v>7.9152698924731188E-2</v>
      </c>
    </row>
    <row r="1102" spans="3:7">
      <c r="C1102" s="45"/>
      <c r="D1102" s="37">
        <v>42795</v>
      </c>
      <c r="E1102" s="66">
        <v>9.2499999999999999E-2</v>
      </c>
      <c r="F1102" s="66">
        <v>2.6519220430107522E-2</v>
      </c>
      <c r="G1102" s="48">
        <f t="shared" si="16"/>
        <v>6.5980779569892484E-2</v>
      </c>
    </row>
    <row r="1103" spans="3:7">
      <c r="C1103" s="45"/>
      <c r="D1103" s="37">
        <v>42836</v>
      </c>
      <c r="E1103" s="66">
        <v>9.5000000000000001E-2</v>
      </c>
      <c r="F1103" s="66">
        <v>2.7707537634408592E-2</v>
      </c>
      <c r="G1103" s="48">
        <f t="shared" si="16"/>
        <v>6.7292462365591416E-2</v>
      </c>
    </row>
    <row r="1104" spans="3:7">
      <c r="C1104" s="45"/>
      <c r="D1104" s="37">
        <v>42845</v>
      </c>
      <c r="E1104" s="66">
        <v>8.6999999999999994E-2</v>
      </c>
      <c r="F1104" s="66">
        <v>2.7943526881720415E-2</v>
      </c>
      <c r="G1104" s="48">
        <f t="shared" si="16"/>
        <v>5.9056473118279579E-2</v>
      </c>
    </row>
    <row r="1105" spans="3:7">
      <c r="C1105" s="45"/>
      <c r="D1105" s="37">
        <v>42853</v>
      </c>
      <c r="E1105" s="66">
        <v>9.5000000000000001E-2</v>
      </c>
      <c r="F1105" s="66">
        <v>2.8161543010752684E-2</v>
      </c>
      <c r="G1105" s="48">
        <f t="shared" si="16"/>
        <v>6.6838456989247313E-2</v>
      </c>
    </row>
    <row r="1106" spans="3:7">
      <c r="C1106" s="45"/>
      <c r="D1106" s="37">
        <v>42878</v>
      </c>
      <c r="E1106" s="66">
        <v>9.6000000000000002E-2</v>
      </c>
      <c r="F1106" s="66">
        <v>2.8820215053763445E-2</v>
      </c>
      <c r="G1106" s="48">
        <f t="shared" si="16"/>
        <v>6.7179784946236554E-2</v>
      </c>
    </row>
    <row r="1107" spans="3:7">
      <c r="C1107" s="45"/>
      <c r="D1107" s="37">
        <v>42892</v>
      </c>
      <c r="E1107" s="66">
        <v>9.6999999999999989E-2</v>
      </c>
      <c r="F1107" s="66">
        <v>2.9083989247311835E-2</v>
      </c>
      <c r="G1107" s="48">
        <f t="shared" si="16"/>
        <v>6.7916010752688161E-2</v>
      </c>
    </row>
    <row r="1108" spans="3:7">
      <c r="C1108" s="45"/>
      <c r="D1108" s="37">
        <v>42908</v>
      </c>
      <c r="E1108" s="66">
        <v>9.6999999999999989E-2</v>
      </c>
      <c r="F1108" s="66">
        <v>2.9376145161290342E-2</v>
      </c>
      <c r="G1108" s="48">
        <f t="shared" si="16"/>
        <v>6.7623854838709641E-2</v>
      </c>
    </row>
    <row r="1109" spans="3:7">
      <c r="C1109" s="45"/>
      <c r="D1109" s="37">
        <v>42916</v>
      </c>
      <c r="E1109" s="66">
        <v>9.6000000000000002E-2</v>
      </c>
      <c r="F1109" s="66">
        <v>2.94708172043011E-2</v>
      </c>
      <c r="G1109" s="48">
        <f t="shared" si="16"/>
        <v>6.6529182795698902E-2</v>
      </c>
    </row>
    <row r="1110" spans="3:7">
      <c r="C1110" s="45"/>
      <c r="D1110" s="37">
        <v>42936</v>
      </c>
      <c r="E1110" s="66">
        <v>9.5500000000000002E-2</v>
      </c>
      <c r="F1110" s="66">
        <v>2.9729811827957003E-2</v>
      </c>
      <c r="G1110" s="48">
        <f t="shared" si="16"/>
        <v>6.5770188172042998E-2</v>
      </c>
    </row>
    <row r="1111" spans="3:7">
      <c r="C1111" s="45"/>
      <c r="D1111" s="37">
        <v>42947</v>
      </c>
      <c r="E1111" s="66">
        <v>0.10099999999999999</v>
      </c>
      <c r="F1111" s="66">
        <v>2.9786354838709683E-2</v>
      </c>
      <c r="G1111" s="48">
        <f t="shared" si="16"/>
        <v>7.1213645161290307E-2</v>
      </c>
    </row>
    <row r="1112" spans="3:7">
      <c r="C1112" s="45"/>
      <c r="D1112" s="37">
        <v>42991</v>
      </c>
      <c r="E1112" s="66">
        <v>9.4E-2</v>
      </c>
      <c r="F1112" s="66">
        <v>2.9280999999999995E-2</v>
      </c>
      <c r="G1112" s="48">
        <f t="shared" si="16"/>
        <v>6.4718999999999999E-2</v>
      </c>
    </row>
    <row r="1113" spans="3:7">
      <c r="C1113" s="45"/>
      <c r="D1113" s="37">
        <v>42997</v>
      </c>
      <c r="E1113" s="66">
        <v>9.6999999999999989E-2</v>
      </c>
      <c r="F1113" s="66">
        <v>2.9219172043010746E-2</v>
      </c>
      <c r="G1113" s="48">
        <f t="shared" si="16"/>
        <v>6.778082795698924E-2</v>
      </c>
    </row>
    <row r="1114" spans="3:7">
      <c r="C1114" s="45"/>
      <c r="D1114" s="37">
        <v>43000</v>
      </c>
      <c r="E1114" s="66">
        <v>0.1188</v>
      </c>
      <c r="F1114" s="66">
        <v>2.9184919354838711E-2</v>
      </c>
      <c r="G1114" s="48">
        <f t="shared" si="16"/>
        <v>8.9615080645161299E-2</v>
      </c>
    </row>
    <row r="1115" spans="3:7">
      <c r="C1115" s="45"/>
      <c r="D1115" s="37">
        <v>43005</v>
      </c>
      <c r="E1115" s="66">
        <v>0.10199999999999999</v>
      </c>
      <c r="F1115" s="66">
        <v>2.9156075268817198E-2</v>
      </c>
      <c r="G1115" s="48">
        <f t="shared" si="16"/>
        <v>7.2843924731182799E-2</v>
      </c>
    </row>
    <row r="1116" spans="3:7">
      <c r="C1116" s="45"/>
      <c r="D1116" s="37">
        <v>43028</v>
      </c>
      <c r="E1116" s="66">
        <v>9.6000000000000002E-2</v>
      </c>
      <c r="F1116" s="66">
        <v>2.9002575268817193E-2</v>
      </c>
      <c r="G1116" s="48">
        <f t="shared" si="16"/>
        <v>6.6997424731182809E-2</v>
      </c>
    </row>
    <row r="1117" spans="3:7">
      <c r="C1117" s="45"/>
      <c r="D1117" s="37">
        <v>43034</v>
      </c>
      <c r="E1117" s="66">
        <v>0.10199999999999999</v>
      </c>
      <c r="F1117" s="66">
        <v>2.8982376344086014E-2</v>
      </c>
      <c r="G1117" s="48">
        <f t="shared" si="16"/>
        <v>7.301762365591398E-2</v>
      </c>
    </row>
    <row r="1118" spans="3:7">
      <c r="C1118" s="45"/>
      <c r="D1118" s="37">
        <v>43038</v>
      </c>
      <c r="E1118" s="66">
        <v>0.10050000000000001</v>
      </c>
      <c r="F1118" s="66">
        <v>2.8970999999999986E-2</v>
      </c>
      <c r="G1118" s="48">
        <f t="shared" si="16"/>
        <v>7.1529000000000023E-2</v>
      </c>
    </row>
    <row r="1119" spans="3:7">
      <c r="C1119" s="45"/>
      <c r="D1119" s="37">
        <v>43074</v>
      </c>
      <c r="E1119" s="66">
        <v>9.5000000000000001E-2</v>
      </c>
      <c r="F1119" s="66">
        <v>2.8577209677419342E-2</v>
      </c>
      <c r="G1119" s="48">
        <f t="shared" si="16"/>
        <v>6.6422790322580666E-2</v>
      </c>
    </row>
    <row r="1120" spans="3:7">
      <c r="C1120" s="45"/>
      <c r="D1120" s="37">
        <v>43076</v>
      </c>
      <c r="E1120" s="66">
        <v>9.8000000000000004E-2</v>
      </c>
      <c r="F1120" s="66">
        <v>2.8547048387096766E-2</v>
      </c>
      <c r="G1120" s="48">
        <f t="shared" si="16"/>
        <v>6.9452951612903241E-2</v>
      </c>
    </row>
    <row r="1121" spans="3:7">
      <c r="C1121" s="45"/>
      <c r="D1121" s="37">
        <v>43082</v>
      </c>
      <c r="E1121" s="66">
        <v>9.2499999999999999E-2</v>
      </c>
      <c r="F1121" s="66">
        <v>2.8493048387096764E-2</v>
      </c>
      <c r="G1121" s="48">
        <f t="shared" si="16"/>
        <v>6.4006951612903235E-2</v>
      </c>
    </row>
    <row r="1122" spans="3:7">
      <c r="C1122" s="45"/>
      <c r="D1122" s="37">
        <v>43097</v>
      </c>
      <c r="E1122" s="66">
        <v>9.5000000000000001E-2</v>
      </c>
      <c r="F1122" s="66">
        <v>2.837980645161289E-2</v>
      </c>
      <c r="G1122" s="48">
        <f t="shared" si="16"/>
        <v>6.6620193548387108E-2</v>
      </c>
    </row>
    <row r="1123" spans="3:7">
      <c r="C1123" s="45"/>
      <c r="D1123" s="37">
        <v>43131</v>
      </c>
      <c r="E1123" s="66">
        <v>9.8000000000000004E-2</v>
      </c>
      <c r="F1123" s="66">
        <v>2.825824193548386E-2</v>
      </c>
      <c r="G1123" s="48">
        <f t="shared" si="16"/>
        <v>6.9741758064516143E-2</v>
      </c>
    </row>
    <row r="1124" spans="3:7">
      <c r="C1124" s="45"/>
      <c r="D1124" s="37">
        <v>43152</v>
      </c>
      <c r="E1124" s="66">
        <v>9.8000000000000004E-2</v>
      </c>
      <c r="F1124" s="66">
        <v>2.8446553763440845E-2</v>
      </c>
      <c r="G1124" s="48">
        <f t="shared" si="16"/>
        <v>6.9553446236559152E-2</v>
      </c>
    </row>
    <row r="1125" spans="3:7">
      <c r="C1125" s="45"/>
      <c r="D1125" s="37">
        <v>43152</v>
      </c>
      <c r="E1125" s="66">
        <v>9.8000000000000004E-2</v>
      </c>
      <c r="F1125" s="66">
        <v>2.8446553763440845E-2</v>
      </c>
      <c r="G1125" s="48">
        <f t="shared" si="16"/>
        <v>6.9553446236559152E-2</v>
      </c>
    </row>
    <row r="1126" spans="3:7">
      <c r="C1126" s="45"/>
      <c r="D1126" s="37">
        <v>43159</v>
      </c>
      <c r="E1126" s="66">
        <v>9.5000000000000001E-2</v>
      </c>
      <c r="F1126" s="66">
        <v>2.8528290322580627E-2</v>
      </c>
      <c r="G1126" s="48">
        <f t="shared" si="16"/>
        <v>6.6471709677419374E-2</v>
      </c>
    </row>
    <row r="1127" spans="3:7">
      <c r="C1127" s="45"/>
      <c r="D1127" s="37">
        <v>43174</v>
      </c>
      <c r="E1127" s="66">
        <v>0.09</v>
      </c>
      <c r="F1127" s="66">
        <v>2.8746435483870972E-2</v>
      </c>
      <c r="G1127" s="48">
        <f t="shared" si="16"/>
        <v>6.1253564516129025E-2</v>
      </c>
    </row>
    <row r="1128" spans="3:7">
      <c r="C1128" s="45"/>
      <c r="D1128" s="37">
        <v>43185</v>
      </c>
      <c r="E1128" s="66">
        <v>0.10189999999999999</v>
      </c>
      <c r="F1128" s="66">
        <v>2.883037096774194E-2</v>
      </c>
      <c r="G1128" s="48">
        <f t="shared" si="16"/>
        <v>7.3069629032258054E-2</v>
      </c>
    </row>
    <row r="1129" spans="3:7">
      <c r="C1129" s="45"/>
      <c r="D1129" s="37">
        <v>43216</v>
      </c>
      <c r="E1129" s="66">
        <v>9.5000000000000001E-2</v>
      </c>
      <c r="F1129" s="66">
        <v>2.9057661290322605E-2</v>
      </c>
      <c r="G1129" s="48">
        <f t="shared" si="16"/>
        <v>6.5942338709677389E-2</v>
      </c>
    </row>
    <row r="1130" spans="3:7">
      <c r="C1130" s="45"/>
      <c r="D1130" s="37">
        <v>43217</v>
      </c>
      <c r="E1130" s="66">
        <v>9.3000000000000013E-2</v>
      </c>
      <c r="F1130" s="66">
        <v>2.9076564516129052E-2</v>
      </c>
      <c r="G1130" s="48">
        <f t="shared" si="16"/>
        <v>6.3923435483870958E-2</v>
      </c>
    </row>
    <row r="1131" spans="3:7">
      <c r="C1131" s="45"/>
      <c r="D1131" s="37">
        <v>43222</v>
      </c>
      <c r="E1131" s="66">
        <v>9.5000000000000001E-2</v>
      </c>
      <c r="F1131" s="66">
        <v>2.9128005376344107E-2</v>
      </c>
      <c r="G1131" s="48">
        <f t="shared" si="16"/>
        <v>6.5871994623655894E-2</v>
      </c>
    </row>
    <row r="1132" spans="3:7">
      <c r="C1132" s="45"/>
      <c r="D1132" s="37">
        <v>43223</v>
      </c>
      <c r="E1132" s="66">
        <v>9.6999999999999989E-2</v>
      </c>
      <c r="F1132" s="66">
        <v>2.9144887096774218E-2</v>
      </c>
      <c r="G1132" s="48">
        <f t="shared" si="16"/>
        <v>6.7855112903225767E-2</v>
      </c>
    </row>
    <row r="1133" spans="3:7">
      <c r="C1133" s="45"/>
      <c r="D1133" s="37">
        <v>43249</v>
      </c>
      <c r="E1133" s="66">
        <v>9.4E-2</v>
      </c>
      <c r="F1133" s="66">
        <v>2.9534247311827969E-2</v>
      </c>
      <c r="G1133" s="48">
        <f t="shared" si="16"/>
        <v>6.4465752688172034E-2</v>
      </c>
    </row>
    <row r="1134" spans="3:7">
      <c r="C1134" s="45"/>
      <c r="D1134" s="37">
        <v>43257</v>
      </c>
      <c r="E1134" s="66">
        <v>9.8000000000000004E-2</v>
      </c>
      <c r="F1134" s="66">
        <v>2.9624741935483877E-2</v>
      </c>
      <c r="G1134" s="48">
        <f t="shared" si="16"/>
        <v>6.8375258064516123E-2</v>
      </c>
    </row>
    <row r="1135" spans="3:7">
      <c r="C1135" s="45"/>
      <c r="D1135" s="37">
        <v>43265</v>
      </c>
      <c r="E1135" s="66">
        <v>8.8000000000000009E-2</v>
      </c>
      <c r="F1135" s="66">
        <v>2.9715838709677419E-2</v>
      </c>
      <c r="G1135" s="48">
        <f t="shared" si="16"/>
        <v>5.8284161290322586E-2</v>
      </c>
    </row>
    <row r="1136" spans="3:7">
      <c r="C1136" s="45"/>
      <c r="D1136" s="37">
        <v>43297</v>
      </c>
      <c r="E1136" s="66">
        <v>9.6000000000000002E-2</v>
      </c>
      <c r="F1136" s="66">
        <v>2.9847731182795698E-2</v>
      </c>
      <c r="G1136" s="48">
        <f t="shared" si="16"/>
        <v>6.6152268817204304E-2</v>
      </c>
    </row>
    <row r="1137" spans="3:7">
      <c r="C1137" s="45"/>
      <c r="D1137" s="37">
        <v>43301</v>
      </c>
      <c r="E1137" s="66">
        <v>9.4E-2</v>
      </c>
      <c r="F1137" s="66">
        <v>2.9874419354838713E-2</v>
      </c>
      <c r="G1137" s="48">
        <f t="shared" ref="G1137:G1167" si="17">E1137-F1137</f>
        <v>6.4125580645161287E-2</v>
      </c>
    </row>
    <row r="1138" spans="3:7">
      <c r="C1138" s="45"/>
      <c r="D1138" s="37">
        <v>43336</v>
      </c>
      <c r="E1138" s="66">
        <v>9.2799999999999994E-2</v>
      </c>
      <c r="F1138" s="66">
        <v>3.0242354838709701E-2</v>
      </c>
      <c r="G1138" s="48">
        <f t="shared" si="17"/>
        <v>6.2557645161290296E-2</v>
      </c>
    </row>
    <row r="1139" spans="3:7">
      <c r="C1139" s="45"/>
      <c r="D1139" s="37">
        <v>43340</v>
      </c>
      <c r="E1139" s="66">
        <v>0.1</v>
      </c>
      <c r="F1139" s="66">
        <v>3.0268118279569923E-2</v>
      </c>
      <c r="G1139" s="48">
        <f t="shared" si="17"/>
        <v>6.9731881720430086E-2</v>
      </c>
    </row>
    <row r="1140" spans="3:7">
      <c r="C1140" s="45"/>
      <c r="D1140" s="37">
        <v>43356</v>
      </c>
      <c r="E1140" s="66">
        <v>0.1</v>
      </c>
      <c r="F1140" s="66">
        <v>3.0448500000000007E-2</v>
      </c>
      <c r="G1140" s="48">
        <f t="shared" si="17"/>
        <v>6.9551500000000002E-2</v>
      </c>
    </row>
    <row r="1141" spans="3:7">
      <c r="C1141" s="45"/>
      <c r="D1141" s="37">
        <v>43357</v>
      </c>
      <c r="E1141" s="66">
        <v>0.1</v>
      </c>
      <c r="F1141" s="66">
        <v>3.0468650537634416E-2</v>
      </c>
      <c r="G1141" s="48">
        <f t="shared" si="17"/>
        <v>6.9531349462365583E-2</v>
      </c>
    </row>
    <row r="1142" spans="3:7">
      <c r="C1142" s="45"/>
      <c r="D1142" s="37">
        <v>43362</v>
      </c>
      <c r="E1142" s="66">
        <v>9.849999999999999E-2</v>
      </c>
      <c r="F1142" s="66">
        <v>3.0535650537634421E-2</v>
      </c>
      <c r="G1142" s="48">
        <f t="shared" si="17"/>
        <v>6.796434946236557E-2</v>
      </c>
    </row>
    <row r="1143" spans="3:7">
      <c r="C1143" s="45"/>
      <c r="D1143" s="37">
        <v>43363</v>
      </c>
      <c r="E1143" s="66">
        <v>9.8000000000000004E-2</v>
      </c>
      <c r="F1143" s="66">
        <v>3.0557698924731203E-2</v>
      </c>
      <c r="G1143" s="48">
        <f t="shared" si="17"/>
        <v>6.7442301075268801E-2</v>
      </c>
    </row>
    <row r="1144" spans="3:7">
      <c r="C1144" s="45"/>
      <c r="D1144" s="37">
        <v>43369</v>
      </c>
      <c r="E1144" s="66">
        <v>9.4E-2</v>
      </c>
      <c r="F1144" s="66">
        <v>3.0639930107526907E-2</v>
      </c>
      <c r="G1144" s="48">
        <f t="shared" si="17"/>
        <v>6.3360069892473087E-2</v>
      </c>
    </row>
    <row r="1145" spans="3:7">
      <c r="C1145" s="45"/>
      <c r="D1145" s="37">
        <v>43369</v>
      </c>
      <c r="E1145" s="66">
        <v>0.10199999999999999</v>
      </c>
      <c r="F1145" s="66">
        <v>3.0639930107526907E-2</v>
      </c>
      <c r="G1145" s="48">
        <f t="shared" si="17"/>
        <v>7.1360069892473094E-2</v>
      </c>
    </row>
    <row r="1146" spans="3:7">
      <c r="C1146" s="45"/>
      <c r="D1146" s="37">
        <v>43371</v>
      </c>
      <c r="E1146" s="66">
        <v>9.5000000000000001E-2</v>
      </c>
      <c r="F1146" s="66">
        <v>3.0673430107526895E-2</v>
      </c>
      <c r="G1146" s="48">
        <f t="shared" si="17"/>
        <v>6.4326569892473109E-2</v>
      </c>
    </row>
    <row r="1147" spans="3:7">
      <c r="C1147" s="45"/>
      <c r="D1147" s="37">
        <v>43371</v>
      </c>
      <c r="E1147" s="66">
        <v>9.5000000000000001E-2</v>
      </c>
      <c r="F1147" s="66">
        <v>3.0673430107526895E-2</v>
      </c>
      <c r="G1147" s="48">
        <f t="shared" si="17"/>
        <v>6.4326569892473109E-2</v>
      </c>
    </row>
    <row r="1148" spans="3:7">
      <c r="C1148" s="45"/>
      <c r="D1148" s="37">
        <v>43378</v>
      </c>
      <c r="E1148" s="66">
        <v>9.6099999999999991E-2</v>
      </c>
      <c r="F1148" s="66">
        <v>3.0794629032258082E-2</v>
      </c>
      <c r="G1148" s="48">
        <f t="shared" si="17"/>
        <v>6.5305370967741916E-2</v>
      </c>
    </row>
    <row r="1149" spans="3:7">
      <c r="C1149" s="45"/>
      <c r="D1149" s="37">
        <v>43388</v>
      </c>
      <c r="E1149" s="66">
        <v>9.8000000000000004E-2</v>
      </c>
      <c r="F1149" s="66">
        <v>3.0937258064516141E-2</v>
      </c>
      <c r="G1149" s="48">
        <f t="shared" si="17"/>
        <v>6.7062741935483866E-2</v>
      </c>
    </row>
    <row r="1150" spans="3:7">
      <c r="C1150" s="45"/>
      <c r="D1150" s="37">
        <v>43399</v>
      </c>
      <c r="E1150" s="66">
        <v>9.4E-2</v>
      </c>
      <c r="F1150" s="66">
        <v>3.1093747311827971E-2</v>
      </c>
      <c r="G1150" s="48">
        <f t="shared" si="17"/>
        <v>6.2906252688172029E-2</v>
      </c>
    </row>
    <row r="1151" spans="3:7">
      <c r="C1151" s="45"/>
      <c r="D1151" s="37">
        <v>43402</v>
      </c>
      <c r="E1151" s="66">
        <v>9.6000000000000002E-2</v>
      </c>
      <c r="F1151" s="66">
        <v>3.1102940860215065E-2</v>
      </c>
      <c r="G1151" s="48">
        <f t="shared" si="17"/>
        <v>6.4897059139784941E-2</v>
      </c>
    </row>
    <row r="1152" spans="3:7">
      <c r="C1152" s="45"/>
      <c r="D1152" s="37">
        <v>43405</v>
      </c>
      <c r="E1152" s="66">
        <v>9.8699999999999996E-2</v>
      </c>
      <c r="F1152" s="66">
        <v>3.1141306451612918E-2</v>
      </c>
      <c r="G1152" s="48">
        <f t="shared" si="17"/>
        <v>6.7558693548387075E-2</v>
      </c>
    </row>
    <row r="1153" spans="3:7">
      <c r="C1153" s="45"/>
      <c r="D1153" s="37">
        <v>43412</v>
      </c>
      <c r="E1153" s="66">
        <v>9.6999999999999989E-2</v>
      </c>
      <c r="F1153" s="66">
        <v>3.1216602150537637E-2</v>
      </c>
      <c r="G1153" s="48">
        <f t="shared" si="17"/>
        <v>6.5783397849462355E-2</v>
      </c>
    </row>
    <row r="1154" spans="3:7">
      <c r="C1154" s="45"/>
      <c r="D1154" s="37">
        <v>43412</v>
      </c>
      <c r="E1154" s="66">
        <v>9.6999999999999989E-2</v>
      </c>
      <c r="F1154" s="66">
        <v>3.1216602150537637E-2</v>
      </c>
      <c r="G1154" s="48">
        <f t="shared" si="17"/>
        <v>6.5783397849462355E-2</v>
      </c>
    </row>
    <row r="1155" spans="3:7">
      <c r="C1155" s="45"/>
      <c r="D1155" s="37">
        <v>43445</v>
      </c>
      <c r="E1155" s="66">
        <v>9.6999999999999989E-2</v>
      </c>
      <c r="F1155" s="66">
        <v>3.1419145161290324E-2</v>
      </c>
      <c r="G1155" s="48">
        <f t="shared" si="17"/>
        <v>6.5580854838709665E-2</v>
      </c>
    </row>
    <row r="1156" spans="3:7">
      <c r="C1156" s="45"/>
      <c r="D1156" s="37">
        <v>43446</v>
      </c>
      <c r="E1156" s="66">
        <v>9.3000000000000013E-2</v>
      </c>
      <c r="F1156" s="66">
        <v>3.1425655913978494E-2</v>
      </c>
      <c r="G1156" s="48">
        <f t="shared" si="17"/>
        <v>6.1574344086021519E-2</v>
      </c>
    </row>
    <row r="1157" spans="3:7">
      <c r="C1157" s="45"/>
      <c r="D1157" s="37">
        <v>43447</v>
      </c>
      <c r="E1157" s="66">
        <v>9.6000000000000002E-2</v>
      </c>
      <c r="F1157" s="66">
        <v>3.1433612903225806E-2</v>
      </c>
      <c r="G1157" s="48">
        <f t="shared" si="17"/>
        <v>6.4566387096774203E-2</v>
      </c>
    </row>
    <row r="1158" spans="3:7">
      <c r="C1158" s="45"/>
      <c r="D1158" s="37">
        <v>43453</v>
      </c>
      <c r="E1158" s="66">
        <v>9.3000000000000013E-2</v>
      </c>
      <c r="F1158" s="66">
        <v>3.1454268817204305E-2</v>
      </c>
      <c r="G1158" s="48">
        <f t="shared" si="17"/>
        <v>6.1545731182795708E-2</v>
      </c>
    </row>
    <row r="1159" spans="3:7">
      <c r="C1159" s="45"/>
      <c r="D1159" s="37">
        <v>43455</v>
      </c>
      <c r="E1159" s="66">
        <v>9.35E-2</v>
      </c>
      <c r="F1159" s="66">
        <v>3.1452672043010756E-2</v>
      </c>
      <c r="G1159" s="48">
        <f t="shared" si="17"/>
        <v>6.2047327956989244E-2</v>
      </c>
    </row>
    <row r="1160" spans="3:7">
      <c r="C1160" s="45"/>
      <c r="D1160" s="37">
        <v>43458</v>
      </c>
      <c r="E1160" s="66">
        <v>9.2499999999999999E-2</v>
      </c>
      <c r="F1160" s="66">
        <v>3.1451338709677423E-2</v>
      </c>
      <c r="G1160" s="48">
        <f t="shared" si="17"/>
        <v>6.1048661290322576E-2</v>
      </c>
    </row>
    <row r="1161" spans="3:7">
      <c r="C1161" s="45"/>
      <c r="D1161" s="37">
        <v>43458</v>
      </c>
      <c r="E1161" s="66">
        <v>9.2499999999999999E-2</v>
      </c>
      <c r="F1161" s="66">
        <v>3.1451338709677423E-2</v>
      </c>
      <c r="G1161" s="48">
        <f t="shared" si="17"/>
        <v>6.1048661290322576E-2</v>
      </c>
    </row>
    <row r="1162" spans="3:7">
      <c r="C1162" s="45"/>
      <c r="D1162" s="37">
        <v>43469</v>
      </c>
      <c r="E1162" s="66">
        <v>9.8000000000000004E-2</v>
      </c>
      <c r="F1162" s="66">
        <v>3.1435166666666674E-2</v>
      </c>
      <c r="G1162" s="48">
        <f t="shared" si="17"/>
        <v>6.6564833333333323E-2</v>
      </c>
    </row>
    <row r="1163" spans="3:7">
      <c r="C1163" s="45"/>
      <c r="D1163" s="37">
        <v>43483</v>
      </c>
      <c r="E1163" s="66">
        <v>9.6999999999999989E-2</v>
      </c>
      <c r="F1163" s="66">
        <v>3.1380064516129041E-2</v>
      </c>
      <c r="G1163" s="48">
        <f t="shared" si="17"/>
        <v>6.5619935483870948E-2</v>
      </c>
    </row>
    <row r="1164" spans="3:7">
      <c r="C1164" s="45"/>
      <c r="D1164" s="37">
        <v>43538</v>
      </c>
      <c r="E1164" s="66">
        <v>0.09</v>
      </c>
      <c r="F1164" s="66">
        <v>3.1247263440860224E-2</v>
      </c>
      <c r="G1164" s="48">
        <f t="shared" si="17"/>
        <v>5.8752736559139776E-2</v>
      </c>
    </row>
    <row r="1165" spans="3:7">
      <c r="C1165" s="45"/>
      <c r="D1165" s="37">
        <v>43551</v>
      </c>
      <c r="E1165" s="66">
        <v>9.6999999999999989E-2</v>
      </c>
      <c r="F1165" s="66">
        <v>3.1233801075268817E-2</v>
      </c>
      <c r="G1165" s="48">
        <f t="shared" si="17"/>
        <v>6.5766198924731178E-2</v>
      </c>
    </row>
    <row r="1166" spans="3:7">
      <c r="C1166" s="45"/>
      <c r="D1166" s="37">
        <v>43585</v>
      </c>
      <c r="E1166" s="66">
        <v>9.7299999999999998E-2</v>
      </c>
      <c r="F1166" s="66">
        <v>3.108076344086021E-2</v>
      </c>
      <c r="G1166" s="48">
        <f t="shared" si="17"/>
        <v>6.6219236559139791E-2</v>
      </c>
    </row>
    <row r="1167" spans="3:7">
      <c r="C1167" s="45"/>
      <c r="D1167" s="37">
        <v>43592</v>
      </c>
      <c r="E1167" s="66">
        <v>9.6500000000000002E-2</v>
      </c>
      <c r="F1167" s="66">
        <v>3.1047172043010746E-2</v>
      </c>
      <c r="G1167" s="48">
        <f t="shared" si="17"/>
        <v>6.5452827956989257E-2</v>
      </c>
    </row>
    <row r="1168" spans="3:7">
      <c r="C1168" s="45"/>
      <c r="D1168" s="45"/>
      <c r="E1168" s="64"/>
      <c r="F1168" s="59"/>
      <c r="G1168" s="59"/>
    </row>
    <row r="1169" spans="3:7">
      <c r="C1169" s="45"/>
      <c r="D1169" s="45"/>
      <c r="F1169" s="59" t="s">
        <v>29</v>
      </c>
      <c r="G1169" s="48">
        <f>AVERAGE(G48:G1167)</f>
        <v>4.6988697263824902E-2</v>
      </c>
    </row>
    <row r="1170" spans="3:7">
      <c r="C1170" s="45"/>
      <c r="D1170" s="45"/>
      <c r="F1170" s="59" t="s">
        <v>623</v>
      </c>
      <c r="G1170" s="65">
        <f>COUNT(G48:G1167)</f>
        <v>1120</v>
      </c>
    </row>
  </sheetData>
  <printOptions horizontalCentered="1"/>
  <pageMargins left="0.7" right="0.7" top="0.95" bottom="0.75" header="0.3" footer="0.3"/>
  <pageSetup fitToHeight="22" orientation="portrait" useFirstPageNumber="1" r:id="rId1"/>
  <headerFooter scaleWithDoc="0">
    <oddHeader xml:space="preserve">&amp;R&amp;10Dominion Energy Utah
Docket No. 19-057-02
DEU Exhibit 2.06
Page &amp;P of &amp;N
</oddHeader>
  </headerFooter>
  <rowBreaks count="1" manualBreakCount="1">
    <brk id="4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M28"/>
  <sheetViews>
    <sheetView view="pageLayout" zoomScale="85" zoomScaleNormal="100" zoomScaleSheetLayoutView="80" zoomScalePageLayoutView="85" workbookViewId="0">
      <selection activeCell="G28" sqref="G28"/>
    </sheetView>
  </sheetViews>
  <sheetFormatPr defaultColWidth="8" defaultRowHeight="12.75"/>
  <cols>
    <col min="1" max="1" width="2.25" style="144" customWidth="1"/>
    <col min="2" max="2" width="31.875" style="144" customWidth="1"/>
    <col min="3" max="3" width="8.375" style="144" customWidth="1"/>
    <col min="4" max="9" width="9.875" style="144" customWidth="1"/>
    <col min="10" max="10" width="2.25" style="144" customWidth="1"/>
    <col min="11" max="11" width="7.25" style="144" customWidth="1"/>
    <col min="12" max="16384" width="8" style="144"/>
  </cols>
  <sheetData>
    <row r="4" spans="2:13">
      <c r="B4" s="444" t="s">
        <v>1170</v>
      </c>
      <c r="C4" s="444"/>
      <c r="D4" s="444"/>
      <c r="E4" s="444"/>
      <c r="F4" s="444"/>
      <c r="G4" s="444"/>
      <c r="H4" s="444"/>
      <c r="I4" s="444"/>
    </row>
    <row r="5" spans="2:13">
      <c r="B5" s="160"/>
      <c r="C5" s="160"/>
      <c r="D5" s="160"/>
      <c r="E5" s="160"/>
      <c r="F5" s="160"/>
      <c r="G5" s="160"/>
      <c r="H5" s="160"/>
      <c r="I5" s="160"/>
    </row>
    <row r="6" spans="2:13">
      <c r="B6" s="160"/>
      <c r="C6" s="160"/>
      <c r="D6" s="160" t="s">
        <v>51</v>
      </c>
      <c r="E6" s="160" t="s">
        <v>52</v>
      </c>
      <c r="F6" s="160" t="s">
        <v>53</v>
      </c>
      <c r="G6" s="160" t="s">
        <v>54</v>
      </c>
      <c r="H6" s="160" t="s">
        <v>55</v>
      </c>
      <c r="I6" s="160" t="s">
        <v>56</v>
      </c>
    </row>
    <row r="7" spans="2:13">
      <c r="B7" s="160"/>
      <c r="C7" s="160"/>
      <c r="D7" s="160" t="s">
        <v>1169</v>
      </c>
      <c r="E7" s="160"/>
      <c r="F7" s="160"/>
      <c r="G7" s="160"/>
      <c r="H7" s="160"/>
      <c r="I7" s="160"/>
    </row>
    <row r="8" spans="2:13">
      <c r="D8" s="160" t="s">
        <v>1163</v>
      </c>
      <c r="E8" s="445" t="s">
        <v>1168</v>
      </c>
      <c r="F8" s="445"/>
      <c r="G8" s="445"/>
      <c r="H8" s="160" t="s">
        <v>1167</v>
      </c>
      <c r="I8" s="160" t="s">
        <v>624</v>
      </c>
      <c r="K8" s="160"/>
    </row>
    <row r="9" spans="2:13">
      <c r="B9" s="165" t="s">
        <v>1</v>
      </c>
      <c r="C9" s="388" t="s">
        <v>0</v>
      </c>
      <c r="D9" s="163" t="s">
        <v>1166</v>
      </c>
      <c r="E9" s="163">
        <v>2019</v>
      </c>
      <c r="F9" s="163" t="s">
        <v>1166</v>
      </c>
      <c r="G9" s="164" t="s">
        <v>1165</v>
      </c>
      <c r="H9" s="163" t="s">
        <v>1164</v>
      </c>
      <c r="I9" s="163" t="s">
        <v>1163</v>
      </c>
      <c r="K9" s="162"/>
    </row>
    <row r="10" spans="2:13">
      <c r="B10" s="161"/>
      <c r="C10" s="161"/>
      <c r="E10" s="160"/>
      <c r="F10" s="160"/>
      <c r="G10" s="160"/>
      <c r="H10" s="160"/>
      <c r="I10" s="160"/>
    </row>
    <row r="11" spans="2:13">
      <c r="B11" s="144" t="str">
        <f>'DEU 2.04 Beta'!B9</f>
        <v>Atmos Energy Corporation</v>
      </c>
      <c r="C11" s="160" t="str">
        <f>'DEU 2.04 Beta'!C9</f>
        <v>ATO</v>
      </c>
      <c r="D11" s="254">
        <v>0.1</v>
      </c>
      <c r="E11" s="255">
        <v>120</v>
      </c>
      <c r="F11" s="255">
        <v>145</v>
      </c>
      <c r="G11" s="145">
        <f t="shared" ref="G11:G18" si="0">(F11/E11)^(1/4)-1</f>
        <v>4.8447501398811044E-2</v>
      </c>
      <c r="H11" s="157">
        <f t="shared" ref="H11:H18" si="1">2*(1+G11)/(2+G11)</f>
        <v>1.0236508386794039</v>
      </c>
      <c r="I11" s="145">
        <f t="shared" ref="I11:I18" si="2">D11*H11</f>
        <v>0.1023650838679404</v>
      </c>
      <c r="K11" s="150"/>
      <c r="M11" s="145"/>
    </row>
    <row r="12" spans="2:13">
      <c r="B12" s="144" t="str">
        <f>'DEU 2.04 Beta'!B10</f>
        <v>Chesapeake Utilities Corporation</v>
      </c>
      <c r="C12" s="278" t="str">
        <f>'DEU 2.04 Beta'!C10</f>
        <v>CPK</v>
      </c>
      <c r="D12" s="254">
        <v>0.1</v>
      </c>
      <c r="E12" s="255">
        <v>17.5</v>
      </c>
      <c r="F12" s="255">
        <v>20</v>
      </c>
      <c r="G12" s="145">
        <f t="shared" si="0"/>
        <v>3.3946307914341167E-2</v>
      </c>
      <c r="H12" s="157">
        <f t="shared" si="1"/>
        <v>1.016689874153635</v>
      </c>
      <c r="I12" s="145">
        <f t="shared" si="2"/>
        <v>0.10166898741536351</v>
      </c>
      <c r="K12" s="150"/>
      <c r="M12" s="145"/>
    </row>
    <row r="13" spans="2:13">
      <c r="B13" s="144" t="str">
        <f>'DEU 2.04 Beta'!B11</f>
        <v>New Jersey Resources Corporation</v>
      </c>
      <c r="C13" s="278" t="str">
        <f>'DEU 2.04 Beta'!C11</f>
        <v>NJR</v>
      </c>
      <c r="D13" s="254">
        <v>0.11</v>
      </c>
      <c r="E13" s="255">
        <v>88</v>
      </c>
      <c r="F13" s="255">
        <v>89</v>
      </c>
      <c r="G13" s="145">
        <f t="shared" si="0"/>
        <v>2.8288825716431543E-3</v>
      </c>
      <c r="H13" s="157">
        <f t="shared" si="1"/>
        <v>1.0014124434674672</v>
      </c>
      <c r="I13" s="145">
        <f t="shared" si="2"/>
        <v>0.11015536878142139</v>
      </c>
      <c r="K13" s="150"/>
      <c r="L13" s="339"/>
      <c r="M13" s="145"/>
    </row>
    <row r="14" spans="2:13">
      <c r="B14" s="144" t="str">
        <f>'DEU 2.04 Beta'!B12</f>
        <v>Northwest Natural Holding Company</v>
      </c>
      <c r="C14" s="278" t="str">
        <f>'DEU 2.04 Beta'!C12</f>
        <v>NWN</v>
      </c>
      <c r="D14" s="254">
        <v>0.12</v>
      </c>
      <c r="E14" s="255">
        <v>30</v>
      </c>
      <c r="F14" s="255">
        <v>32</v>
      </c>
      <c r="G14" s="145">
        <f t="shared" si="0"/>
        <v>1.6265496309229466E-2</v>
      </c>
      <c r="H14" s="157">
        <f t="shared" si="1"/>
        <v>1.0080671401355643</v>
      </c>
      <c r="I14" s="145">
        <f t="shared" si="2"/>
        <v>0.12096805681626771</v>
      </c>
      <c r="K14" s="150"/>
      <c r="M14" s="145"/>
    </row>
    <row r="15" spans="2:13">
      <c r="B15" s="144" t="str">
        <f>'DEU 2.04 Beta'!B13</f>
        <v>ONE Gas, Inc.</v>
      </c>
      <c r="C15" s="278" t="str">
        <f>'DEU 2.04 Beta'!C13</f>
        <v>OGS</v>
      </c>
      <c r="D15" s="254">
        <v>0.1</v>
      </c>
      <c r="E15" s="255">
        <v>53</v>
      </c>
      <c r="F15" s="255">
        <v>55</v>
      </c>
      <c r="G15" s="145">
        <f t="shared" si="0"/>
        <v>9.3033273218088297E-3</v>
      </c>
      <c r="H15" s="157">
        <f t="shared" si="1"/>
        <v>1.0046301258726373</v>
      </c>
      <c r="I15" s="145">
        <f t="shared" si="2"/>
        <v>0.10046301258726374</v>
      </c>
      <c r="K15" s="150"/>
      <c r="M15" s="145"/>
    </row>
    <row r="16" spans="2:13">
      <c r="B16" s="144" t="str">
        <f>'DEU 2.04 Beta'!B14</f>
        <v>South Jersey Industries, Inc.</v>
      </c>
      <c r="C16" s="278" t="str">
        <f>'DEU 2.04 Beta'!C14</f>
        <v>SJI</v>
      </c>
      <c r="D16" s="254">
        <v>0.12</v>
      </c>
      <c r="E16" s="255">
        <v>90</v>
      </c>
      <c r="F16" s="255">
        <v>98</v>
      </c>
      <c r="G16" s="145">
        <f t="shared" si="0"/>
        <v>2.1517689274102469E-2</v>
      </c>
      <c r="H16" s="157">
        <f t="shared" si="1"/>
        <v>1.0106443240087744</v>
      </c>
      <c r="I16" s="145">
        <f t="shared" si="2"/>
        <v>0.12127731888105292</v>
      </c>
      <c r="K16" s="150"/>
      <c r="M16" s="145"/>
    </row>
    <row r="17" spans="1:13">
      <c r="B17" s="144" t="str">
        <f>'DEU 2.04 Beta'!B15</f>
        <v>Spire Inc.</v>
      </c>
      <c r="C17" s="278" t="str">
        <f>'DEU 2.04 Beta'!C15</f>
        <v>SR</v>
      </c>
      <c r="D17" s="254">
        <v>0.105</v>
      </c>
      <c r="E17" s="255">
        <v>52</v>
      </c>
      <c r="F17" s="255">
        <v>55</v>
      </c>
      <c r="G17" s="145">
        <f t="shared" si="0"/>
        <v>1.4121141190391873E-2</v>
      </c>
      <c r="H17" s="157">
        <f t="shared" si="1"/>
        <v>1.0070110684514466</v>
      </c>
      <c r="I17" s="145">
        <f t="shared" si="2"/>
        <v>0.10573616218740189</v>
      </c>
      <c r="K17" s="150"/>
      <c r="M17" s="145"/>
    </row>
    <row r="18" spans="1:13">
      <c r="B18" s="144" t="str">
        <f>'DEU 2.04 Beta'!B16</f>
        <v>Southwest Gas Corporation</v>
      </c>
      <c r="C18" s="278" t="str">
        <f>'DEU 2.04 Beta'!C16</f>
        <v>SWX</v>
      </c>
      <c r="D18" s="254">
        <v>9.5000000000000001E-2</v>
      </c>
      <c r="E18" s="255">
        <v>54</v>
      </c>
      <c r="F18" s="255">
        <v>58</v>
      </c>
      <c r="G18" s="145">
        <f t="shared" si="0"/>
        <v>1.8025269992450577E-2</v>
      </c>
      <c r="H18" s="157">
        <f t="shared" si="1"/>
        <v>1.0089321329422789</v>
      </c>
      <c r="I18" s="145">
        <f t="shared" si="2"/>
        <v>9.5848552629516498E-2</v>
      </c>
      <c r="K18" s="150"/>
      <c r="M18" s="145"/>
    </row>
    <row r="19" spans="1:13">
      <c r="A19" s="150"/>
      <c r="C19" s="160"/>
      <c r="D19" s="159"/>
      <c r="E19" s="158"/>
      <c r="F19" s="158"/>
      <c r="G19" s="145"/>
      <c r="H19" s="157"/>
      <c r="I19" s="145"/>
      <c r="J19" s="150"/>
      <c r="K19" s="150"/>
      <c r="M19" s="145"/>
    </row>
    <row r="20" spans="1:13">
      <c r="A20" s="150"/>
      <c r="B20" s="152"/>
      <c r="C20" s="156"/>
      <c r="D20" s="155"/>
      <c r="E20" s="154"/>
      <c r="F20" s="154"/>
      <c r="G20" s="153"/>
      <c r="H20" s="152" t="s">
        <v>1162</v>
      </c>
      <c r="I20" s="151">
        <f>MEDIAN(I11:I18)</f>
        <v>0.10405062302767115</v>
      </c>
      <c r="J20" s="150"/>
      <c r="K20" s="150"/>
    </row>
    <row r="21" spans="1:13">
      <c r="H21" s="144" t="s">
        <v>20</v>
      </c>
      <c r="I21" s="149">
        <f>AVERAGE(I11:I18)</f>
        <v>0.10731031789577851</v>
      </c>
    </row>
    <row r="22" spans="1:13">
      <c r="B22" s="148" t="s">
        <v>77</v>
      </c>
      <c r="D22" s="147"/>
      <c r="I22" s="146"/>
    </row>
    <row r="23" spans="1:13">
      <c r="B23" s="144" t="s">
        <v>104</v>
      </c>
    </row>
    <row r="24" spans="1:13">
      <c r="B24" s="144" t="s">
        <v>105</v>
      </c>
      <c r="I24" s="145"/>
    </row>
    <row r="25" spans="1:13">
      <c r="B25" s="144" t="s">
        <v>1161</v>
      </c>
    </row>
    <row r="26" spans="1:13">
      <c r="B26" s="144" t="s">
        <v>1159</v>
      </c>
    </row>
    <row r="27" spans="1:13">
      <c r="B27" s="144" t="s">
        <v>1160</v>
      </c>
    </row>
    <row r="28" spans="1:13">
      <c r="B28" s="144" t="s">
        <v>1158</v>
      </c>
    </row>
  </sheetData>
  <mergeCells count="2">
    <mergeCell ref="B4:I4"/>
    <mergeCell ref="E8:G8"/>
  </mergeCells>
  <pageMargins left="0.7" right="0.7" top="0.75" bottom="0.75" header="0.3" footer="0.3"/>
  <pageSetup scale="81" orientation="portrait" useFirstPageNumber="1" r:id="rId1"/>
  <headerFooter scaleWithDoc="0">
    <oddHeader xml:space="preserve">&amp;R&amp;10Dominion Energy Utah
Docket No. 19-057-02
DEU Exhibit 2.07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DEU 2.01 Constant Growth DCF</vt:lpstr>
      <vt:lpstr>DEU 2.02 Retention Growth</vt:lpstr>
      <vt:lpstr>DEU 2.03 MRP Bloomberg</vt:lpstr>
      <vt:lpstr>DEU 2.03 MRP Value Line</vt:lpstr>
      <vt:lpstr>DEU 2.04 Beta</vt:lpstr>
      <vt:lpstr>DEU 2.05 CAPM</vt:lpstr>
      <vt:lpstr>DEU 2.06 Risk Premium</vt:lpstr>
      <vt:lpstr>DEU 2.07 Expected Earnings</vt:lpstr>
      <vt:lpstr>DEU 2.08 Rate Mechanisms</vt:lpstr>
      <vt:lpstr>DEU 2.09 Flotation Costs</vt:lpstr>
      <vt:lpstr>DEU 2.10 Capital Structure</vt:lpstr>
      <vt:lpstr>DEU 2.11 Cost of Debt</vt:lpstr>
      <vt:lpstr>RBH-8 Small Size</vt:lpstr>
      <vt:lpstr>'DEU 2.01 Constant Growth DCF'!Print_Area</vt:lpstr>
      <vt:lpstr>'DEU 2.02 Retention Growth'!Print_Area</vt:lpstr>
      <vt:lpstr>'DEU 2.03 MRP Bloomberg'!Print_Area</vt:lpstr>
      <vt:lpstr>'DEU 2.03 MRP Value Line'!Print_Area</vt:lpstr>
      <vt:lpstr>'DEU 2.04 Beta'!Print_Area</vt:lpstr>
      <vt:lpstr>'DEU 2.05 CAPM'!Print_Area</vt:lpstr>
      <vt:lpstr>'DEU 2.06 Risk Premium'!Print_Area</vt:lpstr>
      <vt:lpstr>'DEU 2.07 Expected Earnings'!Print_Area</vt:lpstr>
      <vt:lpstr>'DEU 2.08 Rate Mechanisms'!Print_Area</vt:lpstr>
      <vt:lpstr>'DEU 2.09 Flotation Costs'!Print_Area</vt:lpstr>
      <vt:lpstr>'DEU 2.10 Capital Structure'!Print_Area</vt:lpstr>
      <vt:lpstr>'DEU 2.11 Cost of Debt'!Print_Area</vt:lpstr>
      <vt:lpstr>'RBH-8 Small Size'!Print_Area</vt:lpstr>
      <vt:lpstr>'DEU 2.03 MRP Bloomberg'!Print_Titles</vt:lpstr>
      <vt:lpstr>'DEU 2.03 MRP Value Line'!Print_Titles</vt:lpstr>
      <vt:lpstr>'DEU 2.06 Risk Premium'!Print_Titles</vt:lpstr>
      <vt:lpstr>'DEU 2.08 Rate Mechanisms'!Print_Titles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2018-05-10T14:28:15Z</dcterms:created>
  <dcterms:modified xsi:type="dcterms:W3CDTF">2019-07-17T16:58:15Z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{37D27446-018A-406C-8998-6523E44CBA76}</vt:lpwstr>
  </property>
</Properties>
</file>