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/>
  </bookViews>
  <sheets>
    <sheet name="Utah Step 2 DNG GS Rate Eff" sheetId="1" r:id="rId1"/>
  </sheets>
  <definedNames>
    <definedName name="EXH1.7P1" localSheetId="0">'Utah Step 2 DNG GS Rate Eff'!$B$1:$L$32</definedName>
    <definedName name="_xlnm.Print_Area" localSheetId="0">'Utah Step 2 DNG GS Rate Eff'!$A$1:$L$34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0" i="1"/>
  <c r="H30" i="1"/>
  <c r="F30" i="1"/>
  <c r="E30" i="1"/>
  <c r="B30" i="1"/>
  <c r="J27" i="1"/>
  <c r="H27" i="1"/>
  <c r="F27" i="1"/>
  <c r="B27" i="1"/>
  <c r="J26" i="1"/>
  <c r="H26" i="1"/>
  <c r="F26" i="1"/>
  <c r="B26" i="1"/>
  <c r="J25" i="1"/>
  <c r="H25" i="1"/>
  <c r="F25" i="1"/>
  <c r="B25" i="1"/>
  <c r="J24" i="1"/>
  <c r="H24" i="1"/>
  <c r="F24" i="1"/>
  <c r="B24" i="1"/>
  <c r="J23" i="1"/>
  <c r="H23" i="1"/>
  <c r="F23" i="1"/>
  <c r="B23" i="1"/>
  <c r="J22" i="1"/>
  <c r="H22" i="1"/>
  <c r="F22" i="1"/>
  <c r="B22" i="1"/>
  <c r="J21" i="1"/>
  <c r="H21" i="1"/>
  <c r="F21" i="1"/>
  <c r="B21" i="1"/>
  <c r="J20" i="1"/>
  <c r="H20" i="1"/>
  <c r="F20" i="1"/>
  <c r="B20" i="1"/>
  <c r="J19" i="1"/>
  <c r="H19" i="1"/>
  <c r="F19" i="1"/>
  <c r="B19" i="1"/>
  <c r="J18" i="1"/>
  <c r="H18" i="1"/>
  <c r="F18" i="1"/>
  <c r="B18" i="1"/>
  <c r="J17" i="1"/>
  <c r="H17" i="1"/>
  <c r="F17" i="1"/>
  <c r="B17" i="1"/>
  <c r="J16" i="1"/>
  <c r="H16" i="1"/>
  <c r="F16" i="1"/>
  <c r="F14" i="1"/>
</calcChain>
</file>

<file path=xl/sharedStrings.xml><?xml version="1.0" encoding="utf-8"?>
<sst xmlns="http://schemas.openxmlformats.org/spreadsheetml/2006/main" count="51" uniqueCount="48">
  <si>
    <t xml:space="preserve"> </t>
  </si>
  <si>
    <t>Dominion Energy Utah</t>
  </si>
  <si>
    <t>Docket No. 19-057-02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</si>
  <si>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</si>
  <si>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</si>
  <si>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</si>
  <si>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</si>
  <si>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</si>
  <si>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</si>
  <si>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</si>
  <si>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</si>
  <si>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</si>
  <si>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</si>
  <si>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Rate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</si>
  <si>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</si>
  <si>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</si>
  <si>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</si>
  <si>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</si>
  <si>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</si>
  <si>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</si>
  <si>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</si>
  <si>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</si>
  <si>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</si>
  <si>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</si>
  <si>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</si>
  <si>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</si>
  <si>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</si>
  <si>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</si>
  <si>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</si>
  <si>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</si>
  <si>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</si>
  <si>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</si>
  <si>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</si>
  <si>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</si>
  <si>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</si>
  <si>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</si>
  <si>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Percent Change:</t>
  </si>
  <si>
    <t>%</t>
  </si>
  <si>
    <t>Summer</t>
  </si>
  <si>
    <t>Winter</t>
  </si>
  <si>
    <t>BSF</t>
  </si>
  <si>
    <t>1st Block</t>
  </si>
  <si>
    <t>Proposed</t>
  </si>
  <si>
    <t>12/31/2020</t>
  </si>
  <si>
    <t>Current</t>
  </si>
  <si>
    <t>11/1/2020</t>
  </si>
  <si>
    <t>Difference</t>
  </si>
  <si>
    <t>DEU Exhibit 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</si>
</sst>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164" formatCode="#,##0.0"/>
    <numFmt numFmtId="165" formatCode="0.0000"/>
    <numFmt numFmtId="166" formatCode="#,##0.0_);\(#,##0.0\)"/>
    <numFmt numFmtId="167" formatCode="0.00_);\(0.00\)"/>
    <numFmt numFmtId="168" formatCode="[$-409]d\-mmm\-yy;@"/>
    <numFmt numFmtId="169" formatCode="0.00000"/>
    <numFmt numFmtId="170" formatCode="&quot;$&quot;#,##0.00000_);\(&quot;$&quot;#,##0.00000\)"/>
    <numFmt numFmtId="171" formatCode="&quot;$&quot;#,##0.0000_);\(&quot;$&quot;#,##0.0000\)"/>
  </numFmts>
  <fonts count="7">
    <font>
      <sz val="10"/>
      <name val="Arial"/>
      <family val="2"/>
    </font>
    <font>
      <sz val="8"/>
      <name val="LinePrinter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1" xfId="2" applyFont="1" applyBorder="1" applyAlignment="1">
      <alignment horizontal="center" vertical="top"/>
    </xf>
    <xf numFmtId="0" fontId="4" fillId="0" borderId="1" xfId="2" quotePrefix="1" applyFont="1" applyBorder="1" applyAlignment="1">
      <alignment horizontal="center" vertical="top"/>
    </xf>
    <xf numFmtId="14" fontId="4" fillId="0" borderId="1" xfId="2" quotePrefix="1" applyNumberFormat="1" applyFont="1" applyBorder="1" applyAlignment="1">
      <alignment horizontal="left" vertical="top" indent="4"/>
    </xf>
    <xf numFmtId="0" fontId="4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0" fillId="0" borderId="0" xfId="2" quotePrefix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2" applyFont="1"/>
    <xf numFmtId="0" fontId="0" fillId="0" borderId="0" xfId="2" applyFont="1" applyAlignment="1">
      <alignment horizontal="center"/>
    </xf>
    <xf numFmtId="0" fontId="0" fillId="0" borderId="0" xfId="2" applyFont="1" applyAlignment="1">
      <alignment horizontal="right"/>
    </xf>
    <xf numFmtId="0" fontId="0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0" fillId="0" borderId="0" xfId="0" applyFont="1"/>
    <xf numFmtId="0" fontId="4" fillId="0" borderId="0" xfId="2" applyFont="1" applyAlignment="1">
      <alignment horizontal="center"/>
    </xf>
    <xf numFmtId="0" fontId="0" fillId="0" borderId="0" xfId="2" quotePrefix="1" applyFont="1" applyAlignment="1">
      <alignment horizontal="center"/>
    </xf>
    <xf numFmtId="0" fontId="0" fillId="0" borderId="0" xfId="2" quotePrefix="1" applyFont="1" applyAlignment="1">
      <alignment horizontal="right"/>
    </xf>
    <xf numFmtId="0" fontId="4" fillId="0" borderId="0" xfId="2" applyFont="1"/>
    <xf numFmtId="0" fontId="0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0" fillId="0" borderId="0" xfId="2" applyFont="1" applyAlignment="1">
      <alignment vertical="top"/>
    </xf>
    <xf numFmtId="0" fontId="4" fillId="0" borderId="1" xfId="2" applyFont="1" applyBorder="1" applyAlignment="1">
      <alignment horizontal="center" vertical="top"/>
    </xf>
    <xf numFmtId="0" fontId="4" fillId="0" borderId="1" xfId="2" quotePrefix="1" applyFont="1" applyBorder="1" applyAlignment="1">
      <alignment horizontal="right" vertical="top"/>
    </xf>
    <xf numFmtId="0" fontId="4" fillId="0" borderId="1" xfId="2" applyFont="1" applyBorder="1" applyAlignment="1">
      <alignment horizontal="right" vertical="top"/>
    </xf>
    <xf numFmtId="164" fontId="3" fillId="0" borderId="0" xfId="0" applyNumberFormat="1" applyFont="1" applyAlignment="1">
      <alignment horizontal="right"/>
    </xf>
    <xf numFmtId="7" fontId="0" fillId="0" borderId="0" xfId="2" applyNumberFormat="1" applyFont="1" applyAlignment="1">
      <alignment horizontal="right"/>
    </xf>
    <xf numFmtId="39" fontId="0" fillId="0" borderId="0" xfId="2" applyNumberFormat="1" applyFont="1" applyAlignment="1">
      <alignment horizontal="right"/>
    </xf>
    <xf numFmtId="165" fontId="0" fillId="0" borderId="0" xfId="2" applyNumberFormat="1" applyFont="1"/>
    <xf numFmtId="166" fontId="0" fillId="0" borderId="2" xfId="2" applyNumberFormat="1" applyFont="1" applyBorder="1" applyAlignment="1">
      <alignment horizontal="center"/>
    </xf>
    <xf numFmtId="7" fontId="0" fillId="0" borderId="2" xfId="2" applyNumberFormat="1" applyFont="1" applyBorder="1" applyAlignment="1">
      <alignment horizontal="center"/>
    </xf>
    <xf numFmtId="39" fontId="0" fillId="0" borderId="2" xfId="2" applyNumberFormat="1" applyFont="1" applyBorder="1" applyAlignment="1">
      <alignment horizontal="center"/>
    </xf>
    <xf numFmtId="39" fontId="0" fillId="0" borderId="0" xfId="2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7" fontId="0" fillId="0" borderId="0" xfId="2" applyNumberFormat="1" applyFont="1" applyAlignment="1">
      <alignment horizontal="center"/>
    </xf>
    <xf numFmtId="166" fontId="0" fillId="0" borderId="0" xfId="2" applyNumberFormat="1" applyFont="1" applyAlignment="1">
      <alignment horizontal="right"/>
    </xf>
    <xf numFmtId="7" fontId="0" fillId="0" borderId="0" xfId="2" applyNumberFormat="1" applyFont="1"/>
    <xf numFmtId="167" fontId="0" fillId="0" borderId="0" xfId="1" applyNumberFormat="1" applyFont="1" applyFill="1" applyAlignment="1" applyProtection="1">
      <alignment horizontal="right"/>
    </xf>
    <xf numFmtId="0" fontId="0" fillId="0" borderId="0" xfId="2" quotePrefix="1" applyFont="1" applyAlignment="1">
      <alignment horizontal="left"/>
    </xf>
    <xf numFmtId="39" fontId="0" fillId="0" borderId="0" xfId="2" applyNumberFormat="1" applyFont="1"/>
    <xf numFmtId="168" fontId="0" fillId="0" borderId="0" xfId="0" applyNumberForma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quotePrefix="1" applyFont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70" fontId="0" fillId="0" borderId="0" xfId="2" applyNumberFormat="1" applyFont="1" applyAlignment="1">
      <alignment horizontal="center"/>
    </xf>
    <xf numFmtId="14" fontId="5" fillId="0" borderId="0" xfId="2" quotePrefix="1" applyNumberFormat="1" applyFont="1" applyAlignment="1">
      <alignment horizontal="center" vertical="top"/>
    </xf>
    <xf numFmtId="171" fontId="0" fillId="0" borderId="0" xfId="2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10" fontId="0" fillId="0" borderId="0" xfId="2" applyNumberFormat="1" applyFont="1"/>
    <xf numFmtId="169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37" fontId="0" fillId="0" borderId="0" xfId="2" applyNumberFormat="1" applyFont="1" applyAlignment="1">
      <alignment horizontal="center"/>
    </xf>
    <xf numFmtId="0" fontId="0" fillId="0" borderId="0" xfId="0" applyFont="1" applyFill="1" applyAlignment="1">
      <alignment horizontal="right"/>
    </xf>
  </cellXfs>
  <cellStyles count="3">
    <cellStyle name="Normal" xfId="0" builtinId="0"/>
    <cellStyle name="Normal_Pass-Through Model 11_2007 - 10_200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M51"/>
  <sheetViews>
    <sheetView tabSelected="1" workbookViewId="0">
      <selection activeCell="L4" sqref="L4"/>
    </sheetView>
  </sheetViews>
  <sheetFormatPr defaultColWidth="8.42578125" defaultRowHeight="12.75"/>
  <cols>
    <col min="1" max="1" width="11.7109375" style="10" customWidth="1"/>
    <col min="2" max="2" width="5" style="10" customWidth="1"/>
    <col min="3" max="3" width="8.7109375" style="10" bestFit="1" customWidth="1"/>
    <col min="4" max="4" width="9" style="11" customWidth="1"/>
    <col min="5" max="5" width="10.42578125" style="10" customWidth="1"/>
    <col min="6" max="6" width="14.140625" style="10" customWidth="1"/>
    <col min="7" max="7" width="3.5703125" style="10" customWidth="1"/>
    <col min="8" max="8" width="12.7109375" style="10" customWidth="1"/>
    <col min="9" max="9" width="2.85546875" style="10" customWidth="1"/>
    <col min="10" max="10" width="12.7109375" style="10" customWidth="1"/>
    <col min="11" max="11" width="2.85546875" style="10" customWidth="1"/>
    <col min="12" max="12" width="10" style="10" customWidth="1"/>
    <col min="13" max="13" width="7.5703125" style="10" customWidth="1"/>
    <col min="14" max="14" width="8.42578125" style="10"/>
    <col min="15" max="15" width="26.7109375" style="10" bestFit="1" customWidth="1"/>
    <col min="16" max="18" width="8.42578125" style="10"/>
    <col min="19" max="19" width="9.28515625" style="10" customWidth="1"/>
    <col min="20" max="20" width="8.85546875" style="10" bestFit="1" customWidth="1"/>
    <col min="21" max="22" width="8.42578125" style="10"/>
    <col min="23" max="23" width="9.85546875" style="10" customWidth="1"/>
    <col min="24" max="24" width="8.42578125" style="10"/>
    <col min="25" max="25" width="10.28515625" style="10" customWidth="1"/>
    <col min="26" max="26" width="12" style="10" customWidth="1"/>
    <col min="27" max="27" width="8.42578125" style="10"/>
    <col min="28" max="28" width="10.140625" style="10" customWidth="1"/>
    <col min="29" max="30" width="8.42578125" style="10"/>
    <col min="31" max="31" width="10.42578125" style="10" customWidth="1"/>
    <col min="32" max="33" width="8.42578125" style="10"/>
    <col min="34" max="35" width="11.140625" style="10" customWidth="1"/>
    <col min="36" max="37" width="8.42578125" style="10"/>
    <col min="38" max="38" width="10.140625" style="10" customWidth="1"/>
    <col min="39" max="16384" width="8.42578125" style="10"/>
  </cols>
  <sheetData>
    <row r="1" spans="1:12">
      <c r="C1" s="10" t="s">
        <v>0</v>
      </c>
      <c r="L1" s="12" t="s">
        <v>1</v>
      </c>
    </row>
    <row r="2" spans="1:12">
      <c r="A2" s="13"/>
      <c r="B2" s="14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</row>
    <row r="3" spans="1:12">
      <c r="C3" s="15"/>
      <c r="D3" s="15"/>
      <c r="E3" s="15"/>
      <c r="F3" s="15"/>
      <c r="G3" s="15"/>
      <c r="H3" s="15"/>
      <c r="I3" s="15"/>
      <c r="J3" s="15"/>
      <c r="K3" s="15"/>
      <c r="L3" s="57" t="s">
        <v>47</v>
      </c>
    </row>
    <row r="4" spans="1:12">
      <c r="L4" s="12"/>
    </row>
    <row r="7" spans="1:12">
      <c r="C7" s="8" t="s">
        <v>3</v>
      </c>
      <c r="D7" s="7"/>
      <c r="E7" s="7"/>
      <c r="F7" s="7"/>
      <c r="G7" s="7"/>
      <c r="H7" s="7"/>
      <c r="I7" s="7"/>
      <c r="J7" s="7"/>
      <c r="K7" s="16"/>
    </row>
    <row r="8" spans="1:12">
      <c r="C8" s="8" t="s">
        <v>4</v>
      </c>
      <c r="D8" s="7"/>
      <c r="E8" s="7"/>
      <c r="F8" s="7"/>
      <c r="G8" s="7"/>
      <c r="H8" s="7"/>
      <c r="I8" s="7"/>
      <c r="J8" s="7"/>
      <c r="K8" s="16"/>
    </row>
    <row r="11" spans="1:12">
      <c r="C11" s="17" t="s">
        <v>5</v>
      </c>
      <c r="D11" s="17" t="s">
        <v>6</v>
      </c>
      <c r="E11" s="18" t="s">
        <v>7</v>
      </c>
      <c r="F11" s="6" t="s">
        <v>8</v>
      </c>
      <c r="G11" s="6"/>
      <c r="H11" s="6" t="s">
        <v>9</v>
      </c>
      <c r="I11" s="6"/>
      <c r="J11" s="6" t="s">
        <v>10</v>
      </c>
      <c r="K11" s="6"/>
    </row>
    <row r="12" spans="1:12" ht="19.5" customHeight="1">
      <c r="C12" s="19"/>
      <c r="D12" s="16"/>
      <c r="E12" s="19"/>
      <c r="F12" s="8" t="s">
        <v>11</v>
      </c>
      <c r="G12" s="7"/>
      <c r="H12" s="8" t="s">
        <v>12</v>
      </c>
      <c r="I12" s="7"/>
      <c r="J12" s="19"/>
      <c r="K12" s="19"/>
    </row>
    <row r="13" spans="1:12" s="20" customFormat="1">
      <c r="C13" s="21" t="s">
        <v>13</v>
      </c>
      <c r="D13" s="21"/>
      <c r="E13" s="22" t="s">
        <v>14</v>
      </c>
      <c r="F13" s="5" t="s">
        <v>15</v>
      </c>
      <c r="G13" s="4"/>
      <c r="H13" s="5" t="s">
        <v>16</v>
      </c>
      <c r="I13" s="4"/>
      <c r="J13" s="23"/>
      <c r="K13" s="23"/>
    </row>
    <row r="14" spans="1:12" s="24" customFormat="1" ht="15.75" customHeight="1" thickBot="1">
      <c r="C14" s="25" t="s">
        <v>17</v>
      </c>
      <c r="D14" s="25" t="s">
        <v>18</v>
      </c>
      <c r="E14" s="26" t="s">
        <v>19</v>
      </c>
      <c r="F14" s="3" t="str">
        <f>A45</f>
        <v>11/1/2020</v>
      </c>
      <c r="G14" s="3"/>
      <c r="H14" s="2" t="s">
        <v>20</v>
      </c>
      <c r="I14" s="1"/>
      <c r="J14" s="27" t="s">
        <v>21</v>
      </c>
      <c r="K14" s="25"/>
    </row>
    <row r="15" spans="1:12" ht="8.25" customHeight="1"/>
    <row r="16" spans="1:12">
      <c r="B16" s="11">
        <v>1</v>
      </c>
      <c r="C16" s="11" t="s">
        <v>22</v>
      </c>
      <c r="D16" s="11" t="s">
        <v>23</v>
      </c>
      <c r="E16" s="28">
        <v>14.9</v>
      </c>
      <c r="F16" s="29">
        <f>ROUND((+'Utah Step 2 DNG GS Rate Eff'!E16*'Utah Step 2 DNG GS Rate Eff'!D$45)+$B$45,2)</f>
        <v>121.67</v>
      </c>
      <c r="G16" s="29"/>
      <c r="H16" s="29">
        <f>ROUND((+'Utah Step 2 DNG GS Rate Eff'!E16*'Utah Step 2 DNG GS Rate Eff'!D$42)+$B$42,2)</f>
        <v>121.27</v>
      </c>
      <c r="I16" s="29"/>
      <c r="J16" s="29">
        <f>H16-F16</f>
        <v>-0.40000000000000568</v>
      </c>
      <c r="K16" s="29"/>
    </row>
    <row r="17" spans="2:13">
      <c r="B17" s="11">
        <f t="shared" ref="B17:B27" si="0">B16+1</f>
        <v>2</v>
      </c>
      <c r="D17" s="11" t="s">
        <v>24</v>
      </c>
      <c r="E17" s="28">
        <v>12.5</v>
      </c>
      <c r="F17" s="30">
        <f>ROUND((+'Utah Step 2 DNG GS Rate Eff'!E17*'Utah Step 2 DNG GS Rate Eff'!D$45)+$B$45,2)</f>
        <v>103.16</v>
      </c>
      <c r="G17" s="30"/>
      <c r="H17" s="30">
        <f>ROUND((+'Utah Step 2 DNG GS Rate Eff'!E17*'Utah Step 2 DNG GS Rate Eff'!D$42)+$B$42,2)</f>
        <v>102.83</v>
      </c>
      <c r="I17" s="30"/>
      <c r="J17" s="30">
        <f t="shared" ref="J17:J27" si="1">H17-F17</f>
        <v>-0.32999999999999829</v>
      </c>
      <c r="K17" s="30"/>
    </row>
    <row r="18" spans="2:13">
      <c r="B18" s="11">
        <f t="shared" si="0"/>
        <v>3</v>
      </c>
      <c r="D18" s="11" t="s">
        <v>25</v>
      </c>
      <c r="E18" s="28">
        <v>10.1</v>
      </c>
      <c r="F18" s="30">
        <f>ROUND((+'Utah Step 2 DNG GS Rate Eff'!E18*'Utah Step 2 DNG GS Rate Eff'!D$45)+$B$45,2)</f>
        <v>84.65</v>
      </c>
      <c r="G18" s="30"/>
      <c r="H18" s="30">
        <f>ROUND((+'Utah Step 2 DNG GS Rate Eff'!E18*'Utah Step 2 DNG GS Rate Eff'!D$42)+$B$42,2)</f>
        <v>84.38</v>
      </c>
      <c r="I18" s="30"/>
      <c r="J18" s="30">
        <f t="shared" si="1"/>
        <v>-0.27000000000001023</v>
      </c>
      <c r="K18" s="30"/>
    </row>
    <row r="19" spans="2:13">
      <c r="B19" s="11">
        <f t="shared" si="0"/>
        <v>4</v>
      </c>
      <c r="D19" s="11" t="s">
        <v>26</v>
      </c>
      <c r="E19" s="28">
        <v>8.3000000000000007</v>
      </c>
      <c r="F19" s="30">
        <f>ROUND((+'Utah Step 2 DNG GS Rate Eff'!E19*'Utah Step 2 DNG GS Rate Eff'!C$45)+$B$45,2)</f>
        <v>60.56</v>
      </c>
      <c r="G19" s="30"/>
      <c r="H19" s="30">
        <f>ROUND((+'Utah Step 2 DNG GS Rate Eff'!E19*'Utah Step 2 DNG GS Rate Eff'!C$42)+$B$42,2)</f>
        <v>60.34</v>
      </c>
      <c r="I19" s="30"/>
      <c r="J19" s="30">
        <f t="shared" si="1"/>
        <v>-0.21999999999999886</v>
      </c>
      <c r="K19" s="30"/>
    </row>
    <row r="20" spans="2:13">
      <c r="B20" s="11">
        <f t="shared" si="0"/>
        <v>5</v>
      </c>
      <c r="D20" s="11" t="s">
        <v>27</v>
      </c>
      <c r="E20" s="28">
        <v>4.4000000000000004</v>
      </c>
      <c r="F20" s="30">
        <f>ROUND((+'Utah Step 2 DNG GS Rate Eff'!E20*'Utah Step 2 DNG GS Rate Eff'!C$45)+$B$45,2)</f>
        <v>35.270000000000003</v>
      </c>
      <c r="G20" s="30"/>
      <c r="H20" s="30">
        <f>ROUND((+'Utah Step 2 DNG GS Rate Eff'!E20*'Utah Step 2 DNG GS Rate Eff'!C$42)+$B$42,2)</f>
        <v>35.159999999999997</v>
      </c>
      <c r="I20" s="30"/>
      <c r="J20" s="30">
        <f t="shared" si="1"/>
        <v>-0.11000000000000654</v>
      </c>
      <c r="K20" s="30"/>
    </row>
    <row r="21" spans="2:13">
      <c r="B21" s="11">
        <f t="shared" si="0"/>
        <v>6</v>
      </c>
      <c r="D21" s="11" t="s">
        <v>28</v>
      </c>
      <c r="E21" s="28">
        <v>3.1</v>
      </c>
      <c r="F21" s="30">
        <f>ROUND((+'Utah Step 2 DNG GS Rate Eff'!E21*'Utah Step 2 DNG GS Rate Eff'!C$45)+$B$45,2)</f>
        <v>26.85</v>
      </c>
      <c r="G21" s="30"/>
      <c r="H21" s="30">
        <f>ROUND((+'Utah Step 2 DNG GS Rate Eff'!E21*'Utah Step 2 DNG GS Rate Eff'!C$42)+$B$42,2)</f>
        <v>26.76</v>
      </c>
      <c r="I21" s="30"/>
      <c r="J21" s="30">
        <f t="shared" si="1"/>
        <v>-8.9999999999999858E-2</v>
      </c>
      <c r="K21" s="30"/>
    </row>
    <row r="22" spans="2:13">
      <c r="B22" s="11">
        <f t="shared" si="0"/>
        <v>7</v>
      </c>
      <c r="D22" s="11" t="s">
        <v>29</v>
      </c>
      <c r="E22" s="28">
        <v>2</v>
      </c>
      <c r="F22" s="30">
        <f>ROUND((+'Utah Step 2 DNG GS Rate Eff'!E22*'Utah Step 2 DNG GS Rate Eff'!C$45)+$B$45,2)</f>
        <v>19.72</v>
      </c>
      <c r="G22" s="30"/>
      <c r="H22" s="30">
        <f>ROUND((+'Utah Step 2 DNG GS Rate Eff'!E22*'Utah Step 2 DNG GS Rate Eff'!C$42)+$B$42,2)</f>
        <v>19.66</v>
      </c>
      <c r="I22" s="30"/>
      <c r="J22" s="30">
        <f t="shared" si="1"/>
        <v>-5.9999999999998721E-2</v>
      </c>
      <c r="K22" s="30"/>
    </row>
    <row r="23" spans="2:13">
      <c r="B23" s="11">
        <f t="shared" si="0"/>
        <v>8</v>
      </c>
      <c r="D23" s="11" t="s">
        <v>30</v>
      </c>
      <c r="E23" s="28">
        <v>1.8</v>
      </c>
      <c r="F23" s="30">
        <f>ROUND((+'Utah Step 2 DNG GS Rate Eff'!E23*'Utah Step 2 DNG GS Rate Eff'!C$45)+$B$45,2)</f>
        <v>18.420000000000002</v>
      </c>
      <c r="G23" s="30"/>
      <c r="H23" s="30">
        <f>ROUND((+'Utah Step 2 DNG GS Rate Eff'!E23*'Utah Step 2 DNG GS Rate Eff'!C$42)+$B$42,2)</f>
        <v>18.37</v>
      </c>
      <c r="I23" s="30"/>
      <c r="J23" s="30">
        <f t="shared" si="1"/>
        <v>-5.0000000000000711E-2</v>
      </c>
      <c r="K23" s="30"/>
    </row>
    <row r="24" spans="2:13">
      <c r="B24" s="11">
        <f t="shared" si="0"/>
        <v>9</v>
      </c>
      <c r="D24" s="11" t="s">
        <v>31</v>
      </c>
      <c r="E24" s="28">
        <v>2</v>
      </c>
      <c r="F24" s="30">
        <f>ROUND((+'Utah Step 2 DNG GS Rate Eff'!E24*'Utah Step 2 DNG GS Rate Eff'!C$45)+$B$45,2)</f>
        <v>19.72</v>
      </c>
      <c r="G24" s="30"/>
      <c r="H24" s="30">
        <f>ROUND((+'Utah Step 2 DNG GS Rate Eff'!E24*'Utah Step 2 DNG GS Rate Eff'!C$42)+$B$42,2)</f>
        <v>19.66</v>
      </c>
      <c r="I24" s="30"/>
      <c r="J24" s="30">
        <f t="shared" si="1"/>
        <v>-5.9999999999998721E-2</v>
      </c>
      <c r="K24" s="30"/>
    </row>
    <row r="25" spans="2:13">
      <c r="B25" s="11">
        <f t="shared" si="0"/>
        <v>10</v>
      </c>
      <c r="D25" s="11" t="s">
        <v>32</v>
      </c>
      <c r="E25" s="28">
        <v>3.1</v>
      </c>
      <c r="F25" s="30">
        <f>ROUND((+'Utah Step 2 DNG GS Rate Eff'!E25*'Utah Step 2 DNG GS Rate Eff'!C$45)+$B$45,2)</f>
        <v>26.85</v>
      </c>
      <c r="G25" s="30"/>
      <c r="H25" s="30">
        <f>ROUND((+'Utah Step 2 DNG GS Rate Eff'!E25*'Utah Step 2 DNG GS Rate Eff'!C$42)+$B$42,2)</f>
        <v>26.76</v>
      </c>
      <c r="I25" s="30"/>
      <c r="J25" s="30">
        <f t="shared" si="1"/>
        <v>-8.9999999999999858E-2</v>
      </c>
      <c r="K25" s="30"/>
    </row>
    <row r="26" spans="2:13">
      <c r="B26" s="11">
        <f t="shared" si="0"/>
        <v>11</v>
      </c>
      <c r="D26" s="11" t="s">
        <v>33</v>
      </c>
      <c r="E26" s="28">
        <v>6.3</v>
      </c>
      <c r="F26" s="30">
        <f>ROUND((+'Utah Step 2 DNG GS Rate Eff'!E26*'Utah Step 2 DNG GS Rate Eff'!D$45)+$B$45,2)</f>
        <v>55.34</v>
      </c>
      <c r="G26" s="30"/>
      <c r="H26" s="30">
        <f>ROUND((+'Utah Step 2 DNG GS Rate Eff'!E26*'Utah Step 2 DNG GS Rate Eff'!D$42)+$B$42,2)</f>
        <v>55.17</v>
      </c>
      <c r="I26" s="30"/>
      <c r="J26" s="30">
        <f t="shared" si="1"/>
        <v>-0.17000000000000171</v>
      </c>
      <c r="K26" s="30"/>
      <c r="M26" s="31"/>
    </row>
    <row r="27" spans="2:13">
      <c r="B27" s="11">
        <f t="shared" si="0"/>
        <v>12</v>
      </c>
      <c r="D27" s="11" t="s">
        <v>34</v>
      </c>
      <c r="E27" s="28">
        <v>11.5</v>
      </c>
      <c r="F27" s="30">
        <f>ROUND((+'Utah Step 2 DNG GS Rate Eff'!E27*'Utah Step 2 DNG GS Rate Eff'!D$45)+$B$45,2)</f>
        <v>95.45</v>
      </c>
      <c r="G27" s="30"/>
      <c r="H27" s="30">
        <f>ROUND((+'Utah Step 2 DNG GS Rate Eff'!E27*'Utah Step 2 DNG GS Rate Eff'!D$42)+$B$42,2)</f>
        <v>95.14</v>
      </c>
      <c r="I27" s="30"/>
      <c r="J27" s="30">
        <f t="shared" si="1"/>
        <v>-0.31000000000000227</v>
      </c>
      <c r="K27" s="30"/>
      <c r="M27" s="31"/>
    </row>
    <row r="28" spans="2:13" ht="7.5" customHeight="1" thickBot="1">
      <c r="B28" s="11"/>
      <c r="E28" s="32"/>
      <c r="F28" s="33"/>
      <c r="G28" s="33"/>
      <c r="H28" s="33"/>
      <c r="I28" s="33"/>
      <c r="J28" s="34"/>
      <c r="K28" s="35"/>
    </row>
    <row r="29" spans="2:13" ht="7.5" customHeight="1" thickTop="1">
      <c r="B29" s="11"/>
      <c r="E29" s="36"/>
      <c r="F29" s="37"/>
      <c r="G29" s="37"/>
      <c r="H29" s="11"/>
      <c r="I29" s="11"/>
      <c r="J29" s="37" t="s">
        <v>0</v>
      </c>
      <c r="K29" s="37"/>
      <c r="M29" s="31"/>
    </row>
    <row r="30" spans="2:13">
      <c r="B30" s="11">
        <f>B27+1</f>
        <v>13</v>
      </c>
      <c r="D30" s="36" t="s">
        <v>35</v>
      </c>
      <c r="E30" s="38">
        <f>SUM(E16:E29)</f>
        <v>80</v>
      </c>
      <c r="F30" s="29">
        <f>SUM(F16:F27)</f>
        <v>667.66000000000008</v>
      </c>
      <c r="G30" s="29"/>
      <c r="H30" s="29">
        <f>SUM(H16:H27)</f>
        <v>665.5</v>
      </c>
      <c r="I30" s="29"/>
      <c r="J30" s="29">
        <f>SUM(J16:J27)</f>
        <v>-2.1600000000000215</v>
      </c>
      <c r="K30" s="29"/>
      <c r="L30" s="39"/>
    </row>
    <row r="31" spans="2:13">
      <c r="F31" s="39"/>
      <c r="G31" s="39"/>
    </row>
    <row r="32" spans="2:13">
      <c r="C32" s="10" t="s">
        <v>0</v>
      </c>
      <c r="H32" s="12" t="s">
        <v>36</v>
      </c>
      <c r="I32" s="12"/>
      <c r="J32" s="40">
        <f>ROUND(J30/F30,4)*100</f>
        <v>-0.32</v>
      </c>
      <c r="K32" s="41" t="s">
        <v>37</v>
      </c>
    </row>
    <row r="33" spans="1:11">
      <c r="J33" s="42"/>
      <c r="K33" s="42"/>
    </row>
    <row r="40" spans="1:11">
      <c r="A40" s="43"/>
      <c r="B40"/>
      <c r="C40" s="44" t="s">
        <v>38</v>
      </c>
      <c r="D40" s="44" t="s">
        <v>39</v>
      </c>
      <c r="E40" s="11"/>
      <c r="F40" s="11"/>
      <c r="G40" s="11"/>
      <c r="H40" s="11"/>
      <c r="I40" s="11"/>
    </row>
    <row r="41" spans="1:11" ht="13.5" thickBot="1">
      <c r="A41"/>
      <c r="B41" s="45" t="s">
        <v>40</v>
      </c>
      <c r="C41" s="46" t="s">
        <v>41</v>
      </c>
      <c r="D41" s="46" t="s">
        <v>41</v>
      </c>
    </row>
    <row r="42" spans="1:11">
      <c r="A42" s="15" t="s">
        <v>42</v>
      </c>
      <c r="B42" s="47">
        <v>6.75</v>
      </c>
      <c r="C42" s="48">
        <v>6.45608</v>
      </c>
      <c r="D42" s="48">
        <v>7.6860799999999996</v>
      </c>
      <c r="E42" s="37"/>
      <c r="F42" s="49"/>
      <c r="G42" s="37"/>
      <c r="H42" s="37"/>
      <c r="I42" s="37"/>
    </row>
    <row r="43" spans="1:11">
      <c r="A43" s="50" t="s">
        <v>43</v>
      </c>
      <c r="B43" s="47"/>
      <c r="C43" s="51"/>
      <c r="D43" s="51"/>
      <c r="E43" s="37"/>
      <c r="F43" s="49"/>
      <c r="G43" s="37"/>
      <c r="H43" s="37"/>
      <c r="I43" s="37"/>
    </row>
    <row r="44" spans="1:11">
      <c r="A44" t="s">
        <v>44</v>
      </c>
      <c r="B44" s="47"/>
      <c r="C44" s="52"/>
      <c r="D44" s="52"/>
      <c r="E44" s="37"/>
      <c r="F44" s="37"/>
      <c r="G44" s="37"/>
      <c r="H44" s="49"/>
      <c r="I44" s="37"/>
    </row>
    <row r="45" spans="1:11">
      <c r="A45" s="50" t="s">
        <v>45</v>
      </c>
      <c r="B45" s="47">
        <v>6.75</v>
      </c>
      <c r="C45" s="48">
        <v>6.4828999999999999</v>
      </c>
      <c r="D45" s="48">
        <v>7.7129000000000003</v>
      </c>
      <c r="E45" s="37"/>
      <c r="G45" s="37"/>
      <c r="H45" s="49"/>
      <c r="I45" s="37"/>
    </row>
    <row r="46" spans="1:11">
      <c r="A46" s="53" t="s">
        <v>46</v>
      </c>
      <c r="C46" s="54"/>
      <c r="D46" s="54"/>
      <c r="E46" s="11"/>
      <c r="G46" s="37"/>
      <c r="H46" s="37"/>
      <c r="I46" s="37"/>
    </row>
    <row r="47" spans="1:11">
      <c r="A47" s="55"/>
      <c r="E47" s="56"/>
      <c r="F47" s="37"/>
      <c r="G47" s="37"/>
      <c r="H47" s="37"/>
      <c r="I47" s="37"/>
      <c r="J47" s="37"/>
      <c r="K47" s="37"/>
    </row>
    <row r="48" spans="1:11">
      <c r="A48" s="55"/>
      <c r="E48" s="56"/>
      <c r="F48" s="37"/>
      <c r="G48" s="37"/>
      <c r="H48" s="37"/>
      <c r="I48" s="37"/>
      <c r="J48" s="37"/>
      <c r="K48" s="37"/>
    </row>
    <row r="51" spans="4:4">
      <c r="D51" s="10"/>
    </row>
  </sheetData>
  <mergeCells count="12">
    <mergeCell ref="F12:G12"/>
    <mergeCell ref="H12:I12"/>
    <mergeCell ref="F13:G13"/>
    <mergeCell ref="H13:I13"/>
    <mergeCell ref="F14:G14"/>
    <mergeCell ref="H14:I14"/>
    <mergeCell ref="C2:L2"/>
    <mergeCell ref="C7:J7"/>
    <mergeCell ref="C8:J8"/>
    <mergeCell ref="F11:G11"/>
    <mergeCell ref="H11:I11"/>
    <mergeCell ref="J11:K11"/>
  </mergeCells>
  <printOptions horizontalCentered="1"/>
  <pageMargins left="1.1599999999999999" right="0.49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Utah Step 2 DNG GS Rate Eff</vt:lpstr>
      <vt:lpstr>'Utah Step 2 DNG GS Rate Eff'!EXH1.7P1</vt:lpstr>
      <vt:lpstr>'Utah Step 2 DNG GS Rate Eff'!Print_Area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2020-11-18T20:07:33Z</dcterms:created>
  <dcterms:modified xsi:type="dcterms:W3CDTF">2020-11-25T18:17:48Z</dcterms:modified>
  <cp:category/>
</cp:coreProperties>
</file>