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31\"/>
    </mc:Choice>
  </mc:AlternateContent>
  <bookViews>
    <workbookView xWindow="0" yWindow="0" windowWidth="21555" windowHeight="11520" tabRatio="914" firstSheet="2" activeTab="2"/>
  </bookViews>
  <sheets>
    <sheet name="Calculations - Services" sheetId="16" state="hidden" r:id="rId1"/>
    <sheet name="Services Detail" sheetId="17" state="hidden" r:id="rId2"/>
    <sheet name="Exhibit 1.07 Page 1 Rev Req" sheetId="7" r:id="rId3"/>
    <sheet name="Exhibit 1.07 page 2 COS" sheetId="8" r:id="rId4"/>
    <sheet name="Exhibit 1.07 page 3 Rate Calc" sheetId="11" r:id="rId5"/>
    <sheet name="Exhibit 1.07 page 4 Typcl Bill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#REF!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2">'Exhibit 1.07 Page 1 Rev Req'!$A$1:$J$34</definedName>
    <definedName name="_xlnm.Print_Area" localSheetId="3">'Exhibit 1.07 page 2 COS'!$B$1:$J$21</definedName>
    <definedName name="_xlnm.Print_Area" localSheetId="4">'Exhibit 1.07 page 3 Rate Calc'!$A$1:$P$70</definedName>
    <definedName name="_xlnm.Print_Area" localSheetId="5">'Exhibit 1.07 page 4 Typcl Bill'!$A$1:$J$26</definedName>
    <definedName name="_xlnm.Print_Area" localSheetId="1">'Services Detail'!$A$1:$Z$58</definedName>
    <definedName name="_xlnm.Print_Titles" localSheetId="1">'Services Detail'!$A:$C,'Services Detail'!$1:$2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2" i="17" l="1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D52" i="17" l="1"/>
  <c r="Z46" i="17"/>
  <c r="Y46" i="17"/>
  <c r="X46" i="17"/>
  <c r="W46" i="17"/>
  <c r="V46" i="17"/>
  <c r="U46" i="17"/>
  <c r="T46" i="17"/>
  <c r="S46" i="17"/>
  <c r="R46" i="17"/>
  <c r="Q46" i="17"/>
  <c r="P46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D43" i="17" s="1"/>
  <c r="D45" i="17" s="1"/>
  <c r="D46" i="17" s="1"/>
  <c r="D47" i="17" s="1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36" i="17"/>
  <c r="A35" i="17"/>
  <c r="AL33" i="17"/>
  <c r="AL37" i="17" s="1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B7" i="17"/>
  <c r="B6" i="17"/>
  <c r="A6" i="17"/>
  <c r="A7" i="17" s="1"/>
  <c r="B5" i="17"/>
  <c r="A5" i="17"/>
  <c r="B4" i="17"/>
  <c r="F2" i="17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AH2" i="17" s="1"/>
  <c r="AI2" i="17" s="1"/>
  <c r="AJ2" i="17" s="1"/>
  <c r="AK2" i="17" s="1"/>
  <c r="AL2" i="17" s="1"/>
  <c r="AM2" i="17" s="1"/>
  <c r="AN2" i="17" s="1"/>
  <c r="AO2" i="17" s="1"/>
  <c r="AP2" i="17" s="1"/>
  <c r="AQ2" i="17" s="1"/>
  <c r="AR2" i="17" s="1"/>
  <c r="AS2" i="17" s="1"/>
  <c r="AT2" i="17" s="1"/>
  <c r="AU2" i="17" s="1"/>
  <c r="AV2" i="17" s="1"/>
  <c r="AW2" i="17" s="1"/>
  <c r="AX2" i="17" s="1"/>
  <c r="AY2" i="17" s="1"/>
  <c r="E2" i="17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C23" i="16"/>
  <c r="D23" i="16" s="1"/>
  <c r="E23" i="16" s="1"/>
  <c r="F23" i="16" s="1"/>
  <c r="G23" i="16" s="1"/>
  <c r="H23" i="16" s="1"/>
  <c r="I23" i="16" s="1"/>
  <c r="J23" i="16" s="1"/>
  <c r="K23" i="16" s="1"/>
  <c r="L23" i="16" s="1"/>
  <c r="M23" i="16" s="1"/>
  <c r="N23" i="16" s="1"/>
  <c r="AX11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BE10" i="16" s="1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BC10" i="16" s="1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BB10" i="16" s="1"/>
  <c r="BE9" i="16"/>
  <c r="BD9" i="16"/>
  <c r="BC9" i="16"/>
  <c r="BB9" i="16"/>
  <c r="AX9" i="16"/>
  <c r="BE8" i="16"/>
  <c r="BD8" i="16"/>
  <c r="BC8" i="16"/>
  <c r="BB8" i="16"/>
  <c r="AX8" i="16"/>
  <c r="AX10" i="16" s="1"/>
  <c r="M4" i="16"/>
  <c r="L4" i="16"/>
  <c r="K4" i="16"/>
  <c r="J4" i="16"/>
  <c r="I4" i="16"/>
  <c r="H4" i="16"/>
  <c r="G4" i="16"/>
  <c r="F4" i="16"/>
  <c r="E4" i="16"/>
  <c r="D4" i="16"/>
  <c r="C4" i="16"/>
  <c r="B4" i="16"/>
  <c r="M3" i="16"/>
  <c r="L3" i="16"/>
  <c r="K3" i="16"/>
  <c r="J3" i="16"/>
  <c r="I3" i="16"/>
  <c r="H3" i="16"/>
  <c r="G3" i="16"/>
  <c r="F3" i="16"/>
  <c r="E3" i="16"/>
  <c r="D3" i="16"/>
  <c r="C3" i="16"/>
  <c r="B3" i="16"/>
  <c r="M2" i="16"/>
  <c r="L2" i="16"/>
  <c r="K2" i="16"/>
  <c r="J2" i="16"/>
  <c r="I2" i="16"/>
  <c r="H2" i="16"/>
  <c r="G2" i="16"/>
  <c r="F2" i="16"/>
  <c r="E2" i="16"/>
  <c r="D2" i="16"/>
  <c r="C2" i="16"/>
  <c r="B2" i="16"/>
  <c r="M1" i="16"/>
  <c r="L1" i="16"/>
  <c r="K1" i="16"/>
  <c r="J1" i="16"/>
  <c r="I1" i="16"/>
  <c r="H1" i="16"/>
  <c r="G1" i="16"/>
  <c r="F1" i="16"/>
  <c r="E1" i="16"/>
  <c r="D1" i="16"/>
  <c r="C1" i="16"/>
  <c r="B1" i="16"/>
  <c r="BD10" i="16" l="1"/>
  <c r="E40" i="17"/>
  <c r="E41" i="17"/>
  <c r="AV25" i="16"/>
  <c r="AV27" i="16" s="1"/>
  <c r="AR25" i="16"/>
  <c r="AR27" i="16" s="1"/>
  <c r="AN25" i="16"/>
  <c r="AN27" i="16" s="1"/>
  <c r="AJ25" i="16"/>
  <c r="AJ27" i="16" s="1"/>
  <c r="AF25" i="16"/>
  <c r="AF27" i="16" s="1"/>
  <c r="AB25" i="16"/>
  <c r="AB27" i="16" s="1"/>
  <c r="AU25" i="16"/>
  <c r="AU27" i="16" s="1"/>
  <c r="AQ25" i="16"/>
  <c r="AQ27" i="16" s="1"/>
  <c r="AM25" i="16"/>
  <c r="AM27" i="16" s="1"/>
  <c r="AI25" i="16"/>
  <c r="AI27" i="16" s="1"/>
  <c r="AE25" i="16"/>
  <c r="AE27" i="16" s="1"/>
  <c r="AA25" i="16"/>
  <c r="AA27" i="16" s="1"/>
  <c r="AT25" i="16"/>
  <c r="AT27" i="16" s="1"/>
  <c r="AP25" i="16"/>
  <c r="AP27" i="16" s="1"/>
  <c r="AL25" i="16"/>
  <c r="AL27" i="16" s="1"/>
  <c r="AH25" i="16"/>
  <c r="AH27" i="16" s="1"/>
  <c r="AD25" i="16"/>
  <c r="AD27" i="16" s="1"/>
  <c r="Z25" i="16"/>
  <c r="Z27" i="16" s="1"/>
  <c r="AO25" i="16"/>
  <c r="AO27" i="16" s="1"/>
  <c r="AS25" i="16"/>
  <c r="AS27" i="16" s="1"/>
  <c r="AK25" i="16"/>
  <c r="AK27" i="16" s="1"/>
  <c r="AW25" i="16"/>
  <c r="AW27" i="16" s="1"/>
  <c r="AC25" i="16"/>
  <c r="AC27" i="16" s="1"/>
  <c r="AG25" i="16"/>
  <c r="AG27" i="16" s="1"/>
  <c r="X25" i="16"/>
  <c r="X27" i="16" s="1"/>
  <c r="X29" i="16" s="1"/>
  <c r="X31" i="16" s="1"/>
  <c r="T25" i="16"/>
  <c r="T27" i="16" s="1"/>
  <c r="T29" i="16" s="1"/>
  <c r="T31" i="16" s="1"/>
  <c r="P25" i="16"/>
  <c r="P27" i="16" s="1"/>
  <c r="P29" i="16" s="1"/>
  <c r="P31" i="16" s="1"/>
  <c r="L25" i="16"/>
  <c r="L27" i="16" s="1"/>
  <c r="L29" i="16" s="1"/>
  <c r="L31" i="16" s="1"/>
  <c r="H25" i="16"/>
  <c r="H27" i="16" s="1"/>
  <c r="H29" i="16" s="1"/>
  <c r="H31" i="16" s="1"/>
  <c r="D25" i="16"/>
  <c r="D27" i="16" s="1"/>
  <c r="D29" i="16" s="1"/>
  <c r="D31" i="16" s="1"/>
  <c r="W25" i="16"/>
  <c r="W27" i="16" s="1"/>
  <c r="W29" i="16" s="1"/>
  <c r="W31" i="16" s="1"/>
  <c r="S25" i="16"/>
  <c r="S27" i="16" s="1"/>
  <c r="S29" i="16" s="1"/>
  <c r="S31" i="16" s="1"/>
  <c r="O25" i="16"/>
  <c r="O27" i="16" s="1"/>
  <c r="O29" i="16" s="1"/>
  <c r="O31" i="16" s="1"/>
  <c r="K25" i="16"/>
  <c r="K27" i="16" s="1"/>
  <c r="K29" i="16" s="1"/>
  <c r="K31" i="16" s="1"/>
  <c r="G25" i="16"/>
  <c r="G27" i="16" s="1"/>
  <c r="G29" i="16" s="1"/>
  <c r="G31" i="16" s="1"/>
  <c r="C25" i="16"/>
  <c r="C27" i="16" s="1"/>
  <c r="C29" i="16" s="1"/>
  <c r="C31" i="16" s="1"/>
  <c r="V25" i="16"/>
  <c r="V27" i="16" s="1"/>
  <c r="V29" i="16" s="1"/>
  <c r="V31" i="16" s="1"/>
  <c r="R25" i="16"/>
  <c r="R27" i="16" s="1"/>
  <c r="R29" i="16" s="1"/>
  <c r="R31" i="16" s="1"/>
  <c r="N25" i="16"/>
  <c r="N27" i="16" s="1"/>
  <c r="N29" i="16" s="1"/>
  <c r="N31" i="16" s="1"/>
  <c r="J25" i="16"/>
  <c r="J27" i="16" s="1"/>
  <c r="J29" i="16" s="1"/>
  <c r="J31" i="16" s="1"/>
  <c r="F25" i="16"/>
  <c r="F27" i="16" s="1"/>
  <c r="F29" i="16" s="1"/>
  <c r="F31" i="16" s="1"/>
  <c r="B25" i="16"/>
  <c r="B27" i="16" s="1"/>
  <c r="B29" i="16" s="1"/>
  <c r="B31" i="16" s="1"/>
  <c r="B35" i="16" s="1"/>
  <c r="Y25" i="16"/>
  <c r="Y27" i="16" s="1"/>
  <c r="I25" i="16"/>
  <c r="I27" i="16" s="1"/>
  <c r="I29" i="16" s="1"/>
  <c r="I31" i="16" s="1"/>
  <c r="Q25" i="16"/>
  <c r="Q27" i="16" s="1"/>
  <c r="Q29" i="16" s="1"/>
  <c r="Q31" i="16" s="1"/>
  <c r="M25" i="16"/>
  <c r="M27" i="16" s="1"/>
  <c r="M29" i="16" s="1"/>
  <c r="M31" i="16" s="1"/>
  <c r="U25" i="16"/>
  <c r="U27" i="16" s="1"/>
  <c r="U29" i="16" s="1"/>
  <c r="U31" i="16" s="1"/>
  <c r="E25" i="16"/>
  <c r="E27" i="16" s="1"/>
  <c r="E29" i="16" s="1"/>
  <c r="E31" i="16" s="1"/>
  <c r="BB11" i="16"/>
  <c r="O23" i="16"/>
  <c r="AL32" i="16"/>
  <c r="AY44" i="17" l="1"/>
  <c r="AK44" i="17"/>
  <c r="AT44" i="17"/>
  <c r="AM44" i="17"/>
  <c r="AV44" i="17"/>
  <c r="AH44" i="17"/>
  <c r="AI44" i="17"/>
  <c r="AU44" i="17"/>
  <c r="AJ44" i="17"/>
  <c r="AC44" i="17"/>
  <c r="AS44" i="17"/>
  <c r="AL44" i="17"/>
  <c r="AB44" i="17"/>
  <c r="AR44" i="17"/>
  <c r="AD44" i="17"/>
  <c r="AF44" i="17"/>
  <c r="AO44" i="17"/>
  <c r="AX44" i="17"/>
  <c r="AE44" i="17"/>
  <c r="AQ44" i="17"/>
  <c r="AN44" i="17"/>
  <c r="AG44" i="17"/>
  <c r="AW44" i="17"/>
  <c r="AP44" i="17"/>
  <c r="F41" i="17"/>
  <c r="E43" i="17"/>
  <c r="F40" i="17"/>
  <c r="P23" i="16"/>
  <c r="AM32" i="16"/>
  <c r="C35" i="16"/>
  <c r="D35" i="16" s="1"/>
  <c r="E35" i="16" s="1"/>
  <c r="F35" i="16" s="1"/>
  <c r="G35" i="16" s="1"/>
  <c r="H35" i="16" s="1"/>
  <c r="I35" i="16" s="1"/>
  <c r="J35" i="16" s="1"/>
  <c r="K35" i="16" s="1"/>
  <c r="L35" i="16" s="1"/>
  <c r="M35" i="16" s="1"/>
  <c r="G40" i="17" l="1"/>
  <c r="E48" i="17"/>
  <c r="E45" i="17"/>
  <c r="E46" i="17" s="1"/>
  <c r="E47" i="17" s="1"/>
  <c r="F43" i="17"/>
  <c r="F45" i="17" s="1"/>
  <c r="F46" i="17" s="1"/>
  <c r="G41" i="17"/>
  <c r="AN32" i="16"/>
  <c r="Q23" i="16"/>
  <c r="F47" i="17" l="1"/>
  <c r="F48" i="17"/>
  <c r="H41" i="17"/>
  <c r="G43" i="17"/>
  <c r="G45" i="17" s="1"/>
  <c r="G46" i="17" s="1"/>
  <c r="H40" i="17"/>
  <c r="R23" i="16"/>
  <c r="AO32" i="16"/>
  <c r="I40" i="17" l="1"/>
  <c r="G48" i="17"/>
  <c r="G47" i="17"/>
  <c r="I41" i="17"/>
  <c r="H43" i="17"/>
  <c r="H45" i="17" s="1"/>
  <c r="H46" i="17" s="1"/>
  <c r="S23" i="16"/>
  <c r="AP32" i="16"/>
  <c r="H48" i="17" l="1"/>
  <c r="J41" i="17"/>
  <c r="I43" i="17"/>
  <c r="I45" i="17" s="1"/>
  <c r="I46" i="17" s="1"/>
  <c r="J40" i="17"/>
  <c r="H47" i="17"/>
  <c r="T23" i="16"/>
  <c r="AQ32" i="16"/>
  <c r="I47" i="17" l="1"/>
  <c r="J43" i="17"/>
  <c r="J45" i="17" s="1"/>
  <c r="J46" i="17" s="1"/>
  <c r="K41" i="17"/>
  <c r="K40" i="17"/>
  <c r="I48" i="17"/>
  <c r="AR32" i="16"/>
  <c r="U23" i="16"/>
  <c r="J48" i="17" l="1"/>
  <c r="K43" i="17"/>
  <c r="K45" i="17" s="1"/>
  <c r="K46" i="17" s="1"/>
  <c r="L41" i="17"/>
  <c r="L40" i="17"/>
  <c r="J47" i="17"/>
  <c r="V23" i="16"/>
  <c r="AS32" i="16"/>
  <c r="K47" i="17" l="1"/>
  <c r="M41" i="17"/>
  <c r="L43" i="17"/>
  <c r="L45" i="17" s="1"/>
  <c r="L46" i="17" s="1"/>
  <c r="M40" i="17"/>
  <c r="K48" i="17"/>
  <c r="W23" i="16"/>
  <c r="AT32" i="16"/>
  <c r="L48" i="17" l="1"/>
  <c r="N41" i="17"/>
  <c r="M43" i="17"/>
  <c r="M45" i="17" s="1"/>
  <c r="M46" i="17" s="1"/>
  <c r="N40" i="17"/>
  <c r="L47" i="17"/>
  <c r="X23" i="16"/>
  <c r="AU32" i="16"/>
  <c r="M48" i="17" l="1"/>
  <c r="M47" i="17"/>
  <c r="N43" i="17"/>
  <c r="N45" i="17" s="1"/>
  <c r="N46" i="17" s="1"/>
  <c r="O41" i="17"/>
  <c r="O40" i="17"/>
  <c r="AV32" i="16"/>
  <c r="Y23" i="16"/>
  <c r="N47" i="17" l="1"/>
  <c r="P40" i="17"/>
  <c r="O43" i="17"/>
  <c r="O45" i="17" s="1"/>
  <c r="O46" i="17" s="1"/>
  <c r="P41" i="17"/>
  <c r="N48" i="17"/>
  <c r="Z23" i="16"/>
  <c r="AA23" i="16" s="1"/>
  <c r="AB23" i="16" s="1"/>
  <c r="AC23" i="16" s="1"/>
  <c r="AD23" i="16" s="1"/>
  <c r="AE23" i="16" s="1"/>
  <c r="AF23" i="16" s="1"/>
  <c r="AG23" i="16" s="1"/>
  <c r="AH23" i="16" s="1"/>
  <c r="AI23" i="16" s="1"/>
  <c r="AJ23" i="16" s="1"/>
  <c r="AK23" i="16" s="1"/>
  <c r="AL23" i="16" s="1"/>
  <c r="AM23" i="16" s="1"/>
  <c r="AN23" i="16" s="1"/>
  <c r="AO23" i="16" s="1"/>
  <c r="AP23" i="16" s="1"/>
  <c r="AQ23" i="16" s="1"/>
  <c r="AR23" i="16" s="1"/>
  <c r="AS23" i="16" s="1"/>
  <c r="AT23" i="16" s="1"/>
  <c r="AU23" i="16" s="1"/>
  <c r="AV23" i="16" s="1"/>
  <c r="AW23" i="16" s="1"/>
  <c r="AW32" i="16"/>
  <c r="O48" i="17" l="1"/>
  <c r="E51" i="17"/>
  <c r="E52" i="17" s="1"/>
  <c r="Q40" i="17"/>
  <c r="P43" i="17"/>
  <c r="P45" i="17" s="1"/>
  <c r="Q41" i="17"/>
  <c r="O47" i="17"/>
  <c r="AV33" i="16"/>
  <c r="AQ33" i="16"/>
  <c r="AL33" i="16"/>
  <c r="AU33" i="16"/>
  <c r="AT33" i="16"/>
  <c r="AR33" i="16"/>
  <c r="AS33" i="16"/>
  <c r="AO33" i="16"/>
  <c r="AP33" i="16"/>
  <c r="AM33" i="16"/>
  <c r="AN33" i="16"/>
  <c r="AW33" i="16"/>
  <c r="P47" i="17" l="1"/>
  <c r="R41" i="17"/>
  <c r="Q43" i="17"/>
  <c r="Q45" i="17" s="1"/>
  <c r="R40" i="17"/>
  <c r="F51" i="17"/>
  <c r="F52" i="17" s="1"/>
  <c r="P48" i="17"/>
  <c r="Q34" i="16"/>
  <c r="W34" i="16"/>
  <c r="P34" i="16"/>
  <c r="U34" i="16"/>
  <c r="N34" i="16"/>
  <c r="N35" i="16" s="1"/>
  <c r="O35" i="16" s="1"/>
  <c r="P35" i="16" s="1"/>
  <c r="Q35" i="16" s="1"/>
  <c r="R35" i="16" s="1"/>
  <c r="S35" i="16" s="1"/>
  <c r="O34" i="16"/>
  <c r="T34" i="16"/>
  <c r="S34" i="16"/>
  <c r="R34" i="16"/>
  <c r="V34" i="16"/>
  <c r="X34" i="16"/>
  <c r="E50" i="17" l="1"/>
  <c r="Q48" i="17"/>
  <c r="R43" i="17"/>
  <c r="R45" i="17" s="1"/>
  <c r="S41" i="17"/>
  <c r="S40" i="17"/>
  <c r="G51" i="17"/>
  <c r="G52" i="17" s="1"/>
  <c r="Q47" i="17"/>
  <c r="E49" i="17"/>
  <c r="T35" i="16"/>
  <c r="U35" i="16" s="1"/>
  <c r="V35" i="16" s="1"/>
  <c r="W35" i="16" s="1"/>
  <c r="X35" i="16" s="1"/>
  <c r="T40" i="17" l="1"/>
  <c r="H51" i="17"/>
  <c r="H52" i="17" s="1"/>
  <c r="R48" i="17"/>
  <c r="F50" i="17"/>
  <c r="R47" i="17"/>
  <c r="F49" i="17"/>
  <c r="S43" i="17"/>
  <c r="S45" i="17" s="1"/>
  <c r="T41" i="17"/>
  <c r="T43" i="17" l="1"/>
  <c r="T45" i="17" s="1"/>
  <c r="U41" i="17"/>
  <c r="S47" i="17"/>
  <c r="G49" i="17"/>
  <c r="U40" i="17"/>
  <c r="I51" i="17"/>
  <c r="I52" i="17" s="1"/>
  <c r="S48" i="17"/>
  <c r="G50" i="17"/>
  <c r="V40" i="17" l="1"/>
  <c r="J51" i="17"/>
  <c r="J52" i="17" s="1"/>
  <c r="T47" i="17"/>
  <c r="H49" i="17"/>
  <c r="U43" i="17"/>
  <c r="U45" i="17" s="1"/>
  <c r="V41" i="17"/>
  <c r="T48" i="17"/>
  <c r="H50" i="17"/>
  <c r="W41" i="17" l="1"/>
  <c r="V43" i="17"/>
  <c r="V45" i="17" s="1"/>
  <c r="U47" i="17"/>
  <c r="I49" i="17"/>
  <c r="W40" i="17"/>
  <c r="K51" i="17"/>
  <c r="K52" i="17" s="1"/>
  <c r="U48" i="17"/>
  <c r="I50" i="17"/>
  <c r="V47" i="17" l="1"/>
  <c r="J49" i="17"/>
  <c r="X40" i="17"/>
  <c r="L51" i="17"/>
  <c r="L52" i="17" s="1"/>
  <c r="V48" i="17"/>
  <c r="J50" i="17"/>
  <c r="W43" i="17"/>
  <c r="W45" i="17" s="1"/>
  <c r="X41" i="17"/>
  <c r="W48" i="17" l="1"/>
  <c r="K50" i="17"/>
  <c r="Y41" i="17"/>
  <c r="X43" i="17"/>
  <c r="X45" i="17" s="1"/>
  <c r="W47" i="17"/>
  <c r="K49" i="17"/>
  <c r="Y40" i="17"/>
  <c r="M51" i="17"/>
  <c r="M52" i="17" s="1"/>
  <c r="Z41" i="17" l="1"/>
  <c r="Y43" i="17"/>
  <c r="Y45" i="17" s="1"/>
  <c r="Z40" i="17"/>
  <c r="N51" i="17"/>
  <c r="N52" i="17" s="1"/>
  <c r="X47" i="17"/>
  <c r="L49" i="17"/>
  <c r="X48" i="17"/>
  <c r="L50" i="17"/>
  <c r="AA40" i="17" l="1"/>
  <c r="O51" i="17"/>
  <c r="O52" i="17" s="1"/>
  <c r="Y47" i="17"/>
  <c r="M49" i="17"/>
  <c r="Y48" i="17"/>
  <c r="M50" i="17"/>
  <c r="Z43" i="17"/>
  <c r="Z45" i="17" s="1"/>
  <c r="AA41" i="17"/>
  <c r="Z48" i="17" l="1"/>
  <c r="N50" i="17"/>
  <c r="AA43" i="17"/>
  <c r="AB41" i="17"/>
  <c r="AB40" i="17"/>
  <c r="P51" i="17"/>
  <c r="P52" i="17" s="1"/>
  <c r="Z47" i="17"/>
  <c r="N49" i="17"/>
  <c r="AA45" i="17" l="1"/>
  <c r="Y28" i="16"/>
  <c r="Y29" i="16" s="1"/>
  <c r="Y31" i="16" s="1"/>
  <c r="Y34" i="16" s="1"/>
  <c r="AC40" i="17"/>
  <c r="Q51" i="17"/>
  <c r="Q52" i="17" s="1"/>
  <c r="O49" i="17"/>
  <c r="AC41" i="17"/>
  <c r="AB43" i="17"/>
  <c r="AA48" i="17"/>
  <c r="O50" i="17"/>
  <c r="AB45" i="17" l="1"/>
  <c r="Z28" i="16"/>
  <c r="Z29" i="16" s="1"/>
  <c r="Z31" i="16" s="1"/>
  <c r="AA46" i="17"/>
  <c r="AA47" i="17" s="1"/>
  <c r="Y35" i="16"/>
  <c r="P49" i="17"/>
  <c r="AD41" i="17"/>
  <c r="AC43" i="17"/>
  <c r="AB48" i="17"/>
  <c r="P50" i="17"/>
  <c r="AD40" i="17"/>
  <c r="R51" i="17"/>
  <c r="R52" i="17" s="1"/>
  <c r="AC45" i="17" l="1"/>
  <c r="AA28" i="16"/>
  <c r="AA29" i="16" s="1"/>
  <c r="AA31" i="16" s="1"/>
  <c r="AA34" i="16" s="1"/>
  <c r="Z34" i="16"/>
  <c r="Z35" i="16"/>
  <c r="AD43" i="17"/>
  <c r="AE41" i="17"/>
  <c r="AE40" i="17"/>
  <c r="S51" i="17"/>
  <c r="S52" i="17" s="1"/>
  <c r="AC48" i="17"/>
  <c r="Q50" i="17"/>
  <c r="AA35" i="16" l="1"/>
  <c r="AB46" i="17"/>
  <c r="AB47" i="17" s="1"/>
  <c r="AD45" i="17"/>
  <c r="AB28" i="16"/>
  <c r="AB29" i="16" s="1"/>
  <c r="AB31" i="16" s="1"/>
  <c r="AB34" i="16" s="1"/>
  <c r="AD48" i="17"/>
  <c r="R50" i="17"/>
  <c r="AF40" i="17"/>
  <c r="T51" i="17"/>
  <c r="T52" i="17" s="1"/>
  <c r="AE43" i="17"/>
  <c r="AF41" i="17"/>
  <c r="AE45" i="17" l="1"/>
  <c r="AC28" i="16"/>
  <c r="AC29" i="16" s="1"/>
  <c r="AC31" i="16" s="1"/>
  <c r="AC34" i="16" s="1"/>
  <c r="AC47" i="17"/>
  <c r="Q49" i="17"/>
  <c r="AB35" i="16"/>
  <c r="AC46" i="17"/>
  <c r="AG40" i="17"/>
  <c r="U51" i="17"/>
  <c r="U52" i="17" s="1"/>
  <c r="AF43" i="17"/>
  <c r="AG41" i="17"/>
  <c r="AE48" i="17"/>
  <c r="S50" i="17"/>
  <c r="R49" i="17" l="1"/>
  <c r="AF45" i="17"/>
  <c r="AD28" i="16"/>
  <c r="AD29" i="16" s="1"/>
  <c r="AD31" i="16" s="1"/>
  <c r="AD34" i="16" s="1"/>
  <c r="AC35" i="16"/>
  <c r="AD46" i="17"/>
  <c r="AD47" i="17" s="1"/>
  <c r="AH40" i="17"/>
  <c r="V51" i="17"/>
  <c r="V52" i="17" s="1"/>
  <c r="AF48" i="17"/>
  <c r="T50" i="17"/>
  <c r="AH41" i="17"/>
  <c r="AG43" i="17"/>
  <c r="S49" i="17" l="1"/>
  <c r="AG45" i="17"/>
  <c r="AE28" i="16"/>
  <c r="AE29" i="16" s="1"/>
  <c r="AE31" i="16" s="1"/>
  <c r="AE34" i="16" s="1"/>
  <c r="AD35" i="16"/>
  <c r="AE46" i="17"/>
  <c r="AE47" i="17" s="1"/>
  <c r="AG48" i="17"/>
  <c r="U50" i="17"/>
  <c r="AH43" i="17"/>
  <c r="AI41" i="17"/>
  <c r="AI40" i="17"/>
  <c r="W51" i="17"/>
  <c r="W52" i="17" s="1"/>
  <c r="T49" i="17" l="1"/>
  <c r="AH45" i="17"/>
  <c r="AF28" i="16"/>
  <c r="AF29" i="16" s="1"/>
  <c r="AF31" i="16" s="1"/>
  <c r="AF34" i="16" s="1"/>
  <c r="AE35" i="16"/>
  <c r="AF46" i="17"/>
  <c r="AF47" i="17" s="1"/>
  <c r="AJ40" i="17"/>
  <c r="X51" i="17"/>
  <c r="X52" i="17" s="1"/>
  <c r="AH48" i="17"/>
  <c r="V50" i="17"/>
  <c r="AI43" i="17"/>
  <c r="AJ41" i="17"/>
  <c r="U49" i="17" l="1"/>
  <c r="AI45" i="17"/>
  <c r="AG28" i="16"/>
  <c r="AG29" i="16" s="1"/>
  <c r="AG31" i="16" s="1"/>
  <c r="AG34" i="16" s="1"/>
  <c r="AF35" i="16"/>
  <c r="AG46" i="17"/>
  <c r="AG47" i="17" s="1"/>
  <c r="AI48" i="17"/>
  <c r="W50" i="17"/>
  <c r="AK40" i="17"/>
  <c r="Y51" i="17"/>
  <c r="Y52" i="17" s="1"/>
  <c r="AJ43" i="17"/>
  <c r="AK41" i="17"/>
  <c r="V49" i="17" l="1"/>
  <c r="AJ45" i="17"/>
  <c r="AH28" i="16"/>
  <c r="AH29" i="16" s="1"/>
  <c r="AH31" i="16" s="1"/>
  <c r="AH34" i="16" s="1"/>
  <c r="AG35" i="16"/>
  <c r="AH46" i="17"/>
  <c r="AH47" i="17" s="1"/>
  <c r="AK43" i="17"/>
  <c r="AL41" i="17"/>
  <c r="AL40" i="17"/>
  <c r="H7" i="7" s="1"/>
  <c r="Z51" i="17"/>
  <c r="Z52" i="17" s="1"/>
  <c r="AJ48" i="17"/>
  <c r="X50" i="17"/>
  <c r="H9" i="7" l="1"/>
  <c r="W49" i="17"/>
  <c r="AK45" i="17"/>
  <c r="AI28" i="16"/>
  <c r="AI29" i="16" s="1"/>
  <c r="AI31" i="16" s="1"/>
  <c r="AI34" i="16" s="1"/>
  <c r="AH35" i="16"/>
  <c r="AI46" i="17"/>
  <c r="AI47" i="17" s="1"/>
  <c r="AM40" i="17"/>
  <c r="AA51" i="17"/>
  <c r="AA52" i="17" s="1"/>
  <c r="AL43" i="17"/>
  <c r="AM41" i="17"/>
  <c r="AK48" i="17"/>
  <c r="Y50" i="17"/>
  <c r="X49" i="17" l="1"/>
  <c r="AI35" i="16"/>
  <c r="AK46" i="17" s="1"/>
  <c r="AJ46" i="17"/>
  <c r="AJ47" i="17" s="1"/>
  <c r="AL45" i="17"/>
  <c r="AJ28" i="16"/>
  <c r="AJ29" i="16" s="1"/>
  <c r="AJ31" i="16" s="1"/>
  <c r="AM43" i="17"/>
  <c r="AN41" i="17"/>
  <c r="AL48" i="17"/>
  <c r="Z50" i="17"/>
  <c r="AN40" i="17"/>
  <c r="AB51" i="17"/>
  <c r="AB52" i="17" s="1"/>
  <c r="AK47" i="17" l="1"/>
  <c r="Y49" i="17"/>
  <c r="Z49" i="17"/>
  <c r="AM45" i="17"/>
  <c r="AK28" i="16"/>
  <c r="AK29" i="16" s="1"/>
  <c r="AK31" i="16" s="1"/>
  <c r="AJ34" i="16"/>
  <c r="AJ35" i="16"/>
  <c r="AM48" i="17"/>
  <c r="AA50" i="17"/>
  <c r="AO40" i="17"/>
  <c r="AC51" i="17"/>
  <c r="AC52" i="17" s="1"/>
  <c r="AO41" i="17"/>
  <c r="AN43" i="17"/>
  <c r="AN45" i="17" l="1"/>
  <c r="AL28" i="16"/>
  <c r="AL29" i="16" s="1"/>
  <c r="AL31" i="16" s="1"/>
  <c r="AL34" i="16" s="1"/>
  <c r="AK35" i="16"/>
  <c r="AM46" i="17" s="1"/>
  <c r="AL46" i="17"/>
  <c r="AL47" i="17" s="1"/>
  <c r="AP40" i="17"/>
  <c r="AD51" i="17"/>
  <c r="AD52" i="17" s="1"/>
  <c r="AN48" i="17"/>
  <c r="AB50" i="17"/>
  <c r="AP41" i="17"/>
  <c r="AO43" i="17"/>
  <c r="AO45" i="17" l="1"/>
  <c r="AM28" i="16"/>
  <c r="AM29" i="16" s="1"/>
  <c r="AM31" i="16" s="1"/>
  <c r="AM34" i="16" s="1"/>
  <c r="AO46" i="17" s="1"/>
  <c r="AM47" i="17"/>
  <c r="AA49" i="17"/>
  <c r="AL35" i="16"/>
  <c r="AN46" i="17"/>
  <c r="AQ40" i="17"/>
  <c r="AE51" i="17"/>
  <c r="AE52" i="17" s="1"/>
  <c r="AO48" i="17"/>
  <c r="AC50" i="17"/>
  <c r="AP43" i="17"/>
  <c r="AQ41" i="17"/>
  <c r="AM35" i="16" l="1"/>
  <c r="AP45" i="17"/>
  <c r="AN28" i="16"/>
  <c r="AN29" i="16" s="1"/>
  <c r="AN31" i="16" s="1"/>
  <c r="AN34" i="16" s="1"/>
  <c r="AP46" i="17" s="1"/>
  <c r="AN47" i="17"/>
  <c r="AB49" i="17"/>
  <c r="AP48" i="17"/>
  <c r="AD50" i="17"/>
  <c r="AQ43" i="17"/>
  <c r="AR41" i="17"/>
  <c r="AR40" i="17"/>
  <c r="AF51" i="17"/>
  <c r="AF52" i="17" s="1"/>
  <c r="AN35" i="16" l="1"/>
  <c r="AO47" i="17"/>
  <c r="AC49" i="17"/>
  <c r="AQ45" i="17"/>
  <c r="AO28" i="16"/>
  <c r="AO29" i="16" s="1"/>
  <c r="AO31" i="16" s="1"/>
  <c r="AO34" i="16" s="1"/>
  <c r="AQ46" i="17" s="1"/>
  <c r="AS40" i="17"/>
  <c r="AG51" i="17"/>
  <c r="AG52" i="17" s="1"/>
  <c r="AQ48" i="17"/>
  <c r="AE50" i="17"/>
  <c r="AS41" i="17"/>
  <c r="AR43" i="17"/>
  <c r="AR45" i="17" l="1"/>
  <c r="AP28" i="16"/>
  <c r="AP29" i="16" s="1"/>
  <c r="AP31" i="16" s="1"/>
  <c r="AP34" i="16" s="1"/>
  <c r="AR46" i="17" s="1"/>
  <c r="AP47" i="17"/>
  <c r="AQ47" i="17" s="1"/>
  <c r="AR47" i="17" s="1"/>
  <c r="AD49" i="17"/>
  <c r="AO35" i="16"/>
  <c r="AR48" i="17"/>
  <c r="AF50" i="17"/>
  <c r="AT41" i="17"/>
  <c r="AS43" i="17"/>
  <c r="AT40" i="17"/>
  <c r="AH51" i="17"/>
  <c r="AH52" i="17" s="1"/>
  <c r="AF49" i="17" l="1"/>
  <c r="AP35" i="16"/>
  <c r="AS45" i="17"/>
  <c r="AQ28" i="16"/>
  <c r="AQ29" i="16" s="1"/>
  <c r="AQ31" i="16" s="1"/>
  <c r="AQ34" i="16" s="1"/>
  <c r="AS46" i="17" s="1"/>
  <c r="AS47" i="17" s="1"/>
  <c r="AE49" i="17"/>
  <c r="AU40" i="17"/>
  <c r="AI51" i="17"/>
  <c r="AI52" i="17" s="1"/>
  <c r="AS48" i="17"/>
  <c r="AG50" i="17"/>
  <c r="AT43" i="17"/>
  <c r="AU41" i="17"/>
  <c r="AG49" i="17"/>
  <c r="AQ35" i="16" l="1"/>
  <c r="AT45" i="17"/>
  <c r="AR28" i="16"/>
  <c r="AR29" i="16" s="1"/>
  <c r="AR31" i="16" s="1"/>
  <c r="AR34" i="16" s="1"/>
  <c r="AT46" i="17" s="1"/>
  <c r="AT47" i="17"/>
  <c r="AH49" i="17"/>
  <c r="AT48" i="17"/>
  <c r="AH50" i="17"/>
  <c r="AU43" i="17"/>
  <c r="AV41" i="17"/>
  <c r="AV40" i="17"/>
  <c r="AJ51" i="17"/>
  <c r="AJ52" i="17" s="1"/>
  <c r="AU45" i="17" l="1"/>
  <c r="AS28" i="16"/>
  <c r="AS29" i="16" s="1"/>
  <c r="AS31" i="16" s="1"/>
  <c r="AS34" i="16" s="1"/>
  <c r="AU46" i="17" s="1"/>
  <c r="AR35" i="16"/>
  <c r="AS35" i="16" s="1"/>
  <c r="AW40" i="17"/>
  <c r="AK51" i="17"/>
  <c r="AK52" i="17" s="1"/>
  <c r="AU48" i="17"/>
  <c r="AI50" i="17"/>
  <c r="AV43" i="17"/>
  <c r="AW41" i="17"/>
  <c r="AU47" i="17"/>
  <c r="AI49" i="17"/>
  <c r="AV45" i="17" l="1"/>
  <c r="AT28" i="16"/>
  <c r="AT29" i="16" s="1"/>
  <c r="AT31" i="16" s="1"/>
  <c r="AT34" i="16" s="1"/>
  <c r="AV46" i="17" s="1"/>
  <c r="AT35" i="16"/>
  <c r="AV47" i="17"/>
  <c r="AJ49" i="17"/>
  <c r="AV48" i="17"/>
  <c r="AJ50" i="17"/>
  <c r="AX41" i="17"/>
  <c r="AW43" i="17"/>
  <c r="AX40" i="17"/>
  <c r="AL51" i="17"/>
  <c r="AL52" i="17" s="1"/>
  <c r="AW45" i="17" l="1"/>
  <c r="AU28" i="16"/>
  <c r="AU29" i="16" s="1"/>
  <c r="AU31" i="16" s="1"/>
  <c r="AU34" i="16" s="1"/>
  <c r="AW46" i="17" s="1"/>
  <c r="AW47" i="17" s="1"/>
  <c r="AY40" i="17"/>
  <c r="AN51" i="17" s="1"/>
  <c r="AN52" i="17" s="1"/>
  <c r="AM51" i="17"/>
  <c r="AM52" i="17" s="1"/>
  <c r="AW48" i="17"/>
  <c r="AK50" i="17"/>
  <c r="AX43" i="17"/>
  <c r="AY41" i="17"/>
  <c r="AY43" i="17" s="1"/>
  <c r="H15" i="7" s="1"/>
  <c r="AK49" i="17"/>
  <c r="AX45" i="17" l="1"/>
  <c r="AV28" i="16"/>
  <c r="AV29" i="16" s="1"/>
  <c r="AV31" i="16" s="1"/>
  <c r="AV34" i="16" s="1"/>
  <c r="AX46" i="17" s="1"/>
  <c r="AX47" i="17" s="1"/>
  <c r="AY45" i="17"/>
  <c r="AW28" i="16"/>
  <c r="AW29" i="16" s="1"/>
  <c r="AW31" i="16" s="1"/>
  <c r="AW34" i="16" s="1"/>
  <c r="AY46" i="17" s="1"/>
  <c r="AU35" i="16"/>
  <c r="AL49" i="17"/>
  <c r="AX48" i="17"/>
  <c r="AL50" i="17"/>
  <c r="AV35" i="16" l="1"/>
  <c r="AW35" i="16" s="1"/>
  <c r="AY48" i="17"/>
  <c r="AN50" i="17" s="1"/>
  <c r="H10" i="7" s="1"/>
  <c r="AM50" i="17"/>
  <c r="AY47" i="17"/>
  <c r="AN49" i="17" s="1"/>
  <c r="H11" i="7" s="1"/>
  <c r="AM49" i="17"/>
  <c r="H12" i="7" l="1"/>
  <c r="H16" i="7" l="1"/>
  <c r="H14" i="7"/>
  <c r="H17" i="7" l="1"/>
  <c r="H19" i="7" s="1"/>
  <c r="H21" i="7" s="1"/>
  <c r="E29" i="11" l="1"/>
  <c r="D29" i="11"/>
  <c r="E28" i="11"/>
  <c r="D28" i="11"/>
  <c r="E27" i="11"/>
  <c r="D27" i="11"/>
  <c r="E11" i="11"/>
  <c r="D11" i="11"/>
  <c r="E10" i="11"/>
  <c r="D10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E10" i="10" l="1"/>
  <c r="D24" i="10" l="1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2" i="7" s="1"/>
  <c r="A13" i="7" s="1"/>
  <c r="A14" i="7" s="1"/>
  <c r="A15" i="7" s="1"/>
  <c r="A16" i="7" s="1"/>
  <c r="A17" i="7" s="1"/>
  <c r="A18" i="7" l="1"/>
  <c r="A19" i="7" s="1"/>
  <c r="A20" i="7" s="1"/>
  <c r="A21" i="7" s="1"/>
  <c r="E24" i="10"/>
  <c r="K7" i="7" l="1"/>
  <c r="K9" i="7" s="1"/>
  <c r="K15" i="7" l="1"/>
  <c r="K10" i="7" l="1"/>
  <c r="K11" i="7" l="1"/>
  <c r="K12" i="7" s="1"/>
  <c r="K14" i="7" l="1"/>
  <c r="K16" i="7"/>
  <c r="K17" i="7" l="1"/>
  <c r="K19" i="7" s="1"/>
  <c r="E19" i="7"/>
  <c r="E21" i="7" s="1"/>
  <c r="K21" i="7" s="1"/>
  <c r="G14" i="10" l="1"/>
  <c r="I14" i="10" s="1"/>
  <c r="G17" i="10"/>
  <c r="I17" i="10" s="1"/>
  <c r="G16" i="10"/>
  <c r="I16" i="10" s="1"/>
  <c r="G13" i="10"/>
  <c r="I13" i="10" s="1"/>
  <c r="G18" i="10"/>
  <c r="I18" i="10" s="1"/>
  <c r="G19" i="10"/>
  <c r="I19" i="10" s="1"/>
  <c r="G15" i="10"/>
  <c r="I15" i="10" s="1"/>
  <c r="G12" i="10"/>
  <c r="I12" i="10" s="1"/>
  <c r="G10" i="10"/>
  <c r="G20" i="10"/>
  <c r="I20" i="10" s="1"/>
  <c r="G21" i="10"/>
  <c r="I21" i="10" s="1"/>
  <c r="G11" i="10"/>
  <c r="I11" i="10" s="1"/>
  <c r="G24" i="10" l="1"/>
  <c r="I10" i="10"/>
  <c r="I24" i="10" s="1"/>
  <c r="I26" i="10" s="1"/>
</calcChain>
</file>

<file path=xl/sharedStrings.xml><?xml version="1.0" encoding="utf-8"?>
<sst xmlns="http://schemas.openxmlformats.org/spreadsheetml/2006/main" count="738" uniqueCount="278">
  <si>
    <t>Project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</si>
  <si>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</si>
  <si>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</si>
  <si>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</si>
  <si>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</si>
  <si>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</si>
  <si>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</si>
  <si>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</si>
  <si>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</si>
  <si>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</si>
  <si>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</si>
  <si>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</si>
  <si>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</si>
  <si>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</si>
  <si>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</si>
  <si>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</si>
  <si>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</si>
  <si>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</si>
  <si>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</si>
  <si>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</si>
  <si>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</si>
  <si>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</si>
  <si>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</si>
  <si>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</si>
  <si>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</si>
  <si>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</si>
  <si>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</si>
  <si>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</si>
  <si>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</si>
  <si>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</si>
  <si>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</si>
  <si>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</si>
  <si>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</si>
  <si>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</si>
  <si>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</si>
  <si>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</si>
  <si>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</si>
  <si>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</si>
  <si>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</si>
  <si>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</si>
  <si>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</si>
  <si>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</si>
  <si>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</si>
  <si>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</si>
  <si>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</si>
  <si>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</si>
  <si>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</si>
  <si>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</si>
  <si>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 xml:space="preserve">                        Accumulated Deferred Income Tax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</si>
  <si>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</si>
  <si>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</si>
  <si>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</si>
  <si>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</si>
  <si>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</si>
  <si>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</si>
  <si>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</si>
  <si>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</si>
  <si>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</si>
  <si>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</si>
  <si>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</si>
  <si>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</si>
  <si>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</si>
  <si>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</si>
  <si>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</si>
  <si>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</si>
  <si>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</si>
  <si>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</si>
  <si>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</si>
  <si>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</si>
  <si>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</si>
  <si>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</si>
  <si>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</si>
  <si>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</si>
  <si>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</si>
  <si>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</si>
  <si>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</si>
  <si>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</si>
  <si>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</si>
  <si>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</si>
  <si>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</si>
  <si>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</si>
  <si>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</si>
  <si>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</si>
  <si>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</si>
  <si>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</si>
  <si>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</si>
  <si>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</si>
  <si>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</si>
  <si>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</si>
  <si>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</si>
  <si>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</si>
  <si>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</si>
  <si>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</si>
  <si>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</si>
  <si>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</si>
  <si>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</si>
  <si>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</si>
  <si>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</si>
  <si>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</si>
  <si>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</si>
  <si>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</si>
  <si>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</si>
  <si>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</si>
  <si>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</si>
  <si>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</si>
  <si>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</si>
  <si>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</si>
  <si>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</si>
  <si>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</si>
  <si>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</si>
  <si>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</si>
  <si>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</si>
  <si>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</si>
  <si>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</si>
  <si>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</si>
  <si>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</si>
  <si>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</si>
  <si>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</si>
  <si>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</si>
  <si>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</si>
  <si>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</si>
  <si>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</si>
  <si>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</si>
  <si>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</si>
  <si>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</si>
  <si>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</si>
  <si>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</si>
  <si>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</si>
  <si>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</si>
  <si>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</si>
  <si>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</si>
  <si>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</si>
  <si>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</si>
  <si>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</si>
  <si>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</si>
  <si>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</si>
  <si>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</si>
  <si>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</si>
  <si>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</si>
  <si>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</si>
  <si>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</si>
  <si>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</si>
  <si>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</si>
  <si>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</si>
  <si>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</si>
  <si>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</si>
  <si>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L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</si>
  <si>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</si>
  <si>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</si>
  <si>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</si>
  <si>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</si>
  <si>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</si>
  <si>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</si>
  <si>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</si>
  <si>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</si>
  <si>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</si>
  <si>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</si>
  <si>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</si>
  <si>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</si>
  <si>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Temporary Difference</t>
  </si>
  <si>
    <t>Tax Rate</t>
  </si>
  <si>
    <t>Total Revenue Requirement</t>
  </si>
  <si>
    <t>Plant Balance Date</t>
  </si>
  <si>
    <t>Test Period Beginning</t>
  </si>
  <si>
    <t>Normal Deferred Tax Rate (20yr)</t>
  </si>
  <si>
    <t>Removal Cost</t>
  </si>
  <si>
    <t>Grand Total (Beg 2013)</t>
  </si>
  <si>
    <t>Over</t>
  </si>
  <si>
    <t>Removal Cost (Increases Tax DPR)</t>
  </si>
  <si>
    <t>Tracker</t>
  </si>
  <si>
    <t>Infrastructure Tracker Rate Calculation</t>
  </si>
  <si>
    <t>Previous Revenue Requirement</t>
  </si>
  <si>
    <t>Incremental Revenue Requirement</t>
  </si>
  <si>
    <t xml:space="preserve">Updated Base DNG Rates </t>
  </si>
  <si>
    <t>Base Rate</t>
  </si>
  <si>
    <t>Remaining Revenue Requirement</t>
  </si>
  <si>
    <t>NO IHP Belt Lines Retirement</t>
  </si>
  <si>
    <t>Provo IHP Belt Lines Retirement</t>
  </si>
  <si>
    <t>1/ Per Docket 13-057-19, Report and Order</t>
  </si>
  <si>
    <t xml:space="preserve">Base DNG Rates 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</si>
  <si>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</si>
  <si>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</si>
  <si>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</si>
  <si>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</si>
  <si>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</si>
  <si>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</si>
  <si>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</si>
  <si>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</si>
  <si>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</si>
  <si>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</si>
  <si>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</si>
  <si>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</si>
  <si>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</si>
  <si>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</si>
  <si>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</si>
  <si>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</si>
  <si>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</si>
  <si>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</si>
  <si>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</si>
  <si>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</si>
  <si>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</si>
  <si>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</si>
  <si>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</si>
  <si>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</si>
  <si>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</si>
  <si>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</si>
  <si>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</si>
  <si>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</si>
  <si>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</si>
  <si>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Closed 0% pd, incurred any pd</t>
  </si>
  <si>
    <t>Monthly Deferred taxes</t>
  </si>
  <si>
    <t>Prorated Deferred Taxes</t>
  </si>
  <si>
    <t>Prorated ADIT</t>
  </si>
  <si>
    <t>13 Month Avg (ADIT) 1/</t>
  </si>
  <si>
    <t>13 Month Avg (Accum Depr)</t>
  </si>
  <si>
    <t>13 Month Avg (Plant Additions)</t>
  </si>
  <si>
    <t>13 Month Avg (Net Plant)</t>
  </si>
  <si>
    <t>Tax</t>
  </si>
  <si>
    <t>Surcredit 1</t>
  </si>
  <si>
    <t>TOTAL 2019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</si>
  <si>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</si>
  <si>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</si>
  <si>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</si>
  <si>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</si>
  <si>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</si>
  <si>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</si>
  <si>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</si>
  <si>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</si>
  <si>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</si>
  <si>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</si>
  <si>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Utah TBF</t>
  </si>
  <si>
    <t>Utah TSF &amp; TSI</t>
  </si>
  <si>
    <t>TSF &amp; TSI</t>
  </si>
  <si>
    <t>TBF</t>
  </si>
  <si>
    <t>Adjustment for Interruptible Penalty</t>
  </si>
  <si>
    <t>80758</t>
  </si>
  <si>
    <t>AK</t>
  </si>
  <si>
    <t>AL</t>
  </si>
  <si>
    <t>TOTAL 2020</t>
  </si>
  <si>
    <t>AM</t>
  </si>
  <si>
    <t>Days of Month</t>
  </si>
  <si>
    <t>Proration %</t>
  </si>
  <si>
    <t>TOTAL 2021</t>
  </si>
  <si>
    <t>TOTAL 2022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</si>
  <si>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</si>
  <si>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</si>
  <si>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</si>
  <si>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</si>
  <si>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</si>
  <si>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</si>
  <si>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</si>
  <si>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</si>
  <si>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</si>
  <si>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</si>
  <si>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</si>
  <si>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</si>
  <si>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</si>
  <si>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</si>
  <si>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</si>
  <si>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</si>
  <si>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</si>
  <si>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</si>
  <si>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</si>
  <si>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</si>
  <si>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</si>
  <si>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</si>
  <si>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</si>
  <si>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</si>
  <si>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2021</t>
  </si>
  <si>
    <t>Eureka Mains</t>
  </si>
  <si>
    <t>Mains Revenue</t>
  </si>
  <si>
    <t>Services Revenue</t>
  </si>
  <si>
    <t>Total Revenue</t>
  </si>
  <si>
    <t>Eureka Services</t>
  </si>
  <si>
    <t xml:space="preserve">Cumulative Plant Balances </t>
  </si>
  <si>
    <t>D</t>
  </si>
  <si>
    <t>2/ Total calculated surcharge amount from Exhibit 1.08 page 1, line 9, column D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</si>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</sst>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#,##0.00000_);\(#,##0.00000\)"/>
    <numFmt numFmtId="169" formatCode="0.0000000_)"/>
    <numFmt numFmtId="170" formatCode="&quot;$&quot;#,##0.00000_);\(&quot;$&quot;#,##0.00000\)"/>
    <numFmt numFmtId="171" formatCode="#,##0.0"/>
    <numFmt numFmtId="172" formatCode="#,##0.0_);\(#,##0.0\)"/>
    <numFmt numFmtId="173" formatCode="0.00_);\(0.00\)"/>
    <numFmt numFmtId="174" formatCode="[$-409]d\-mmm\-yy;@"/>
    <numFmt numFmtId="175" formatCode="0.00000"/>
    <numFmt numFmtId="176" formatCode="_(* #,##0.00000_);_(* \(#,##0.00000\);_(* &quot;-&quot;??_);_(@_)"/>
    <numFmt numFmtId="177" formatCode="#,##0.0000_);\(#,##0.0000\)"/>
    <numFmt numFmtId="178" formatCode="_(* #,##0.0000_);_(* \(#,##0.0000\);_(* &quot;-&quot;??_);_(@_)"/>
  </numFmts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Protection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7" fillId="0" borderId="0"/>
    <xf numFmtId="43" fontId="8" fillId="0" borderId="0" applyFont="0" applyFill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Protection="0"/>
    <xf numFmtId="43" fontId="8" fillId="0" borderId="0" applyFont="0" applyFill="0" applyBorder="0" applyProtection="0"/>
    <xf numFmtId="44" fontId="3" fillId="0" borderId="0" applyFont="0" applyFill="0" applyBorder="0" applyAlignment="0" applyProtection="0"/>
    <xf numFmtId="0" fontId="1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229">
    <xf numFmtId="164" fontId="0" fillId="0" borderId="0" xfId="0"/>
    <xf numFmtId="164" fontId="6" fillId="0" borderId="0" xfId="0" applyFont="1"/>
    <xf numFmtId="164" fontId="7" fillId="0" borderId="0" xfId="0" applyFont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1" fontId="0" fillId="0" borderId="0" xfId="0" applyNumberFormat="1"/>
    <xf numFmtId="165" fontId="0" fillId="0" borderId="0" xfId="7" applyNumberFormat="1" applyFont="1"/>
    <xf numFmtId="166" fontId="0" fillId="0" borderId="0" xfId="8" applyNumberFormat="1" applyFont="1"/>
    <xf numFmtId="43" fontId="7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6" fontId="0" fillId="0" borderId="0" xfId="0" applyNumberFormat="1" applyFill="1" applyBorder="1"/>
    <xf numFmtId="0" fontId="0" fillId="0" borderId="0" xfId="0" applyNumberFormat="1"/>
    <xf numFmtId="0" fontId="8" fillId="0" borderId="0" xfId="9" applyFont="1" applyAlignment="1">
      <alignment horizontal="center"/>
    </xf>
    <xf numFmtId="0" fontId="10" fillId="0" borderId="0" xfId="12" applyFont="1" applyFill="1" applyAlignment="1">
      <alignment horizontal="center"/>
    </xf>
    <xf numFmtId="0" fontId="8" fillId="0" borderId="0" xfId="12" applyFont="1" applyFill="1" applyAlignment="1"/>
    <xf numFmtId="3" fontId="8" fillId="0" borderId="0" xfId="12" applyNumberFormat="1" applyFont="1" applyFill="1" applyAlignment="1">
      <alignment horizontal="center"/>
    </xf>
    <xf numFmtId="0" fontId="8" fillId="0" borderId="0" xfId="12" applyFont="1" applyFill="1" applyBorder="1" applyAlignment="1"/>
    <xf numFmtId="0" fontId="10" fillId="0" borderId="0" xfId="12" applyFont="1" applyFill="1" applyBorder="1" applyAlignment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0" fontId="8" fillId="0" borderId="0" xfId="12" applyFont="1" applyFill="1" applyBorder="1" applyAlignment="1" applyProtection="1"/>
    <xf numFmtId="3" fontId="8" fillId="0" borderId="0" xfId="12" applyNumberFormat="1" applyFont="1" applyFill="1" applyBorder="1" applyAlignment="1" applyProtection="1">
      <alignment horizontal="center"/>
    </xf>
    <xf numFmtId="0" fontId="10" fillId="0" borderId="0" xfId="12" applyFont="1" applyFill="1" applyAlignment="1" applyProtection="1">
      <alignment horizontal="center"/>
    </xf>
    <xf numFmtId="0" fontId="10" fillId="0" borderId="0" xfId="12" applyFont="1" applyFill="1" applyAlignment="1" applyProtection="1"/>
    <xf numFmtId="0" fontId="10" fillId="0" borderId="1" xfId="12" applyFont="1" applyFill="1" applyBorder="1" applyAlignment="1"/>
    <xf numFmtId="0" fontId="10" fillId="0" borderId="1" xfId="12" applyFont="1" applyFill="1" applyBorder="1" applyAlignment="1" applyProtection="1"/>
    <xf numFmtId="3" fontId="10" fillId="0" borderId="1" xfId="12" applyNumberFormat="1" applyFont="1" applyFill="1" applyBorder="1" applyAlignment="1" applyProtection="1">
      <alignment horizontal="center"/>
    </xf>
    <xf numFmtId="3" fontId="10" fillId="0" borderId="0" xfId="12" applyNumberFormat="1" applyFont="1" applyFill="1" applyBorder="1" applyAlignment="1" applyProtection="1">
      <alignment horizontal="center"/>
    </xf>
    <xf numFmtId="0" fontId="10" fillId="0" borderId="1" xfId="12" applyFont="1" applyFill="1" applyBorder="1" applyAlignment="1" applyProtection="1">
      <alignment horizontal="center"/>
    </xf>
    <xf numFmtId="0" fontId="10" fillId="0" borderId="1" xfId="12" quotePrefix="1" applyFont="1" applyFill="1" applyBorder="1" applyAlignment="1" applyProtection="1">
      <alignment horizontal="center"/>
    </xf>
    <xf numFmtId="0" fontId="12" fillId="0" borderId="0" xfId="12" quotePrefix="1" applyFont="1" applyFill="1" applyBorder="1" applyAlignment="1" applyProtection="1">
      <alignment horizontal="left"/>
    </xf>
    <xf numFmtId="37" fontId="12" fillId="0" borderId="0" xfId="12" quotePrefix="1" applyNumberFormat="1" applyFont="1" applyFill="1" applyBorder="1" applyAlignment="1" applyProtection="1">
      <alignment horizontal="center"/>
    </xf>
    <xf numFmtId="37" fontId="12" fillId="0" borderId="0" xfId="12" applyNumberFormat="1" applyFont="1" applyFill="1" applyAlignment="1"/>
    <xf numFmtId="168" fontId="12" fillId="0" borderId="0" xfId="12" applyNumberFormat="1" applyFont="1" applyFill="1" applyAlignment="1"/>
    <xf numFmtId="37" fontId="12" fillId="0" borderId="0" xfId="12" applyNumberFormat="1" applyFont="1" applyFill="1" applyAlignment="1" applyProtection="1"/>
    <xf numFmtId="4" fontId="8" fillId="0" borderId="0" xfId="12" applyNumberFormat="1" applyFont="1" applyFill="1" applyBorder="1" applyAlignment="1" applyProtection="1"/>
    <xf numFmtId="168" fontId="12" fillId="0" borderId="0" xfId="12" applyNumberFormat="1" applyFont="1" applyFill="1" applyAlignment="1" applyProtection="1"/>
    <xf numFmtId="169" fontId="8" fillId="0" borderId="0" xfId="12" applyNumberFormat="1" applyFont="1" applyFill="1" applyBorder="1" applyAlignment="1" applyProtection="1"/>
    <xf numFmtId="0" fontId="12" fillId="0" borderId="0" xfId="12" applyFont="1" applyFill="1" applyAlignment="1"/>
    <xf numFmtId="3" fontId="12" fillId="0" borderId="0" xfId="12" quotePrefix="1" applyNumberFormat="1" applyFont="1" applyFill="1" applyBorder="1" applyAlignment="1" applyProtection="1">
      <alignment horizontal="center"/>
    </xf>
    <xf numFmtId="0" fontId="12" fillId="0" borderId="0" xfId="12" applyFont="1" applyFill="1" applyBorder="1" applyAlignment="1" applyProtection="1"/>
    <xf numFmtId="0" fontId="13" fillId="0" borderId="0" xfId="12" quotePrefix="1" applyFont="1" applyFill="1" applyBorder="1" applyAlignment="1" applyProtection="1">
      <alignment horizontal="left"/>
    </xf>
    <xf numFmtId="0" fontId="8" fillId="0" borderId="0" xfId="12" quotePrefix="1" applyFont="1" applyFill="1" applyBorder="1" applyAlignment="1" applyProtection="1">
      <alignment horizontal="left"/>
    </xf>
    <xf numFmtId="3" fontId="8" fillId="0" borderId="0" xfId="12" quotePrefix="1" applyNumberFormat="1" applyFont="1" applyFill="1" applyBorder="1" applyAlignment="1" applyProtection="1">
      <alignment horizontal="center"/>
    </xf>
    <xf numFmtId="37" fontId="8" fillId="0" borderId="0" xfId="12" applyNumberFormat="1" applyFont="1" applyFill="1" applyAlignment="1"/>
    <xf numFmtId="170" fontId="8" fillId="0" borderId="0" xfId="12" applyNumberFormat="1" applyFont="1" applyFill="1" applyAlignment="1"/>
    <xf numFmtId="37" fontId="8" fillId="0" borderId="0" xfId="12" applyNumberFormat="1" applyFont="1" applyFill="1" applyAlignment="1" applyProtection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7" fontId="8" fillId="0" borderId="1" xfId="12" applyNumberFormat="1" applyFont="1" applyFill="1" applyBorder="1" applyAlignment="1" applyProtection="1"/>
    <xf numFmtId="37" fontId="8" fillId="0" borderId="0" xfId="12" applyNumberFormat="1" applyFont="1" applyFill="1" applyBorder="1" applyAlignment="1" applyProtection="1"/>
    <xf numFmtId="0" fontId="12" fillId="0" borderId="0" xfId="12" applyFont="1" applyFill="1" applyBorder="1" applyAlignment="1" applyProtection="1">
      <alignment horizontal="left"/>
    </xf>
    <xf numFmtId="10" fontId="12" fillId="0" borderId="0" xfId="13" applyNumberFormat="1" applyFont="1" applyFill="1" applyBorder="1" applyAlignment="1"/>
    <xf numFmtId="5" fontId="12" fillId="0" borderId="1" xfId="12" applyNumberFormat="1" applyFont="1" applyFill="1" applyBorder="1" applyAlignment="1" applyProtection="1"/>
    <xf numFmtId="5" fontId="8" fillId="0" borderId="1" xfId="12" applyNumberFormat="1" applyFont="1" applyFill="1" applyBorder="1" applyAlignment="1" applyProtection="1"/>
    <xf numFmtId="5" fontId="12" fillId="0" borderId="0" xfId="12" applyNumberFormat="1" applyFont="1" applyFill="1" applyBorder="1" applyAlignment="1" applyProtection="1"/>
    <xf numFmtId="5" fontId="8" fillId="0" borderId="0" xfId="12" applyNumberFormat="1" applyFont="1" applyFill="1" applyBorder="1" applyAlignment="1" applyProtection="1"/>
    <xf numFmtId="10" fontId="12" fillId="0" borderId="0" xfId="13" applyNumberFormat="1" applyFont="1" applyFill="1" applyAlignment="1" applyProtection="1"/>
    <xf numFmtId="170" fontId="12" fillId="0" borderId="0" xfId="12" applyNumberFormat="1" applyFont="1" applyFill="1" applyAlignment="1"/>
    <xf numFmtId="37" fontId="12" fillId="0" borderId="0" xfId="12" applyNumberFormat="1" applyFont="1" applyFill="1" applyBorder="1" applyAlignment="1"/>
    <xf numFmtId="170" fontId="12" fillId="0" borderId="0" xfId="12" applyNumberFormat="1" applyFont="1" applyFill="1" applyBorder="1" applyAlignment="1"/>
    <xf numFmtId="37" fontId="12" fillId="0" borderId="0" xfId="12" applyNumberFormat="1" applyFont="1" applyFill="1" applyAlignment="1">
      <alignment horizontal="center"/>
    </xf>
    <xf numFmtId="37" fontId="12" fillId="0" borderId="0" xfId="12" applyNumberFormat="1" applyFont="1" applyFill="1" applyBorder="1" applyAlignment="1">
      <alignment horizontal="center"/>
    </xf>
    <xf numFmtId="0" fontId="14" fillId="0" borderId="1" xfId="12" applyFont="1" applyFill="1" applyBorder="1" applyAlignment="1" applyProtection="1"/>
    <xf numFmtId="0" fontId="8" fillId="0" borderId="1" xfId="12" quotePrefix="1" applyFont="1" applyFill="1" applyBorder="1" applyAlignment="1" applyProtection="1">
      <alignment horizontal="left"/>
    </xf>
    <xf numFmtId="3" fontId="8" fillId="0" borderId="1" xfId="12" quotePrefix="1" applyNumberFormat="1" applyFont="1" applyFill="1" applyBorder="1" applyAlignment="1" applyProtection="1">
      <alignment horizontal="center"/>
    </xf>
    <xf numFmtId="37" fontId="8" fillId="0" borderId="1" xfId="12" applyNumberFormat="1" applyFont="1" applyFill="1" applyBorder="1" applyAlignment="1"/>
    <xf numFmtId="170" fontId="8" fillId="0" borderId="1" xfId="12" applyNumberFormat="1" applyFont="1" applyFill="1" applyBorder="1" applyAlignment="1"/>
    <xf numFmtId="0" fontId="14" fillId="0" borderId="0" xfId="12" applyFont="1" applyFill="1" applyBorder="1" applyAlignment="1" applyProtection="1"/>
    <xf numFmtId="37" fontId="8" fillId="0" borderId="0" xfId="12" applyNumberFormat="1" applyFont="1" applyFill="1" applyBorder="1" applyAlignment="1"/>
    <xf numFmtId="170" fontId="8" fillId="0" borderId="0" xfId="12" applyNumberFormat="1" applyFont="1" applyFill="1" applyBorder="1" applyAlignment="1"/>
    <xf numFmtId="3" fontId="14" fillId="0" borderId="0" xfId="12" applyNumberFormat="1" applyFont="1" applyFill="1" applyBorder="1" applyAlignment="1" applyProtection="1">
      <alignment horizontal="center"/>
    </xf>
    <xf numFmtId="168" fontId="12" fillId="0" borderId="0" xfId="12" applyNumberFormat="1" applyFont="1" applyFill="1" applyBorder="1" applyAlignment="1"/>
    <xf numFmtId="0" fontId="8" fillId="0" borderId="0" xfId="12" applyFont="1" applyFill="1" applyBorder="1" applyAlignment="1">
      <alignment horizontal="left"/>
    </xf>
    <xf numFmtId="7" fontId="8" fillId="0" borderId="0" xfId="12" applyNumberFormat="1" applyFont="1" applyFill="1" applyBorder="1" applyAlignment="1" applyProtection="1"/>
    <xf numFmtId="0" fontId="12" fillId="0" borderId="1" xfId="12" applyFont="1" applyFill="1" applyBorder="1" applyAlignment="1" applyProtection="1"/>
    <xf numFmtId="3" fontId="14" fillId="0" borderId="1" xfId="12" applyNumberFormat="1" applyFont="1" applyFill="1" applyBorder="1" applyAlignment="1" applyProtection="1">
      <alignment horizontal="center"/>
    </xf>
    <xf numFmtId="37" fontId="12" fillId="0" borderId="1" xfId="12" applyNumberFormat="1" applyFont="1" applyFill="1" applyBorder="1" applyAlignment="1"/>
    <xf numFmtId="7" fontId="8" fillId="0" borderId="1" xfId="12" applyNumberFormat="1" applyFont="1" applyFill="1" applyBorder="1" applyAlignment="1" applyProtection="1"/>
    <xf numFmtId="0" fontId="8" fillId="0" borderId="0" xfId="12" applyFont="1" applyFill="1" applyAlignment="1">
      <alignment horizontal="right"/>
    </xf>
    <xf numFmtId="5" fontId="10" fillId="0" borderId="5" xfId="12" applyNumberFormat="1" applyFont="1" applyFill="1" applyBorder="1" applyAlignment="1"/>
    <xf numFmtId="0" fontId="8" fillId="0" borderId="0" xfId="14" applyFont="1" applyFill="1" applyProtection="1"/>
    <xf numFmtId="0" fontId="10" fillId="0" borderId="0" xfId="14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right"/>
    </xf>
    <xf numFmtId="0" fontId="10" fillId="0" borderId="0" xfId="14" applyFont="1" applyFill="1" applyProtection="1"/>
    <xf numFmtId="0" fontId="8" fillId="0" borderId="0" xfId="14" applyFont="1" applyFill="1" applyAlignment="1" applyProtection="1">
      <alignment vertical="center"/>
    </xf>
    <xf numFmtId="0" fontId="10" fillId="0" borderId="0" xfId="14" applyFont="1" applyFill="1" applyAlignment="1" applyProtection="1">
      <alignment horizontal="center" vertical="center"/>
    </xf>
    <xf numFmtId="0" fontId="10" fillId="0" borderId="0" xfId="14" quotePrefix="1" applyFont="1" applyFill="1" applyAlignment="1" applyProtection="1">
      <alignment horizontal="right" vertical="center"/>
    </xf>
    <xf numFmtId="0" fontId="10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vertical="top"/>
    </xf>
    <xf numFmtId="0" fontId="10" fillId="0" borderId="1" xfId="14" applyFont="1" applyFill="1" applyBorder="1" applyAlignment="1" applyProtection="1">
      <alignment horizontal="center" vertical="top"/>
    </xf>
    <xf numFmtId="0" fontId="10" fillId="0" borderId="1" xfId="14" quotePrefix="1" applyFont="1" applyFill="1" applyBorder="1" applyAlignment="1" applyProtection="1">
      <alignment horizontal="right" vertical="top"/>
    </xf>
    <xf numFmtId="0" fontId="10" fillId="0" borderId="1" xfId="14" applyFont="1" applyFill="1" applyBorder="1" applyAlignment="1" applyProtection="1">
      <alignment horizontal="right" vertical="top"/>
    </xf>
    <xf numFmtId="171" fontId="12" fillId="0" borderId="0" xfId="9" applyNumberFormat="1" applyFont="1" applyAlignment="1" applyProtection="1">
      <alignment horizontal="right"/>
    </xf>
    <xf numFmtId="7" fontId="8" fillId="0" borderId="0" xfId="14" applyNumberFormat="1" applyFont="1" applyFill="1" applyAlignment="1" applyProtection="1">
      <alignment horizontal="right"/>
    </xf>
    <xf numFmtId="39" fontId="8" fillId="0" borderId="0" xfId="14" applyNumberFormat="1" applyFont="1" applyFill="1" applyAlignment="1" applyProtection="1">
      <alignment horizontal="right"/>
    </xf>
    <xf numFmtId="172" fontId="8" fillId="0" borderId="5" xfId="14" applyNumberFormat="1" applyFont="1" applyFill="1" applyBorder="1" applyAlignment="1" applyProtection="1">
      <alignment horizontal="center"/>
    </xf>
    <xf numFmtId="7" fontId="8" fillId="0" borderId="5" xfId="14" applyNumberFormat="1" applyFont="1" applyFill="1" applyBorder="1" applyAlignment="1" applyProtection="1">
      <alignment horizontal="center"/>
    </xf>
    <xf numFmtId="39" fontId="8" fillId="0" borderId="5" xfId="14" applyNumberFormat="1" applyFont="1" applyFill="1" applyBorder="1" applyAlignment="1" applyProtection="1">
      <alignment horizontal="center"/>
    </xf>
    <xf numFmtId="39" fontId="8" fillId="0" borderId="0" xfId="14" applyNumberFormat="1" applyFont="1" applyFill="1" applyBorder="1" applyAlignment="1" applyProtection="1">
      <alignment horizontal="center"/>
    </xf>
    <xf numFmtId="172" fontId="8" fillId="0" borderId="0" xfId="14" applyNumberFormat="1" applyFont="1" applyFill="1" applyAlignment="1" applyProtection="1">
      <alignment horizontal="center"/>
    </xf>
    <xf numFmtId="7" fontId="8" fillId="0" borderId="0" xfId="14" applyNumberFormat="1" applyFont="1" applyFill="1" applyAlignment="1" applyProtection="1">
      <alignment horizontal="center"/>
    </xf>
    <xf numFmtId="172" fontId="8" fillId="0" borderId="0" xfId="14" applyNumberFormat="1" applyFont="1" applyFill="1" applyAlignment="1">
      <alignment horizontal="center"/>
    </xf>
    <xf numFmtId="172" fontId="8" fillId="0" borderId="0" xfId="14" applyNumberFormat="1" applyFont="1" applyFill="1" applyAlignment="1" applyProtection="1">
      <alignment horizontal="right"/>
    </xf>
    <xf numFmtId="7" fontId="8" fillId="0" borderId="0" xfId="14" applyNumberFormat="1" applyFont="1" applyFill="1" applyProtection="1"/>
    <xf numFmtId="0" fontId="8" fillId="0" borderId="0" xfId="14" applyFont="1" applyFill="1" applyAlignment="1" applyProtection="1">
      <alignment horizontal="right"/>
    </xf>
    <xf numFmtId="173" fontId="8" fillId="0" borderId="0" xfId="13" applyNumberFormat="1" applyFont="1" applyFill="1" applyAlignment="1" applyProtection="1">
      <alignment horizontal="right"/>
    </xf>
    <xf numFmtId="0" fontId="8" fillId="0" borderId="0" xfId="14" quotePrefix="1" applyFont="1" applyFill="1" applyAlignment="1" applyProtection="1">
      <alignment horizontal="left"/>
    </xf>
    <xf numFmtId="174" fontId="8" fillId="0" borderId="0" xfId="9" applyNumberFormat="1" applyBorder="1"/>
    <xf numFmtId="0" fontId="8" fillId="0" borderId="0" xfId="9" applyBorder="1"/>
    <xf numFmtId="0" fontId="8" fillId="0" borderId="1" xfId="9" applyFont="1" applyBorder="1"/>
    <xf numFmtId="0" fontId="8" fillId="0" borderId="1" xfId="9" quotePrefix="1" applyFont="1" applyBorder="1" applyAlignment="1">
      <alignment horizontal="center"/>
    </xf>
    <xf numFmtId="0" fontId="8" fillId="0" borderId="0" xfId="9" applyFont="1" applyBorder="1"/>
    <xf numFmtId="2" fontId="8" fillId="0" borderId="0" xfId="9" applyNumberFormat="1" applyBorder="1"/>
    <xf numFmtId="175" fontId="8" fillId="0" borderId="0" xfId="9" applyNumberFormat="1" applyBorder="1"/>
    <xf numFmtId="0" fontId="8" fillId="0" borderId="0" xfId="9" quotePrefix="1" applyFont="1" applyBorder="1" applyAlignment="1">
      <alignment horizontal="center"/>
    </xf>
    <xf numFmtId="14" fontId="16" fillId="0" borderId="0" xfId="14" quotePrefix="1" applyNumberFormat="1" applyFont="1" applyFill="1" applyBorder="1" applyAlignment="1" applyProtection="1">
      <alignment horizontal="center" vertical="top"/>
    </xf>
    <xf numFmtId="175" fontId="8" fillId="0" borderId="0" xfId="9" applyNumberFormat="1" applyFont="1" applyBorder="1"/>
    <xf numFmtId="164" fontId="5" fillId="0" borderId="0" xfId="0" applyFont="1"/>
    <xf numFmtId="165" fontId="0" fillId="0" borderId="0" xfId="7" applyNumberFormat="1" applyFont="1" applyFill="1"/>
    <xf numFmtId="164" fontId="9" fillId="0" borderId="0" xfId="0" applyFont="1" applyFill="1" applyBorder="1" applyAlignment="1">
      <alignment horizontal="left" vertical="top"/>
    </xf>
    <xf numFmtId="164" fontId="0" fillId="3" borderId="0" xfId="0" applyFill="1"/>
    <xf numFmtId="165" fontId="9" fillId="0" borderId="4" xfId="0" applyNumberFormat="1" applyFont="1" applyFill="1" applyBorder="1"/>
    <xf numFmtId="1" fontId="5" fillId="0" borderId="0" xfId="0" applyNumberFormat="1" applyFont="1"/>
    <xf numFmtId="7" fontId="8" fillId="0" borderId="0" xfId="12" applyNumberFormat="1" applyFont="1" applyFill="1" applyAlignment="1"/>
    <xf numFmtId="168" fontId="13" fillId="0" borderId="0" xfId="12" applyNumberFormat="1" applyFont="1" applyFill="1" applyAlignment="1" applyProtection="1"/>
    <xf numFmtId="164" fontId="4" fillId="0" borderId="0" xfId="0" applyFont="1"/>
    <xf numFmtId="43" fontId="5" fillId="0" borderId="0" xfId="7" applyFont="1" applyAlignment="1">
      <alignment horizontal="center"/>
    </xf>
    <xf numFmtId="43" fontId="5" fillId="0" borderId="0" xfId="7" applyFont="1"/>
    <xf numFmtId="164" fontId="0" fillId="0" borderId="0" xfId="0" applyFont="1" applyFill="1"/>
    <xf numFmtId="10" fontId="0" fillId="0" borderId="0" xfId="8" applyNumberFormat="1" applyFont="1"/>
    <xf numFmtId="164" fontId="0" fillId="0" borderId="0" xfId="0" applyFont="1"/>
    <xf numFmtId="38" fontId="0" fillId="0" borderId="0" xfId="0" applyNumberFormat="1" applyFont="1"/>
    <xf numFmtId="37" fontId="0" fillId="0" borderId="0" xfId="0" applyNumberFormat="1" applyFont="1"/>
    <xf numFmtId="37" fontId="0" fillId="0" borderId="0" xfId="7" applyNumberFormat="1" applyFont="1"/>
    <xf numFmtId="43" fontId="0" fillId="0" borderId="0" xfId="7" applyNumberFormat="1" applyFont="1"/>
    <xf numFmtId="177" fontId="0" fillId="0" borderId="0" xfId="8" applyNumberFormat="1" applyFont="1"/>
    <xf numFmtId="164" fontId="0" fillId="0" borderId="0" xfId="0" quotePrefix="1" applyFill="1" applyBorder="1"/>
    <xf numFmtId="43" fontId="12" fillId="0" borderId="0" xfId="7" applyFont="1" applyFill="1" applyBorder="1" applyAlignment="1"/>
    <xf numFmtId="5" fontId="9" fillId="0" borderId="0" xfId="0" applyNumberFormat="1" applyFont="1" applyFill="1" applyBorder="1"/>
    <xf numFmtId="164" fontId="7" fillId="0" borderId="0" xfId="0" applyFont="1" applyFill="1"/>
    <xf numFmtId="164" fontId="5" fillId="0" borderId="0" xfId="0" applyFont="1" applyFill="1"/>
    <xf numFmtId="164" fontId="6" fillId="0" borderId="0" xfId="0" applyFont="1" applyFill="1"/>
    <xf numFmtId="164" fontId="0" fillId="0" borderId="0" xfId="0" quotePrefix="1" applyFont="1" applyFill="1" applyAlignment="1">
      <alignment horizontal="left" indent="1"/>
    </xf>
    <xf numFmtId="164" fontId="5" fillId="0" borderId="0" xfId="0" quotePrefix="1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quotePrefix="1"/>
    <xf numFmtId="43" fontId="0" fillId="5" borderId="0" xfId="7" applyFont="1" applyFill="1"/>
    <xf numFmtId="37" fontId="0" fillId="0" borderId="0" xfId="0" applyNumberFormat="1" applyFont="1" applyFill="1"/>
    <xf numFmtId="165" fontId="23" fillId="0" borderId="0" xfId="11" applyNumberFormat="1" applyFont="1" applyFill="1" applyBorder="1"/>
    <xf numFmtId="5" fontId="8" fillId="0" borderId="0" xfId="32" applyNumberFormat="1" applyFont="1" applyFill="1" applyBorder="1"/>
    <xf numFmtId="5" fontId="8" fillId="0" borderId="0" xfId="0" applyNumberFormat="1" applyFont="1" applyFill="1" applyBorder="1"/>
    <xf numFmtId="164" fontId="0" fillId="0" borderId="0" xfId="0" quotePrefix="1" applyFont="1" applyFill="1" applyBorder="1"/>
    <xf numFmtId="43" fontId="0" fillId="0" borderId="4" xfId="7" applyFont="1" applyFill="1" applyBorder="1"/>
    <xf numFmtId="10" fontId="0" fillId="0" borderId="0" xfId="0" applyNumberFormat="1"/>
    <xf numFmtId="10" fontId="0" fillId="0" borderId="0" xfId="7" applyNumberFormat="1" applyFont="1"/>
    <xf numFmtId="43" fontId="5" fillId="5" borderId="0" xfId="7" applyFont="1" applyFill="1"/>
    <xf numFmtId="178" fontId="0" fillId="5" borderId="0" xfId="7" applyNumberFormat="1" applyFont="1" applyFill="1" applyBorder="1"/>
    <xf numFmtId="164" fontId="0" fillId="0" borderId="4" xfId="0" applyBorder="1"/>
    <xf numFmtId="4" fontId="0" fillId="0" borderId="0" xfId="0" applyNumberFormat="1" applyFill="1"/>
    <xf numFmtId="4" fontId="0" fillId="0" borderId="0" xfId="0" applyNumberFormat="1"/>
    <xf numFmtId="43" fontId="0" fillId="0" borderId="0" xfId="7" applyNumberFormat="1" applyFont="1" applyFill="1"/>
    <xf numFmtId="165" fontId="0" fillId="4" borderId="0" xfId="7" applyNumberFormat="1" applyFont="1" applyFill="1"/>
    <xf numFmtId="3" fontId="10" fillId="0" borderId="0" xfId="12" applyNumberFormat="1" applyFont="1" applyFill="1" applyAlignment="1">
      <alignment horizontal="center"/>
    </xf>
    <xf numFmtId="164" fontId="7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0" fontId="9" fillId="0" borderId="0" xfId="0" applyNumberFormat="1" applyFont="1" applyFill="1"/>
    <xf numFmtId="164" fontId="9" fillId="0" borderId="0" xfId="0" applyFont="1" applyFill="1" applyAlignment="1">
      <alignment horizontal="center"/>
    </xf>
    <xf numFmtId="164" fontId="9" fillId="0" borderId="0" xfId="0" applyFont="1" applyFill="1" applyAlignment="1"/>
    <xf numFmtId="164" fontId="9" fillId="0" borderId="4" xfId="0" applyFont="1" applyFill="1" applyBorder="1" applyAlignment="1">
      <alignment horizontal="center"/>
    </xf>
    <xf numFmtId="6" fontId="9" fillId="0" borderId="0" xfId="0" applyNumberFormat="1" applyFont="1" applyFill="1" applyAlignment="1">
      <alignment horizontal="center"/>
    </xf>
    <xf numFmtId="164" fontId="9" fillId="0" borderId="0" xfId="0" applyFont="1" applyFill="1"/>
    <xf numFmtId="6" fontId="9" fillId="0" borderId="0" xfId="0" applyNumberFormat="1" applyFont="1" applyFill="1"/>
    <xf numFmtId="5" fontId="9" fillId="0" borderId="0" xfId="0" applyNumberFormat="1" applyFont="1" applyFill="1"/>
    <xf numFmtId="6" fontId="9" fillId="0" borderId="2" xfId="0" applyNumberFormat="1" applyFont="1" applyFill="1" applyBorder="1"/>
    <xf numFmtId="6" fontId="9" fillId="0" borderId="4" xfId="0" applyNumberFormat="1" applyFont="1" applyFill="1" applyBorder="1"/>
    <xf numFmtId="10" fontId="9" fillId="0" borderId="0" xfId="8" applyNumberFormat="1" applyFont="1" applyFill="1"/>
    <xf numFmtId="6" fontId="9" fillId="0" borderId="0" xfId="0" applyNumberFormat="1" applyFont="1" applyFill="1" applyBorder="1"/>
    <xf numFmtId="44" fontId="9" fillId="0" borderId="0" xfId="0" applyNumberFormat="1" applyFont="1" applyFill="1"/>
    <xf numFmtId="0" fontId="0" fillId="0" borderId="0" xfId="0" applyNumberFormat="1" applyFill="1"/>
    <xf numFmtId="164" fontId="9" fillId="0" borderId="0" xfId="0" applyFont="1" applyFill="1" applyBorder="1" applyAlignment="1"/>
    <xf numFmtId="164" fontId="0" fillId="0" borderId="0" xfId="0" applyFill="1" applyBorder="1"/>
    <xf numFmtId="164" fontId="9" fillId="0" borderId="0" xfId="0" applyFont="1" applyFill="1" applyAlignment="1">
      <alignment vertical="top"/>
    </xf>
    <xf numFmtId="5" fontId="0" fillId="0" borderId="0" xfId="0" applyNumberFormat="1" applyFill="1" applyBorder="1"/>
    <xf numFmtId="164" fontId="9" fillId="0" borderId="0" xfId="0" applyNumberFormat="1" applyFont="1" applyFill="1" applyAlignment="1"/>
    <xf numFmtId="0" fontId="21" fillId="0" borderId="0" xfId="9" applyFont="1" applyFill="1"/>
    <xf numFmtId="5" fontId="8" fillId="0" borderId="0" xfId="9" applyNumberFormat="1" applyFont="1" applyFill="1"/>
    <xf numFmtId="5" fontId="21" fillId="0" borderId="0" xfId="9" applyNumberFormat="1" applyFont="1" applyFill="1"/>
    <xf numFmtId="0" fontId="21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164" fontId="22" fillId="0" borderId="0" xfId="0" applyFont="1" applyFill="1"/>
    <xf numFmtId="0" fontId="8" fillId="0" borderId="0" xfId="9" applyFont="1" applyFill="1"/>
    <xf numFmtId="0" fontId="21" fillId="0" borderId="0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21" fillId="0" borderId="4" xfId="9" applyFont="1" applyFill="1" applyBorder="1" applyAlignment="1">
      <alignment horizontal="center"/>
    </xf>
    <xf numFmtId="167" fontId="23" fillId="0" borderId="0" xfId="10" applyNumberFormat="1" applyFont="1" applyFill="1" applyBorder="1"/>
    <xf numFmtId="10" fontId="23" fillId="0" borderId="0" xfId="8" applyNumberFormat="1" applyFont="1" applyFill="1" applyBorder="1" applyAlignment="1">
      <alignment horizontal="center"/>
    </xf>
    <xf numFmtId="167" fontId="9" fillId="0" borderId="0" xfId="10" applyNumberFormat="1" applyFont="1" applyFill="1" applyBorder="1"/>
    <xf numFmtId="165" fontId="9" fillId="0" borderId="0" xfId="11" applyNumberFormat="1" applyFont="1" applyFill="1" applyBorder="1"/>
    <xf numFmtId="167" fontId="23" fillId="0" borderId="0" xfId="10" applyNumberFormat="1" applyFont="1" applyFill="1"/>
    <xf numFmtId="167" fontId="23" fillId="0" borderId="2" xfId="10" applyNumberFormat="1" applyFont="1" applyFill="1" applyBorder="1" applyAlignment="1">
      <alignment horizontal="center"/>
    </xf>
    <xf numFmtId="167" fontId="9" fillId="0" borderId="0" xfId="10" applyNumberFormat="1" applyFont="1" applyFill="1"/>
    <xf numFmtId="9" fontId="23" fillId="0" borderId="0" xfId="8" applyFont="1" applyFill="1" applyAlignment="1">
      <alignment horizontal="center"/>
    </xf>
    <xf numFmtId="0" fontId="8" fillId="0" borderId="0" xfId="9" applyFill="1"/>
    <xf numFmtId="164" fontId="4" fillId="0" borderId="0" xfId="0" applyFont="1" applyFill="1"/>
    <xf numFmtId="176" fontId="0" fillId="0" borderId="0" xfId="7" applyNumberFormat="1" applyFont="1" applyFill="1"/>
    <xf numFmtId="164" fontId="5" fillId="0" borderId="0" xfId="0" applyFont="1" applyAlignment="1">
      <alignment horizontal="left" vertical="top" wrapText="1"/>
    </xf>
    <xf numFmtId="164" fontId="7" fillId="0" borderId="0" xfId="0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5" fontId="11" fillId="0" borderId="0" xfId="9" applyNumberFormat="1" applyFont="1" applyFill="1" applyAlignment="1">
      <alignment horizontal="center"/>
    </xf>
    <xf numFmtId="0" fontId="11" fillId="0" borderId="0" xfId="12" applyFont="1" applyFill="1" applyAlignment="1">
      <alignment horizontal="center"/>
    </xf>
    <xf numFmtId="3" fontId="10" fillId="0" borderId="0" xfId="12" applyNumberFormat="1" applyFont="1" applyFill="1" applyAlignment="1">
      <alignment horizontal="center"/>
    </xf>
    <xf numFmtId="0" fontId="10" fillId="0" borderId="0" xfId="14" quotePrefix="1" applyFont="1" applyFill="1" applyAlignment="1" applyProtection="1">
      <alignment horizontal="center" vertical="center"/>
    </xf>
    <xf numFmtId="0" fontId="10" fillId="0" borderId="0" xfId="14" applyFont="1" applyFill="1" applyAlignment="1" applyProtection="1">
      <alignment horizontal="center" vertical="center"/>
    </xf>
    <xf numFmtId="0" fontId="10" fillId="0" borderId="0" xfId="14" quotePrefix="1" applyFont="1" applyFill="1" applyAlignment="1">
      <alignment horizontal="center" vertical="center"/>
    </xf>
    <xf numFmtId="0" fontId="10" fillId="0" borderId="0" xfId="14" applyFont="1" applyFill="1" applyAlignment="1">
      <alignment horizontal="center" vertical="center"/>
    </xf>
    <xf numFmtId="14" fontId="10" fillId="0" borderId="1" xfId="14" quotePrefix="1" applyNumberFormat="1" applyFont="1" applyFill="1" applyBorder="1" applyAlignment="1" applyProtection="1">
      <alignment horizontal="left" vertical="top" indent="4"/>
    </xf>
    <xf numFmtId="0" fontId="10" fillId="0" borderId="1" xfId="14" quotePrefix="1" applyFont="1" applyFill="1" applyBorder="1" applyAlignment="1" applyProtection="1">
      <alignment horizontal="center" vertical="top"/>
    </xf>
    <xf numFmtId="0" fontId="10" fillId="0" borderId="1" xfId="14" applyFont="1" applyFill="1" applyBorder="1" applyAlignment="1" applyProtection="1">
      <alignment horizontal="center" vertical="top"/>
    </xf>
    <xf numFmtId="0" fontId="10" fillId="0" borderId="0" xfId="14" quotePrefix="1" applyFont="1" applyFill="1" applyAlignment="1" applyProtection="1">
      <alignment horizontal="center"/>
    </xf>
    <xf numFmtId="0" fontId="10" fillId="0" borderId="0" xfId="14" applyFont="1" applyFill="1" applyAlignment="1" applyProtection="1">
      <alignment horizontal="center"/>
    </xf>
    <xf numFmtId="0" fontId="8" fillId="0" borderId="0" xfId="14" quotePrefix="1" applyFont="1" applyFill="1" applyAlignment="1" applyProtection="1">
      <alignment horizontal="center"/>
    </xf>
  </cellXfs>
  <cellStyles count="133">
    <cellStyle name="Comma" xfId="7" builtinId="3"/>
    <cellStyle name="Comma 10" xfId="16"/>
    <cellStyle name="Comma 2" xfId="11"/>
    <cellStyle name="Comma 2 2" xfId="17"/>
    <cellStyle name="Comma 2 2 2" xfId="126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omma 9 2" xfId="131"/>
    <cellStyle name="Currency 2" xfId="10"/>
    <cellStyle name="Currency 3" xfId="25"/>
    <cellStyle name="Currency 3 2" xfId="127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7 2" xfId="128"/>
    <cellStyle name="Normal 18" xfId="124"/>
    <cellStyle name="Normal 18 2" xfId="130"/>
    <cellStyle name="Normal 19" xfId="34"/>
    <cellStyle name="Normal 19 2" xfId="35"/>
    <cellStyle name="Normal 2" xfId="15"/>
    <cellStyle name="Normal 2 2" xfId="36"/>
    <cellStyle name="Normal 2 2 2" xfId="129"/>
    <cellStyle name="Normal 20" xfId="132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8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1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2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3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4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5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6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zoomScaleNormal="100" workbookViewId="0">
      <pane xSplit="1" topLeftCell="B1" activePane="topRight" state="frozen"/>
      <selection activeCell="AJ8" sqref="AJ8"/>
      <selection pane="topRight" activeCell="AJ8" sqref="AJ8"/>
    </sheetView>
  </sheetViews>
  <sheetFormatPr defaultRowHeight="12.75"/>
  <cols>
    <col min="1" max="1" width="34" style="3" bestFit="1" customWidth="1"/>
    <col min="2" max="25" width="14.7109375" hidden="1" customWidth="1"/>
    <col min="26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>
      <c r="B1" s="13">
        <f t="shared" ref="B1:M1" si="0">YEAR(B7)</f>
        <v>2019</v>
      </c>
      <c r="C1" s="13">
        <f t="shared" si="0"/>
        <v>2019</v>
      </c>
      <c r="D1" s="13">
        <f t="shared" si="0"/>
        <v>2019</v>
      </c>
      <c r="E1" s="13">
        <f t="shared" si="0"/>
        <v>2019</v>
      </c>
      <c r="F1" s="13">
        <f t="shared" si="0"/>
        <v>2019</v>
      </c>
      <c r="G1" s="13">
        <f t="shared" si="0"/>
        <v>2019</v>
      </c>
      <c r="H1" s="13">
        <f t="shared" si="0"/>
        <v>2019</v>
      </c>
      <c r="I1" s="13">
        <f t="shared" si="0"/>
        <v>2019</v>
      </c>
      <c r="J1" s="13">
        <f t="shared" si="0"/>
        <v>2019</v>
      </c>
      <c r="K1" s="13">
        <f t="shared" si="0"/>
        <v>2019</v>
      </c>
      <c r="L1" s="13">
        <f t="shared" si="0"/>
        <v>2019</v>
      </c>
      <c r="M1" s="13">
        <f t="shared" si="0"/>
        <v>2019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7">
      <c r="B2" s="13">
        <f t="shared" ref="B2:M2" si="1">MONTH(B7)</f>
        <v>1</v>
      </c>
      <c r="C2" s="13">
        <f t="shared" si="1"/>
        <v>2</v>
      </c>
      <c r="D2" s="13">
        <f t="shared" si="1"/>
        <v>3</v>
      </c>
      <c r="E2" s="13">
        <f t="shared" si="1"/>
        <v>4</v>
      </c>
      <c r="F2" s="13">
        <f t="shared" si="1"/>
        <v>5</v>
      </c>
      <c r="G2" s="13">
        <f t="shared" si="1"/>
        <v>6</v>
      </c>
      <c r="H2" s="13">
        <f t="shared" si="1"/>
        <v>7</v>
      </c>
      <c r="I2" s="13">
        <f t="shared" si="1"/>
        <v>8</v>
      </c>
      <c r="J2" s="13">
        <f t="shared" si="1"/>
        <v>9</v>
      </c>
      <c r="K2" s="13">
        <f t="shared" si="1"/>
        <v>10</v>
      </c>
      <c r="L2" s="13">
        <f t="shared" si="1"/>
        <v>11</v>
      </c>
      <c r="M2" s="13">
        <f t="shared" si="1"/>
        <v>12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7">
      <c r="B3" s="13">
        <f t="shared" ref="B3:M3" si="2">DAY(B7)</f>
        <v>31</v>
      </c>
      <c r="C3" s="13">
        <f t="shared" si="2"/>
        <v>28</v>
      </c>
      <c r="D3" s="13">
        <f t="shared" si="2"/>
        <v>31</v>
      </c>
      <c r="E3" s="13">
        <f t="shared" si="2"/>
        <v>30</v>
      </c>
      <c r="F3" s="13">
        <f t="shared" si="2"/>
        <v>31</v>
      </c>
      <c r="G3" s="13">
        <f t="shared" si="2"/>
        <v>30</v>
      </c>
      <c r="H3" s="13">
        <f t="shared" si="2"/>
        <v>31</v>
      </c>
      <c r="I3" s="13">
        <f t="shared" si="2"/>
        <v>31</v>
      </c>
      <c r="J3" s="13">
        <f t="shared" si="2"/>
        <v>30</v>
      </c>
      <c r="K3" s="13">
        <f t="shared" si="2"/>
        <v>31</v>
      </c>
      <c r="L3" s="13">
        <f t="shared" si="2"/>
        <v>30</v>
      </c>
      <c r="M3" s="13">
        <f t="shared" si="2"/>
        <v>31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57">
      <c r="B4" s="6">
        <f t="shared" ref="B4:M4" si="3">YEAR(B7)</f>
        <v>2019</v>
      </c>
      <c r="C4" s="6">
        <f t="shared" si="3"/>
        <v>2019</v>
      </c>
      <c r="D4" s="6">
        <f t="shared" si="3"/>
        <v>2019</v>
      </c>
      <c r="E4" s="6">
        <f t="shared" si="3"/>
        <v>2019</v>
      </c>
      <c r="F4" s="6">
        <f t="shared" si="3"/>
        <v>2019</v>
      </c>
      <c r="G4" s="6">
        <f t="shared" si="3"/>
        <v>2019</v>
      </c>
      <c r="H4" s="6">
        <f t="shared" si="3"/>
        <v>2019</v>
      </c>
      <c r="I4" s="6">
        <f t="shared" si="3"/>
        <v>2019</v>
      </c>
      <c r="J4" s="6">
        <f t="shared" si="3"/>
        <v>2019</v>
      </c>
      <c r="K4" s="6">
        <f t="shared" si="3"/>
        <v>2019</v>
      </c>
      <c r="L4" s="6">
        <f t="shared" si="3"/>
        <v>2019</v>
      </c>
      <c r="M4" s="6">
        <f t="shared" si="3"/>
        <v>2019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6" spans="1:57">
      <c r="A6" s="143" t="s">
        <v>2</v>
      </c>
      <c r="BD6" s="129" t="s">
        <v>67</v>
      </c>
    </row>
    <row r="7" spans="1:57">
      <c r="A7" s="3" t="s">
        <v>0</v>
      </c>
      <c r="B7" s="124">
        <v>43496</v>
      </c>
      <c r="C7" s="124">
        <v>43524</v>
      </c>
      <c r="D7" s="124">
        <v>43555</v>
      </c>
      <c r="E7" s="124">
        <v>43585</v>
      </c>
      <c r="F7" s="124">
        <v>43616</v>
      </c>
      <c r="G7" s="124">
        <v>43646</v>
      </c>
      <c r="H7" s="124">
        <v>43677</v>
      </c>
      <c r="I7" s="124">
        <v>43708</v>
      </c>
      <c r="J7" s="124">
        <v>43738</v>
      </c>
      <c r="K7" s="124">
        <v>43769</v>
      </c>
      <c r="L7" s="124">
        <v>43799</v>
      </c>
      <c r="M7" s="124">
        <v>43830</v>
      </c>
      <c r="N7" s="124">
        <v>43861</v>
      </c>
      <c r="O7" s="124">
        <v>43890</v>
      </c>
      <c r="P7" s="124">
        <v>43921</v>
      </c>
      <c r="Q7" s="124">
        <v>43951</v>
      </c>
      <c r="R7" s="124">
        <v>43982</v>
      </c>
      <c r="S7" s="124">
        <v>44012</v>
      </c>
      <c r="T7" s="124">
        <v>44043</v>
      </c>
      <c r="U7" s="124">
        <v>44074</v>
      </c>
      <c r="V7" s="124">
        <v>44104</v>
      </c>
      <c r="W7" s="124">
        <v>44135</v>
      </c>
      <c r="X7" s="124">
        <v>44165</v>
      </c>
      <c r="Y7" s="124">
        <v>44196</v>
      </c>
      <c r="Z7" s="124">
        <v>44227</v>
      </c>
      <c r="AA7" s="124">
        <v>44255</v>
      </c>
      <c r="AB7" s="124">
        <v>44286</v>
      </c>
      <c r="AC7" s="124">
        <v>44316</v>
      </c>
      <c r="AD7" s="124">
        <v>44347</v>
      </c>
      <c r="AE7" s="124">
        <v>44377</v>
      </c>
      <c r="AF7" s="124">
        <v>44408</v>
      </c>
      <c r="AG7" s="124">
        <v>44439</v>
      </c>
      <c r="AH7" s="124">
        <v>44469</v>
      </c>
      <c r="AI7" s="124">
        <v>44500</v>
      </c>
      <c r="AJ7" s="124">
        <v>44530</v>
      </c>
      <c r="AK7" s="124">
        <v>44561</v>
      </c>
      <c r="AL7" s="124">
        <v>44592</v>
      </c>
      <c r="AM7" s="124">
        <v>44620</v>
      </c>
      <c r="AN7" s="124">
        <v>44651</v>
      </c>
      <c r="AO7" s="124">
        <v>44681</v>
      </c>
      <c r="AP7" s="124">
        <v>44712</v>
      </c>
      <c r="AQ7" s="124">
        <v>44742</v>
      </c>
      <c r="AR7" s="124">
        <v>44773</v>
      </c>
      <c r="AS7" s="124">
        <v>44804</v>
      </c>
      <c r="AT7" s="124">
        <v>44834</v>
      </c>
      <c r="AU7" s="124">
        <v>44865</v>
      </c>
      <c r="AV7" s="124">
        <v>44895</v>
      </c>
      <c r="AW7" s="124">
        <v>44926</v>
      </c>
      <c r="AX7" s="121" t="s">
        <v>166</v>
      </c>
      <c r="BA7" s="5"/>
      <c r="BB7" s="129" t="s">
        <v>219</v>
      </c>
      <c r="BC7" s="129" t="s">
        <v>238</v>
      </c>
      <c r="BD7" s="129" t="s">
        <v>242</v>
      </c>
      <c r="BE7" s="129" t="s">
        <v>243</v>
      </c>
    </row>
    <row r="8" spans="1:57">
      <c r="A8" s="156" t="s">
        <v>273</v>
      </c>
      <c r="B8" s="7"/>
      <c r="C8" s="7"/>
      <c r="D8" s="7"/>
      <c r="E8" s="7"/>
      <c r="F8" s="7"/>
      <c r="G8" s="7"/>
      <c r="H8" s="7"/>
      <c r="I8" s="7"/>
      <c r="J8" s="7"/>
      <c r="K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J8" s="16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>
        <f t="shared" ref="AX8:AX9" si="4">SUM(B8:AW8)</f>
        <v>0</v>
      </c>
      <c r="BA8" s="5"/>
      <c r="BB8" s="4">
        <f>SUM(B8:M8)</f>
        <v>0</v>
      </c>
      <c r="BC8" s="4">
        <f>SUM(N8:Y8)</f>
        <v>0</v>
      </c>
      <c r="BD8" s="4">
        <f t="shared" ref="BD8:BD9" si="5">SUM(Z8:AK8)</f>
        <v>0</v>
      </c>
      <c r="BE8" s="4">
        <f t="shared" ref="BE8:BE9" si="6">SUM(AL8:AW8)</f>
        <v>0</v>
      </c>
    </row>
    <row r="9" spans="1:57">
      <c r="A9" s="140"/>
      <c r="B9" s="7"/>
      <c r="C9" s="7"/>
      <c r="D9" s="7"/>
      <c r="E9" s="7"/>
      <c r="F9" s="7"/>
      <c r="G9" s="7"/>
      <c r="H9" s="7"/>
      <c r="I9" s="13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>
        <f t="shared" si="4"/>
        <v>0</v>
      </c>
      <c r="BA9" s="5"/>
      <c r="BB9" s="157">
        <f>SUM(B9:M9)</f>
        <v>0</v>
      </c>
      <c r="BC9" s="157">
        <f>SUM(N9:Y9)</f>
        <v>0</v>
      </c>
      <c r="BD9" s="157">
        <f t="shared" si="5"/>
        <v>0</v>
      </c>
      <c r="BE9" s="157">
        <f t="shared" si="6"/>
        <v>0</v>
      </c>
    </row>
    <row r="10" spans="1:57" ht="13.5" thickBot="1">
      <c r="A10" s="11" t="s">
        <v>1</v>
      </c>
      <c r="B10" s="11">
        <f t="shared" ref="B10:AG10" si="7">SUM(B8:B9)</f>
        <v>0</v>
      </c>
      <c r="C10" s="11">
        <f t="shared" si="7"/>
        <v>0</v>
      </c>
      <c r="D10" s="11">
        <f t="shared" si="7"/>
        <v>0</v>
      </c>
      <c r="E10" s="11">
        <f t="shared" si="7"/>
        <v>0</v>
      </c>
      <c r="F10" s="11">
        <f t="shared" si="7"/>
        <v>0</v>
      </c>
      <c r="G10" s="11">
        <f t="shared" si="7"/>
        <v>0</v>
      </c>
      <c r="H10" s="11">
        <f t="shared" si="7"/>
        <v>0</v>
      </c>
      <c r="I10" s="11">
        <f t="shared" si="7"/>
        <v>0</v>
      </c>
      <c r="J10" s="11">
        <f t="shared" si="7"/>
        <v>0</v>
      </c>
      <c r="K10" s="11">
        <f t="shared" si="7"/>
        <v>0</v>
      </c>
      <c r="L10" s="11">
        <f t="shared" si="7"/>
        <v>0</v>
      </c>
      <c r="M10" s="11">
        <f t="shared" si="7"/>
        <v>0</v>
      </c>
      <c r="N10" s="11">
        <f t="shared" si="7"/>
        <v>0</v>
      </c>
      <c r="O10" s="11">
        <f t="shared" si="7"/>
        <v>0</v>
      </c>
      <c r="P10" s="11">
        <f t="shared" si="7"/>
        <v>0</v>
      </c>
      <c r="Q10" s="11">
        <f t="shared" si="7"/>
        <v>0</v>
      </c>
      <c r="R10" s="11">
        <f t="shared" si="7"/>
        <v>0</v>
      </c>
      <c r="S10" s="11">
        <f t="shared" si="7"/>
        <v>0</v>
      </c>
      <c r="T10" s="11">
        <f t="shared" si="7"/>
        <v>0</v>
      </c>
      <c r="U10" s="11">
        <f t="shared" si="7"/>
        <v>0</v>
      </c>
      <c r="V10" s="11">
        <f t="shared" si="7"/>
        <v>0</v>
      </c>
      <c r="W10" s="11">
        <f t="shared" si="7"/>
        <v>0</v>
      </c>
      <c r="X10" s="11">
        <f t="shared" si="7"/>
        <v>0</v>
      </c>
      <c r="Y10" s="11">
        <f t="shared" si="7"/>
        <v>0</v>
      </c>
      <c r="Z10" s="11">
        <f t="shared" si="7"/>
        <v>0</v>
      </c>
      <c r="AA10" s="11">
        <f t="shared" si="7"/>
        <v>0</v>
      </c>
      <c r="AB10" s="11">
        <f t="shared" si="7"/>
        <v>0</v>
      </c>
      <c r="AC10" s="11">
        <f t="shared" si="7"/>
        <v>0</v>
      </c>
      <c r="AD10" s="11">
        <f t="shared" si="7"/>
        <v>0</v>
      </c>
      <c r="AE10" s="11">
        <f t="shared" si="7"/>
        <v>0</v>
      </c>
      <c r="AF10" s="11">
        <f t="shared" si="7"/>
        <v>0</v>
      </c>
      <c r="AG10" s="11">
        <f t="shared" si="7"/>
        <v>0</v>
      </c>
      <c r="AH10" s="11">
        <f t="shared" ref="AH10:AX10" si="8">SUM(AH8:AH9)</f>
        <v>0</v>
      </c>
      <c r="AI10" s="11">
        <f t="shared" si="8"/>
        <v>0</v>
      </c>
      <c r="AJ10" s="11">
        <f t="shared" si="8"/>
        <v>0</v>
      </c>
      <c r="AK10" s="11">
        <f t="shared" si="8"/>
        <v>0</v>
      </c>
      <c r="AL10" s="11">
        <f t="shared" si="8"/>
        <v>0</v>
      </c>
      <c r="AM10" s="11">
        <f t="shared" si="8"/>
        <v>0</v>
      </c>
      <c r="AN10" s="11">
        <f t="shared" si="8"/>
        <v>0</v>
      </c>
      <c r="AO10" s="11">
        <f t="shared" si="8"/>
        <v>0</v>
      </c>
      <c r="AP10" s="11">
        <f t="shared" si="8"/>
        <v>0</v>
      </c>
      <c r="AQ10" s="11">
        <f t="shared" si="8"/>
        <v>0</v>
      </c>
      <c r="AR10" s="11">
        <f t="shared" si="8"/>
        <v>0</v>
      </c>
      <c r="AS10" s="11">
        <f t="shared" si="8"/>
        <v>0</v>
      </c>
      <c r="AT10" s="11">
        <f t="shared" si="8"/>
        <v>0</v>
      </c>
      <c r="AU10" s="11">
        <f t="shared" si="8"/>
        <v>0</v>
      </c>
      <c r="AV10" s="11">
        <f t="shared" si="8"/>
        <v>0</v>
      </c>
      <c r="AW10" s="11">
        <f t="shared" si="8"/>
        <v>0</v>
      </c>
      <c r="AX10" s="11">
        <f t="shared" si="8"/>
        <v>0</v>
      </c>
      <c r="BA10" s="5"/>
      <c r="BB10" s="122">
        <f>SUM(B10:M10)</f>
        <v>0</v>
      </c>
      <c r="BC10" s="122">
        <f>SUM(N10:Y10)</f>
        <v>0</v>
      </c>
      <c r="BD10" s="122">
        <f>SUM(Z10:AK10)</f>
        <v>0</v>
      </c>
      <c r="BE10" s="122">
        <f>SUM(AL10:AW10)</f>
        <v>0</v>
      </c>
    </row>
    <row r="11" spans="1:57" ht="13.5" thickTop="1">
      <c r="A11" s="144" t="s">
        <v>165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122">
        <f>SUM(B11:M11)</f>
        <v>0</v>
      </c>
      <c r="AZ11" s="121"/>
      <c r="BA11" s="5"/>
      <c r="BB11" s="122">
        <f>BB10</f>
        <v>0</v>
      </c>
      <c r="BC11" s="122"/>
    </row>
    <row r="12" spans="1:57">
      <c r="B12" s="5"/>
      <c r="C12" s="5"/>
      <c r="D12" s="5"/>
      <c r="E12" s="5"/>
      <c r="F12" s="5"/>
      <c r="G12" s="5"/>
      <c r="H12" s="5"/>
      <c r="J12" s="5"/>
      <c r="K12" s="15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33"/>
    </row>
    <row r="13" spans="1:57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158"/>
    </row>
    <row r="14" spans="1:57">
      <c r="I14" s="164"/>
      <c r="J14" s="158"/>
    </row>
    <row r="15" spans="1:57">
      <c r="A15" s="143" t="s">
        <v>3</v>
      </c>
    </row>
    <row r="16" spans="1:57" s="5" customFormat="1">
      <c r="A16" s="4"/>
    </row>
    <row r="17" spans="1:53">
      <c r="A17" s="143" t="s">
        <v>5</v>
      </c>
      <c r="Z17" s="1" t="s">
        <v>9</v>
      </c>
      <c r="AA17" s="1" t="s">
        <v>10</v>
      </c>
      <c r="AB17" s="1" t="s">
        <v>11</v>
      </c>
      <c r="AC17" s="1" t="s">
        <v>12</v>
      </c>
      <c r="AD17" s="1" t="s">
        <v>13</v>
      </c>
      <c r="AE17" s="1" t="s">
        <v>14</v>
      </c>
      <c r="AF17" s="1" t="s">
        <v>15</v>
      </c>
      <c r="AG17" s="1" t="s">
        <v>16</v>
      </c>
      <c r="AH17" s="1" t="s">
        <v>17</v>
      </c>
      <c r="AI17" s="1" t="s">
        <v>18</v>
      </c>
      <c r="AJ17" s="1" t="s">
        <v>19</v>
      </c>
      <c r="AK17" s="1" t="s">
        <v>20</v>
      </c>
      <c r="AL17" s="1" t="s">
        <v>21</v>
      </c>
      <c r="AM17" s="1" t="s">
        <v>22</v>
      </c>
      <c r="AN17" s="1" t="s">
        <v>23</v>
      </c>
      <c r="AO17" s="1" t="s">
        <v>24</v>
      </c>
      <c r="AP17" s="1" t="s">
        <v>25</v>
      </c>
      <c r="AQ17" s="1" t="s">
        <v>26</v>
      </c>
      <c r="AR17" s="1" t="s">
        <v>27</v>
      </c>
      <c r="AS17" s="1" t="s">
        <v>28</v>
      </c>
      <c r="AT17" s="1" t="s">
        <v>29</v>
      </c>
      <c r="AZ17" s="5"/>
    </row>
    <row r="18" spans="1:53">
      <c r="A18" s="145" t="s">
        <v>7</v>
      </c>
      <c r="Z18" s="8">
        <v>0.52500000000000002</v>
      </c>
      <c r="AA18" s="8">
        <v>4.7500000000000001E-2</v>
      </c>
      <c r="AB18" s="8">
        <v>4.2799999999999998E-2</v>
      </c>
      <c r="AC18" s="8">
        <v>3.85E-2</v>
      </c>
      <c r="AD18" s="8">
        <v>3.4700000000000002E-2</v>
      </c>
      <c r="AE18" s="8">
        <v>3.1199999999999999E-2</v>
      </c>
      <c r="AF18" s="8">
        <v>2.9499999999999998E-2</v>
      </c>
      <c r="AG18" s="8">
        <v>2.9499999999999998E-2</v>
      </c>
      <c r="AH18" s="8">
        <v>2.9600000000000001E-2</v>
      </c>
      <c r="AI18" s="8">
        <v>2.9499999999999998E-2</v>
      </c>
      <c r="AJ18" s="8">
        <v>2.9600000000000001E-2</v>
      </c>
      <c r="AK18" s="8">
        <v>2.9499999999999998E-2</v>
      </c>
      <c r="AL18" s="8">
        <v>2.9600000000000001E-2</v>
      </c>
      <c r="AM18" s="8">
        <v>2.9499999999999998E-2</v>
      </c>
      <c r="AN18" s="8">
        <v>2.9600000000000001E-2</v>
      </c>
      <c r="AO18" s="8">
        <v>1.46E-2</v>
      </c>
      <c r="AP18" s="8"/>
      <c r="AQ18" s="8"/>
      <c r="AR18" s="8"/>
      <c r="AS18" s="8"/>
      <c r="AT18" s="8"/>
      <c r="AZ18" s="5"/>
      <c r="BA18" s="164"/>
    </row>
    <row r="19" spans="1:53">
      <c r="A19" s="145" t="s">
        <v>8</v>
      </c>
      <c r="Z19" s="8">
        <v>0.51880000000000004</v>
      </c>
      <c r="AA19" s="8">
        <v>3.61E-2</v>
      </c>
      <c r="AB19" s="8">
        <v>3.3399999999999999E-2</v>
      </c>
      <c r="AC19" s="8">
        <v>3.09E-2</v>
      </c>
      <c r="AD19" s="8">
        <v>2.86E-2</v>
      </c>
      <c r="AE19" s="8">
        <v>2.64E-2</v>
      </c>
      <c r="AF19" s="8">
        <v>2.4400000000000002E-2</v>
      </c>
      <c r="AG19" s="8">
        <v>2.2599999999999999E-2</v>
      </c>
      <c r="AH19" s="8">
        <v>2.231E-2</v>
      </c>
      <c r="AI19" s="8">
        <v>2.23E-2</v>
      </c>
      <c r="AJ19" s="8">
        <v>2.231E-2</v>
      </c>
      <c r="AK19" s="8">
        <v>2.23E-2</v>
      </c>
      <c r="AL19" s="8">
        <v>2.231E-2</v>
      </c>
      <c r="AM19" s="8">
        <v>2.23E-2</v>
      </c>
      <c r="AN19" s="8">
        <v>2.231E-2</v>
      </c>
      <c r="AO19" s="8">
        <v>2.23E-2</v>
      </c>
      <c r="AP19" s="8">
        <v>2.231E-2</v>
      </c>
      <c r="AQ19" s="8">
        <v>2.23E-2</v>
      </c>
      <c r="AR19" s="8">
        <v>2.231E-2</v>
      </c>
      <c r="AS19" s="8">
        <v>2.23E-2</v>
      </c>
      <c r="AT19" s="8">
        <v>1.1140000000000001E-2</v>
      </c>
    </row>
    <row r="20" spans="1:53">
      <c r="A20" s="145" t="s">
        <v>6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/>
      <c r="AQ20" s="8"/>
      <c r="AR20" s="8"/>
      <c r="AS20" s="8"/>
      <c r="AT20" s="8"/>
    </row>
    <row r="21" spans="1:53">
      <c r="A21" s="144" t="s">
        <v>164</v>
      </c>
      <c r="Z21" s="8">
        <v>3.7600000000000001E-2</v>
      </c>
      <c r="AA21" s="8">
        <v>7.22E-2</v>
      </c>
      <c r="AB21" s="8">
        <v>6.6799999999999998E-2</v>
      </c>
      <c r="AC21" s="8">
        <v>6.1800000000000001E-2</v>
      </c>
      <c r="AD21" s="8">
        <v>5.7200000000000001E-2</v>
      </c>
      <c r="AE21" s="8">
        <v>5.28E-2</v>
      </c>
      <c r="AF21" s="8">
        <v>4.8800000000000003E-2</v>
      </c>
      <c r="AG21" s="8">
        <v>4.5199999999999997E-2</v>
      </c>
      <c r="AH21" s="8">
        <v>4.462E-2</v>
      </c>
      <c r="AI21" s="8">
        <v>4.4600000000000001E-2</v>
      </c>
      <c r="AJ21" s="8">
        <v>4.462E-2</v>
      </c>
      <c r="AK21" s="8">
        <v>4.4600000000000001E-2</v>
      </c>
      <c r="AL21" s="8">
        <v>4.462E-2</v>
      </c>
      <c r="AM21" s="8">
        <v>4.4600000000000001E-2</v>
      </c>
      <c r="AN21" s="8">
        <v>4.462E-2</v>
      </c>
      <c r="AO21" s="8">
        <v>4.4600000000000001E-2</v>
      </c>
      <c r="AP21" s="8">
        <v>4.462E-2</v>
      </c>
      <c r="AQ21" s="8">
        <v>4.4600000000000001E-2</v>
      </c>
      <c r="AR21" s="8">
        <v>4.462E-2</v>
      </c>
      <c r="AS21" s="8">
        <v>4.4600000000000001E-2</v>
      </c>
      <c r="AT21" s="8">
        <v>2.2280000000000001E-2</v>
      </c>
    </row>
    <row r="23" spans="1:53">
      <c r="A23" s="143" t="s">
        <v>30</v>
      </c>
      <c r="B23" s="2">
        <v>43496</v>
      </c>
      <c r="C23" s="2">
        <f t="shared" ref="C23:M23" si="9">EOMONTH(B23,1)</f>
        <v>43524</v>
      </c>
      <c r="D23" s="2">
        <f t="shared" si="9"/>
        <v>43555</v>
      </c>
      <c r="E23" s="2">
        <f t="shared" si="9"/>
        <v>43585</v>
      </c>
      <c r="F23" s="2">
        <f t="shared" si="9"/>
        <v>43616</v>
      </c>
      <c r="G23" s="2">
        <f t="shared" si="9"/>
        <v>43646</v>
      </c>
      <c r="H23" s="2">
        <f t="shared" si="9"/>
        <v>43677</v>
      </c>
      <c r="I23" s="2">
        <f t="shared" si="9"/>
        <v>43708</v>
      </c>
      <c r="J23" s="2">
        <f t="shared" si="9"/>
        <v>43738</v>
      </c>
      <c r="K23" s="2">
        <f t="shared" si="9"/>
        <v>43769</v>
      </c>
      <c r="L23" s="2">
        <f t="shared" si="9"/>
        <v>43799</v>
      </c>
      <c r="M23" s="2">
        <f t="shared" si="9"/>
        <v>43830</v>
      </c>
      <c r="N23" s="2">
        <f>EOMONTH(M23,1)</f>
        <v>43861</v>
      </c>
      <c r="O23" s="2">
        <f t="shared" ref="O23:AW23" si="10">EOMONTH(N23,1)</f>
        <v>43890</v>
      </c>
      <c r="P23" s="2">
        <f t="shared" si="10"/>
        <v>43921</v>
      </c>
      <c r="Q23" s="2">
        <f t="shared" si="10"/>
        <v>43951</v>
      </c>
      <c r="R23" s="2">
        <f t="shared" si="10"/>
        <v>43982</v>
      </c>
      <c r="S23" s="2">
        <f t="shared" si="10"/>
        <v>44012</v>
      </c>
      <c r="T23" s="2">
        <f t="shared" si="10"/>
        <v>44043</v>
      </c>
      <c r="U23" s="2">
        <f t="shared" si="10"/>
        <v>44074</v>
      </c>
      <c r="V23" s="2">
        <f t="shared" si="10"/>
        <v>44104</v>
      </c>
      <c r="W23" s="2">
        <f t="shared" si="10"/>
        <v>44135</v>
      </c>
      <c r="X23" s="2">
        <f t="shared" si="10"/>
        <v>44165</v>
      </c>
      <c r="Y23" s="2">
        <f t="shared" si="10"/>
        <v>44196</v>
      </c>
      <c r="Z23" s="2">
        <f t="shared" si="10"/>
        <v>44227</v>
      </c>
      <c r="AA23" s="2">
        <f t="shared" si="10"/>
        <v>44255</v>
      </c>
      <c r="AB23" s="2">
        <f t="shared" si="10"/>
        <v>44286</v>
      </c>
      <c r="AC23" s="2">
        <f t="shared" si="10"/>
        <v>44316</v>
      </c>
      <c r="AD23" s="2">
        <f t="shared" si="10"/>
        <v>44347</v>
      </c>
      <c r="AE23" s="2">
        <f t="shared" si="10"/>
        <v>44377</v>
      </c>
      <c r="AF23" s="2">
        <f t="shared" si="10"/>
        <v>44408</v>
      </c>
      <c r="AG23" s="2">
        <f t="shared" si="10"/>
        <v>44439</v>
      </c>
      <c r="AH23" s="2">
        <f t="shared" si="10"/>
        <v>44469</v>
      </c>
      <c r="AI23" s="2">
        <f t="shared" si="10"/>
        <v>44500</v>
      </c>
      <c r="AJ23" s="2">
        <f t="shared" si="10"/>
        <v>44530</v>
      </c>
      <c r="AK23" s="2">
        <f t="shared" si="10"/>
        <v>44561</v>
      </c>
      <c r="AL23" s="2">
        <f t="shared" si="10"/>
        <v>44592</v>
      </c>
      <c r="AM23" s="2">
        <f t="shared" si="10"/>
        <v>44620</v>
      </c>
      <c r="AN23" s="2">
        <f t="shared" si="10"/>
        <v>44651</v>
      </c>
      <c r="AO23" s="2">
        <f t="shared" si="10"/>
        <v>44681</v>
      </c>
      <c r="AP23" s="2">
        <f t="shared" si="10"/>
        <v>44712</v>
      </c>
      <c r="AQ23" s="2">
        <f t="shared" si="10"/>
        <v>44742</v>
      </c>
      <c r="AR23" s="2">
        <f t="shared" si="10"/>
        <v>44773</v>
      </c>
      <c r="AS23" s="2">
        <f t="shared" si="10"/>
        <v>44804</v>
      </c>
      <c r="AT23" s="2">
        <f t="shared" si="10"/>
        <v>44834</v>
      </c>
      <c r="AU23" s="2">
        <f t="shared" si="10"/>
        <v>44865</v>
      </c>
      <c r="AV23" s="2">
        <f t="shared" si="10"/>
        <v>44895</v>
      </c>
      <c r="AW23" s="2">
        <f t="shared" si="10"/>
        <v>44926</v>
      </c>
    </row>
    <row r="24" spans="1:53">
      <c r="A24" s="147" t="s">
        <v>268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53">
      <c r="A25" s="146" t="s">
        <v>209</v>
      </c>
      <c r="B25" s="5">
        <f t="shared" ref="B25:M25" si="11">-$BB$10*$Z$21/12</f>
        <v>0</v>
      </c>
      <c r="C25" s="5">
        <f t="shared" si="11"/>
        <v>0</v>
      </c>
      <c r="D25" s="5">
        <f t="shared" si="11"/>
        <v>0</v>
      </c>
      <c r="E25" s="5">
        <f t="shared" si="11"/>
        <v>0</v>
      </c>
      <c r="F25" s="5">
        <f t="shared" si="11"/>
        <v>0</v>
      </c>
      <c r="G25" s="5">
        <f t="shared" si="11"/>
        <v>0</v>
      </c>
      <c r="H25" s="5">
        <f t="shared" si="11"/>
        <v>0</v>
      </c>
      <c r="I25" s="5">
        <f t="shared" si="11"/>
        <v>0</v>
      </c>
      <c r="J25" s="5">
        <f t="shared" si="11"/>
        <v>0</v>
      </c>
      <c r="K25" s="5">
        <f t="shared" si="11"/>
        <v>0</v>
      </c>
      <c r="L25" s="5">
        <f t="shared" si="11"/>
        <v>0</v>
      </c>
      <c r="M25" s="5">
        <f t="shared" si="11"/>
        <v>0</v>
      </c>
      <c r="N25" s="5">
        <f t="shared" ref="N25:Y25" si="12">-$BB$10*$AA$21/12</f>
        <v>0</v>
      </c>
      <c r="O25" s="5">
        <f t="shared" si="12"/>
        <v>0</v>
      </c>
      <c r="P25" s="5">
        <f t="shared" si="12"/>
        <v>0</v>
      </c>
      <c r="Q25" s="5">
        <f t="shared" si="12"/>
        <v>0</v>
      </c>
      <c r="R25" s="5">
        <f t="shared" si="12"/>
        <v>0</v>
      </c>
      <c r="S25" s="5">
        <f t="shared" si="12"/>
        <v>0</v>
      </c>
      <c r="T25" s="5">
        <f t="shared" si="12"/>
        <v>0</v>
      </c>
      <c r="U25" s="5">
        <f t="shared" si="12"/>
        <v>0</v>
      </c>
      <c r="V25" s="5">
        <f t="shared" si="12"/>
        <v>0</v>
      </c>
      <c r="W25" s="5">
        <f t="shared" si="12"/>
        <v>0</v>
      </c>
      <c r="X25" s="5">
        <f t="shared" si="12"/>
        <v>0</v>
      </c>
      <c r="Y25" s="5">
        <f t="shared" si="12"/>
        <v>0</v>
      </c>
      <c r="Z25" s="5">
        <f t="shared" ref="Z25:AK25" si="13">-$BD$10*$Z$21/12</f>
        <v>0</v>
      </c>
      <c r="AA25" s="5">
        <f t="shared" si="13"/>
        <v>0</v>
      </c>
      <c r="AB25" s="5">
        <f t="shared" si="13"/>
        <v>0</v>
      </c>
      <c r="AC25" s="5">
        <f t="shared" si="13"/>
        <v>0</v>
      </c>
      <c r="AD25" s="5">
        <f t="shared" si="13"/>
        <v>0</v>
      </c>
      <c r="AE25" s="5">
        <f t="shared" si="13"/>
        <v>0</v>
      </c>
      <c r="AF25" s="5">
        <f t="shared" si="13"/>
        <v>0</v>
      </c>
      <c r="AG25" s="5">
        <f t="shared" si="13"/>
        <v>0</v>
      </c>
      <c r="AH25" s="5">
        <f t="shared" si="13"/>
        <v>0</v>
      </c>
      <c r="AI25" s="5">
        <f t="shared" si="13"/>
        <v>0</v>
      </c>
      <c r="AJ25" s="5">
        <f t="shared" si="13"/>
        <v>0</v>
      </c>
      <c r="AK25" s="5">
        <f t="shared" si="13"/>
        <v>0</v>
      </c>
      <c r="AL25" s="5">
        <f t="shared" ref="AL25:AW25" si="14">-$BD$10*$AA$21/12</f>
        <v>0</v>
      </c>
      <c r="AM25" s="5">
        <f t="shared" si="14"/>
        <v>0</v>
      </c>
      <c r="AN25" s="5">
        <f t="shared" si="14"/>
        <v>0</v>
      </c>
      <c r="AO25" s="5">
        <f t="shared" si="14"/>
        <v>0</v>
      </c>
      <c r="AP25" s="5">
        <f t="shared" si="14"/>
        <v>0</v>
      </c>
      <c r="AQ25" s="5">
        <f t="shared" si="14"/>
        <v>0</v>
      </c>
      <c r="AR25" s="5">
        <f t="shared" si="14"/>
        <v>0</v>
      </c>
      <c r="AS25" s="5">
        <f t="shared" si="14"/>
        <v>0</v>
      </c>
      <c r="AT25" s="5">
        <f t="shared" si="14"/>
        <v>0</v>
      </c>
      <c r="AU25" s="5">
        <f t="shared" si="14"/>
        <v>0</v>
      </c>
      <c r="AV25" s="5">
        <f t="shared" si="14"/>
        <v>0</v>
      </c>
      <c r="AW25" s="5">
        <f t="shared" si="14"/>
        <v>0</v>
      </c>
    </row>
    <row r="26" spans="1:53">
      <c r="A26" s="147" t="s">
        <v>168</v>
      </c>
      <c r="I26" s="5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53">
      <c r="A27" s="148" t="s">
        <v>144</v>
      </c>
      <c r="B27" s="9">
        <f t="shared" ref="B27:Y27" si="15">SUM(B24:B26)</f>
        <v>0</v>
      </c>
      <c r="C27" s="9">
        <f t="shared" si="15"/>
        <v>0</v>
      </c>
      <c r="D27" s="9">
        <f t="shared" si="15"/>
        <v>0</v>
      </c>
      <c r="E27" s="9">
        <f t="shared" si="15"/>
        <v>0</v>
      </c>
      <c r="F27" s="9">
        <f t="shared" si="15"/>
        <v>0</v>
      </c>
      <c r="G27" s="9">
        <f t="shared" si="15"/>
        <v>0</v>
      </c>
      <c r="H27" s="9">
        <f t="shared" si="15"/>
        <v>0</v>
      </c>
      <c r="I27" s="9">
        <f t="shared" si="15"/>
        <v>0</v>
      </c>
      <c r="J27" s="9">
        <f t="shared" si="15"/>
        <v>0</v>
      </c>
      <c r="K27" s="9">
        <f t="shared" si="15"/>
        <v>0</v>
      </c>
      <c r="L27" s="9">
        <f t="shared" si="15"/>
        <v>0</v>
      </c>
      <c r="M27" s="9">
        <f t="shared" si="15"/>
        <v>0</v>
      </c>
      <c r="N27" s="9">
        <f t="shared" si="15"/>
        <v>0</v>
      </c>
      <c r="O27" s="9">
        <f t="shared" si="15"/>
        <v>0</v>
      </c>
      <c r="P27" s="9">
        <f t="shared" si="15"/>
        <v>0</v>
      </c>
      <c r="Q27" s="9">
        <f t="shared" si="15"/>
        <v>0</v>
      </c>
      <c r="R27" s="9">
        <f t="shared" si="15"/>
        <v>0</v>
      </c>
      <c r="S27" s="9">
        <f t="shared" si="15"/>
        <v>0</v>
      </c>
      <c r="T27" s="9">
        <f t="shared" si="15"/>
        <v>0</v>
      </c>
      <c r="U27" s="9">
        <f t="shared" si="15"/>
        <v>0</v>
      </c>
      <c r="V27" s="9">
        <f t="shared" si="15"/>
        <v>0</v>
      </c>
      <c r="W27" s="9">
        <f t="shared" si="15"/>
        <v>0</v>
      </c>
      <c r="X27" s="9">
        <f t="shared" si="15"/>
        <v>0</v>
      </c>
      <c r="Y27" s="9">
        <f t="shared" si="15"/>
        <v>0</v>
      </c>
      <c r="Z27" s="9">
        <f t="shared" ref="Z27:AW27" si="16">SUM(Z24:Z26)</f>
        <v>0</v>
      </c>
      <c r="AA27" s="9">
        <f t="shared" si="16"/>
        <v>0</v>
      </c>
      <c r="AB27" s="9">
        <f t="shared" si="16"/>
        <v>0</v>
      </c>
      <c r="AC27" s="9">
        <f t="shared" si="16"/>
        <v>0</v>
      </c>
      <c r="AD27" s="9">
        <f t="shared" si="16"/>
        <v>0</v>
      </c>
      <c r="AE27" s="9">
        <f t="shared" si="16"/>
        <v>0</v>
      </c>
      <c r="AF27" s="9">
        <f t="shared" si="16"/>
        <v>0</v>
      </c>
      <c r="AG27" s="9">
        <f t="shared" si="16"/>
        <v>0</v>
      </c>
      <c r="AH27" s="9">
        <f t="shared" si="16"/>
        <v>0</v>
      </c>
      <c r="AI27" s="9">
        <f t="shared" si="16"/>
        <v>0</v>
      </c>
      <c r="AJ27" s="9">
        <f t="shared" si="16"/>
        <v>0</v>
      </c>
      <c r="AK27" s="9">
        <f t="shared" si="16"/>
        <v>0</v>
      </c>
      <c r="AL27" s="9">
        <f t="shared" si="16"/>
        <v>0</v>
      </c>
      <c r="AM27" s="9">
        <f t="shared" si="16"/>
        <v>0</v>
      </c>
      <c r="AN27" s="9">
        <f t="shared" si="16"/>
        <v>0</v>
      </c>
      <c r="AO27" s="9">
        <f t="shared" si="16"/>
        <v>0</v>
      </c>
      <c r="AP27" s="9">
        <f t="shared" si="16"/>
        <v>0</v>
      </c>
      <c r="AQ27" s="9">
        <f t="shared" si="16"/>
        <v>0</v>
      </c>
      <c r="AR27" s="9">
        <f t="shared" si="16"/>
        <v>0</v>
      </c>
      <c r="AS27" s="9">
        <f t="shared" si="16"/>
        <v>0</v>
      </c>
      <c r="AT27" s="9">
        <f t="shared" si="16"/>
        <v>0</v>
      </c>
      <c r="AU27" s="9">
        <f t="shared" si="16"/>
        <v>0</v>
      </c>
      <c r="AV27" s="9">
        <f t="shared" si="16"/>
        <v>0</v>
      </c>
      <c r="AW27" s="9">
        <f t="shared" si="16"/>
        <v>0</v>
      </c>
    </row>
    <row r="28" spans="1:53">
      <c r="A28" s="149" t="s">
        <v>35</v>
      </c>
      <c r="B28" s="151">
        <f>'Services Detail'!D43</f>
        <v>0</v>
      </c>
      <c r="C28" s="151">
        <f>'Services Detail'!E43</f>
        <v>0</v>
      </c>
      <c r="D28" s="151">
        <f>'Services Detail'!F43</f>
        <v>0</v>
      </c>
      <c r="E28" s="151">
        <f>'Services Detail'!G43</f>
        <v>0</v>
      </c>
      <c r="F28" s="151">
        <f>'Services Detail'!H43</f>
        <v>0</v>
      </c>
      <c r="G28" s="151">
        <f>'Services Detail'!I43</f>
        <v>0</v>
      </c>
      <c r="H28" s="151">
        <f>'Services Detail'!J43</f>
        <v>0</v>
      </c>
      <c r="I28" s="151">
        <f>'Services Detail'!K43</f>
        <v>0</v>
      </c>
      <c r="J28" s="151">
        <f>'Services Detail'!L43</f>
        <v>0</v>
      </c>
      <c r="K28" s="151">
        <f>'Services Detail'!M43</f>
        <v>0</v>
      </c>
      <c r="L28" s="151">
        <f>'Services Detail'!N43</f>
        <v>0</v>
      </c>
      <c r="M28" s="151">
        <f>'Services Detail'!O43</f>
        <v>0</v>
      </c>
      <c r="N28" s="151">
        <f>'Services Detail'!P43</f>
        <v>0</v>
      </c>
      <c r="O28" s="151">
        <f>'Services Detail'!Q43</f>
        <v>0</v>
      </c>
      <c r="P28" s="151">
        <f>'Services Detail'!R43</f>
        <v>0</v>
      </c>
      <c r="Q28" s="151">
        <f>'Services Detail'!S43</f>
        <v>0</v>
      </c>
      <c r="R28" s="151">
        <f>'Services Detail'!T43</f>
        <v>0</v>
      </c>
      <c r="S28" s="151">
        <f>'Services Detail'!U43</f>
        <v>0</v>
      </c>
      <c r="T28" s="151">
        <f>'Services Detail'!V43</f>
        <v>0</v>
      </c>
      <c r="U28" s="151">
        <f>'Services Detail'!W43</f>
        <v>0</v>
      </c>
      <c r="V28" s="151">
        <f>'Services Detail'!X43</f>
        <v>0</v>
      </c>
      <c r="W28" s="151">
        <f>'Services Detail'!Y43</f>
        <v>0</v>
      </c>
      <c r="X28" s="151">
        <f>'Services Detail'!Z43</f>
        <v>0</v>
      </c>
      <c r="Y28" s="151">
        <f>'Services Detail'!AA43</f>
        <v>0</v>
      </c>
      <c r="Z28" s="151">
        <f>'Services Detail'!AB43</f>
        <v>0</v>
      </c>
      <c r="AA28" s="151">
        <f>'Services Detail'!AC43</f>
        <v>0</v>
      </c>
      <c r="AB28" s="151">
        <f>'Services Detail'!AD43</f>
        <v>0</v>
      </c>
      <c r="AC28" s="151">
        <f>'Services Detail'!AE43</f>
        <v>0</v>
      </c>
      <c r="AD28" s="151">
        <f>'Services Detail'!AF43</f>
        <v>0</v>
      </c>
      <c r="AE28" s="151">
        <f>'Services Detail'!AG43</f>
        <v>0</v>
      </c>
      <c r="AF28" s="151">
        <f>'Services Detail'!AH43</f>
        <v>0</v>
      </c>
      <c r="AG28" s="151">
        <f>'Services Detail'!AI43</f>
        <v>0</v>
      </c>
      <c r="AH28" s="151">
        <f>'Services Detail'!AJ43</f>
        <v>0</v>
      </c>
      <c r="AI28" s="151">
        <f>'Services Detail'!AK43</f>
        <v>0</v>
      </c>
      <c r="AJ28" s="151">
        <f>'Services Detail'!AL43</f>
        <v>0</v>
      </c>
      <c r="AK28" s="151">
        <f>'Services Detail'!AM43</f>
        <v>0</v>
      </c>
      <c r="AL28" s="151">
        <f>'Services Detail'!AN43</f>
        <v>0</v>
      </c>
      <c r="AM28" s="151">
        <f>'Services Detail'!AO43</f>
        <v>0</v>
      </c>
      <c r="AN28" s="151">
        <f>'Services Detail'!AP43</f>
        <v>0</v>
      </c>
      <c r="AO28" s="151">
        <f>'Services Detail'!AQ43</f>
        <v>0</v>
      </c>
      <c r="AP28" s="151">
        <f>'Services Detail'!AR43</f>
        <v>0</v>
      </c>
      <c r="AQ28" s="151">
        <f>'Services Detail'!AS43</f>
        <v>0</v>
      </c>
      <c r="AR28" s="151">
        <f>'Services Detail'!AT43</f>
        <v>0</v>
      </c>
      <c r="AS28" s="151">
        <f>'Services Detail'!AU43</f>
        <v>0</v>
      </c>
      <c r="AT28" s="151">
        <f>'Services Detail'!AV43</f>
        <v>0</v>
      </c>
      <c r="AU28" s="151">
        <f>'Services Detail'!AW43</f>
        <v>0</v>
      </c>
      <c r="AV28" s="151">
        <f>'Services Detail'!AX43</f>
        <v>0</v>
      </c>
      <c r="AW28" s="151">
        <f>'Services Detail'!AY43</f>
        <v>0</v>
      </c>
    </row>
    <row r="29" spans="1:53">
      <c r="A29" s="3" t="s">
        <v>159</v>
      </c>
      <c r="B29" s="5">
        <f t="shared" ref="B29:AW29" si="17">B27-B28</f>
        <v>0</v>
      </c>
      <c r="C29" s="5">
        <f t="shared" si="17"/>
        <v>0</v>
      </c>
      <c r="D29" s="5">
        <f t="shared" si="17"/>
        <v>0</v>
      </c>
      <c r="E29" s="5">
        <f t="shared" si="17"/>
        <v>0</v>
      </c>
      <c r="F29" s="5">
        <f t="shared" si="17"/>
        <v>0</v>
      </c>
      <c r="G29" s="5">
        <f t="shared" si="17"/>
        <v>0</v>
      </c>
      <c r="H29" s="5">
        <f t="shared" si="17"/>
        <v>0</v>
      </c>
      <c r="I29" s="5">
        <f t="shared" si="17"/>
        <v>0</v>
      </c>
      <c r="J29" s="5">
        <f t="shared" si="17"/>
        <v>0</v>
      </c>
      <c r="K29" s="5">
        <f t="shared" si="17"/>
        <v>0</v>
      </c>
      <c r="L29" s="5">
        <f t="shared" si="17"/>
        <v>0</v>
      </c>
      <c r="M29" s="5">
        <f t="shared" si="17"/>
        <v>0</v>
      </c>
      <c r="N29" s="5">
        <f t="shared" si="17"/>
        <v>0</v>
      </c>
      <c r="O29" s="5">
        <f t="shared" si="17"/>
        <v>0</v>
      </c>
      <c r="P29" s="5">
        <f t="shared" si="17"/>
        <v>0</v>
      </c>
      <c r="Q29" s="5">
        <f t="shared" si="17"/>
        <v>0</v>
      </c>
      <c r="R29" s="5">
        <f t="shared" si="17"/>
        <v>0</v>
      </c>
      <c r="S29" s="5">
        <f t="shared" si="17"/>
        <v>0</v>
      </c>
      <c r="T29" s="5">
        <f t="shared" si="17"/>
        <v>0</v>
      </c>
      <c r="U29" s="5">
        <f t="shared" si="17"/>
        <v>0</v>
      </c>
      <c r="V29" s="5">
        <f t="shared" si="17"/>
        <v>0</v>
      </c>
      <c r="W29" s="5">
        <f t="shared" si="17"/>
        <v>0</v>
      </c>
      <c r="X29" s="5">
        <f t="shared" si="17"/>
        <v>0</v>
      </c>
      <c r="Y29" s="5">
        <f t="shared" si="17"/>
        <v>0</v>
      </c>
      <c r="Z29" s="5">
        <f t="shared" si="17"/>
        <v>0</v>
      </c>
      <c r="AA29" s="5">
        <f t="shared" si="17"/>
        <v>0</v>
      </c>
      <c r="AB29" s="5">
        <f t="shared" si="17"/>
        <v>0</v>
      </c>
      <c r="AC29" s="5">
        <f t="shared" si="17"/>
        <v>0</v>
      </c>
      <c r="AD29" s="5">
        <f t="shared" si="17"/>
        <v>0</v>
      </c>
      <c r="AE29" s="5">
        <f t="shared" si="17"/>
        <v>0</v>
      </c>
      <c r="AF29" s="5">
        <f t="shared" si="17"/>
        <v>0</v>
      </c>
      <c r="AG29" s="5">
        <f t="shared" si="17"/>
        <v>0</v>
      </c>
      <c r="AH29" s="5">
        <f t="shared" si="17"/>
        <v>0</v>
      </c>
      <c r="AI29" s="5">
        <f t="shared" si="17"/>
        <v>0</v>
      </c>
      <c r="AJ29" s="5">
        <f t="shared" si="17"/>
        <v>0</v>
      </c>
      <c r="AK29" s="5">
        <f t="shared" si="17"/>
        <v>0</v>
      </c>
      <c r="AL29" s="5">
        <f t="shared" si="17"/>
        <v>0</v>
      </c>
      <c r="AM29" s="5">
        <f t="shared" si="17"/>
        <v>0</v>
      </c>
      <c r="AN29" s="5">
        <f t="shared" si="17"/>
        <v>0</v>
      </c>
      <c r="AO29" s="5">
        <f t="shared" si="17"/>
        <v>0</v>
      </c>
      <c r="AP29" s="5">
        <f t="shared" si="17"/>
        <v>0</v>
      </c>
      <c r="AQ29" s="5">
        <f t="shared" si="17"/>
        <v>0</v>
      </c>
      <c r="AR29" s="5">
        <f t="shared" si="17"/>
        <v>0</v>
      </c>
      <c r="AS29" s="5">
        <f t="shared" si="17"/>
        <v>0</v>
      </c>
      <c r="AT29" s="5">
        <f t="shared" si="17"/>
        <v>0</v>
      </c>
      <c r="AU29" s="5">
        <f t="shared" si="17"/>
        <v>0</v>
      </c>
      <c r="AV29" s="5">
        <f t="shared" si="17"/>
        <v>0</v>
      </c>
      <c r="AW29" s="5">
        <f t="shared" si="17"/>
        <v>0</v>
      </c>
    </row>
    <row r="30" spans="1:53">
      <c r="A30" s="3" t="s">
        <v>160</v>
      </c>
      <c r="B30" s="5">
        <v>0.2472</v>
      </c>
      <c r="C30" s="5">
        <v>0.2472</v>
      </c>
      <c r="D30" s="5">
        <v>0.2472</v>
      </c>
      <c r="E30" s="5">
        <v>0.2472</v>
      </c>
      <c r="F30" s="5">
        <v>0.2472</v>
      </c>
      <c r="G30" s="5">
        <v>0.2472</v>
      </c>
      <c r="H30" s="5">
        <v>0.2472</v>
      </c>
      <c r="I30" s="5">
        <v>0.2472</v>
      </c>
      <c r="J30" s="5">
        <v>0.2472</v>
      </c>
      <c r="K30" s="5">
        <v>0.2472</v>
      </c>
      <c r="L30" s="5">
        <v>0.2472</v>
      </c>
      <c r="M30" s="5">
        <v>0.2472</v>
      </c>
      <c r="N30" s="5">
        <v>0.2472</v>
      </c>
      <c r="O30" s="5">
        <v>0.2472</v>
      </c>
      <c r="P30" s="5">
        <v>0.2472</v>
      </c>
      <c r="Q30" s="5">
        <v>0.2472</v>
      </c>
      <c r="R30" s="5">
        <v>0.2472</v>
      </c>
      <c r="S30" s="5">
        <v>0.2472</v>
      </c>
      <c r="T30" s="5">
        <v>0.2472</v>
      </c>
      <c r="U30" s="5">
        <v>0.2472</v>
      </c>
      <c r="V30" s="5">
        <v>0.2472</v>
      </c>
      <c r="W30" s="5">
        <v>0.2472</v>
      </c>
      <c r="X30" s="5">
        <v>0.2472</v>
      </c>
      <c r="Y30" s="5">
        <v>0.2472</v>
      </c>
      <c r="Z30" s="5">
        <v>0.2472</v>
      </c>
      <c r="AA30" s="5">
        <v>0.2472</v>
      </c>
      <c r="AB30" s="5">
        <v>0.2472</v>
      </c>
      <c r="AC30" s="5">
        <v>0.2472</v>
      </c>
      <c r="AD30" s="5">
        <v>0.2472</v>
      </c>
      <c r="AE30" s="5">
        <v>0.2472</v>
      </c>
      <c r="AF30" s="5">
        <v>0.2472</v>
      </c>
      <c r="AG30" s="5">
        <v>0.2472</v>
      </c>
      <c r="AH30" s="5">
        <v>0.2472</v>
      </c>
      <c r="AI30" s="5">
        <v>0.2472</v>
      </c>
      <c r="AJ30" s="5">
        <v>0.2472</v>
      </c>
      <c r="AK30" s="5">
        <v>0.2472</v>
      </c>
      <c r="AL30" s="5">
        <v>0.2472</v>
      </c>
      <c r="AM30" s="5">
        <v>0.2472</v>
      </c>
      <c r="AN30" s="5">
        <v>0.2472</v>
      </c>
      <c r="AO30" s="5">
        <v>0.2472</v>
      </c>
      <c r="AP30" s="5">
        <v>0.2472</v>
      </c>
      <c r="AQ30" s="5">
        <v>0.2472</v>
      </c>
      <c r="AR30" s="5">
        <v>0.2472</v>
      </c>
      <c r="AS30" s="5">
        <v>0.2472</v>
      </c>
      <c r="AT30" s="5">
        <v>0.2472</v>
      </c>
      <c r="AU30" s="5">
        <v>0.2472</v>
      </c>
      <c r="AV30" s="5">
        <v>0.2472</v>
      </c>
      <c r="AW30" s="5">
        <v>0.2472</v>
      </c>
    </row>
    <row r="31" spans="1:53">
      <c r="A31" s="144" t="s">
        <v>210</v>
      </c>
      <c r="B31" s="5">
        <f t="shared" ref="B31:AW31" si="18">B29*B30</f>
        <v>0</v>
      </c>
      <c r="C31" s="5">
        <f t="shared" si="18"/>
        <v>0</v>
      </c>
      <c r="D31" s="5">
        <f t="shared" si="18"/>
        <v>0</v>
      </c>
      <c r="E31" s="5">
        <f t="shared" si="18"/>
        <v>0</v>
      </c>
      <c r="F31" s="5">
        <f t="shared" si="18"/>
        <v>0</v>
      </c>
      <c r="G31" s="5">
        <f t="shared" si="18"/>
        <v>0</v>
      </c>
      <c r="H31" s="5">
        <f t="shared" si="18"/>
        <v>0</v>
      </c>
      <c r="I31" s="5">
        <f t="shared" si="18"/>
        <v>0</v>
      </c>
      <c r="J31" s="5">
        <f t="shared" si="18"/>
        <v>0</v>
      </c>
      <c r="K31" s="5">
        <f t="shared" si="18"/>
        <v>0</v>
      </c>
      <c r="L31" s="5">
        <f t="shared" si="18"/>
        <v>0</v>
      </c>
      <c r="M31" s="5">
        <f t="shared" si="18"/>
        <v>0</v>
      </c>
      <c r="N31" s="5">
        <f t="shared" si="18"/>
        <v>0</v>
      </c>
      <c r="O31" s="5">
        <f t="shared" si="18"/>
        <v>0</v>
      </c>
      <c r="P31" s="5">
        <f t="shared" si="18"/>
        <v>0</v>
      </c>
      <c r="Q31" s="5">
        <f t="shared" si="18"/>
        <v>0</v>
      </c>
      <c r="R31" s="5">
        <f t="shared" si="18"/>
        <v>0</v>
      </c>
      <c r="S31" s="5">
        <f t="shared" si="18"/>
        <v>0</v>
      </c>
      <c r="T31" s="5">
        <f t="shared" si="18"/>
        <v>0</v>
      </c>
      <c r="U31" s="5">
        <f t="shared" si="18"/>
        <v>0</v>
      </c>
      <c r="V31" s="5">
        <f t="shared" si="18"/>
        <v>0</v>
      </c>
      <c r="W31" s="5">
        <f t="shared" si="18"/>
        <v>0</v>
      </c>
      <c r="X31" s="5">
        <f t="shared" si="18"/>
        <v>0</v>
      </c>
      <c r="Y31" s="5">
        <f t="shared" si="18"/>
        <v>0</v>
      </c>
      <c r="Z31" s="5">
        <f t="shared" si="18"/>
        <v>0</v>
      </c>
      <c r="AA31" s="5">
        <f t="shared" si="18"/>
        <v>0</v>
      </c>
      <c r="AB31" s="5">
        <f t="shared" si="18"/>
        <v>0</v>
      </c>
      <c r="AC31" s="5">
        <f t="shared" si="18"/>
        <v>0</v>
      </c>
      <c r="AD31" s="5">
        <f t="shared" si="18"/>
        <v>0</v>
      </c>
      <c r="AE31" s="5">
        <f t="shared" si="18"/>
        <v>0</v>
      </c>
      <c r="AF31" s="5">
        <f t="shared" si="18"/>
        <v>0</v>
      </c>
      <c r="AG31" s="5">
        <f t="shared" si="18"/>
        <v>0</v>
      </c>
      <c r="AH31" s="5">
        <f t="shared" si="18"/>
        <v>0</v>
      </c>
      <c r="AI31" s="5">
        <f t="shared" si="18"/>
        <v>0</v>
      </c>
      <c r="AJ31" s="5">
        <f t="shared" si="18"/>
        <v>0</v>
      </c>
      <c r="AK31" s="5">
        <f t="shared" si="18"/>
        <v>0</v>
      </c>
      <c r="AL31" s="5">
        <f t="shared" si="18"/>
        <v>0</v>
      </c>
      <c r="AM31" s="5">
        <f t="shared" si="18"/>
        <v>0</v>
      </c>
      <c r="AN31" s="5">
        <f t="shared" si="18"/>
        <v>0</v>
      </c>
      <c r="AO31" s="5">
        <f t="shared" si="18"/>
        <v>0</v>
      </c>
      <c r="AP31" s="5">
        <f t="shared" si="18"/>
        <v>0</v>
      </c>
      <c r="AQ31" s="5">
        <f t="shared" si="18"/>
        <v>0</v>
      </c>
      <c r="AR31" s="5">
        <f t="shared" si="18"/>
        <v>0</v>
      </c>
      <c r="AS31" s="5">
        <f t="shared" si="18"/>
        <v>0</v>
      </c>
      <c r="AT31" s="5">
        <f t="shared" si="18"/>
        <v>0</v>
      </c>
      <c r="AU31" s="5">
        <f t="shared" si="18"/>
        <v>0</v>
      </c>
      <c r="AV31" s="5">
        <f t="shared" si="18"/>
        <v>0</v>
      </c>
      <c r="AW31" s="5">
        <f t="shared" si="18"/>
        <v>0</v>
      </c>
    </row>
    <row r="32" spans="1:53">
      <c r="J32" s="131"/>
      <c r="K32" s="7"/>
      <c r="L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31" t="s">
        <v>240</v>
      </c>
      <c r="AL32" s="7">
        <f t="shared" ref="AL32:AW32" si="19">DAY(N23)</f>
        <v>31</v>
      </c>
      <c r="AM32" s="7">
        <f t="shared" si="19"/>
        <v>29</v>
      </c>
      <c r="AN32" s="7">
        <f t="shared" si="19"/>
        <v>31</v>
      </c>
      <c r="AO32" s="7">
        <f t="shared" si="19"/>
        <v>30</v>
      </c>
      <c r="AP32" s="7">
        <f t="shared" si="19"/>
        <v>31</v>
      </c>
      <c r="AQ32" s="7">
        <f t="shared" si="19"/>
        <v>30</v>
      </c>
      <c r="AR32" s="7">
        <f t="shared" si="19"/>
        <v>31</v>
      </c>
      <c r="AS32" s="7">
        <f t="shared" si="19"/>
        <v>31</v>
      </c>
      <c r="AT32" s="7">
        <f t="shared" si="19"/>
        <v>30</v>
      </c>
      <c r="AU32" s="7">
        <f t="shared" si="19"/>
        <v>31</v>
      </c>
      <c r="AV32" s="7">
        <f t="shared" si="19"/>
        <v>30</v>
      </c>
      <c r="AW32" s="7">
        <f t="shared" si="19"/>
        <v>31</v>
      </c>
      <c r="AX32" s="7"/>
      <c r="AY32" s="7"/>
    </row>
    <row r="33" spans="1:49">
      <c r="L33" s="160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0" t="s">
        <v>241</v>
      </c>
      <c r="AL33" s="161">
        <f>(SUM($AL$32:$AW$32)-SUM($AL$32:AL32))/SUM($AL$32:$AW$32)</f>
        <v>0.91530054644808745</v>
      </c>
      <c r="AM33" s="161">
        <f>(SUM($AL$32:$AW$32)-SUM($AL$32:AM32))/SUM($AL$32:$AW$32)</f>
        <v>0.83606557377049184</v>
      </c>
      <c r="AN33" s="161">
        <f>(SUM($AL$32:$AW$32)-SUM($AL$32:AN32))/SUM($AL$32:$AW$32)</f>
        <v>0.75136612021857918</v>
      </c>
      <c r="AO33" s="161">
        <f>(SUM($AL$32:$AW$32)-SUM($AL$32:AO32))/SUM($AL$32:$AW$32)</f>
        <v>0.6693989071038251</v>
      </c>
      <c r="AP33" s="161">
        <f>(SUM($AL$32:$AW$32)-SUM($AL$32:AP32))/SUM($AL$32:$AW$32)</f>
        <v>0.58469945355191255</v>
      </c>
      <c r="AQ33" s="161">
        <f>(SUM($AL$32:$AW$32)-SUM($AL$32:AQ32))/SUM($AL$32:$AW$32)</f>
        <v>0.50273224043715847</v>
      </c>
      <c r="AR33" s="161">
        <f>(SUM($AL$32:$AW$32)-SUM($AL$32:AR32))/SUM($AL$32:$AW$32)</f>
        <v>0.41803278688524592</v>
      </c>
      <c r="AS33" s="161">
        <f>(SUM($AL$32:$AW$32)-SUM($AL$32:AS32))/SUM($AL$32:$AW$32)</f>
        <v>0.33333333333333331</v>
      </c>
      <c r="AT33" s="161">
        <f>(SUM($AL$32:$AW$32)-SUM($AL$32:AT32))/SUM($AL$32:$AW$32)</f>
        <v>0.25136612021857924</v>
      </c>
      <c r="AU33" s="161">
        <f>(SUM($AL$32:$AW$32)-SUM($AL$32:AU32))/SUM($AL$32:$AW$32)</f>
        <v>0.16666666666666666</v>
      </c>
      <c r="AV33" s="161">
        <f>(SUM($AL$32:$AW$32)-SUM($AL$32:AV32))/SUM($AL$32:$AW$32)</f>
        <v>8.4699453551912565E-2</v>
      </c>
      <c r="AW33" s="161">
        <f>(SUM($AL$32:$AW$32)-SUM($AL$32:AW32))/SUM($AL$32:$AW$32)</f>
        <v>0</v>
      </c>
    </row>
    <row r="34" spans="1:49">
      <c r="A34" s="144" t="s">
        <v>211</v>
      </c>
      <c r="K34" s="5"/>
      <c r="L34" s="5"/>
      <c r="N34" s="5">
        <f t="shared" ref="N34:Y34" si="20">N31*AL33</f>
        <v>0</v>
      </c>
      <c r="O34" s="5">
        <f t="shared" si="20"/>
        <v>0</v>
      </c>
      <c r="P34" s="5">
        <f t="shared" si="20"/>
        <v>0</v>
      </c>
      <c r="Q34" s="5">
        <f t="shared" si="20"/>
        <v>0</v>
      </c>
      <c r="R34" s="5">
        <f t="shared" si="20"/>
        <v>0</v>
      </c>
      <c r="S34" s="5">
        <f t="shared" si="20"/>
        <v>0</v>
      </c>
      <c r="T34" s="5">
        <f t="shared" si="20"/>
        <v>0</v>
      </c>
      <c r="U34" s="5">
        <f t="shared" si="20"/>
        <v>0</v>
      </c>
      <c r="V34" s="5">
        <f t="shared" si="20"/>
        <v>0</v>
      </c>
      <c r="W34" s="5">
        <f t="shared" si="20"/>
        <v>0</v>
      </c>
      <c r="X34" s="5">
        <f t="shared" si="20"/>
        <v>0</v>
      </c>
      <c r="Y34" s="5">
        <f t="shared" si="20"/>
        <v>0</v>
      </c>
      <c r="Z34" s="5">
        <f t="shared" ref="Z34:AW34" si="21">Z31*Z33</f>
        <v>0</v>
      </c>
      <c r="AA34" s="5">
        <f t="shared" si="21"/>
        <v>0</v>
      </c>
      <c r="AB34" s="5">
        <f t="shared" si="21"/>
        <v>0</v>
      </c>
      <c r="AC34" s="5">
        <f t="shared" si="21"/>
        <v>0</v>
      </c>
      <c r="AD34" s="5">
        <f t="shared" si="21"/>
        <v>0</v>
      </c>
      <c r="AE34" s="5">
        <f t="shared" si="21"/>
        <v>0</v>
      </c>
      <c r="AF34" s="5">
        <f t="shared" si="21"/>
        <v>0</v>
      </c>
      <c r="AG34" s="5">
        <f t="shared" si="21"/>
        <v>0</v>
      </c>
      <c r="AH34" s="5">
        <f t="shared" si="21"/>
        <v>0</v>
      </c>
      <c r="AI34" s="5">
        <f t="shared" si="21"/>
        <v>0</v>
      </c>
      <c r="AJ34" s="5">
        <f t="shared" si="21"/>
        <v>0</v>
      </c>
      <c r="AK34" s="5"/>
      <c r="AL34" s="5">
        <f t="shared" si="21"/>
        <v>0</v>
      </c>
      <c r="AM34" s="5">
        <f t="shared" si="21"/>
        <v>0</v>
      </c>
      <c r="AN34" s="5">
        <f t="shared" si="21"/>
        <v>0</v>
      </c>
      <c r="AO34" s="5">
        <f t="shared" si="21"/>
        <v>0</v>
      </c>
      <c r="AP34" s="5">
        <f t="shared" si="21"/>
        <v>0</v>
      </c>
      <c r="AQ34" s="5">
        <f t="shared" si="21"/>
        <v>0</v>
      </c>
      <c r="AR34" s="5">
        <f t="shared" si="21"/>
        <v>0</v>
      </c>
      <c r="AS34" s="5">
        <f t="shared" si="21"/>
        <v>0</v>
      </c>
      <c r="AT34" s="5">
        <f t="shared" si="21"/>
        <v>0</v>
      </c>
      <c r="AU34" s="5">
        <f t="shared" si="21"/>
        <v>0</v>
      </c>
      <c r="AV34" s="5">
        <f t="shared" si="21"/>
        <v>0</v>
      </c>
      <c r="AW34" s="5">
        <f t="shared" si="21"/>
        <v>0</v>
      </c>
    </row>
    <row r="35" spans="1:49">
      <c r="A35" s="144" t="s">
        <v>212</v>
      </c>
      <c r="B35" s="5">
        <f>B31</f>
        <v>0</v>
      </c>
      <c r="C35" s="5">
        <f t="shared" ref="C35:K35" si="22">B35+C31</f>
        <v>0</v>
      </c>
      <c r="D35" s="5">
        <f t="shared" si="22"/>
        <v>0</v>
      </c>
      <c r="E35" s="5">
        <f t="shared" si="22"/>
        <v>0</v>
      </c>
      <c r="F35" s="5">
        <f t="shared" si="22"/>
        <v>0</v>
      </c>
      <c r="G35" s="5">
        <f t="shared" si="22"/>
        <v>0</v>
      </c>
      <c r="H35" s="5">
        <f t="shared" si="22"/>
        <v>0</v>
      </c>
      <c r="I35" s="5">
        <f t="shared" si="22"/>
        <v>0</v>
      </c>
      <c r="J35" s="5">
        <f t="shared" si="22"/>
        <v>0</v>
      </c>
      <c r="K35" s="5">
        <f t="shared" si="22"/>
        <v>0</v>
      </c>
      <c r="L35" s="5">
        <f>K35+L31</f>
        <v>0</v>
      </c>
      <c r="M35" s="5">
        <f t="shared" ref="M35" si="23">L35+M31</f>
        <v>0</v>
      </c>
      <c r="N35" s="5">
        <f>M35+N34</f>
        <v>0</v>
      </c>
      <c r="O35" s="5">
        <f t="shared" ref="O35:Y35" si="24">N35+O34</f>
        <v>0</v>
      </c>
      <c r="P35" s="5">
        <f t="shared" si="24"/>
        <v>0</v>
      </c>
      <c r="Q35" s="5">
        <f t="shared" si="24"/>
        <v>0</v>
      </c>
      <c r="R35" s="5">
        <f t="shared" si="24"/>
        <v>0</v>
      </c>
      <c r="S35" s="5">
        <f t="shared" si="24"/>
        <v>0</v>
      </c>
      <c r="T35" s="5">
        <f t="shared" si="24"/>
        <v>0</v>
      </c>
      <c r="U35" s="5">
        <f t="shared" si="24"/>
        <v>0</v>
      </c>
      <c r="V35" s="5">
        <f t="shared" si="24"/>
        <v>0</v>
      </c>
      <c r="W35" s="5">
        <f t="shared" si="24"/>
        <v>0</v>
      </c>
      <c r="X35" s="5">
        <f t="shared" si="24"/>
        <v>0</v>
      </c>
      <c r="Y35" s="5">
        <f t="shared" si="24"/>
        <v>0</v>
      </c>
      <c r="Z35" s="5">
        <f>Z31</f>
        <v>0</v>
      </c>
      <c r="AA35" s="5">
        <f>Z35+AA31</f>
        <v>0</v>
      </c>
      <c r="AB35" s="5">
        <f t="shared" ref="AB35:AK35" si="25">AA35+AB31</f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5">
        <f t="shared" si="25"/>
        <v>0</v>
      </c>
      <c r="AG35" s="5">
        <f t="shared" si="25"/>
        <v>0</v>
      </c>
      <c r="AH35" s="5">
        <f t="shared" si="25"/>
        <v>0</v>
      </c>
      <c r="AI35" s="5">
        <f t="shared" si="25"/>
        <v>0</v>
      </c>
      <c r="AJ35" s="5">
        <f t="shared" si="25"/>
        <v>0</v>
      </c>
      <c r="AK35" s="5">
        <f t="shared" si="25"/>
        <v>0</v>
      </c>
      <c r="AL35" s="5">
        <f t="shared" ref="AL35:AW35" si="26">AK35+AL34</f>
        <v>0</v>
      </c>
      <c r="AM35" s="5">
        <f t="shared" si="26"/>
        <v>0</v>
      </c>
      <c r="AN35" s="5">
        <f t="shared" si="26"/>
        <v>0</v>
      </c>
      <c r="AO35" s="5">
        <f t="shared" si="26"/>
        <v>0</v>
      </c>
      <c r="AP35" s="5">
        <f t="shared" si="26"/>
        <v>0</v>
      </c>
      <c r="AQ35" s="5">
        <f t="shared" si="26"/>
        <v>0</v>
      </c>
      <c r="AR35" s="5">
        <f t="shared" si="26"/>
        <v>0</v>
      </c>
      <c r="AS35" s="5">
        <f t="shared" si="26"/>
        <v>0</v>
      </c>
      <c r="AT35" s="5">
        <f t="shared" si="26"/>
        <v>0</v>
      </c>
      <c r="AU35" s="5">
        <f t="shared" si="26"/>
        <v>0</v>
      </c>
      <c r="AV35" s="5">
        <f t="shared" si="26"/>
        <v>0</v>
      </c>
      <c r="AW35" s="5">
        <f t="shared" si="26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topLeftCell="C1" zoomScale="85" zoomScaleNormal="85" zoomScaleSheetLayoutView="70" workbookViewId="0">
      <pane xSplit="1" ySplit="2" topLeftCell="AA3" activePane="bottomRight" state="frozen"/>
      <selection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RowHeight="12.75"/>
  <cols>
    <col min="1" max="1" width="6.85546875" bestFit="1" customWidth="1"/>
    <col min="2" max="2" width="11" customWidth="1"/>
    <col min="3" max="3" width="47.5703125" bestFit="1" customWidth="1"/>
    <col min="4" max="11" width="12.28515625" hidden="1" customWidth="1"/>
    <col min="12" max="12" width="13.28515625" hidden="1" customWidth="1"/>
    <col min="13" max="13" width="12.7109375" hidden="1" customWidth="1"/>
    <col min="14" max="14" width="13.85546875" hidden="1" customWidth="1"/>
    <col min="15" max="15" width="12.7109375" hidden="1" customWidth="1"/>
    <col min="16" max="23" width="11.7109375" hidden="1" customWidth="1"/>
    <col min="24" max="24" width="13.28515625" hidden="1" customWidth="1"/>
    <col min="25" max="25" width="11.7109375" hidden="1" customWidth="1"/>
    <col min="26" max="27" width="12.7109375" hidden="1" customWidth="1"/>
    <col min="28" max="28" width="10.42578125" bestFit="1" customWidth="1"/>
    <col min="29" max="29" width="11.28515625" bestFit="1" customWidth="1"/>
    <col min="30" max="31" width="10.28515625" bestFit="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>
      <c r="D1" s="130" t="s">
        <v>147</v>
      </c>
      <c r="E1" s="130" t="s">
        <v>148</v>
      </c>
      <c r="F1" s="130" t="s">
        <v>149</v>
      </c>
      <c r="G1" s="130" t="s">
        <v>150</v>
      </c>
      <c r="H1" s="130" t="s">
        <v>151</v>
      </c>
      <c r="I1" s="130" t="s">
        <v>152</v>
      </c>
      <c r="J1" s="130" t="s">
        <v>153</v>
      </c>
      <c r="K1" s="130" t="s">
        <v>154</v>
      </c>
      <c r="L1" s="130" t="s">
        <v>155</v>
      </c>
      <c r="M1" s="130" t="s">
        <v>156</v>
      </c>
      <c r="N1" s="130" t="s">
        <v>157</v>
      </c>
      <c r="O1" s="130" t="s">
        <v>220</v>
      </c>
      <c r="P1" s="130" t="s">
        <v>221</v>
      </c>
      <c r="Q1" s="130" t="s">
        <v>222</v>
      </c>
      <c r="R1" s="130" t="s">
        <v>223</v>
      </c>
      <c r="S1" s="130" t="s">
        <v>224</v>
      </c>
      <c r="T1" s="130" t="s">
        <v>225</v>
      </c>
      <c r="U1" s="130" t="s">
        <v>226</v>
      </c>
      <c r="V1" s="130" t="s">
        <v>227</v>
      </c>
      <c r="W1" s="130" t="s">
        <v>228</v>
      </c>
      <c r="X1" s="130" t="s">
        <v>229</v>
      </c>
      <c r="Y1" s="130" t="s">
        <v>236</v>
      </c>
      <c r="Z1" s="130" t="s">
        <v>237</v>
      </c>
      <c r="AA1" s="130" t="s">
        <v>239</v>
      </c>
      <c r="AB1" s="130" t="s">
        <v>244</v>
      </c>
      <c r="AC1" s="130" t="s">
        <v>245</v>
      </c>
      <c r="AD1" s="130" t="s">
        <v>246</v>
      </c>
      <c r="AE1" s="130" t="s">
        <v>247</v>
      </c>
      <c r="AF1" s="130" t="s">
        <v>248</v>
      </c>
      <c r="AG1" s="130" t="s">
        <v>249</v>
      </c>
      <c r="AH1" s="130" t="s">
        <v>250</v>
      </c>
      <c r="AI1" s="130" t="s">
        <v>251</v>
      </c>
      <c r="AJ1" s="130" t="s">
        <v>252</v>
      </c>
      <c r="AK1" s="130" t="s">
        <v>253</v>
      </c>
      <c r="AL1" s="130" t="s">
        <v>254</v>
      </c>
      <c r="AM1" s="130" t="s">
        <v>255</v>
      </c>
      <c r="AN1" s="130" t="s">
        <v>256</v>
      </c>
      <c r="AO1" s="130" t="s">
        <v>257</v>
      </c>
      <c r="AP1" s="130" t="s">
        <v>258</v>
      </c>
      <c r="AQ1" s="130" t="s">
        <v>259</v>
      </c>
      <c r="AR1" s="130" t="s">
        <v>260</v>
      </c>
      <c r="AS1" s="130" t="s">
        <v>261</v>
      </c>
      <c r="AT1" s="130" t="s">
        <v>262</v>
      </c>
      <c r="AU1" s="130" t="s">
        <v>263</v>
      </c>
      <c r="AV1" s="130" t="s">
        <v>264</v>
      </c>
      <c r="AW1" s="130" t="s">
        <v>265</v>
      </c>
      <c r="AX1" s="130" t="s">
        <v>266</v>
      </c>
      <c r="AY1" s="130" t="s">
        <v>267</v>
      </c>
    </row>
    <row r="2" spans="1:51">
      <c r="D2" s="10">
        <v>43496</v>
      </c>
      <c r="E2" s="10">
        <f t="shared" ref="E2:AY2" si="0">EOMONTH(D2,1)</f>
        <v>43524</v>
      </c>
      <c r="F2" s="10">
        <f t="shared" si="0"/>
        <v>43555</v>
      </c>
      <c r="G2" s="10">
        <f t="shared" si="0"/>
        <v>43585</v>
      </c>
      <c r="H2" s="10">
        <f t="shared" si="0"/>
        <v>43616</v>
      </c>
      <c r="I2" s="10">
        <f t="shared" si="0"/>
        <v>43646</v>
      </c>
      <c r="J2" s="10">
        <f t="shared" si="0"/>
        <v>43677</v>
      </c>
      <c r="K2" s="10">
        <f t="shared" si="0"/>
        <v>43708</v>
      </c>
      <c r="L2" s="10">
        <f t="shared" si="0"/>
        <v>43738</v>
      </c>
      <c r="M2" s="10">
        <f t="shared" si="0"/>
        <v>43769</v>
      </c>
      <c r="N2" s="10">
        <f t="shared" si="0"/>
        <v>43799</v>
      </c>
      <c r="O2" s="10">
        <f t="shared" si="0"/>
        <v>43830</v>
      </c>
      <c r="P2" s="10">
        <f t="shared" si="0"/>
        <v>43861</v>
      </c>
      <c r="Q2" s="10">
        <f t="shared" si="0"/>
        <v>43890</v>
      </c>
      <c r="R2" s="10">
        <f t="shared" si="0"/>
        <v>43921</v>
      </c>
      <c r="S2" s="10">
        <f t="shared" si="0"/>
        <v>43951</v>
      </c>
      <c r="T2" s="10">
        <f t="shared" si="0"/>
        <v>43982</v>
      </c>
      <c r="U2" s="10">
        <f t="shared" si="0"/>
        <v>44012</v>
      </c>
      <c r="V2" s="10">
        <f t="shared" si="0"/>
        <v>44043</v>
      </c>
      <c r="W2" s="10">
        <f t="shared" si="0"/>
        <v>44074</v>
      </c>
      <c r="X2" s="10">
        <f t="shared" si="0"/>
        <v>44104</v>
      </c>
      <c r="Y2" s="10">
        <f t="shared" si="0"/>
        <v>44135</v>
      </c>
      <c r="Z2" s="10">
        <f t="shared" si="0"/>
        <v>44165</v>
      </c>
      <c r="AA2" s="10">
        <f t="shared" si="0"/>
        <v>44196</v>
      </c>
      <c r="AB2" s="10">
        <f t="shared" si="0"/>
        <v>44227</v>
      </c>
      <c r="AC2" s="10">
        <f t="shared" si="0"/>
        <v>44255</v>
      </c>
      <c r="AD2" s="10">
        <f t="shared" si="0"/>
        <v>44286</v>
      </c>
      <c r="AE2" s="10">
        <f t="shared" si="0"/>
        <v>44316</v>
      </c>
      <c r="AF2" s="10">
        <f t="shared" si="0"/>
        <v>44347</v>
      </c>
      <c r="AG2" s="10">
        <f t="shared" si="0"/>
        <v>44377</v>
      </c>
      <c r="AH2" s="10">
        <f t="shared" si="0"/>
        <v>44408</v>
      </c>
      <c r="AI2" s="10">
        <f t="shared" si="0"/>
        <v>44439</v>
      </c>
      <c r="AJ2" s="10">
        <f t="shared" si="0"/>
        <v>44469</v>
      </c>
      <c r="AK2" s="10">
        <f t="shared" si="0"/>
        <v>44500</v>
      </c>
      <c r="AL2" s="10">
        <f t="shared" si="0"/>
        <v>44530</v>
      </c>
      <c r="AM2" s="10">
        <f t="shared" si="0"/>
        <v>44561</v>
      </c>
      <c r="AN2" s="10">
        <f t="shared" si="0"/>
        <v>44592</v>
      </c>
      <c r="AO2" s="10">
        <f t="shared" si="0"/>
        <v>44620</v>
      </c>
      <c r="AP2" s="10">
        <f t="shared" si="0"/>
        <v>44651</v>
      </c>
      <c r="AQ2" s="10">
        <f t="shared" si="0"/>
        <v>44681</v>
      </c>
      <c r="AR2" s="10">
        <f t="shared" si="0"/>
        <v>44712</v>
      </c>
      <c r="AS2" s="10">
        <f t="shared" si="0"/>
        <v>44742</v>
      </c>
      <c r="AT2" s="10">
        <f t="shared" si="0"/>
        <v>44773</v>
      </c>
      <c r="AU2" s="10">
        <f t="shared" si="0"/>
        <v>44804</v>
      </c>
      <c r="AV2" s="10">
        <f t="shared" si="0"/>
        <v>44834</v>
      </c>
      <c r="AW2" s="10">
        <f t="shared" si="0"/>
        <v>44865</v>
      </c>
      <c r="AX2" s="10">
        <f t="shared" si="0"/>
        <v>44895</v>
      </c>
      <c r="AY2" s="10">
        <f t="shared" si="0"/>
        <v>44926</v>
      </c>
    </row>
    <row r="3" spans="1:51">
      <c r="B3" s="2" t="s">
        <v>0</v>
      </c>
      <c r="C3" s="2" t="s">
        <v>31</v>
      </c>
    </row>
    <row r="4" spans="1:51" hidden="1">
      <c r="A4" s="13">
        <v>1</v>
      </c>
      <c r="B4" t="e">
        <f>'Calculations - Services'!#REF!</f>
        <v>#REF!</v>
      </c>
      <c r="C4" t="s">
        <v>180</v>
      </c>
    </row>
    <row r="5" spans="1:51" hidden="1">
      <c r="A5" s="13">
        <f>A4+1</f>
        <v>2</v>
      </c>
      <c r="B5" t="e">
        <f>'Calculations - Services'!#REF!</f>
        <v>#REF!</v>
      </c>
      <c r="C5" t="s">
        <v>181</v>
      </c>
    </row>
    <row r="6" spans="1:51" s="3" customFormat="1" hidden="1">
      <c r="A6" s="13">
        <f>A5+1</f>
        <v>3</v>
      </c>
      <c r="B6" t="e">
        <f>'Calculations - Services'!#REF!</f>
        <v>#REF!</v>
      </c>
      <c r="C6" t="s">
        <v>182</v>
      </c>
    </row>
    <row r="7" spans="1:51" s="3" customFormat="1" hidden="1">
      <c r="A7" s="13">
        <f t="shared" ref="A7:A32" si="1">A6+1</f>
        <v>4</v>
      </c>
      <c r="B7" t="e">
        <f>'Calculations - Services'!#REF!</f>
        <v>#REF!</v>
      </c>
      <c r="C7" t="s">
        <v>183</v>
      </c>
    </row>
    <row r="8" spans="1:51" s="3" customFormat="1" hidden="1">
      <c r="A8" s="13">
        <f t="shared" si="1"/>
        <v>5</v>
      </c>
      <c r="B8" t="e">
        <f>'Calculations - Services'!#REF!</f>
        <v>#REF!</v>
      </c>
      <c r="C8" t="s">
        <v>184</v>
      </c>
    </row>
    <row r="9" spans="1:51" s="3" customFormat="1" hidden="1">
      <c r="A9" s="13">
        <f t="shared" si="1"/>
        <v>6</v>
      </c>
      <c r="B9" t="e">
        <f>'Calculations - Services'!#REF!</f>
        <v>#REF!</v>
      </c>
      <c r="C9" t="s">
        <v>185</v>
      </c>
    </row>
    <row r="10" spans="1:51" s="3" customFormat="1" hidden="1">
      <c r="A10" s="13">
        <f t="shared" si="1"/>
        <v>7</v>
      </c>
      <c r="B10" t="e">
        <f>'Calculations - Services'!#REF!</f>
        <v>#REF!</v>
      </c>
      <c r="C10" t="s">
        <v>186</v>
      </c>
    </row>
    <row r="11" spans="1:51" s="3" customFormat="1" hidden="1">
      <c r="A11" s="13">
        <f t="shared" si="1"/>
        <v>8</v>
      </c>
      <c r="B11" t="e">
        <f>'Calculations - Services'!#REF!</f>
        <v>#REF!</v>
      </c>
      <c r="C11" t="s">
        <v>187</v>
      </c>
    </row>
    <row r="12" spans="1:51" s="3" customFormat="1" hidden="1">
      <c r="A12" s="13">
        <f t="shared" si="1"/>
        <v>9</v>
      </c>
      <c r="B12" t="e">
        <f>'Calculations - Services'!#REF!</f>
        <v>#REF!</v>
      </c>
      <c r="C12" t="s">
        <v>188</v>
      </c>
    </row>
    <row r="13" spans="1:51" s="3" customFormat="1" hidden="1">
      <c r="A13" s="13">
        <f t="shared" si="1"/>
        <v>10</v>
      </c>
      <c r="B13" t="e">
        <f>'Calculations - Services'!#REF!</f>
        <v>#REF!</v>
      </c>
      <c r="C13" t="s">
        <v>189</v>
      </c>
    </row>
    <row r="14" spans="1:51" s="3" customFormat="1" hidden="1">
      <c r="A14" s="13">
        <f t="shared" si="1"/>
        <v>11</v>
      </c>
      <c r="B14" t="e">
        <f>'Calculations - Services'!#REF!</f>
        <v>#REF!</v>
      </c>
      <c r="C14" t="s">
        <v>190</v>
      </c>
    </row>
    <row r="15" spans="1:51" s="3" customFormat="1" hidden="1">
      <c r="A15" s="13">
        <f t="shared" si="1"/>
        <v>12</v>
      </c>
      <c r="B15" t="e">
        <f>'Calculations - Services'!#REF!</f>
        <v>#REF!</v>
      </c>
      <c r="C15" t="s">
        <v>191</v>
      </c>
    </row>
    <row r="16" spans="1:51" s="3" customFormat="1" hidden="1">
      <c r="A16" s="13">
        <f t="shared" si="1"/>
        <v>13</v>
      </c>
      <c r="B16" t="e">
        <f>'Calculations - Services'!#REF!</f>
        <v>#REF!</v>
      </c>
      <c r="C16" t="s">
        <v>192</v>
      </c>
    </row>
    <row r="17" spans="1:3" s="3" customFormat="1" hidden="1">
      <c r="A17" s="13">
        <f t="shared" si="1"/>
        <v>14</v>
      </c>
      <c r="B17" t="e">
        <f>'Calculations - Services'!#REF!</f>
        <v>#REF!</v>
      </c>
      <c r="C17" t="s">
        <v>193</v>
      </c>
    </row>
    <row r="18" spans="1:3" s="3" customFormat="1" hidden="1">
      <c r="A18" s="13">
        <f t="shared" si="1"/>
        <v>15</v>
      </c>
      <c r="B18" t="e">
        <f>'Calculations - Services'!#REF!</f>
        <v>#REF!</v>
      </c>
      <c r="C18" t="s">
        <v>194</v>
      </c>
    </row>
    <row r="19" spans="1:3" s="3" customFormat="1" hidden="1">
      <c r="A19" s="13">
        <f t="shared" si="1"/>
        <v>16</v>
      </c>
      <c r="B19" t="e">
        <f>'Calculations - Services'!#REF!</f>
        <v>#REF!</v>
      </c>
      <c r="C19" t="s">
        <v>195</v>
      </c>
    </row>
    <row r="20" spans="1:3" s="3" customFormat="1" hidden="1">
      <c r="A20" s="13">
        <f t="shared" si="1"/>
        <v>17</v>
      </c>
      <c r="B20" t="e">
        <f>'Calculations - Services'!#REF!</f>
        <v>#REF!</v>
      </c>
      <c r="C20" t="s">
        <v>196</v>
      </c>
    </row>
    <row r="21" spans="1:3" s="3" customFormat="1" hidden="1">
      <c r="A21" s="13">
        <f t="shared" si="1"/>
        <v>18</v>
      </c>
      <c r="B21" t="e">
        <f>'Calculations - Services'!#REF!</f>
        <v>#REF!</v>
      </c>
      <c r="C21" t="s">
        <v>197</v>
      </c>
    </row>
    <row r="22" spans="1:3" s="3" customFormat="1" hidden="1">
      <c r="A22" s="13">
        <f t="shared" si="1"/>
        <v>19</v>
      </c>
      <c r="B22" t="e">
        <f>'Calculations - Services'!#REF!</f>
        <v>#REF!</v>
      </c>
      <c r="C22" t="s">
        <v>198</v>
      </c>
    </row>
    <row r="23" spans="1:3" s="3" customFormat="1" hidden="1">
      <c r="A23" s="13">
        <f t="shared" si="1"/>
        <v>20</v>
      </c>
      <c r="B23" t="e">
        <f>'Calculations - Services'!#REF!</f>
        <v>#REF!</v>
      </c>
      <c r="C23" t="s">
        <v>199</v>
      </c>
    </row>
    <row r="24" spans="1:3" s="3" customFormat="1" hidden="1">
      <c r="A24" s="13">
        <f t="shared" si="1"/>
        <v>21</v>
      </c>
      <c r="B24" t="e">
        <f>'Calculations - Services'!#REF!</f>
        <v>#REF!</v>
      </c>
      <c r="C24" t="s">
        <v>200</v>
      </c>
    </row>
    <row r="25" spans="1:3" s="3" customFormat="1" hidden="1">
      <c r="A25" s="13">
        <f t="shared" si="1"/>
        <v>22</v>
      </c>
      <c r="B25" t="e">
        <f>'Calculations - Services'!#REF!</f>
        <v>#REF!</v>
      </c>
      <c r="C25" t="s">
        <v>201</v>
      </c>
    </row>
    <row r="26" spans="1:3" s="3" customFormat="1" hidden="1">
      <c r="A26" s="13">
        <f t="shared" si="1"/>
        <v>23</v>
      </c>
      <c r="B26" t="e">
        <f>'Calculations - Services'!#REF!</f>
        <v>#REF!</v>
      </c>
      <c r="C26" t="s">
        <v>202</v>
      </c>
    </row>
    <row r="27" spans="1:3" s="3" customFormat="1" hidden="1">
      <c r="A27" s="13">
        <f t="shared" si="1"/>
        <v>24</v>
      </c>
      <c r="B27" t="e">
        <f>'Calculations - Services'!#REF!</f>
        <v>#REF!</v>
      </c>
      <c r="C27" t="s">
        <v>203</v>
      </c>
    </row>
    <row r="28" spans="1:3" s="3" customFormat="1" hidden="1">
      <c r="A28" s="13">
        <f t="shared" si="1"/>
        <v>25</v>
      </c>
      <c r="B28" t="e">
        <f>'Calculations - Services'!#REF!</f>
        <v>#REF!</v>
      </c>
      <c r="C28" t="s">
        <v>204</v>
      </c>
    </row>
    <row r="29" spans="1:3" s="3" customFormat="1" hidden="1">
      <c r="A29" s="13">
        <f t="shared" si="1"/>
        <v>26</v>
      </c>
      <c r="B29" t="e">
        <f>'Calculations - Services'!#REF!</f>
        <v>#REF!</v>
      </c>
      <c r="C29" t="s">
        <v>205</v>
      </c>
    </row>
    <row r="30" spans="1:3" s="3" customFormat="1" hidden="1">
      <c r="A30" s="13">
        <f t="shared" si="1"/>
        <v>27</v>
      </c>
      <c r="B30" t="e">
        <f>'Calculations - Services'!#REF!</f>
        <v>#REF!</v>
      </c>
      <c r="C30" t="s">
        <v>206</v>
      </c>
    </row>
    <row r="31" spans="1:3" s="3" customFormat="1" hidden="1">
      <c r="A31" s="13">
        <f t="shared" si="1"/>
        <v>28</v>
      </c>
      <c r="B31" t="e">
        <f>'Calculations - Services'!#REF!</f>
        <v>#REF!</v>
      </c>
      <c r="C31" t="s">
        <v>207</v>
      </c>
    </row>
    <row r="32" spans="1:3" s="3" customFormat="1" hidden="1">
      <c r="A32" s="13">
        <f t="shared" si="1"/>
        <v>29</v>
      </c>
      <c r="B32" t="e">
        <f>'Calculations - Services'!#REF!</f>
        <v>#REF!</v>
      </c>
      <c r="C32" t="s">
        <v>208</v>
      </c>
    </row>
    <row r="33" spans="1:51" s="3" customFormat="1">
      <c r="A33" s="13">
        <v>44</v>
      </c>
      <c r="B33" s="150" t="s">
        <v>235</v>
      </c>
      <c r="C33" t="s">
        <v>269</v>
      </c>
      <c r="K33" s="7"/>
      <c r="M33" s="7"/>
      <c r="P33" s="122">
        <v>0</v>
      </c>
      <c r="AL33" s="122">
        <f>-'Calculations - Services'!AJ8</f>
        <v>0</v>
      </c>
    </row>
    <row r="34" spans="1:51">
      <c r="A34" s="13">
        <v>50</v>
      </c>
      <c r="C34" s="121"/>
      <c r="K34" s="7"/>
      <c r="M34" s="7"/>
    </row>
    <row r="35" spans="1:51" hidden="1">
      <c r="A35" s="13">
        <f>A34+1</f>
        <v>51</v>
      </c>
      <c r="C35" s="121" t="s">
        <v>176</v>
      </c>
    </row>
    <row r="36" spans="1:51" hidden="1">
      <c r="A36" s="13">
        <f>A35+1</f>
        <v>52</v>
      </c>
      <c r="C36" s="121" t="s">
        <v>177</v>
      </c>
    </row>
    <row r="37" spans="1:51" ht="13.5" thickBot="1">
      <c r="A37" s="13">
        <v>51</v>
      </c>
      <c r="C37" s="2" t="s">
        <v>32</v>
      </c>
      <c r="D37" s="11">
        <f t="shared" ref="D37:AY37" si="2">SUM(D4:D36)</f>
        <v>0</v>
      </c>
      <c r="E37" s="11">
        <f t="shared" si="2"/>
        <v>0</v>
      </c>
      <c r="F37" s="11">
        <f t="shared" si="2"/>
        <v>0</v>
      </c>
      <c r="G37" s="11">
        <f t="shared" si="2"/>
        <v>0</v>
      </c>
      <c r="H37" s="11">
        <f t="shared" si="2"/>
        <v>0</v>
      </c>
      <c r="I37" s="11">
        <f t="shared" si="2"/>
        <v>0</v>
      </c>
      <c r="J37" s="11">
        <f t="shared" si="2"/>
        <v>0</v>
      </c>
      <c r="K37" s="11">
        <f t="shared" si="2"/>
        <v>0</v>
      </c>
      <c r="L37" s="11">
        <f t="shared" si="2"/>
        <v>0</v>
      </c>
      <c r="M37" s="11">
        <f t="shared" si="2"/>
        <v>0</v>
      </c>
      <c r="N37" s="11">
        <f t="shared" si="2"/>
        <v>0</v>
      </c>
      <c r="O37" s="11">
        <f t="shared" si="2"/>
        <v>0</v>
      </c>
      <c r="P37" s="11">
        <f t="shared" si="2"/>
        <v>0</v>
      </c>
      <c r="Q37" s="11">
        <f t="shared" si="2"/>
        <v>0</v>
      </c>
      <c r="R37" s="11">
        <f t="shared" si="2"/>
        <v>0</v>
      </c>
      <c r="S37" s="11">
        <f t="shared" si="2"/>
        <v>0</v>
      </c>
      <c r="T37" s="11">
        <f t="shared" si="2"/>
        <v>0</v>
      </c>
      <c r="U37" s="11">
        <f t="shared" si="2"/>
        <v>0</v>
      </c>
      <c r="V37" s="11">
        <f t="shared" si="2"/>
        <v>0</v>
      </c>
      <c r="W37" s="11">
        <f t="shared" si="2"/>
        <v>0</v>
      </c>
      <c r="X37" s="11">
        <f t="shared" si="2"/>
        <v>0</v>
      </c>
      <c r="Y37" s="11">
        <f t="shared" si="2"/>
        <v>0</v>
      </c>
      <c r="Z37" s="11">
        <f t="shared" si="2"/>
        <v>0</v>
      </c>
      <c r="AA37" s="11">
        <f t="shared" si="2"/>
        <v>0</v>
      </c>
      <c r="AB37" s="11">
        <f t="shared" si="2"/>
        <v>0</v>
      </c>
      <c r="AC37" s="11">
        <f t="shared" si="2"/>
        <v>0</v>
      </c>
      <c r="AD37" s="11">
        <f t="shared" si="2"/>
        <v>0</v>
      </c>
      <c r="AE37" s="11">
        <f t="shared" si="2"/>
        <v>0</v>
      </c>
      <c r="AF37" s="11">
        <f t="shared" si="2"/>
        <v>0</v>
      </c>
      <c r="AG37" s="11">
        <f t="shared" si="2"/>
        <v>0</v>
      </c>
      <c r="AH37" s="11">
        <f t="shared" si="2"/>
        <v>0</v>
      </c>
      <c r="AI37" s="11">
        <f t="shared" si="2"/>
        <v>0</v>
      </c>
      <c r="AJ37" s="11">
        <f t="shared" si="2"/>
        <v>0</v>
      </c>
      <c r="AK37" s="11">
        <f t="shared" si="2"/>
        <v>0</v>
      </c>
      <c r="AL37" s="11">
        <f t="shared" si="2"/>
        <v>0</v>
      </c>
      <c r="AM37" s="11">
        <f t="shared" si="2"/>
        <v>0</v>
      </c>
      <c r="AN37" s="11">
        <f t="shared" si="2"/>
        <v>0</v>
      </c>
      <c r="AO37" s="11">
        <f t="shared" si="2"/>
        <v>0</v>
      </c>
      <c r="AP37" s="11">
        <f t="shared" si="2"/>
        <v>0</v>
      </c>
      <c r="AQ37" s="11">
        <f t="shared" si="2"/>
        <v>0</v>
      </c>
      <c r="AR37" s="11">
        <f t="shared" si="2"/>
        <v>0</v>
      </c>
      <c r="AS37" s="11">
        <f t="shared" si="2"/>
        <v>0</v>
      </c>
      <c r="AT37" s="11">
        <f t="shared" si="2"/>
        <v>0</v>
      </c>
      <c r="AU37" s="11">
        <f t="shared" si="2"/>
        <v>0</v>
      </c>
      <c r="AV37" s="11">
        <f t="shared" si="2"/>
        <v>0</v>
      </c>
      <c r="AW37" s="11">
        <f t="shared" si="2"/>
        <v>0</v>
      </c>
      <c r="AX37" s="11">
        <f t="shared" si="2"/>
        <v>0</v>
      </c>
      <c r="AY37" s="11">
        <f t="shared" si="2"/>
        <v>0</v>
      </c>
    </row>
    <row r="38" spans="1:51" s="6" customFormat="1" ht="13.5" thickTop="1">
      <c r="A38" s="13">
        <v>52</v>
      </c>
      <c r="C38" s="126" t="s">
        <v>165</v>
      </c>
      <c r="K38" s="7"/>
      <c r="M38" s="7"/>
      <c r="P38" s="7"/>
    </row>
    <row r="39" spans="1:51">
      <c r="A39" s="13"/>
      <c r="C39" s="1"/>
    </row>
    <row r="40" spans="1:51" s="134" customFormat="1">
      <c r="A40" s="13">
        <v>53</v>
      </c>
      <c r="C40" s="134" t="s">
        <v>33</v>
      </c>
      <c r="D40" s="136">
        <v>0</v>
      </c>
      <c r="E40" s="136">
        <f t="shared" ref="E40:AY40" si="3">D40+E37</f>
        <v>0</v>
      </c>
      <c r="F40" s="136">
        <f t="shared" si="3"/>
        <v>0</v>
      </c>
      <c r="G40" s="136">
        <f t="shared" si="3"/>
        <v>0</v>
      </c>
      <c r="H40" s="136">
        <f t="shared" si="3"/>
        <v>0</v>
      </c>
      <c r="I40" s="136">
        <f t="shared" si="3"/>
        <v>0</v>
      </c>
      <c r="J40" s="136">
        <f t="shared" si="3"/>
        <v>0</v>
      </c>
      <c r="K40" s="136">
        <f t="shared" si="3"/>
        <v>0</v>
      </c>
      <c r="L40" s="136">
        <f t="shared" si="3"/>
        <v>0</v>
      </c>
      <c r="M40" s="136">
        <f t="shared" si="3"/>
        <v>0</v>
      </c>
      <c r="N40" s="136">
        <f t="shared" si="3"/>
        <v>0</v>
      </c>
      <c r="O40" s="136">
        <f t="shared" si="3"/>
        <v>0</v>
      </c>
      <c r="P40" s="136">
        <f t="shared" si="3"/>
        <v>0</v>
      </c>
      <c r="Q40" s="136">
        <f t="shared" si="3"/>
        <v>0</v>
      </c>
      <c r="R40" s="136">
        <f t="shared" si="3"/>
        <v>0</v>
      </c>
      <c r="S40" s="136">
        <f t="shared" si="3"/>
        <v>0</v>
      </c>
      <c r="T40" s="136">
        <f t="shared" si="3"/>
        <v>0</v>
      </c>
      <c r="U40" s="136">
        <f t="shared" si="3"/>
        <v>0</v>
      </c>
      <c r="V40" s="136">
        <f t="shared" si="3"/>
        <v>0</v>
      </c>
      <c r="W40" s="136">
        <f t="shared" si="3"/>
        <v>0</v>
      </c>
      <c r="X40" s="136">
        <f t="shared" si="3"/>
        <v>0</v>
      </c>
      <c r="Y40" s="136">
        <f t="shared" si="3"/>
        <v>0</v>
      </c>
      <c r="Z40" s="136">
        <f t="shared" si="3"/>
        <v>0</v>
      </c>
      <c r="AA40" s="136">
        <f t="shared" si="3"/>
        <v>0</v>
      </c>
      <c r="AB40" s="136">
        <f t="shared" si="3"/>
        <v>0</v>
      </c>
      <c r="AC40" s="136">
        <f t="shared" si="3"/>
        <v>0</v>
      </c>
      <c r="AD40" s="136">
        <f t="shared" si="3"/>
        <v>0</v>
      </c>
      <c r="AE40" s="136">
        <f t="shared" si="3"/>
        <v>0</v>
      </c>
      <c r="AF40" s="136">
        <f t="shared" si="3"/>
        <v>0</v>
      </c>
      <c r="AG40" s="136">
        <f t="shared" si="3"/>
        <v>0</v>
      </c>
      <c r="AH40" s="136">
        <f t="shared" si="3"/>
        <v>0</v>
      </c>
      <c r="AI40" s="136">
        <f t="shared" si="3"/>
        <v>0</v>
      </c>
      <c r="AJ40" s="136">
        <f t="shared" si="3"/>
        <v>0</v>
      </c>
      <c r="AK40" s="136">
        <f t="shared" si="3"/>
        <v>0</v>
      </c>
      <c r="AL40" s="136">
        <f t="shared" si="3"/>
        <v>0</v>
      </c>
      <c r="AM40" s="136">
        <f t="shared" si="3"/>
        <v>0</v>
      </c>
      <c r="AN40" s="136">
        <f t="shared" si="3"/>
        <v>0</v>
      </c>
      <c r="AO40" s="136">
        <f t="shared" si="3"/>
        <v>0</v>
      </c>
      <c r="AP40" s="136">
        <f t="shared" si="3"/>
        <v>0</v>
      </c>
      <c r="AQ40" s="136">
        <f t="shared" si="3"/>
        <v>0</v>
      </c>
      <c r="AR40" s="136">
        <f t="shared" si="3"/>
        <v>0</v>
      </c>
      <c r="AS40" s="136">
        <f t="shared" si="3"/>
        <v>0</v>
      </c>
      <c r="AT40" s="136">
        <f t="shared" si="3"/>
        <v>0</v>
      </c>
      <c r="AU40" s="136">
        <f t="shared" si="3"/>
        <v>0</v>
      </c>
      <c r="AV40" s="136">
        <f t="shared" si="3"/>
        <v>0</v>
      </c>
      <c r="AW40" s="136">
        <f t="shared" si="3"/>
        <v>0</v>
      </c>
      <c r="AX40" s="136">
        <f t="shared" si="3"/>
        <v>0</v>
      </c>
      <c r="AY40" s="136">
        <f t="shared" si="3"/>
        <v>0</v>
      </c>
    </row>
    <row r="41" spans="1:51" s="134" customFormat="1">
      <c r="A41" s="13">
        <v>54</v>
      </c>
      <c r="C41" s="134" t="s">
        <v>274</v>
      </c>
      <c r="D41" s="136">
        <v>0</v>
      </c>
      <c r="E41" s="136">
        <f t="shared" ref="E41:AY41" si="4">D41+E37</f>
        <v>0</v>
      </c>
      <c r="F41" s="136">
        <f t="shared" si="4"/>
        <v>0</v>
      </c>
      <c r="G41" s="136">
        <f t="shared" si="4"/>
        <v>0</v>
      </c>
      <c r="H41" s="136">
        <f t="shared" si="4"/>
        <v>0</v>
      </c>
      <c r="I41" s="136">
        <f t="shared" si="4"/>
        <v>0</v>
      </c>
      <c r="J41" s="136">
        <f t="shared" si="4"/>
        <v>0</v>
      </c>
      <c r="K41" s="136">
        <f t="shared" si="4"/>
        <v>0</v>
      </c>
      <c r="L41" s="136">
        <f t="shared" si="4"/>
        <v>0</v>
      </c>
      <c r="M41" s="136">
        <f t="shared" si="4"/>
        <v>0</v>
      </c>
      <c r="N41" s="136">
        <f t="shared" si="4"/>
        <v>0</v>
      </c>
      <c r="O41" s="136">
        <f t="shared" si="4"/>
        <v>0</v>
      </c>
      <c r="P41" s="136">
        <f t="shared" si="4"/>
        <v>0</v>
      </c>
      <c r="Q41" s="136">
        <f t="shared" si="4"/>
        <v>0</v>
      </c>
      <c r="R41" s="136">
        <f t="shared" si="4"/>
        <v>0</v>
      </c>
      <c r="S41" s="136">
        <f t="shared" si="4"/>
        <v>0</v>
      </c>
      <c r="T41" s="136">
        <f t="shared" si="4"/>
        <v>0</v>
      </c>
      <c r="U41" s="136">
        <f t="shared" si="4"/>
        <v>0</v>
      </c>
      <c r="V41" s="136">
        <f t="shared" si="4"/>
        <v>0</v>
      </c>
      <c r="W41" s="136">
        <f t="shared" si="4"/>
        <v>0</v>
      </c>
      <c r="X41" s="136">
        <f t="shared" si="4"/>
        <v>0</v>
      </c>
      <c r="Y41" s="136">
        <f t="shared" si="4"/>
        <v>0</v>
      </c>
      <c r="Z41" s="136">
        <f t="shared" si="4"/>
        <v>0</v>
      </c>
      <c r="AA41" s="136">
        <f t="shared" si="4"/>
        <v>0</v>
      </c>
      <c r="AB41" s="136">
        <f t="shared" si="4"/>
        <v>0</v>
      </c>
      <c r="AC41" s="136">
        <f t="shared" si="4"/>
        <v>0</v>
      </c>
      <c r="AD41" s="136">
        <f t="shared" si="4"/>
        <v>0</v>
      </c>
      <c r="AE41" s="136">
        <f t="shared" si="4"/>
        <v>0</v>
      </c>
      <c r="AF41" s="136">
        <f t="shared" si="4"/>
        <v>0</v>
      </c>
      <c r="AG41" s="136">
        <f t="shared" si="4"/>
        <v>0</v>
      </c>
      <c r="AH41" s="136">
        <f t="shared" si="4"/>
        <v>0</v>
      </c>
      <c r="AI41" s="136">
        <f t="shared" si="4"/>
        <v>0</v>
      </c>
      <c r="AJ41" s="136">
        <f t="shared" si="4"/>
        <v>0</v>
      </c>
      <c r="AK41" s="136">
        <f t="shared" si="4"/>
        <v>0</v>
      </c>
      <c r="AL41" s="136">
        <f t="shared" si="4"/>
        <v>0</v>
      </c>
      <c r="AM41" s="136">
        <f t="shared" si="4"/>
        <v>0</v>
      </c>
      <c r="AN41" s="136">
        <f t="shared" si="4"/>
        <v>0</v>
      </c>
      <c r="AO41" s="136">
        <f t="shared" si="4"/>
        <v>0</v>
      </c>
      <c r="AP41" s="136">
        <f t="shared" si="4"/>
        <v>0</v>
      </c>
      <c r="AQ41" s="136">
        <f t="shared" si="4"/>
        <v>0</v>
      </c>
      <c r="AR41" s="136">
        <f t="shared" si="4"/>
        <v>0</v>
      </c>
      <c r="AS41" s="136">
        <f t="shared" si="4"/>
        <v>0</v>
      </c>
      <c r="AT41" s="136">
        <f t="shared" si="4"/>
        <v>0</v>
      </c>
      <c r="AU41" s="136">
        <f t="shared" si="4"/>
        <v>0</v>
      </c>
      <c r="AV41" s="136">
        <f t="shared" si="4"/>
        <v>0</v>
      </c>
      <c r="AW41" s="136">
        <f t="shared" si="4"/>
        <v>0</v>
      </c>
      <c r="AX41" s="136">
        <f t="shared" si="4"/>
        <v>0</v>
      </c>
      <c r="AY41" s="136">
        <f t="shared" si="4"/>
        <v>0</v>
      </c>
    </row>
    <row r="42" spans="1:51" s="134" customFormat="1">
      <c r="A42" s="13">
        <v>55</v>
      </c>
      <c r="C42" s="134" t="s">
        <v>34</v>
      </c>
      <c r="D42" s="139">
        <f t="shared" ref="D42:J42" si="5">0.0214/12</f>
        <v>1.7833333333333332E-3</v>
      </c>
      <c r="E42" s="139">
        <f t="shared" si="5"/>
        <v>1.7833333333333332E-3</v>
      </c>
      <c r="F42" s="139">
        <f t="shared" si="5"/>
        <v>1.7833333333333332E-3</v>
      </c>
      <c r="G42" s="139">
        <f t="shared" si="5"/>
        <v>1.7833333333333332E-3</v>
      </c>
      <c r="H42" s="139">
        <f t="shared" si="5"/>
        <v>1.7833333333333332E-3</v>
      </c>
      <c r="I42" s="139">
        <f t="shared" si="5"/>
        <v>1.7833333333333332E-3</v>
      </c>
      <c r="J42" s="139">
        <f t="shared" si="5"/>
        <v>1.7833333333333332E-3</v>
      </c>
      <c r="K42" s="139">
        <f t="shared" ref="K42:Q42" si="6">0.0193/12</f>
        <v>1.6083333333333334E-3</v>
      </c>
      <c r="L42" s="139">
        <f t="shared" si="6"/>
        <v>1.6083333333333334E-3</v>
      </c>
      <c r="M42" s="139">
        <f t="shared" si="6"/>
        <v>1.6083333333333334E-3</v>
      </c>
      <c r="N42" s="139">
        <f t="shared" si="6"/>
        <v>1.6083333333333334E-3</v>
      </c>
      <c r="O42" s="139">
        <f t="shared" si="6"/>
        <v>1.6083333333333334E-3</v>
      </c>
      <c r="P42" s="139">
        <f t="shared" si="6"/>
        <v>1.6083333333333334E-3</v>
      </c>
      <c r="Q42" s="139">
        <f t="shared" si="6"/>
        <v>1.6083333333333334E-3</v>
      </c>
      <c r="R42" s="139">
        <f>0.0193/12</f>
        <v>1.6083333333333334E-3</v>
      </c>
      <c r="S42" s="139">
        <f t="shared" ref="S42:Z42" si="7">0.0193/12</f>
        <v>1.6083333333333334E-3</v>
      </c>
      <c r="T42" s="139">
        <f t="shared" si="7"/>
        <v>1.6083333333333334E-3</v>
      </c>
      <c r="U42" s="139">
        <f t="shared" si="7"/>
        <v>1.6083333333333334E-3</v>
      </c>
      <c r="V42" s="139">
        <f t="shared" si="7"/>
        <v>1.6083333333333334E-3</v>
      </c>
      <c r="W42" s="139">
        <f t="shared" si="7"/>
        <v>1.6083333333333334E-3</v>
      </c>
      <c r="X42" s="139">
        <f t="shared" si="7"/>
        <v>1.6083333333333334E-3</v>
      </c>
      <c r="Y42" s="139">
        <f t="shared" si="7"/>
        <v>1.6083333333333334E-3</v>
      </c>
      <c r="Z42" s="139">
        <f t="shared" si="7"/>
        <v>1.6083333333333334E-3</v>
      </c>
      <c r="AA42" s="139">
        <f>0.0305/12</f>
        <v>2.5416666666666665E-3</v>
      </c>
      <c r="AB42" s="139">
        <f t="shared" ref="AB42:AY42" si="8">0.0305/12</f>
        <v>2.5416666666666665E-3</v>
      </c>
      <c r="AC42" s="139">
        <f t="shared" si="8"/>
        <v>2.5416666666666665E-3</v>
      </c>
      <c r="AD42" s="139">
        <f t="shared" si="8"/>
        <v>2.5416666666666665E-3</v>
      </c>
      <c r="AE42" s="139">
        <f t="shared" si="8"/>
        <v>2.5416666666666665E-3</v>
      </c>
      <c r="AF42" s="139">
        <f t="shared" si="8"/>
        <v>2.5416666666666665E-3</v>
      </c>
      <c r="AG42" s="139">
        <f t="shared" si="8"/>
        <v>2.5416666666666665E-3</v>
      </c>
      <c r="AH42" s="139">
        <f t="shared" si="8"/>
        <v>2.5416666666666665E-3</v>
      </c>
      <c r="AI42" s="139">
        <f t="shared" si="8"/>
        <v>2.5416666666666665E-3</v>
      </c>
      <c r="AJ42" s="139">
        <f t="shared" si="8"/>
        <v>2.5416666666666665E-3</v>
      </c>
      <c r="AK42" s="139">
        <f t="shared" si="8"/>
        <v>2.5416666666666665E-3</v>
      </c>
      <c r="AL42" s="139">
        <f t="shared" si="8"/>
        <v>2.5416666666666665E-3</v>
      </c>
      <c r="AM42" s="139">
        <f t="shared" si="8"/>
        <v>2.5416666666666665E-3</v>
      </c>
      <c r="AN42" s="139">
        <f t="shared" si="8"/>
        <v>2.5416666666666665E-3</v>
      </c>
      <c r="AO42" s="139">
        <f t="shared" si="8"/>
        <v>2.5416666666666665E-3</v>
      </c>
      <c r="AP42" s="139">
        <f t="shared" si="8"/>
        <v>2.5416666666666665E-3</v>
      </c>
      <c r="AQ42" s="139">
        <f t="shared" si="8"/>
        <v>2.5416666666666665E-3</v>
      </c>
      <c r="AR42" s="139">
        <f t="shared" si="8"/>
        <v>2.5416666666666665E-3</v>
      </c>
      <c r="AS42" s="139">
        <f t="shared" si="8"/>
        <v>2.5416666666666665E-3</v>
      </c>
      <c r="AT42" s="139">
        <f t="shared" si="8"/>
        <v>2.5416666666666665E-3</v>
      </c>
      <c r="AU42" s="139">
        <f t="shared" si="8"/>
        <v>2.5416666666666665E-3</v>
      </c>
      <c r="AV42" s="139">
        <f t="shared" si="8"/>
        <v>2.5416666666666665E-3</v>
      </c>
      <c r="AW42" s="139">
        <f t="shared" si="8"/>
        <v>2.5416666666666665E-3</v>
      </c>
      <c r="AX42" s="139">
        <f t="shared" si="8"/>
        <v>2.5416666666666665E-3</v>
      </c>
      <c r="AY42" s="139">
        <f t="shared" si="8"/>
        <v>2.5416666666666665E-3</v>
      </c>
    </row>
    <row r="43" spans="1:51" s="134" customFormat="1">
      <c r="A43" s="13">
        <v>56</v>
      </c>
      <c r="C43" s="134" t="s">
        <v>35</v>
      </c>
      <c r="D43" s="137">
        <f t="shared" ref="D43:AY43" si="9">D41*D42</f>
        <v>0</v>
      </c>
      <c r="E43" s="137">
        <f t="shared" si="9"/>
        <v>0</v>
      </c>
      <c r="F43" s="137">
        <f t="shared" si="9"/>
        <v>0</v>
      </c>
      <c r="G43" s="137">
        <f t="shared" si="9"/>
        <v>0</v>
      </c>
      <c r="H43" s="137">
        <f t="shared" si="9"/>
        <v>0</v>
      </c>
      <c r="I43" s="137">
        <f t="shared" si="9"/>
        <v>0</v>
      </c>
      <c r="J43" s="137">
        <f t="shared" si="9"/>
        <v>0</v>
      </c>
      <c r="K43" s="137">
        <f t="shared" si="9"/>
        <v>0</v>
      </c>
      <c r="L43" s="137">
        <f t="shared" si="9"/>
        <v>0</v>
      </c>
      <c r="M43" s="137">
        <f t="shared" si="9"/>
        <v>0</v>
      </c>
      <c r="N43" s="137">
        <f t="shared" si="9"/>
        <v>0</v>
      </c>
      <c r="O43" s="137">
        <f t="shared" si="9"/>
        <v>0</v>
      </c>
      <c r="P43" s="137">
        <f t="shared" si="9"/>
        <v>0</v>
      </c>
      <c r="Q43" s="137">
        <f t="shared" si="9"/>
        <v>0</v>
      </c>
      <c r="R43" s="137">
        <f t="shared" si="9"/>
        <v>0</v>
      </c>
      <c r="S43" s="137">
        <f t="shared" si="9"/>
        <v>0</v>
      </c>
      <c r="T43" s="137">
        <f t="shared" si="9"/>
        <v>0</v>
      </c>
      <c r="U43" s="137">
        <f t="shared" si="9"/>
        <v>0</v>
      </c>
      <c r="V43" s="137">
        <f t="shared" si="9"/>
        <v>0</v>
      </c>
      <c r="W43" s="137">
        <f t="shared" si="9"/>
        <v>0</v>
      </c>
      <c r="X43" s="137">
        <f t="shared" si="9"/>
        <v>0</v>
      </c>
      <c r="Y43" s="137">
        <f t="shared" si="9"/>
        <v>0</v>
      </c>
      <c r="Z43" s="137">
        <f t="shared" si="9"/>
        <v>0</v>
      </c>
      <c r="AA43" s="137">
        <f t="shared" si="9"/>
        <v>0</v>
      </c>
      <c r="AB43" s="137">
        <f t="shared" si="9"/>
        <v>0</v>
      </c>
      <c r="AC43" s="137">
        <f t="shared" si="9"/>
        <v>0</v>
      </c>
      <c r="AD43" s="137">
        <f t="shared" si="9"/>
        <v>0</v>
      </c>
      <c r="AE43" s="137">
        <f t="shared" si="9"/>
        <v>0</v>
      </c>
      <c r="AF43" s="137">
        <f t="shared" si="9"/>
        <v>0</v>
      </c>
      <c r="AG43" s="137">
        <f t="shared" si="9"/>
        <v>0</v>
      </c>
      <c r="AH43" s="137">
        <f t="shared" si="9"/>
        <v>0</v>
      </c>
      <c r="AI43" s="137">
        <f t="shared" si="9"/>
        <v>0</v>
      </c>
      <c r="AJ43" s="137">
        <f t="shared" si="9"/>
        <v>0</v>
      </c>
      <c r="AK43" s="137">
        <f t="shared" si="9"/>
        <v>0</v>
      </c>
      <c r="AL43" s="137">
        <f t="shared" si="9"/>
        <v>0</v>
      </c>
      <c r="AM43" s="137">
        <f t="shared" si="9"/>
        <v>0</v>
      </c>
      <c r="AN43" s="137">
        <f t="shared" si="9"/>
        <v>0</v>
      </c>
      <c r="AO43" s="137">
        <f t="shared" si="9"/>
        <v>0</v>
      </c>
      <c r="AP43" s="137">
        <f t="shared" si="9"/>
        <v>0</v>
      </c>
      <c r="AQ43" s="137">
        <f t="shared" si="9"/>
        <v>0</v>
      </c>
      <c r="AR43" s="137">
        <f t="shared" si="9"/>
        <v>0</v>
      </c>
      <c r="AS43" s="137">
        <f t="shared" si="9"/>
        <v>0</v>
      </c>
      <c r="AT43" s="137">
        <f t="shared" si="9"/>
        <v>0</v>
      </c>
      <c r="AU43" s="137">
        <f t="shared" si="9"/>
        <v>0</v>
      </c>
      <c r="AV43" s="137">
        <f t="shared" si="9"/>
        <v>0</v>
      </c>
      <c r="AW43" s="137">
        <f t="shared" si="9"/>
        <v>0</v>
      </c>
      <c r="AX43" s="137">
        <f t="shared" si="9"/>
        <v>0</v>
      </c>
      <c r="AY43" s="137">
        <f t="shared" si="9"/>
        <v>0</v>
      </c>
    </row>
    <row r="44" spans="1:51" s="134" customFormat="1">
      <c r="A44" s="13">
        <v>57</v>
      </c>
      <c r="C44" s="134" t="s">
        <v>144</v>
      </c>
      <c r="D44" s="136">
        <f>'Calculations - Services'!B27</f>
        <v>0</v>
      </c>
      <c r="E44" s="136">
        <f>'Calculations - Services'!C27</f>
        <v>0</v>
      </c>
      <c r="F44" s="136">
        <f>'Calculations - Services'!D27</f>
        <v>0</v>
      </c>
      <c r="G44" s="136">
        <f>'Calculations - Services'!E27</f>
        <v>0</v>
      </c>
      <c r="H44" s="136">
        <f>'Calculations - Services'!F27</f>
        <v>0</v>
      </c>
      <c r="I44" s="136">
        <f>'Calculations - Services'!G27</f>
        <v>0</v>
      </c>
      <c r="J44" s="136">
        <f>'Calculations - Services'!H27</f>
        <v>0</v>
      </c>
      <c r="K44" s="136">
        <f>'Calculations - Services'!I27</f>
        <v>0</v>
      </c>
      <c r="L44" s="136">
        <f>'Calculations - Services'!J27</f>
        <v>0</v>
      </c>
      <c r="M44" s="136">
        <f>'Calculations - Services'!K27</f>
        <v>0</v>
      </c>
      <c r="N44" s="136">
        <f>'Calculations - Services'!L27</f>
        <v>0</v>
      </c>
      <c r="O44" s="136">
        <f>'Calculations - Services'!M27</f>
        <v>0</v>
      </c>
      <c r="P44" s="136">
        <f>'Calculations - Services'!N27</f>
        <v>0</v>
      </c>
      <c r="Q44" s="136">
        <f>'Calculations - Services'!O27</f>
        <v>0</v>
      </c>
      <c r="R44" s="136">
        <f>'Calculations - Services'!P27</f>
        <v>0</v>
      </c>
      <c r="S44" s="136">
        <f>'Calculations - Services'!Q27</f>
        <v>0</v>
      </c>
      <c r="T44" s="136">
        <f>'Calculations - Services'!R27</f>
        <v>0</v>
      </c>
      <c r="U44" s="136">
        <f>'Calculations - Services'!S27</f>
        <v>0</v>
      </c>
      <c r="V44" s="136">
        <f>'Calculations - Services'!T27</f>
        <v>0</v>
      </c>
      <c r="W44" s="136">
        <f>'Calculations - Services'!U27</f>
        <v>0</v>
      </c>
      <c r="X44" s="136">
        <f>'Calculations - Services'!V27</f>
        <v>0</v>
      </c>
      <c r="Y44" s="136">
        <f>'Calculations - Services'!W27</f>
        <v>0</v>
      </c>
      <c r="Z44" s="136">
        <f>'Calculations - Services'!X27</f>
        <v>0</v>
      </c>
      <c r="AA44" s="136">
        <f>'Calculations - Services'!Y27</f>
        <v>0</v>
      </c>
      <c r="AB44" s="136">
        <f>'Calculations - Services'!Z27</f>
        <v>0</v>
      </c>
      <c r="AC44" s="136">
        <f>'Calculations - Services'!AA27</f>
        <v>0</v>
      </c>
      <c r="AD44" s="136">
        <f>'Calculations - Services'!AB27</f>
        <v>0</v>
      </c>
      <c r="AE44" s="136">
        <f>'Calculations - Services'!AC27</f>
        <v>0</v>
      </c>
      <c r="AF44" s="136">
        <f>'Calculations - Services'!AD27</f>
        <v>0</v>
      </c>
      <c r="AG44" s="136">
        <f>'Calculations - Services'!AE27</f>
        <v>0</v>
      </c>
      <c r="AH44" s="136">
        <f>'Calculations - Services'!AF27</f>
        <v>0</v>
      </c>
      <c r="AI44" s="136">
        <f>'Calculations - Services'!AG27</f>
        <v>0</v>
      </c>
      <c r="AJ44" s="136">
        <f>'Calculations - Services'!AH27</f>
        <v>0</v>
      </c>
      <c r="AK44" s="136">
        <f>'Calculations - Services'!AI27</f>
        <v>0</v>
      </c>
      <c r="AL44" s="136">
        <f>'Calculations - Services'!AJ27</f>
        <v>0</v>
      </c>
      <c r="AM44" s="136">
        <f>'Calculations - Services'!AK27</f>
        <v>0</v>
      </c>
      <c r="AN44" s="136">
        <f>'Calculations - Services'!AL27</f>
        <v>0</v>
      </c>
      <c r="AO44" s="136">
        <f>'Calculations - Services'!AM27</f>
        <v>0</v>
      </c>
      <c r="AP44" s="136">
        <f>'Calculations - Services'!AN27</f>
        <v>0</v>
      </c>
      <c r="AQ44" s="136">
        <f>'Calculations - Services'!AO27</f>
        <v>0</v>
      </c>
      <c r="AR44" s="136">
        <f>'Calculations - Services'!AP27</f>
        <v>0</v>
      </c>
      <c r="AS44" s="136">
        <f>'Calculations - Services'!AQ27</f>
        <v>0</v>
      </c>
      <c r="AT44" s="136">
        <f>'Calculations - Services'!AR27</f>
        <v>0</v>
      </c>
      <c r="AU44" s="136">
        <f>'Calculations - Services'!AS27</f>
        <v>0</v>
      </c>
      <c r="AV44" s="136">
        <f>'Calculations - Services'!AT27</f>
        <v>0</v>
      </c>
      <c r="AW44" s="136">
        <f>'Calculations - Services'!AU27</f>
        <v>0</v>
      </c>
      <c r="AX44" s="136">
        <f>'Calculations - Services'!AV27</f>
        <v>0</v>
      </c>
      <c r="AY44" s="136">
        <f>'Calculations - Services'!AW27</f>
        <v>0</v>
      </c>
    </row>
    <row r="45" spans="1:51" s="134" customFormat="1">
      <c r="A45" s="13">
        <v>58</v>
      </c>
      <c r="C45" s="134" t="s">
        <v>37</v>
      </c>
      <c r="D45" s="136">
        <f t="shared" ref="D45:AY45" si="10">D43-D44</f>
        <v>0</v>
      </c>
      <c r="E45" s="136">
        <f t="shared" si="10"/>
        <v>0</v>
      </c>
      <c r="F45" s="136">
        <f t="shared" si="10"/>
        <v>0</v>
      </c>
      <c r="G45" s="136">
        <f t="shared" si="10"/>
        <v>0</v>
      </c>
      <c r="H45" s="136">
        <f t="shared" si="10"/>
        <v>0</v>
      </c>
      <c r="I45" s="136">
        <f t="shared" si="10"/>
        <v>0</v>
      </c>
      <c r="J45" s="136">
        <f t="shared" si="10"/>
        <v>0</v>
      </c>
      <c r="K45" s="136">
        <f t="shared" si="10"/>
        <v>0</v>
      </c>
      <c r="L45" s="136">
        <f t="shared" si="10"/>
        <v>0</v>
      </c>
      <c r="M45" s="136">
        <f t="shared" si="10"/>
        <v>0</v>
      </c>
      <c r="N45" s="136">
        <f t="shared" si="10"/>
        <v>0</v>
      </c>
      <c r="O45" s="136">
        <f t="shared" si="10"/>
        <v>0</v>
      </c>
      <c r="P45" s="136">
        <f t="shared" si="10"/>
        <v>0</v>
      </c>
      <c r="Q45" s="136">
        <f t="shared" si="10"/>
        <v>0</v>
      </c>
      <c r="R45" s="136">
        <f t="shared" si="10"/>
        <v>0</v>
      </c>
      <c r="S45" s="136">
        <f t="shared" si="10"/>
        <v>0</v>
      </c>
      <c r="T45" s="136">
        <f t="shared" si="10"/>
        <v>0</v>
      </c>
      <c r="U45" s="136">
        <f t="shared" si="10"/>
        <v>0</v>
      </c>
      <c r="V45" s="136">
        <f t="shared" si="10"/>
        <v>0</v>
      </c>
      <c r="W45" s="136">
        <f t="shared" si="10"/>
        <v>0</v>
      </c>
      <c r="X45" s="136">
        <f t="shared" si="10"/>
        <v>0</v>
      </c>
      <c r="Y45" s="136">
        <f t="shared" si="10"/>
        <v>0</v>
      </c>
      <c r="Z45" s="136">
        <f t="shared" si="10"/>
        <v>0</v>
      </c>
      <c r="AA45" s="136">
        <f t="shared" si="10"/>
        <v>0</v>
      </c>
      <c r="AB45" s="136">
        <f t="shared" si="10"/>
        <v>0</v>
      </c>
      <c r="AC45" s="136">
        <f t="shared" si="10"/>
        <v>0</v>
      </c>
      <c r="AD45" s="136">
        <f t="shared" si="10"/>
        <v>0</v>
      </c>
      <c r="AE45" s="136">
        <f t="shared" si="10"/>
        <v>0</v>
      </c>
      <c r="AF45" s="136">
        <f t="shared" si="10"/>
        <v>0</v>
      </c>
      <c r="AG45" s="136">
        <f t="shared" si="10"/>
        <v>0</v>
      </c>
      <c r="AH45" s="136">
        <f t="shared" si="10"/>
        <v>0</v>
      </c>
      <c r="AI45" s="136">
        <f t="shared" si="10"/>
        <v>0</v>
      </c>
      <c r="AJ45" s="136">
        <f t="shared" si="10"/>
        <v>0</v>
      </c>
      <c r="AK45" s="136">
        <f t="shared" si="10"/>
        <v>0</v>
      </c>
      <c r="AL45" s="136">
        <f t="shared" si="10"/>
        <v>0</v>
      </c>
      <c r="AM45" s="136">
        <f t="shared" si="10"/>
        <v>0</v>
      </c>
      <c r="AN45" s="136">
        <f t="shared" si="10"/>
        <v>0</v>
      </c>
      <c r="AO45" s="136">
        <f t="shared" si="10"/>
        <v>0</v>
      </c>
      <c r="AP45" s="136">
        <f t="shared" si="10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0</v>
      </c>
      <c r="AY45" s="136">
        <f t="shared" si="10"/>
        <v>0</v>
      </c>
    </row>
    <row r="46" spans="1:51" s="134" customFormat="1">
      <c r="A46" s="13">
        <v>59</v>
      </c>
      <c r="C46" s="134" t="s">
        <v>145</v>
      </c>
      <c r="D46" s="136">
        <f t="shared" ref="D46:O46" si="11">D45*0.2472</f>
        <v>0</v>
      </c>
      <c r="E46" s="136">
        <f t="shared" si="11"/>
        <v>0</v>
      </c>
      <c r="F46" s="136">
        <f t="shared" si="11"/>
        <v>0</v>
      </c>
      <c r="G46" s="136">
        <f t="shared" si="11"/>
        <v>0</v>
      </c>
      <c r="H46" s="136">
        <f t="shared" si="11"/>
        <v>0</v>
      </c>
      <c r="I46" s="136">
        <f t="shared" si="11"/>
        <v>0</v>
      </c>
      <c r="J46" s="136">
        <f t="shared" si="11"/>
        <v>0</v>
      </c>
      <c r="K46" s="136">
        <f t="shared" si="11"/>
        <v>0</v>
      </c>
      <c r="L46" s="136">
        <f t="shared" si="11"/>
        <v>0</v>
      </c>
      <c r="M46" s="136">
        <f t="shared" si="11"/>
        <v>0</v>
      </c>
      <c r="N46" s="136">
        <f t="shared" si="11"/>
        <v>0</v>
      </c>
      <c r="O46" s="136">
        <f t="shared" si="11"/>
        <v>0</v>
      </c>
      <c r="P46" s="136">
        <f>-'Calculations - Services'!N34</f>
        <v>0</v>
      </c>
      <c r="Q46" s="136">
        <f>-'Calculations - Services'!O34</f>
        <v>0</v>
      </c>
      <c r="R46" s="136">
        <f>-'Calculations - Services'!P34</f>
        <v>0</v>
      </c>
      <c r="S46" s="136">
        <f>-'Calculations - Services'!Q34</f>
        <v>0</v>
      </c>
      <c r="T46" s="136">
        <f>-'Calculations - Services'!R34</f>
        <v>0</v>
      </c>
      <c r="U46" s="136">
        <f>-'Calculations - Services'!S34</f>
        <v>0</v>
      </c>
      <c r="V46" s="136">
        <f>-'Calculations - Services'!T34</f>
        <v>0</v>
      </c>
      <c r="W46" s="136">
        <f>-'Calculations - Services'!U34</f>
        <v>0</v>
      </c>
      <c r="X46" s="136">
        <f>-'Calculations - Services'!V34</f>
        <v>0</v>
      </c>
      <c r="Y46" s="136">
        <f>-'Calculations - Services'!W34</f>
        <v>0</v>
      </c>
      <c r="Z46" s="136">
        <f>-'Calculations - Services'!X34</f>
        <v>0</v>
      </c>
      <c r="AA46" s="136">
        <f>-'Calculations - Services'!Y34</f>
        <v>0</v>
      </c>
      <c r="AB46" s="136">
        <f>-'Calculations - Services'!Z35</f>
        <v>0</v>
      </c>
      <c r="AC46" s="136">
        <f>-'Calculations - Services'!AA35</f>
        <v>0</v>
      </c>
      <c r="AD46" s="136">
        <f>-'Calculations - Services'!AB35</f>
        <v>0</v>
      </c>
      <c r="AE46" s="136">
        <f>-'Calculations - Services'!AC35</f>
        <v>0</v>
      </c>
      <c r="AF46" s="136">
        <f>-'Calculations - Services'!AD35</f>
        <v>0</v>
      </c>
      <c r="AG46" s="136">
        <f>-'Calculations - Services'!AE35</f>
        <v>0</v>
      </c>
      <c r="AH46" s="136">
        <f>-'Calculations - Services'!AF35</f>
        <v>0</v>
      </c>
      <c r="AI46" s="136">
        <f>-'Calculations - Services'!AG35</f>
        <v>0</v>
      </c>
      <c r="AJ46" s="136">
        <f>-'Calculations - Services'!AH35</f>
        <v>0</v>
      </c>
      <c r="AK46" s="136">
        <f>-'Calculations - Services'!AI35</f>
        <v>0</v>
      </c>
      <c r="AL46" s="136">
        <f>-'Calculations - Services'!AJ35</f>
        <v>0</v>
      </c>
      <c r="AM46" s="136">
        <f>-'Calculations - Services'!AK35</f>
        <v>0</v>
      </c>
      <c r="AN46" s="136">
        <f>-'Calculations - Services'!AL34</f>
        <v>0</v>
      </c>
      <c r="AO46" s="136">
        <f>-'Calculations - Services'!AM34</f>
        <v>0</v>
      </c>
      <c r="AP46" s="136">
        <f>-'Calculations - Services'!AN34</f>
        <v>0</v>
      </c>
      <c r="AQ46" s="136">
        <f>-'Calculations - Services'!AO34</f>
        <v>0</v>
      </c>
      <c r="AR46" s="136">
        <f>-'Calculations - Services'!AP34</f>
        <v>0</v>
      </c>
      <c r="AS46" s="136">
        <f>-'Calculations - Services'!AQ34</f>
        <v>0</v>
      </c>
      <c r="AT46" s="136">
        <f>-'Calculations - Services'!AR34</f>
        <v>0</v>
      </c>
      <c r="AU46" s="136">
        <f>-'Calculations - Services'!AS34</f>
        <v>0</v>
      </c>
      <c r="AV46" s="136">
        <f>-'Calculations - Services'!AT34</f>
        <v>0</v>
      </c>
      <c r="AW46" s="136">
        <f>-'Calculations - Services'!AU34</f>
        <v>0</v>
      </c>
      <c r="AX46" s="136">
        <f>-'Calculations - Services'!AV34</f>
        <v>0</v>
      </c>
      <c r="AY46" s="136">
        <f>-'Calculations - Services'!AW34</f>
        <v>0</v>
      </c>
    </row>
    <row r="47" spans="1:51" s="134" customFormat="1">
      <c r="A47" s="13">
        <v>60</v>
      </c>
      <c r="C47" s="134" t="s">
        <v>38</v>
      </c>
      <c r="D47" s="136">
        <f>D46</f>
        <v>0</v>
      </c>
      <c r="E47" s="136">
        <f t="shared" ref="E47:AY47" si="12">D47+E46</f>
        <v>0</v>
      </c>
      <c r="F47" s="136">
        <f t="shared" si="12"/>
        <v>0</v>
      </c>
      <c r="G47" s="136">
        <f t="shared" si="12"/>
        <v>0</v>
      </c>
      <c r="H47" s="136">
        <f t="shared" si="12"/>
        <v>0</v>
      </c>
      <c r="I47" s="136">
        <f t="shared" si="12"/>
        <v>0</v>
      </c>
      <c r="J47" s="136">
        <f t="shared" si="12"/>
        <v>0</v>
      </c>
      <c r="K47" s="136">
        <f t="shared" si="12"/>
        <v>0</v>
      </c>
      <c r="L47" s="136">
        <f t="shared" si="12"/>
        <v>0</v>
      </c>
      <c r="M47" s="136">
        <f t="shared" si="12"/>
        <v>0</v>
      </c>
      <c r="N47" s="136">
        <f t="shared" si="12"/>
        <v>0</v>
      </c>
      <c r="O47" s="136">
        <f t="shared" si="12"/>
        <v>0</v>
      </c>
      <c r="P47" s="136">
        <f t="shared" si="12"/>
        <v>0</v>
      </c>
      <c r="Q47" s="136">
        <f t="shared" si="12"/>
        <v>0</v>
      </c>
      <c r="R47" s="136">
        <f t="shared" si="12"/>
        <v>0</v>
      </c>
      <c r="S47" s="136">
        <f t="shared" si="12"/>
        <v>0</v>
      </c>
      <c r="T47" s="136">
        <f t="shared" si="12"/>
        <v>0</v>
      </c>
      <c r="U47" s="136">
        <f t="shared" si="12"/>
        <v>0</v>
      </c>
      <c r="V47" s="136">
        <f t="shared" si="12"/>
        <v>0</v>
      </c>
      <c r="W47" s="136">
        <f t="shared" si="12"/>
        <v>0</v>
      </c>
      <c r="X47" s="136">
        <f t="shared" si="12"/>
        <v>0</v>
      </c>
      <c r="Y47" s="136">
        <f t="shared" si="12"/>
        <v>0</v>
      </c>
      <c r="Z47" s="136">
        <f t="shared" si="12"/>
        <v>0</v>
      </c>
      <c r="AA47" s="136">
        <f t="shared" si="12"/>
        <v>0</v>
      </c>
      <c r="AB47" s="136">
        <f t="shared" si="12"/>
        <v>0</v>
      </c>
      <c r="AC47" s="136">
        <f t="shared" si="12"/>
        <v>0</v>
      </c>
      <c r="AD47" s="136">
        <f t="shared" si="12"/>
        <v>0</v>
      </c>
      <c r="AE47" s="136">
        <f t="shared" si="12"/>
        <v>0</v>
      </c>
      <c r="AF47" s="136">
        <f t="shared" si="12"/>
        <v>0</v>
      </c>
      <c r="AG47" s="136">
        <f t="shared" si="12"/>
        <v>0</v>
      </c>
      <c r="AH47" s="136">
        <f t="shared" si="12"/>
        <v>0</v>
      </c>
      <c r="AI47" s="136">
        <f t="shared" si="12"/>
        <v>0</v>
      </c>
      <c r="AJ47" s="136">
        <f t="shared" si="12"/>
        <v>0</v>
      </c>
      <c r="AK47" s="136">
        <f t="shared" si="12"/>
        <v>0</v>
      </c>
      <c r="AL47" s="136">
        <f t="shared" si="12"/>
        <v>0</v>
      </c>
      <c r="AM47" s="136">
        <f t="shared" si="12"/>
        <v>0</v>
      </c>
      <c r="AN47" s="136">
        <f t="shared" si="12"/>
        <v>0</v>
      </c>
      <c r="AO47" s="136">
        <f t="shared" si="12"/>
        <v>0</v>
      </c>
      <c r="AP47" s="136">
        <f t="shared" si="12"/>
        <v>0</v>
      </c>
      <c r="AQ47" s="136">
        <f t="shared" si="12"/>
        <v>0</v>
      </c>
      <c r="AR47" s="136">
        <f t="shared" si="12"/>
        <v>0</v>
      </c>
      <c r="AS47" s="136">
        <f t="shared" si="12"/>
        <v>0</v>
      </c>
      <c r="AT47" s="136">
        <f t="shared" si="12"/>
        <v>0</v>
      </c>
      <c r="AU47" s="136">
        <f t="shared" si="12"/>
        <v>0</v>
      </c>
      <c r="AV47" s="136">
        <f t="shared" si="12"/>
        <v>0</v>
      </c>
      <c r="AW47" s="136">
        <f t="shared" si="12"/>
        <v>0</v>
      </c>
      <c r="AX47" s="136">
        <f t="shared" si="12"/>
        <v>0</v>
      </c>
      <c r="AY47" s="136">
        <f t="shared" si="12"/>
        <v>0</v>
      </c>
    </row>
    <row r="48" spans="1:51" s="134" customFormat="1">
      <c r="A48" s="13">
        <v>61</v>
      </c>
      <c r="C48" s="134" t="s">
        <v>36</v>
      </c>
      <c r="D48" s="152">
        <v>0</v>
      </c>
      <c r="E48" s="152">
        <f t="shared" ref="E48:AY48" si="13">(D48-E43-SUM(E34:E36)-E38)</f>
        <v>0</v>
      </c>
      <c r="F48" s="152">
        <f t="shared" si="13"/>
        <v>0</v>
      </c>
      <c r="G48" s="152">
        <f t="shared" si="13"/>
        <v>0</v>
      </c>
      <c r="H48" s="152">
        <f t="shared" si="13"/>
        <v>0</v>
      </c>
      <c r="I48" s="152">
        <f t="shared" si="13"/>
        <v>0</v>
      </c>
      <c r="J48" s="152">
        <f t="shared" si="13"/>
        <v>0</v>
      </c>
      <c r="K48" s="152">
        <f t="shared" si="13"/>
        <v>0</v>
      </c>
      <c r="L48" s="152">
        <f t="shared" si="13"/>
        <v>0</v>
      </c>
      <c r="M48" s="152">
        <f t="shared" si="13"/>
        <v>0</v>
      </c>
      <c r="N48" s="152">
        <f t="shared" si="13"/>
        <v>0</v>
      </c>
      <c r="O48" s="152">
        <f t="shared" si="13"/>
        <v>0</v>
      </c>
      <c r="P48" s="152">
        <f t="shared" si="13"/>
        <v>0</v>
      </c>
      <c r="Q48" s="152">
        <f t="shared" si="13"/>
        <v>0</v>
      </c>
      <c r="R48" s="152">
        <f t="shared" si="13"/>
        <v>0</v>
      </c>
      <c r="S48" s="152">
        <f t="shared" si="13"/>
        <v>0</v>
      </c>
      <c r="T48" s="152">
        <f t="shared" si="13"/>
        <v>0</v>
      </c>
      <c r="U48" s="152">
        <f t="shared" si="13"/>
        <v>0</v>
      </c>
      <c r="V48" s="152">
        <f t="shared" si="13"/>
        <v>0</v>
      </c>
      <c r="W48" s="152">
        <f t="shared" si="13"/>
        <v>0</v>
      </c>
      <c r="X48" s="152">
        <f t="shared" si="13"/>
        <v>0</v>
      </c>
      <c r="Y48" s="152">
        <f t="shared" si="13"/>
        <v>0</v>
      </c>
      <c r="Z48" s="152">
        <f t="shared" si="13"/>
        <v>0</v>
      </c>
      <c r="AA48" s="152">
        <f t="shared" si="13"/>
        <v>0</v>
      </c>
      <c r="AB48" s="152">
        <f t="shared" si="13"/>
        <v>0</v>
      </c>
      <c r="AC48" s="152">
        <f t="shared" si="13"/>
        <v>0</v>
      </c>
      <c r="AD48" s="152">
        <f t="shared" si="13"/>
        <v>0</v>
      </c>
      <c r="AE48" s="152">
        <f t="shared" si="13"/>
        <v>0</v>
      </c>
      <c r="AF48" s="152">
        <f t="shared" si="13"/>
        <v>0</v>
      </c>
      <c r="AG48" s="152">
        <f t="shared" si="13"/>
        <v>0</v>
      </c>
      <c r="AH48" s="152">
        <f t="shared" si="13"/>
        <v>0</v>
      </c>
      <c r="AI48" s="152">
        <f t="shared" si="13"/>
        <v>0</v>
      </c>
      <c r="AJ48" s="152">
        <f t="shared" si="13"/>
        <v>0</v>
      </c>
      <c r="AK48" s="152">
        <f t="shared" si="13"/>
        <v>0</v>
      </c>
      <c r="AL48" s="152">
        <f t="shared" si="13"/>
        <v>0</v>
      </c>
      <c r="AM48" s="152">
        <f t="shared" si="13"/>
        <v>0</v>
      </c>
      <c r="AN48" s="152">
        <f t="shared" si="13"/>
        <v>0</v>
      </c>
      <c r="AO48" s="152">
        <f t="shared" si="13"/>
        <v>0</v>
      </c>
      <c r="AP48" s="152">
        <f t="shared" si="13"/>
        <v>0</v>
      </c>
      <c r="AQ48" s="152">
        <f t="shared" si="13"/>
        <v>0</v>
      </c>
      <c r="AR48" s="152">
        <f t="shared" si="13"/>
        <v>0</v>
      </c>
      <c r="AS48" s="152">
        <f t="shared" si="13"/>
        <v>0</v>
      </c>
      <c r="AT48" s="152">
        <f t="shared" si="13"/>
        <v>0</v>
      </c>
      <c r="AU48" s="152">
        <f t="shared" si="13"/>
        <v>0</v>
      </c>
      <c r="AV48" s="152">
        <f t="shared" si="13"/>
        <v>0</v>
      </c>
      <c r="AW48" s="152">
        <f t="shared" si="13"/>
        <v>0</v>
      </c>
      <c r="AX48" s="152">
        <f t="shared" si="13"/>
        <v>0</v>
      </c>
      <c r="AY48" s="152">
        <f t="shared" si="13"/>
        <v>0</v>
      </c>
    </row>
    <row r="49" spans="1:40" s="134" customFormat="1">
      <c r="A49" s="13">
        <v>62</v>
      </c>
      <c r="C49" s="121" t="s">
        <v>213</v>
      </c>
      <c r="D49" s="136">
        <v>112328.49026666663</v>
      </c>
      <c r="E49" s="136">
        <f t="shared" ref="E49:AN50" si="14">((D47/2)+SUM(E47:O47)+(P47/2))/12</f>
        <v>0</v>
      </c>
      <c r="F49" s="136">
        <f t="shared" si="14"/>
        <v>0</v>
      </c>
      <c r="G49" s="136">
        <f t="shared" si="14"/>
        <v>0</v>
      </c>
      <c r="H49" s="136">
        <f t="shared" si="14"/>
        <v>0</v>
      </c>
      <c r="I49" s="136">
        <f t="shared" si="14"/>
        <v>0</v>
      </c>
      <c r="J49" s="136">
        <f t="shared" si="14"/>
        <v>0</v>
      </c>
      <c r="K49" s="136">
        <f t="shared" si="14"/>
        <v>0</v>
      </c>
      <c r="L49" s="136">
        <f t="shared" si="14"/>
        <v>0</v>
      </c>
      <c r="M49" s="136">
        <f t="shared" si="14"/>
        <v>0</v>
      </c>
      <c r="N49" s="136">
        <f t="shared" si="14"/>
        <v>0</v>
      </c>
      <c r="O49" s="136">
        <f t="shared" si="14"/>
        <v>0</v>
      </c>
      <c r="P49" s="136">
        <f t="shared" si="14"/>
        <v>0</v>
      </c>
      <c r="Q49" s="136">
        <f t="shared" si="14"/>
        <v>0</v>
      </c>
      <c r="R49" s="136">
        <f t="shared" si="14"/>
        <v>0</v>
      </c>
      <c r="S49" s="136">
        <f t="shared" si="14"/>
        <v>0</v>
      </c>
      <c r="T49" s="136">
        <f t="shared" si="14"/>
        <v>0</v>
      </c>
      <c r="U49" s="136">
        <f t="shared" si="14"/>
        <v>0</v>
      </c>
      <c r="V49" s="136">
        <f t="shared" si="14"/>
        <v>0</v>
      </c>
      <c r="W49" s="136">
        <f t="shared" si="14"/>
        <v>0</v>
      </c>
      <c r="X49" s="136">
        <f t="shared" si="14"/>
        <v>0</v>
      </c>
      <c r="Y49" s="136">
        <f t="shared" si="14"/>
        <v>0</v>
      </c>
      <c r="Z49" s="136">
        <f t="shared" si="14"/>
        <v>0</v>
      </c>
      <c r="AA49" s="136">
        <f t="shared" si="14"/>
        <v>0</v>
      </c>
      <c r="AB49" s="136">
        <f t="shared" si="14"/>
        <v>0</v>
      </c>
      <c r="AC49" s="136">
        <f t="shared" si="14"/>
        <v>0</v>
      </c>
      <c r="AD49" s="136">
        <f t="shared" si="14"/>
        <v>0</v>
      </c>
      <c r="AE49" s="136">
        <f t="shared" si="14"/>
        <v>0</v>
      </c>
      <c r="AF49" s="136">
        <f t="shared" si="14"/>
        <v>0</v>
      </c>
      <c r="AG49" s="136">
        <f t="shared" si="14"/>
        <v>0</v>
      </c>
      <c r="AH49" s="136">
        <f t="shared" si="14"/>
        <v>0</v>
      </c>
      <c r="AI49" s="136">
        <f t="shared" si="14"/>
        <v>0</v>
      </c>
      <c r="AJ49" s="136">
        <f t="shared" si="14"/>
        <v>0</v>
      </c>
      <c r="AK49" s="136">
        <f t="shared" si="14"/>
        <v>0</v>
      </c>
      <c r="AL49" s="136">
        <f t="shared" si="14"/>
        <v>0</v>
      </c>
      <c r="AM49" s="136">
        <f t="shared" si="14"/>
        <v>0</v>
      </c>
      <c r="AN49" s="136">
        <f t="shared" si="14"/>
        <v>0</v>
      </c>
    </row>
    <row r="50" spans="1:40" s="132" customFormat="1">
      <c r="A50" s="13">
        <v>63</v>
      </c>
      <c r="C50" s="144" t="s">
        <v>214</v>
      </c>
      <c r="D50" s="136">
        <v>6572.7222222222226</v>
      </c>
      <c r="E50" s="136">
        <f t="shared" si="14"/>
        <v>0</v>
      </c>
      <c r="F50" s="136">
        <f t="shared" si="14"/>
        <v>0</v>
      </c>
      <c r="G50" s="136">
        <f t="shared" si="14"/>
        <v>0</v>
      </c>
      <c r="H50" s="136">
        <f t="shared" si="14"/>
        <v>0</v>
      </c>
      <c r="I50" s="136">
        <f t="shared" si="14"/>
        <v>0</v>
      </c>
      <c r="J50" s="136">
        <f t="shared" si="14"/>
        <v>0</v>
      </c>
      <c r="K50" s="136">
        <f t="shared" si="14"/>
        <v>0</v>
      </c>
      <c r="L50" s="136">
        <f t="shared" si="14"/>
        <v>0</v>
      </c>
      <c r="M50" s="136">
        <f t="shared" si="14"/>
        <v>0</v>
      </c>
      <c r="N50" s="136">
        <f t="shared" si="14"/>
        <v>0</v>
      </c>
      <c r="O50" s="136">
        <f t="shared" si="14"/>
        <v>0</v>
      </c>
      <c r="P50" s="136">
        <f t="shared" si="14"/>
        <v>0</v>
      </c>
      <c r="Q50" s="136">
        <f t="shared" si="14"/>
        <v>0</v>
      </c>
      <c r="R50" s="136">
        <f t="shared" si="14"/>
        <v>0</v>
      </c>
      <c r="S50" s="136">
        <f t="shared" si="14"/>
        <v>0</v>
      </c>
      <c r="T50" s="136">
        <f t="shared" si="14"/>
        <v>0</v>
      </c>
      <c r="U50" s="136">
        <f t="shared" si="14"/>
        <v>0</v>
      </c>
      <c r="V50" s="136">
        <f t="shared" si="14"/>
        <v>0</v>
      </c>
      <c r="W50" s="136">
        <f t="shared" si="14"/>
        <v>0</v>
      </c>
      <c r="X50" s="136">
        <f t="shared" si="14"/>
        <v>0</v>
      </c>
      <c r="Y50" s="136">
        <f t="shared" si="14"/>
        <v>0</v>
      </c>
      <c r="Z50" s="136">
        <f t="shared" si="14"/>
        <v>0</v>
      </c>
      <c r="AA50" s="136">
        <f t="shared" si="14"/>
        <v>0</v>
      </c>
      <c r="AB50" s="136">
        <f t="shared" si="14"/>
        <v>0</v>
      </c>
      <c r="AC50" s="136">
        <f t="shared" si="14"/>
        <v>0</v>
      </c>
      <c r="AD50" s="136">
        <f t="shared" si="14"/>
        <v>0</v>
      </c>
      <c r="AE50" s="136">
        <f t="shared" si="14"/>
        <v>0</v>
      </c>
      <c r="AF50" s="136">
        <f t="shared" si="14"/>
        <v>0</v>
      </c>
      <c r="AG50" s="136">
        <f t="shared" si="14"/>
        <v>0</v>
      </c>
      <c r="AH50" s="136">
        <f t="shared" si="14"/>
        <v>0</v>
      </c>
      <c r="AI50" s="136">
        <f t="shared" si="14"/>
        <v>0</v>
      </c>
      <c r="AJ50" s="136">
        <f t="shared" si="14"/>
        <v>0</v>
      </c>
      <c r="AK50" s="136">
        <f t="shared" si="14"/>
        <v>0</v>
      </c>
      <c r="AL50" s="136">
        <f t="shared" si="14"/>
        <v>0</v>
      </c>
      <c r="AM50" s="136">
        <f t="shared" si="14"/>
        <v>0</v>
      </c>
      <c r="AN50" s="136">
        <f t="shared" si="14"/>
        <v>0</v>
      </c>
    </row>
    <row r="51" spans="1:40" s="134" customFormat="1">
      <c r="A51" s="13">
        <v>64</v>
      </c>
      <c r="C51" s="121" t="s">
        <v>215</v>
      </c>
      <c r="D51" s="135">
        <v>-3065000</v>
      </c>
      <c r="E51" s="135">
        <f t="shared" ref="E51:AN51" si="15">((D40/2)+SUM(E40:O40)+(P40/2))/12</f>
        <v>0</v>
      </c>
      <c r="F51" s="135">
        <f t="shared" si="15"/>
        <v>0</v>
      </c>
      <c r="G51" s="135">
        <f t="shared" si="15"/>
        <v>0</v>
      </c>
      <c r="H51" s="135">
        <f t="shared" si="15"/>
        <v>0</v>
      </c>
      <c r="I51" s="135">
        <f t="shared" si="15"/>
        <v>0</v>
      </c>
      <c r="J51" s="135">
        <f t="shared" si="15"/>
        <v>0</v>
      </c>
      <c r="K51" s="135">
        <f t="shared" si="15"/>
        <v>0</v>
      </c>
      <c r="L51" s="135">
        <f t="shared" si="15"/>
        <v>0</v>
      </c>
      <c r="M51" s="135">
        <f t="shared" si="15"/>
        <v>0</v>
      </c>
      <c r="N51" s="135">
        <f t="shared" si="15"/>
        <v>0</v>
      </c>
      <c r="O51" s="135">
        <f t="shared" si="15"/>
        <v>0</v>
      </c>
      <c r="P51" s="135">
        <f t="shared" si="15"/>
        <v>0</v>
      </c>
      <c r="Q51" s="135">
        <f t="shared" si="15"/>
        <v>0</v>
      </c>
      <c r="R51" s="135">
        <f t="shared" si="15"/>
        <v>0</v>
      </c>
      <c r="S51" s="135">
        <f t="shared" si="15"/>
        <v>0</v>
      </c>
      <c r="T51" s="135">
        <f t="shared" si="15"/>
        <v>0</v>
      </c>
      <c r="U51" s="135">
        <f t="shared" si="15"/>
        <v>0</v>
      </c>
      <c r="V51" s="135">
        <f t="shared" si="15"/>
        <v>0</v>
      </c>
      <c r="W51" s="135">
        <f t="shared" si="15"/>
        <v>0</v>
      </c>
      <c r="X51" s="135">
        <f t="shared" si="15"/>
        <v>0</v>
      </c>
      <c r="Y51" s="135">
        <f t="shared" si="15"/>
        <v>0</v>
      </c>
      <c r="Z51" s="135">
        <f t="shared" si="15"/>
        <v>0</v>
      </c>
      <c r="AA51" s="135">
        <f t="shared" si="15"/>
        <v>0</v>
      </c>
      <c r="AB51" s="135">
        <f t="shared" si="15"/>
        <v>0</v>
      </c>
      <c r="AC51" s="135">
        <f t="shared" si="15"/>
        <v>0</v>
      </c>
      <c r="AD51" s="135">
        <f t="shared" si="15"/>
        <v>0</v>
      </c>
      <c r="AE51" s="135">
        <f t="shared" si="15"/>
        <v>0</v>
      </c>
      <c r="AF51" s="135">
        <f t="shared" si="15"/>
        <v>0</v>
      </c>
      <c r="AG51" s="135">
        <f t="shared" si="15"/>
        <v>0</v>
      </c>
      <c r="AH51" s="135">
        <f t="shared" si="15"/>
        <v>0</v>
      </c>
      <c r="AI51" s="135">
        <f t="shared" si="15"/>
        <v>0</v>
      </c>
      <c r="AJ51" s="135">
        <f t="shared" si="15"/>
        <v>0</v>
      </c>
      <c r="AK51" s="135">
        <f t="shared" si="15"/>
        <v>0</v>
      </c>
      <c r="AL51" s="135">
        <f t="shared" si="15"/>
        <v>0</v>
      </c>
      <c r="AM51" s="135">
        <f t="shared" si="15"/>
        <v>0</v>
      </c>
      <c r="AN51" s="135">
        <f t="shared" si="15"/>
        <v>0</v>
      </c>
    </row>
    <row r="52" spans="1:40" s="134" customFormat="1">
      <c r="A52" s="13">
        <v>65</v>
      </c>
      <c r="C52" s="121" t="s">
        <v>216</v>
      </c>
      <c r="D52" s="7">
        <f t="shared" ref="D52:AN52" si="16">D51</f>
        <v>-3065000</v>
      </c>
      <c r="E52" s="7">
        <f>E51</f>
        <v>0</v>
      </c>
      <c r="F52" s="7">
        <f t="shared" si="16"/>
        <v>0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7">
        <f t="shared" si="16"/>
        <v>0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7">
        <f t="shared" si="16"/>
        <v>0</v>
      </c>
      <c r="X52" s="7">
        <f t="shared" si="16"/>
        <v>0</v>
      </c>
      <c r="Y52" s="7">
        <f t="shared" si="16"/>
        <v>0</v>
      </c>
      <c r="Z52" s="7">
        <f t="shared" si="16"/>
        <v>0</v>
      </c>
      <c r="AA52" s="7">
        <f t="shared" si="16"/>
        <v>0</v>
      </c>
      <c r="AB52" s="7">
        <f t="shared" si="16"/>
        <v>0</v>
      </c>
      <c r="AC52" s="7">
        <f t="shared" si="16"/>
        <v>0</v>
      </c>
      <c r="AD52" s="7">
        <f t="shared" si="16"/>
        <v>0</v>
      </c>
      <c r="AE52" s="7">
        <f t="shared" si="16"/>
        <v>0</v>
      </c>
      <c r="AF52" s="7">
        <f t="shared" si="16"/>
        <v>0</v>
      </c>
      <c r="AG52" s="7">
        <f t="shared" si="16"/>
        <v>0</v>
      </c>
      <c r="AH52" s="7">
        <f t="shared" si="16"/>
        <v>0</v>
      </c>
      <c r="AI52" s="7">
        <f t="shared" si="16"/>
        <v>0</v>
      </c>
      <c r="AJ52" s="7">
        <f t="shared" si="16"/>
        <v>0</v>
      </c>
      <c r="AK52" s="7">
        <f t="shared" si="16"/>
        <v>0</v>
      </c>
      <c r="AL52" s="7">
        <f t="shared" si="16"/>
        <v>0</v>
      </c>
      <c r="AM52" s="7">
        <f t="shared" si="16"/>
        <v>0</v>
      </c>
      <c r="AN52" s="7">
        <f t="shared" si="16"/>
        <v>0</v>
      </c>
    </row>
    <row r="53" spans="1:40" s="134" customFormat="1" ht="6" customHeight="1"/>
    <row r="54" spans="1:40" s="134" customFormat="1">
      <c r="B54" s="213" t="s">
        <v>158</v>
      </c>
      <c r="C54" s="213"/>
    </row>
    <row r="55" spans="1:40">
      <c r="B55" s="213"/>
      <c r="C55" s="213"/>
    </row>
  </sheetData>
  <mergeCells count="1">
    <mergeCell ref="B54:C55"/>
  </mergeCells>
  <pageMargins left="0.7" right="0.7" top="0.89124999999999999" bottom="0.75" header="0.3" footer="0.3"/>
  <pageSetup scale="51" fitToWidth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8"/>
  <sheetViews>
    <sheetView tabSelected="1" view="pageLayout" zoomScaleNormal="100" zoomScaleSheetLayoutView="70" workbookViewId="0">
      <selection activeCell="G22" sqref="G22"/>
    </sheetView>
  </sheetViews>
  <sheetFormatPr defaultRowHeight="12.75"/>
  <cols>
    <col min="1" max="1" width="9.85546875" style="186" customWidth="1"/>
    <col min="2" max="2" width="55.28515625" style="3" customWidth="1"/>
    <col min="3" max="3" width="2" style="3" customWidth="1"/>
    <col min="4" max="4" width="1.140625" style="3" customWidth="1"/>
    <col min="5" max="5" width="14.140625" style="3" customWidth="1"/>
    <col min="6" max="6" width="2.42578125" style="3" customWidth="1"/>
    <col min="7" max="7" width="1.7109375" style="3" customWidth="1"/>
    <col min="8" max="8" width="15.28515625" style="3" hidden="1" customWidth="1"/>
    <col min="9" max="9" width="2.28515625" style="3" hidden="1" customWidth="1"/>
    <col min="10" max="10" width="2.42578125" style="3" hidden="1" customWidth="1"/>
    <col min="11" max="11" width="14" style="3" hidden="1" customWidth="1"/>
    <col min="12" max="12" width="9.140625" style="3"/>
    <col min="13" max="13" width="9.85546875" style="3" bestFit="1" customWidth="1"/>
    <col min="14" max="16384" width="9.140625" style="3"/>
  </cols>
  <sheetData>
    <row r="1" spans="1:13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>
      <c r="A2" s="214"/>
      <c r="B2" s="214"/>
      <c r="C2" s="214"/>
      <c r="D2" s="214"/>
      <c r="E2" s="214"/>
      <c r="F2" s="214"/>
      <c r="G2" s="168"/>
    </row>
    <row r="3" spans="1:13">
      <c r="A3" s="169"/>
      <c r="B3" s="170" t="s">
        <v>55</v>
      </c>
      <c r="C3" s="171"/>
      <c r="D3" s="171"/>
      <c r="E3" s="172" t="s">
        <v>56</v>
      </c>
      <c r="F3" s="171"/>
      <c r="G3" s="171"/>
      <c r="H3" s="172" t="s">
        <v>57</v>
      </c>
      <c r="K3" s="172" t="s">
        <v>275</v>
      </c>
    </row>
    <row r="4" spans="1:13">
      <c r="A4" s="169"/>
      <c r="B4" s="171"/>
      <c r="C4" s="171"/>
      <c r="D4" s="171"/>
      <c r="E4" s="172"/>
      <c r="F4" s="171"/>
      <c r="G4" s="171"/>
    </row>
    <row r="5" spans="1:13">
      <c r="A5" s="173"/>
      <c r="B5" s="174"/>
      <c r="C5" s="174"/>
      <c r="D5" s="174"/>
      <c r="E5" s="174" t="s">
        <v>270</v>
      </c>
      <c r="H5" s="174" t="s">
        <v>271</v>
      </c>
      <c r="K5" s="174" t="s">
        <v>272</v>
      </c>
    </row>
    <row r="6" spans="1:13">
      <c r="A6" s="173"/>
      <c r="B6" s="175"/>
      <c r="C6" s="175"/>
      <c r="D6" s="175"/>
      <c r="E6" s="176" t="s">
        <v>41</v>
      </c>
      <c r="H6" s="176" t="s">
        <v>41</v>
      </c>
      <c r="K6" s="176" t="s">
        <v>41</v>
      </c>
    </row>
    <row r="7" spans="1:13">
      <c r="A7" s="173">
        <v>1</v>
      </c>
      <c r="B7" s="123" t="s">
        <v>42</v>
      </c>
      <c r="C7" s="123"/>
      <c r="D7" s="123"/>
      <c r="E7" s="177" t="s">
        <v>277</v>
      </c>
      <c r="F7" s="178"/>
      <c r="H7" s="179">
        <f>LOOKUP(E37,'Services Detail'!$D$2:$AY$2,'Services Detail'!$D$40:$AY$40)</f>
        <v>0</v>
      </c>
      <c r="K7" s="179" t="e">
        <f>E7+H7</f>
        <v>#VALUE!</v>
      </c>
    </row>
    <row r="8" spans="1:13" hidden="1">
      <c r="A8" s="173">
        <f t="shared" ref="A8:A21" si="0">A7+1</f>
        <v>2</v>
      </c>
      <c r="B8" s="123" t="s">
        <v>44</v>
      </c>
      <c r="C8" s="123"/>
      <c r="D8" s="123"/>
      <c r="E8" s="180"/>
      <c r="F8" s="178"/>
      <c r="H8" s="180">
        <v>0</v>
      </c>
      <c r="K8" s="180">
        <v>0</v>
      </c>
    </row>
    <row r="9" spans="1:13" hidden="1">
      <c r="A9" s="173">
        <f t="shared" si="0"/>
        <v>3</v>
      </c>
      <c r="B9" s="123" t="s">
        <v>46</v>
      </c>
      <c r="C9" s="123"/>
      <c r="D9" s="123"/>
      <c r="E9" s="181"/>
      <c r="H9" s="181">
        <f>SUM(H7:H8)</f>
        <v>0</v>
      </c>
      <c r="I9" s="4"/>
      <c r="K9" s="181" t="e">
        <f>SUM(K7:K8)</f>
        <v>#VALUE!</v>
      </c>
    </row>
    <row r="10" spans="1:13">
      <c r="A10" s="173">
        <v>2</v>
      </c>
      <c r="B10" s="123" t="s">
        <v>47</v>
      </c>
      <c r="C10" s="123"/>
      <c r="D10" s="123"/>
      <c r="E10" s="177" t="s">
        <v>277</v>
      </c>
      <c r="F10" s="178"/>
      <c r="H10" s="142">
        <f ca="1">LOOKUP(E38,'Services Detail'!$D$2:$AY$2,'Services Detail'!$D$50:$AN$50)</f>
        <v>0</v>
      </c>
      <c r="K10" s="142" t="e">
        <f ca="1">E10+H10</f>
        <v>#VALUE!</v>
      </c>
    </row>
    <row r="11" spans="1:13">
      <c r="A11" s="173">
        <v>3</v>
      </c>
      <c r="B11" s="123" t="s">
        <v>48</v>
      </c>
      <c r="C11" s="123"/>
      <c r="D11" s="123"/>
      <c r="E11" s="177" t="s">
        <v>277</v>
      </c>
      <c r="F11" s="178"/>
      <c r="H11" s="125">
        <f>LOOKUP(E38,'Services Detail'!$D$2:$AN$2,'Services Detail'!$D$49:$AN$49)</f>
        <v>0</v>
      </c>
      <c r="K11" s="125" t="e">
        <f>E11+H11</f>
        <v>#VALUE!</v>
      </c>
      <c r="M11" s="163"/>
    </row>
    <row r="12" spans="1:13">
      <c r="A12" s="173">
        <f t="shared" si="0"/>
        <v>4</v>
      </c>
      <c r="B12" s="123" t="s">
        <v>49</v>
      </c>
      <c r="C12" s="123"/>
      <c r="D12" s="123"/>
      <c r="E12" s="177" t="s">
        <v>277</v>
      </c>
      <c r="F12" s="178"/>
      <c r="H12" s="182">
        <f ca="1">SUM(H9:H11)</f>
        <v>0</v>
      </c>
      <c r="K12" s="182" t="e">
        <f>SUM(K9:K11)</f>
        <v>#VALUE!</v>
      </c>
    </row>
    <row r="13" spans="1:13">
      <c r="A13" s="173">
        <f t="shared" si="0"/>
        <v>5</v>
      </c>
      <c r="B13" s="123" t="s">
        <v>50</v>
      </c>
      <c r="C13" s="123"/>
      <c r="D13" s="123"/>
      <c r="E13" s="177" t="s">
        <v>277</v>
      </c>
      <c r="F13" s="178"/>
      <c r="H13" s="183">
        <v>9.3299999999999994E-2</v>
      </c>
      <c r="K13" s="183">
        <v>9.3299999999999994E-2</v>
      </c>
    </row>
    <row r="14" spans="1:13">
      <c r="A14" s="173">
        <f t="shared" si="0"/>
        <v>6</v>
      </c>
      <c r="B14" s="123" t="s">
        <v>51</v>
      </c>
      <c r="C14" s="123"/>
      <c r="D14" s="123"/>
      <c r="E14" s="177" t="s">
        <v>277</v>
      </c>
      <c r="F14" s="178"/>
      <c r="H14" s="179">
        <f ca="1">H12*H13</f>
        <v>0</v>
      </c>
      <c r="K14" s="179" t="e">
        <f>K12*K13</f>
        <v>#VALUE!</v>
      </c>
    </row>
    <row r="15" spans="1:13">
      <c r="A15" s="173">
        <f t="shared" si="0"/>
        <v>7</v>
      </c>
      <c r="B15" s="123" t="s">
        <v>52</v>
      </c>
      <c r="C15" s="123"/>
      <c r="D15" s="123"/>
      <c r="E15" s="177" t="s">
        <v>277</v>
      </c>
      <c r="F15" s="178"/>
      <c r="H15" s="179">
        <f>SUM('Services Detail'!$AN$43:$AY$43)</f>
        <v>0</v>
      </c>
      <c r="K15" s="179" t="e">
        <f>H15+E15</f>
        <v>#VALUE!</v>
      </c>
    </row>
    <row r="16" spans="1:13">
      <c r="A16" s="173">
        <f t="shared" si="0"/>
        <v>8</v>
      </c>
      <c r="B16" s="123" t="s">
        <v>53</v>
      </c>
      <c r="C16" s="123"/>
      <c r="D16" s="123"/>
      <c r="E16" s="177" t="s">
        <v>277</v>
      </c>
      <c r="F16" s="178"/>
      <c r="H16" s="182">
        <f ca="1">H12*0.012</f>
        <v>0</v>
      </c>
      <c r="K16" s="182" t="e">
        <f>K12*0.012</f>
        <v>#VALUE!</v>
      </c>
    </row>
    <row r="17" spans="1:11">
      <c r="A17" s="173">
        <f t="shared" si="0"/>
        <v>9</v>
      </c>
      <c r="B17" s="123" t="s">
        <v>161</v>
      </c>
      <c r="C17" s="123"/>
      <c r="D17" s="123"/>
      <c r="E17" s="177" t="s">
        <v>277</v>
      </c>
      <c r="H17" s="184">
        <f ca="1">SUM(H14:H16)</f>
        <v>0</v>
      </c>
      <c r="K17" s="184" t="e">
        <f>SUM(K14:K16)</f>
        <v>#VALUE!</v>
      </c>
    </row>
    <row r="18" spans="1:11" hidden="1">
      <c r="A18" s="173">
        <f t="shared" si="0"/>
        <v>10</v>
      </c>
      <c r="B18" s="123" t="s">
        <v>234</v>
      </c>
      <c r="C18" s="123"/>
      <c r="D18" s="123"/>
      <c r="E18" s="155">
        <v>0</v>
      </c>
      <c r="F18" s="185"/>
      <c r="H18" s="155">
        <v>0</v>
      </c>
      <c r="K18" s="155">
        <v>0</v>
      </c>
    </row>
    <row r="19" spans="1:11" hidden="1">
      <c r="A19" s="173">
        <f t="shared" si="0"/>
        <v>11</v>
      </c>
      <c r="B19" s="123" t="s">
        <v>175</v>
      </c>
      <c r="C19" s="123"/>
      <c r="D19" s="123"/>
      <c r="E19" s="181">
        <f>SUM(E17:E18)</f>
        <v>0</v>
      </c>
      <c r="F19" s="144"/>
      <c r="H19" s="181">
        <f ca="1">SUM(H17:H18)</f>
        <v>0</v>
      </c>
      <c r="K19" s="181" t="e">
        <f>SUM(K17:K18)</f>
        <v>#VALUE!</v>
      </c>
    </row>
    <row r="20" spans="1:11" hidden="1">
      <c r="A20" s="173">
        <f t="shared" si="0"/>
        <v>12</v>
      </c>
      <c r="B20" s="123" t="s">
        <v>171</v>
      </c>
      <c r="C20" s="123"/>
      <c r="D20" s="123"/>
      <c r="E20" s="154">
        <v>0</v>
      </c>
      <c r="H20" s="154">
        <v>0</v>
      </c>
      <c r="K20" s="154">
        <v>0</v>
      </c>
    </row>
    <row r="21" spans="1:11" hidden="1">
      <c r="A21" s="173">
        <f t="shared" si="0"/>
        <v>13</v>
      </c>
      <c r="B21" s="123" t="s">
        <v>172</v>
      </c>
      <c r="C21" s="123"/>
      <c r="D21" s="123"/>
      <c r="E21" s="181">
        <f>E19-E20</f>
        <v>0</v>
      </c>
      <c r="H21" s="181">
        <f ca="1">H19-H20</f>
        <v>0</v>
      </c>
      <c r="K21" s="181">
        <f ca="1">E21+H21</f>
        <v>0</v>
      </c>
    </row>
    <row r="23" spans="1:11">
      <c r="B23" s="123"/>
      <c r="E23" s="165"/>
    </row>
    <row r="24" spans="1:11">
      <c r="B24" s="4"/>
      <c r="E24" s="4"/>
    </row>
    <row r="25" spans="1:11">
      <c r="E25" s="122"/>
    </row>
    <row r="26" spans="1:11">
      <c r="A26" s="187"/>
    </row>
    <row r="27" spans="1:11">
      <c r="A27" s="187"/>
    </row>
    <row r="28" spans="1:11">
      <c r="A28" s="175"/>
      <c r="E28" s="12"/>
      <c r="F28" s="188"/>
      <c r="G28" s="188"/>
    </row>
    <row r="29" spans="1:11">
      <c r="A29" s="175"/>
      <c r="E29" s="12"/>
      <c r="F29" s="188"/>
      <c r="G29" s="188"/>
    </row>
    <row r="30" spans="1:11">
      <c r="A30" s="175"/>
    </row>
    <row r="31" spans="1:11">
      <c r="A31" s="175"/>
      <c r="E31" s="12"/>
      <c r="F31" s="188"/>
      <c r="G31" s="188"/>
    </row>
    <row r="32" spans="1:11" ht="12.75" customHeight="1">
      <c r="A32" s="189"/>
      <c r="B32" s="189"/>
      <c r="C32" s="189"/>
      <c r="D32" s="189"/>
      <c r="E32" s="189"/>
      <c r="F32" s="189"/>
      <c r="G32" s="189"/>
      <c r="H32" s="189"/>
      <c r="I32" s="190"/>
    </row>
    <row r="33" spans="1:9">
      <c r="A33" s="189"/>
      <c r="B33" s="189"/>
      <c r="C33" s="189"/>
      <c r="D33" s="189"/>
      <c r="E33" s="189"/>
      <c r="F33" s="189"/>
      <c r="G33" s="189"/>
      <c r="H33" s="189"/>
      <c r="I33" s="190"/>
    </row>
    <row r="34" spans="1:9">
      <c r="A34" s="175"/>
      <c r="F34" s="12"/>
      <c r="G34" s="188"/>
      <c r="H34" s="188"/>
      <c r="I34" s="190"/>
    </row>
    <row r="35" spans="1:9">
      <c r="A35" s="191"/>
    </row>
    <row r="36" spans="1:9">
      <c r="A36" s="191"/>
    </row>
    <row r="37" spans="1:9">
      <c r="B37" s="3" t="s">
        <v>162</v>
      </c>
      <c r="E37" s="3">
        <v>44530</v>
      </c>
    </row>
    <row r="38" spans="1:9">
      <c r="B38" s="144" t="s">
        <v>163</v>
      </c>
      <c r="C38" s="144"/>
      <c r="D38" s="144"/>
      <c r="E38" s="3">
        <v>44592</v>
      </c>
    </row>
  </sheetData>
  <mergeCells count="2">
    <mergeCell ref="A2:F2"/>
    <mergeCell ref="A1:K1"/>
  </mergeCells>
  <pageMargins left="0.7" right="0.7" top="1.4375" bottom="0.75" header="0.3" footer="0.3"/>
  <pageSetup orientation="portrait" r:id="rId1"/>
  <headerFooter scaleWithDoc="0">
    <oddHeader>&amp;RDominion Energy Utah
Docket No. 19-057-31
DEU Exhibit 1.07
Page 1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26"/>
  <sheetViews>
    <sheetView view="pageLayout" zoomScaleNormal="100" workbookViewId="0">
      <selection activeCell="G5" sqref="G5"/>
    </sheetView>
  </sheetViews>
  <sheetFormatPr defaultRowHeight="12.75"/>
  <cols>
    <col min="1" max="1" width="26.42578125" style="3" customWidth="1"/>
    <col min="2" max="2" width="3.28515625" style="3" customWidth="1"/>
    <col min="3" max="3" width="12.140625" style="3" customWidth="1"/>
    <col min="4" max="4" width="2.5703125" style="3" customWidth="1"/>
    <col min="5" max="5" width="23.5703125" style="3" bestFit="1" customWidth="1"/>
    <col min="6" max="6" width="2.7109375" style="3" customWidth="1"/>
    <col min="7" max="7" width="14" style="3" bestFit="1" customWidth="1"/>
    <col min="8" max="8" width="2.5703125" style="3" customWidth="1"/>
    <col min="9" max="9" width="16" style="3" bestFit="1" customWidth="1"/>
    <col min="10" max="10" width="3.85546875" style="3" customWidth="1"/>
    <col min="11" max="16384" width="9.140625" style="3"/>
  </cols>
  <sheetData>
    <row r="1" spans="2:10" ht="15.75">
      <c r="B1" s="192"/>
      <c r="C1" s="216" t="s">
        <v>54</v>
      </c>
      <c r="D1" s="216"/>
      <c r="E1" s="216"/>
      <c r="F1" s="216"/>
      <c r="G1" s="216"/>
      <c r="H1" s="216"/>
      <c r="I1" s="216"/>
      <c r="J1" s="193"/>
    </row>
    <row r="2" spans="2:10" ht="15">
      <c r="B2" s="192"/>
      <c r="C2" s="192"/>
      <c r="D2" s="194"/>
      <c r="E2" s="194"/>
      <c r="F2" s="194"/>
      <c r="G2" s="192"/>
      <c r="H2" s="194"/>
      <c r="I2" s="192"/>
      <c r="J2" s="193"/>
    </row>
    <row r="3" spans="2:10" ht="15">
      <c r="B3" s="192"/>
      <c r="C3" s="192"/>
      <c r="D3" s="194"/>
      <c r="E3" s="194"/>
      <c r="F3" s="194"/>
      <c r="G3" s="192"/>
      <c r="H3" s="194"/>
      <c r="I3" s="192"/>
      <c r="J3" s="193"/>
    </row>
    <row r="4" spans="2:10" ht="15">
      <c r="B4" s="192"/>
      <c r="C4" s="192"/>
      <c r="D4" s="195"/>
      <c r="E4" s="195" t="s">
        <v>55</v>
      </c>
      <c r="F4" s="195"/>
      <c r="G4" s="195" t="s">
        <v>56</v>
      </c>
      <c r="H4" s="195"/>
      <c r="I4" s="195" t="s">
        <v>57</v>
      </c>
      <c r="J4" s="196"/>
    </row>
    <row r="5" spans="2:10" ht="15.75">
      <c r="B5" s="192"/>
      <c r="C5" s="192"/>
      <c r="D5" s="192"/>
      <c r="E5" s="197"/>
      <c r="F5" s="192"/>
      <c r="G5" s="192"/>
      <c r="H5" s="192"/>
      <c r="I5" s="197"/>
      <c r="J5" s="198"/>
    </row>
    <row r="6" spans="2:10" ht="15">
      <c r="B6" s="192"/>
      <c r="C6" s="192"/>
      <c r="D6" s="195"/>
      <c r="E6" s="195" t="s">
        <v>58</v>
      </c>
      <c r="F6" s="195"/>
      <c r="H6" s="195"/>
      <c r="I6" s="195" t="s">
        <v>4</v>
      </c>
      <c r="J6" s="196"/>
    </row>
    <row r="7" spans="2:10" ht="15">
      <c r="B7" s="192"/>
      <c r="C7" s="192"/>
      <c r="D7" s="199"/>
      <c r="E7" s="199" t="s">
        <v>60</v>
      </c>
      <c r="F7" s="199"/>
      <c r="G7" s="195" t="s">
        <v>59</v>
      </c>
      <c r="H7" s="199"/>
      <c r="I7" s="195" t="s">
        <v>169</v>
      </c>
      <c r="J7" s="200"/>
    </row>
    <row r="8" spans="2:10" ht="15">
      <c r="B8" s="192"/>
      <c r="C8" s="192"/>
      <c r="D8" s="192"/>
      <c r="E8" s="195" t="s">
        <v>43</v>
      </c>
      <c r="F8" s="192"/>
      <c r="G8" s="201" t="s">
        <v>61</v>
      </c>
      <c r="H8" s="192"/>
      <c r="I8" s="201" t="s">
        <v>40</v>
      </c>
      <c r="J8" s="198"/>
    </row>
    <row r="9" spans="2:10" ht="15">
      <c r="B9" s="195">
        <v>1</v>
      </c>
      <c r="C9" s="192" t="s">
        <v>62</v>
      </c>
      <c r="D9" s="202"/>
      <c r="E9" s="203" t="s">
        <v>277</v>
      </c>
      <c r="F9" s="202"/>
      <c r="G9" s="203" t="s">
        <v>277</v>
      </c>
      <c r="H9" s="202"/>
      <c r="I9" s="203" t="s">
        <v>277</v>
      </c>
      <c r="J9" s="204"/>
    </row>
    <row r="10" spans="2:10" ht="15">
      <c r="B10" s="195">
        <v>2</v>
      </c>
      <c r="C10" s="192" t="s">
        <v>63</v>
      </c>
      <c r="D10" s="153"/>
      <c r="E10" s="203" t="s">
        <v>277</v>
      </c>
      <c r="F10" s="153"/>
      <c r="G10" s="203" t="s">
        <v>277</v>
      </c>
      <c r="H10" s="153"/>
      <c r="I10" s="203" t="s">
        <v>277</v>
      </c>
      <c r="J10" s="205"/>
    </row>
    <row r="11" spans="2:10" ht="15">
      <c r="B11" s="195">
        <v>3</v>
      </c>
      <c r="C11" s="192" t="s">
        <v>64</v>
      </c>
      <c r="D11" s="153"/>
      <c r="E11" s="203" t="s">
        <v>277</v>
      </c>
      <c r="F11" s="153"/>
      <c r="G11" s="203" t="s">
        <v>277</v>
      </c>
      <c r="H11" s="153"/>
      <c r="I11" s="203" t="s">
        <v>277</v>
      </c>
      <c r="J11" s="205"/>
    </row>
    <row r="12" spans="2:10" ht="15">
      <c r="B12" s="195">
        <v>4</v>
      </c>
      <c r="C12" s="192" t="s">
        <v>65</v>
      </c>
      <c r="D12" s="153"/>
      <c r="E12" s="203" t="s">
        <v>277</v>
      </c>
      <c r="F12" s="153"/>
      <c r="G12" s="203" t="s">
        <v>277</v>
      </c>
      <c r="H12" s="153"/>
      <c r="I12" s="203" t="s">
        <v>277</v>
      </c>
      <c r="J12" s="205"/>
    </row>
    <row r="13" spans="2:10" ht="15">
      <c r="B13" s="195">
        <v>5</v>
      </c>
      <c r="C13" s="192" t="s">
        <v>232</v>
      </c>
      <c r="D13" s="153"/>
      <c r="E13" s="203" t="s">
        <v>277</v>
      </c>
      <c r="F13" s="153"/>
      <c r="G13" s="203" t="s">
        <v>277</v>
      </c>
      <c r="H13" s="153"/>
      <c r="I13" s="203" t="s">
        <v>277</v>
      </c>
      <c r="J13" s="205"/>
    </row>
    <row r="14" spans="2:10" ht="15">
      <c r="B14" s="195">
        <v>6</v>
      </c>
      <c r="C14" s="192" t="s">
        <v>66</v>
      </c>
      <c r="D14" s="153"/>
      <c r="E14" s="203" t="s">
        <v>277</v>
      </c>
      <c r="F14" s="153"/>
      <c r="G14" s="203" t="s">
        <v>277</v>
      </c>
      <c r="H14" s="153"/>
      <c r="I14" s="203" t="s">
        <v>277</v>
      </c>
      <c r="J14" s="205"/>
    </row>
    <row r="15" spans="2:10" ht="15">
      <c r="B15" s="195">
        <v>7</v>
      </c>
      <c r="C15" s="192" t="s">
        <v>233</v>
      </c>
      <c r="D15" s="153"/>
      <c r="E15" s="203" t="s">
        <v>277</v>
      </c>
      <c r="F15" s="153"/>
      <c r="G15" s="203" t="s">
        <v>277</v>
      </c>
      <c r="H15" s="153"/>
      <c r="I15" s="203" t="s">
        <v>277</v>
      </c>
      <c r="J15" s="205"/>
    </row>
    <row r="16" spans="2:10" ht="15">
      <c r="B16" s="195"/>
      <c r="C16" s="192"/>
      <c r="D16" s="206"/>
      <c r="E16" s="207"/>
      <c r="F16" s="206"/>
      <c r="G16" s="207"/>
      <c r="H16" s="206"/>
      <c r="I16" s="207"/>
      <c r="J16" s="208"/>
    </row>
    <row r="17" spans="2:10" ht="15">
      <c r="B17" s="195">
        <v>8</v>
      </c>
      <c r="C17" s="192" t="s">
        <v>67</v>
      </c>
      <c r="D17" s="206"/>
      <c r="E17" s="209" t="s">
        <v>277</v>
      </c>
      <c r="F17" s="206"/>
      <c r="G17" s="209" t="s">
        <v>277</v>
      </c>
      <c r="H17" s="206"/>
      <c r="I17" s="209" t="s">
        <v>277</v>
      </c>
      <c r="J17" s="206" t="s">
        <v>45</v>
      </c>
    </row>
    <row r="18" spans="2:10" ht="15">
      <c r="B18" s="195"/>
      <c r="C18" s="192"/>
      <c r="D18" s="206"/>
      <c r="E18" s="206"/>
      <c r="F18" s="206"/>
      <c r="G18" s="206"/>
      <c r="H18" s="206"/>
      <c r="I18" s="206"/>
      <c r="J18" s="208"/>
    </row>
    <row r="19" spans="2:10" ht="15">
      <c r="B19" s="192"/>
      <c r="C19" s="192"/>
      <c r="D19" s="192"/>
      <c r="E19" s="192"/>
      <c r="F19" s="192"/>
      <c r="G19" s="192"/>
      <c r="H19" s="192"/>
      <c r="I19" s="192"/>
      <c r="J19" s="198"/>
    </row>
    <row r="20" spans="2:10" ht="15">
      <c r="B20" s="192"/>
      <c r="C20" s="192" t="s">
        <v>178</v>
      </c>
      <c r="D20" s="192"/>
      <c r="E20" s="192"/>
      <c r="F20" s="192"/>
      <c r="G20" s="192"/>
      <c r="H20" s="192"/>
      <c r="I20" s="192"/>
      <c r="J20" s="198"/>
    </row>
    <row r="21" spans="2:10" ht="15">
      <c r="B21" s="192"/>
      <c r="C21" s="192" t="s">
        <v>276</v>
      </c>
      <c r="D21" s="192"/>
      <c r="E21" s="192"/>
      <c r="F21" s="192"/>
      <c r="G21" s="192"/>
      <c r="H21" s="192"/>
      <c r="I21" s="192"/>
      <c r="J21" s="210"/>
    </row>
    <row r="22" spans="2:10" ht="15.75">
      <c r="B22" s="197"/>
      <c r="C22" s="197"/>
      <c r="D22" s="197"/>
      <c r="E22" s="197"/>
      <c r="F22" s="197"/>
      <c r="G22" s="197"/>
      <c r="H22" s="197"/>
      <c r="I22" s="197"/>
    </row>
    <row r="23" spans="2:10" ht="15.75">
      <c r="B23" s="197"/>
      <c r="C23" s="197"/>
      <c r="D23" s="197"/>
      <c r="E23" s="197"/>
      <c r="F23" s="197"/>
      <c r="G23" s="197"/>
      <c r="H23" s="197"/>
      <c r="I23" s="197"/>
    </row>
    <row r="24" spans="2:10" ht="15.75">
      <c r="B24" s="197"/>
      <c r="C24" s="197"/>
      <c r="D24" s="197"/>
      <c r="E24" s="197"/>
      <c r="F24" s="197"/>
      <c r="G24" s="197"/>
      <c r="H24" s="197"/>
      <c r="I24" s="197"/>
    </row>
    <row r="25" spans="2:10" ht="15.75">
      <c r="B25" s="197"/>
      <c r="C25" s="197"/>
      <c r="D25" s="197"/>
      <c r="E25" s="197"/>
      <c r="F25" s="197"/>
      <c r="G25" s="197"/>
      <c r="H25" s="197"/>
      <c r="I25" s="197"/>
    </row>
    <row r="26" spans="2:10" ht="15.75">
      <c r="B26" s="197"/>
      <c r="C26" s="197"/>
      <c r="D26" s="197"/>
      <c r="E26" s="197"/>
      <c r="F26" s="197"/>
      <c r="G26" s="197"/>
      <c r="H26" s="197"/>
      <c r="I26" s="197"/>
    </row>
  </sheetData>
  <mergeCells count="1">
    <mergeCell ref="C1:I1"/>
  </mergeCells>
  <pageMargins left="0.7" right="0.7" top="1.1716666666666666" bottom="0.75" header="0.3" footer="0.3"/>
  <pageSetup scale="74" orientation="portrait" r:id="rId1"/>
  <headerFooter scaleWithDoc="0">
    <oddHeader>&amp;RDominion Energy Utah
Docket No. 19-057-31
DEU Exhibit 1.07
Page 2 of 4</oddHeader>
  </headerFooter>
  <colBreaks count="1" manualBreakCount="1">
    <brk id="10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Layout" zoomScaleNormal="85" workbookViewId="0">
      <selection activeCell="S1" sqref="S1:Z1048576"/>
    </sheetView>
  </sheetViews>
  <sheetFormatPr defaultRowHeight="12.75"/>
  <cols>
    <col min="1" max="1" width="4.42578125" style="3" customWidth="1"/>
    <col min="2" max="3" width="9.140625" style="3"/>
    <col min="4" max="4" width="7.42578125" style="3" bestFit="1" customWidth="1"/>
    <col min="5" max="5" width="9.140625" style="3" bestFit="1" customWidth="1"/>
    <col min="6" max="6" width="2" style="3" customWidth="1"/>
    <col min="7" max="7" width="13.28515625" style="3" customWidth="1"/>
    <col min="8" max="8" width="15.42578125" style="3" bestFit="1" customWidth="1"/>
    <col min="9" max="9" width="11.5703125" style="3" customWidth="1"/>
    <col min="10" max="10" width="13.28515625" style="3" customWidth="1"/>
    <col min="11" max="11" width="2" style="3" customWidth="1"/>
    <col min="12" max="12" width="15.28515625" style="3" customWidth="1"/>
    <col min="13" max="13" width="12" style="3" bestFit="1" customWidth="1"/>
    <col min="14" max="16" width="13.7109375" style="3" customWidth="1"/>
    <col min="17" max="17" width="5.140625" style="3" customWidth="1"/>
    <col min="18" max="18" width="5.140625" style="211" customWidth="1"/>
    <col min="19" max="16384" width="9.140625" style="3"/>
  </cols>
  <sheetData>
    <row r="1" spans="1:18" ht="15.75">
      <c r="A1" s="217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8">
      <c r="A2" s="15"/>
      <c r="B2" s="16"/>
      <c r="C2" s="16"/>
      <c r="D2" s="16"/>
      <c r="E2" s="17"/>
      <c r="F2" s="17"/>
      <c r="G2" s="16"/>
      <c r="H2" s="16"/>
      <c r="I2" s="16"/>
      <c r="J2" s="16"/>
      <c r="K2" s="18"/>
      <c r="L2" s="16"/>
      <c r="M2" s="16"/>
      <c r="N2" s="16"/>
      <c r="O2" s="16"/>
      <c r="P2" s="16"/>
    </row>
    <row r="3" spans="1:18">
      <c r="A3" s="15"/>
      <c r="B3" s="15"/>
      <c r="C3" s="15" t="s">
        <v>55</v>
      </c>
      <c r="D3" s="15" t="s">
        <v>56</v>
      </c>
      <c r="E3" s="167" t="s">
        <v>57</v>
      </c>
      <c r="F3" s="167"/>
      <c r="G3" s="15" t="s">
        <v>68</v>
      </c>
      <c r="H3" s="15" t="s">
        <v>69</v>
      </c>
      <c r="I3" s="15" t="s">
        <v>70</v>
      </c>
      <c r="J3" s="19" t="s">
        <v>71</v>
      </c>
      <c r="K3" s="19"/>
      <c r="L3" s="19" t="s">
        <v>72</v>
      </c>
      <c r="M3" s="19" t="s">
        <v>73</v>
      </c>
      <c r="N3" s="19" t="s">
        <v>74</v>
      </c>
      <c r="O3" s="19" t="s">
        <v>75</v>
      </c>
      <c r="P3" s="19" t="s">
        <v>146</v>
      </c>
    </row>
    <row r="4" spans="1:18">
      <c r="A4" s="15"/>
      <c r="B4" s="20" t="s">
        <v>76</v>
      </c>
      <c r="C4" s="21"/>
      <c r="D4" s="21"/>
      <c r="E4" s="22"/>
      <c r="F4" s="22"/>
      <c r="G4" s="218" t="s">
        <v>179</v>
      </c>
      <c r="H4" s="218"/>
      <c r="I4" s="218"/>
      <c r="J4" s="218"/>
      <c r="K4" s="21"/>
      <c r="L4" s="23" t="s">
        <v>77</v>
      </c>
      <c r="M4" s="24"/>
      <c r="N4" s="23" t="s">
        <v>77</v>
      </c>
      <c r="O4" s="23" t="s">
        <v>78</v>
      </c>
      <c r="P4" s="23" t="s">
        <v>79</v>
      </c>
    </row>
    <row r="5" spans="1:18">
      <c r="A5" s="15"/>
      <c r="B5" s="20"/>
      <c r="C5" s="21"/>
      <c r="D5" s="21"/>
      <c r="E5" s="22"/>
      <c r="F5" s="22"/>
      <c r="G5" s="167"/>
      <c r="H5" s="167"/>
      <c r="I5" s="167" t="s">
        <v>217</v>
      </c>
      <c r="J5" s="167"/>
      <c r="K5" s="21"/>
      <c r="L5" s="23" t="s">
        <v>80</v>
      </c>
      <c r="M5" s="24" t="s">
        <v>81</v>
      </c>
      <c r="N5" s="23" t="s">
        <v>80</v>
      </c>
      <c r="O5" s="23"/>
      <c r="P5" s="23" t="s">
        <v>82</v>
      </c>
    </row>
    <row r="6" spans="1:18" ht="13.5" thickBot="1">
      <c r="A6" s="15"/>
      <c r="B6" s="25" t="s">
        <v>83</v>
      </c>
      <c r="C6" s="26"/>
      <c r="D6" s="26"/>
      <c r="E6" s="27" t="s">
        <v>84</v>
      </c>
      <c r="F6" s="28"/>
      <c r="G6" s="29" t="s">
        <v>84</v>
      </c>
      <c r="H6" s="29" t="s">
        <v>174</v>
      </c>
      <c r="I6" s="29" t="s">
        <v>218</v>
      </c>
      <c r="J6" s="30" t="s">
        <v>85</v>
      </c>
      <c r="K6" s="21"/>
      <c r="L6" s="29" t="s">
        <v>40</v>
      </c>
      <c r="M6" s="29" t="s">
        <v>86</v>
      </c>
      <c r="N6" s="29" t="s">
        <v>87</v>
      </c>
      <c r="O6" s="29"/>
      <c r="P6" s="29"/>
    </row>
    <row r="7" spans="1:18">
      <c r="A7" s="15">
        <v>1</v>
      </c>
      <c r="B7" s="31" t="s">
        <v>88</v>
      </c>
      <c r="C7" s="31" t="s">
        <v>89</v>
      </c>
      <c r="D7" s="31" t="s">
        <v>90</v>
      </c>
      <c r="E7" s="32">
        <v>45</v>
      </c>
      <c r="F7" s="32"/>
      <c r="G7" s="33" t="s">
        <v>277</v>
      </c>
      <c r="H7" s="33" t="s">
        <v>277</v>
      </c>
      <c r="I7" s="33" t="s">
        <v>277</v>
      </c>
      <c r="J7" s="33" t="s">
        <v>277</v>
      </c>
      <c r="K7" s="36"/>
      <c r="L7" s="33" t="s">
        <v>277</v>
      </c>
      <c r="M7" s="33" t="s">
        <v>277</v>
      </c>
      <c r="N7" s="33" t="s">
        <v>277</v>
      </c>
      <c r="O7" s="33" t="s">
        <v>277</v>
      </c>
      <c r="P7" s="33" t="s">
        <v>277</v>
      </c>
      <c r="R7" s="128"/>
    </row>
    <row r="8" spans="1:18">
      <c r="A8" s="15">
        <f>A7+1</f>
        <v>2</v>
      </c>
      <c r="B8" s="31"/>
      <c r="C8" s="31" t="s">
        <v>91</v>
      </c>
      <c r="D8" s="31" t="s">
        <v>167</v>
      </c>
      <c r="E8" s="32">
        <v>45</v>
      </c>
      <c r="F8" s="32"/>
      <c r="G8" s="33" t="s">
        <v>277</v>
      </c>
      <c r="H8" s="33" t="s">
        <v>277</v>
      </c>
      <c r="I8" s="33" t="s">
        <v>277</v>
      </c>
      <c r="J8" s="33" t="s">
        <v>277</v>
      </c>
      <c r="K8" s="36"/>
      <c r="L8" s="33" t="s">
        <v>277</v>
      </c>
      <c r="M8" s="33" t="s">
        <v>277</v>
      </c>
      <c r="N8" s="33" t="s">
        <v>277</v>
      </c>
      <c r="O8" s="33" t="s">
        <v>277</v>
      </c>
      <c r="P8" s="33" t="s">
        <v>277</v>
      </c>
      <c r="R8" s="128"/>
    </row>
    <row r="9" spans="1:18">
      <c r="A9" s="15"/>
      <c r="B9" s="39"/>
      <c r="C9" s="31"/>
      <c r="D9" s="31"/>
      <c r="E9" s="40"/>
      <c r="F9" s="40"/>
      <c r="G9" s="33"/>
      <c r="H9" s="34"/>
      <c r="I9" s="34"/>
      <c r="J9" s="35"/>
      <c r="K9" s="38"/>
      <c r="L9" s="33"/>
      <c r="M9" s="34"/>
      <c r="N9" s="35"/>
      <c r="O9" s="35"/>
      <c r="P9" s="35"/>
      <c r="R9" s="128"/>
    </row>
    <row r="10" spans="1:18">
      <c r="A10" s="15">
        <f>A8+1</f>
        <v>3</v>
      </c>
      <c r="B10" s="41" t="s">
        <v>93</v>
      </c>
      <c r="C10" s="31" t="s">
        <v>89</v>
      </c>
      <c r="D10" s="31" t="str">
        <f>D7</f>
        <v>First</v>
      </c>
      <c r="E10" s="40">
        <f>E7</f>
        <v>45</v>
      </c>
      <c r="F10" s="40"/>
      <c r="G10" s="33" t="s">
        <v>277</v>
      </c>
      <c r="H10" s="33" t="s">
        <v>277</v>
      </c>
      <c r="I10" s="33" t="s">
        <v>277</v>
      </c>
      <c r="J10" s="33" t="s">
        <v>277</v>
      </c>
      <c r="K10" s="36"/>
      <c r="L10" s="33" t="s">
        <v>277</v>
      </c>
      <c r="M10" s="33" t="s">
        <v>277</v>
      </c>
      <c r="N10" s="33" t="s">
        <v>277</v>
      </c>
      <c r="O10" s="33" t="s">
        <v>277</v>
      </c>
      <c r="P10" s="33" t="s">
        <v>277</v>
      </c>
      <c r="R10" s="128"/>
    </row>
    <row r="11" spans="1:18">
      <c r="A11" s="15">
        <f>A10+1</f>
        <v>4</v>
      </c>
      <c r="B11" s="41"/>
      <c r="C11" s="31" t="s">
        <v>91</v>
      </c>
      <c r="D11" s="31" t="str">
        <f>D8</f>
        <v>Over</v>
      </c>
      <c r="E11" s="40">
        <f>E8</f>
        <v>45</v>
      </c>
      <c r="F11" s="40"/>
      <c r="G11" s="33" t="s">
        <v>277</v>
      </c>
      <c r="H11" s="33" t="s">
        <v>277</v>
      </c>
      <c r="I11" s="33" t="s">
        <v>277</v>
      </c>
      <c r="J11" s="33" t="s">
        <v>277</v>
      </c>
      <c r="K11" s="36"/>
      <c r="L11" s="33" t="s">
        <v>277</v>
      </c>
      <c r="M11" s="33" t="s">
        <v>277</v>
      </c>
      <c r="N11" s="33" t="s">
        <v>277</v>
      </c>
      <c r="O11" s="33" t="s">
        <v>277</v>
      </c>
      <c r="P11" s="33" t="s">
        <v>277</v>
      </c>
      <c r="R11" s="128"/>
    </row>
    <row r="12" spans="1:18">
      <c r="A12" s="15">
        <f>A11+1</f>
        <v>5</v>
      </c>
      <c r="B12" s="42" t="s">
        <v>94</v>
      </c>
      <c r="C12" s="16"/>
      <c r="D12" s="31"/>
      <c r="E12" s="40"/>
      <c r="F12" s="40"/>
      <c r="G12" s="33" t="s">
        <v>277</v>
      </c>
      <c r="H12" s="33" t="s">
        <v>277</v>
      </c>
      <c r="I12" s="33" t="s">
        <v>277</v>
      </c>
      <c r="J12" s="33" t="s">
        <v>277</v>
      </c>
      <c r="K12" s="36"/>
      <c r="L12" s="33" t="s">
        <v>277</v>
      </c>
      <c r="M12" s="33" t="s">
        <v>277</v>
      </c>
      <c r="N12" s="33" t="s">
        <v>277</v>
      </c>
      <c r="O12" s="33" t="s">
        <v>277</v>
      </c>
      <c r="P12" s="33" t="s">
        <v>277</v>
      </c>
      <c r="R12" s="128"/>
    </row>
    <row r="13" spans="1:18" ht="13.5" thickBot="1">
      <c r="A13" s="15"/>
      <c r="B13" s="48"/>
      <c r="C13" s="48"/>
      <c r="D13" s="48"/>
      <c r="E13" s="49"/>
      <c r="F13" s="22"/>
      <c r="G13" s="50"/>
      <c r="H13" s="48"/>
      <c r="I13" s="48"/>
      <c r="J13" s="50"/>
      <c r="K13" s="50"/>
      <c r="L13" s="50"/>
      <c r="M13" s="50"/>
      <c r="N13" s="50"/>
      <c r="O13" s="50"/>
      <c r="P13" s="50"/>
      <c r="R13" s="128"/>
    </row>
    <row r="14" spans="1:18">
      <c r="A14" s="15"/>
      <c r="B14" s="21"/>
      <c r="C14" s="21"/>
      <c r="D14" s="21"/>
      <c r="E14" s="22"/>
      <c r="F14" s="22"/>
      <c r="G14" s="51"/>
      <c r="H14" s="21"/>
      <c r="I14" s="21"/>
      <c r="J14" s="51"/>
      <c r="K14" s="51"/>
      <c r="L14" s="23" t="s">
        <v>77</v>
      </c>
      <c r="M14" s="51"/>
      <c r="N14" s="23" t="s">
        <v>77</v>
      </c>
      <c r="O14" s="23" t="s">
        <v>78</v>
      </c>
      <c r="P14" s="23"/>
      <c r="R14" s="128"/>
    </row>
    <row r="15" spans="1:18">
      <c r="A15" s="15"/>
      <c r="B15" s="20" t="s">
        <v>95</v>
      </c>
      <c r="C15" s="21"/>
      <c r="D15" s="21"/>
      <c r="E15" s="22"/>
      <c r="F15" s="22"/>
      <c r="G15" s="218" t="s">
        <v>173</v>
      </c>
      <c r="H15" s="218"/>
      <c r="I15" s="218"/>
      <c r="J15" s="218"/>
      <c r="K15" s="21"/>
      <c r="L15" s="23" t="s">
        <v>80</v>
      </c>
      <c r="M15" s="24" t="s">
        <v>96</v>
      </c>
      <c r="N15" s="23" t="s">
        <v>80</v>
      </c>
      <c r="O15" s="23"/>
      <c r="P15" s="23"/>
      <c r="R15" s="128"/>
    </row>
    <row r="16" spans="1:18" ht="13.5" thickBot="1">
      <c r="A16" s="15"/>
      <c r="B16" s="25" t="s">
        <v>83</v>
      </c>
      <c r="C16" s="26"/>
      <c r="D16" s="26"/>
      <c r="E16" s="27" t="s">
        <v>84</v>
      </c>
      <c r="F16" s="28"/>
      <c r="G16" s="29" t="s">
        <v>84</v>
      </c>
      <c r="H16" s="29" t="s">
        <v>174</v>
      </c>
      <c r="I16" s="29" t="s">
        <v>218</v>
      </c>
      <c r="J16" s="30" t="s">
        <v>85</v>
      </c>
      <c r="K16" s="21"/>
      <c r="L16" s="29" t="s">
        <v>40</v>
      </c>
      <c r="M16" s="29" t="s">
        <v>86</v>
      </c>
      <c r="N16" s="29" t="s">
        <v>87</v>
      </c>
      <c r="O16" s="29"/>
      <c r="P16" s="29"/>
      <c r="R16" s="128"/>
    </row>
    <row r="17" spans="1:18">
      <c r="A17" s="15">
        <f>A12+1</f>
        <v>6</v>
      </c>
      <c r="B17" s="52" t="s">
        <v>97</v>
      </c>
      <c r="C17" s="31"/>
      <c r="D17" s="31" t="s">
        <v>98</v>
      </c>
      <c r="E17" s="40">
        <v>0</v>
      </c>
      <c r="F17" s="40"/>
      <c r="G17" s="33" t="s">
        <v>277</v>
      </c>
      <c r="H17" s="33" t="s">
        <v>277</v>
      </c>
      <c r="I17" s="33" t="s">
        <v>277</v>
      </c>
      <c r="J17" s="33" t="s">
        <v>277</v>
      </c>
      <c r="K17" s="36"/>
      <c r="L17" s="33" t="s">
        <v>277</v>
      </c>
      <c r="M17" s="33" t="s">
        <v>277</v>
      </c>
      <c r="N17" s="33" t="s">
        <v>277</v>
      </c>
      <c r="O17" s="33" t="s">
        <v>277</v>
      </c>
      <c r="P17" s="33" t="s">
        <v>277</v>
      </c>
      <c r="R17" s="128"/>
    </row>
    <row r="18" spans="1:18">
      <c r="A18" s="15"/>
      <c r="B18" s="52"/>
      <c r="C18" s="31"/>
      <c r="D18" s="31"/>
      <c r="E18" s="40"/>
      <c r="F18" s="40"/>
      <c r="G18" s="33"/>
      <c r="H18" s="34"/>
      <c r="I18" s="34"/>
      <c r="J18" s="33"/>
      <c r="K18" s="38"/>
      <c r="L18" s="33"/>
      <c r="M18" s="53"/>
      <c r="N18" s="37"/>
      <c r="O18" s="37"/>
      <c r="P18" s="37"/>
      <c r="R18" s="128"/>
    </row>
    <row r="19" spans="1:18" ht="13.5" thickBot="1">
      <c r="A19" s="15"/>
      <c r="B19" s="49"/>
      <c r="C19" s="49"/>
      <c r="D19" s="49"/>
      <c r="E19" s="49"/>
      <c r="F19" s="22"/>
      <c r="G19" s="54"/>
      <c r="H19" s="55"/>
      <c r="I19" s="55"/>
      <c r="J19" s="55"/>
      <c r="K19" s="21"/>
      <c r="L19" s="54"/>
      <c r="M19" s="55"/>
      <c r="N19" s="55"/>
      <c r="O19" s="55"/>
      <c r="P19" s="55"/>
      <c r="R19" s="128"/>
    </row>
    <row r="20" spans="1:18">
      <c r="A20" s="15"/>
      <c r="B20" s="22"/>
      <c r="C20" s="22"/>
      <c r="D20" s="22"/>
      <c r="E20" s="22"/>
      <c r="F20" s="22"/>
      <c r="G20" s="56"/>
      <c r="H20" s="57"/>
      <c r="I20" s="57"/>
      <c r="J20" s="57"/>
      <c r="K20" s="21"/>
      <c r="L20" s="23" t="s">
        <v>77</v>
      </c>
      <c r="M20" s="57"/>
      <c r="N20" s="23" t="s">
        <v>77</v>
      </c>
      <c r="O20" s="23" t="s">
        <v>78</v>
      </c>
      <c r="P20" s="23"/>
      <c r="R20" s="128"/>
    </row>
    <row r="21" spans="1:18">
      <c r="A21" s="15"/>
      <c r="B21" s="20" t="s">
        <v>99</v>
      </c>
      <c r="C21" s="22"/>
      <c r="D21" s="22"/>
      <c r="E21" s="22"/>
      <c r="F21" s="23"/>
      <c r="G21" s="218" t="s">
        <v>173</v>
      </c>
      <c r="H21" s="218"/>
      <c r="I21" s="218"/>
      <c r="J21" s="218"/>
      <c r="K21" s="21"/>
      <c r="L21" s="23" t="s">
        <v>80</v>
      </c>
      <c r="M21" s="24" t="s">
        <v>96</v>
      </c>
      <c r="N21" s="23" t="s">
        <v>80</v>
      </c>
      <c r="O21" s="23"/>
      <c r="P21" s="23"/>
      <c r="R21" s="128"/>
    </row>
    <row r="22" spans="1:18" ht="13.5" thickBot="1">
      <c r="A22" s="15"/>
      <c r="B22" s="25" t="s">
        <v>83</v>
      </c>
      <c r="C22" s="26"/>
      <c r="D22" s="26"/>
      <c r="E22" s="27" t="s">
        <v>84</v>
      </c>
      <c r="F22" s="28"/>
      <c r="G22" s="29" t="s">
        <v>84</v>
      </c>
      <c r="H22" s="29" t="s">
        <v>174</v>
      </c>
      <c r="I22" s="29" t="s">
        <v>218</v>
      </c>
      <c r="J22" s="30" t="s">
        <v>85</v>
      </c>
      <c r="K22" s="21"/>
      <c r="L22" s="29" t="s">
        <v>40</v>
      </c>
      <c r="M22" s="29" t="s">
        <v>86</v>
      </c>
      <c r="N22" s="29" t="s">
        <v>87</v>
      </c>
      <c r="O22" s="29"/>
      <c r="P22" s="29"/>
      <c r="R22" s="128"/>
    </row>
    <row r="23" spans="1:18">
      <c r="A23" s="15">
        <f>A17+1</f>
        <v>7</v>
      </c>
      <c r="B23" s="31" t="s">
        <v>88</v>
      </c>
      <c r="C23" s="31" t="s">
        <v>89</v>
      </c>
      <c r="D23" s="31" t="s">
        <v>90</v>
      </c>
      <c r="E23" s="40">
        <v>200</v>
      </c>
      <c r="F23" s="40"/>
      <c r="G23" s="33" t="s">
        <v>277</v>
      </c>
      <c r="H23" s="33" t="s">
        <v>277</v>
      </c>
      <c r="I23" s="33" t="s">
        <v>277</v>
      </c>
      <c r="J23" s="33" t="s">
        <v>277</v>
      </c>
      <c r="K23" s="36"/>
      <c r="L23" s="33" t="s">
        <v>277</v>
      </c>
      <c r="M23" s="33" t="s">
        <v>277</v>
      </c>
      <c r="N23" s="33" t="s">
        <v>277</v>
      </c>
      <c r="O23" s="33" t="s">
        <v>277</v>
      </c>
      <c r="P23" s="33" t="s">
        <v>277</v>
      </c>
      <c r="R23" s="128"/>
    </row>
    <row r="24" spans="1:18">
      <c r="A24" s="15">
        <f>A23+1</f>
        <v>8</v>
      </c>
      <c r="B24" s="39"/>
      <c r="C24" s="31" t="s">
        <v>91</v>
      </c>
      <c r="D24" s="31" t="s">
        <v>92</v>
      </c>
      <c r="E24" s="40">
        <v>1800</v>
      </c>
      <c r="F24" s="40"/>
      <c r="G24" s="33" t="s">
        <v>277</v>
      </c>
      <c r="H24" s="33" t="s">
        <v>277</v>
      </c>
      <c r="I24" s="33" t="s">
        <v>277</v>
      </c>
      <c r="J24" s="33" t="s">
        <v>277</v>
      </c>
      <c r="K24" s="36"/>
      <c r="L24" s="33" t="s">
        <v>277</v>
      </c>
      <c r="M24" s="33" t="s">
        <v>277</v>
      </c>
      <c r="N24" s="33" t="s">
        <v>277</v>
      </c>
      <c r="O24" s="33" t="s">
        <v>277</v>
      </c>
      <c r="P24" s="33" t="s">
        <v>277</v>
      </c>
      <c r="R24" s="128"/>
    </row>
    <row r="25" spans="1:18">
      <c r="A25" s="15">
        <f>A24+1</f>
        <v>9</v>
      </c>
      <c r="B25" s="39"/>
      <c r="C25" s="31" t="s">
        <v>100</v>
      </c>
      <c r="D25" s="31" t="s">
        <v>98</v>
      </c>
      <c r="E25" s="40">
        <v>2000</v>
      </c>
      <c r="F25" s="40"/>
      <c r="G25" s="33" t="s">
        <v>277</v>
      </c>
      <c r="H25" s="33" t="s">
        <v>277</v>
      </c>
      <c r="I25" s="33" t="s">
        <v>277</v>
      </c>
      <c r="J25" s="33" t="s">
        <v>277</v>
      </c>
      <c r="K25" s="36"/>
      <c r="L25" s="33" t="s">
        <v>277</v>
      </c>
      <c r="M25" s="33" t="s">
        <v>277</v>
      </c>
      <c r="N25" s="33" t="s">
        <v>277</v>
      </c>
      <c r="O25" s="33" t="s">
        <v>277</v>
      </c>
      <c r="P25" s="33" t="s">
        <v>277</v>
      </c>
      <c r="R25" s="128"/>
    </row>
    <row r="26" spans="1:18">
      <c r="A26" s="15"/>
      <c r="B26" s="39" t="s">
        <v>101</v>
      </c>
      <c r="C26" s="31"/>
      <c r="D26" s="31"/>
      <c r="E26" s="40"/>
      <c r="F26" s="40"/>
      <c r="G26" s="33"/>
      <c r="H26" s="59"/>
      <c r="I26" s="59"/>
      <c r="J26" s="35"/>
      <c r="K26" s="38"/>
      <c r="L26" s="33"/>
      <c r="M26" s="58"/>
      <c r="N26" s="34"/>
      <c r="O26" s="34"/>
      <c r="P26" s="34"/>
      <c r="R26" s="128"/>
    </row>
    <row r="27" spans="1:18">
      <c r="A27" s="15">
        <f>A25+1</f>
        <v>10</v>
      </c>
      <c r="B27" s="41" t="s">
        <v>93</v>
      </c>
      <c r="C27" s="31" t="s">
        <v>89</v>
      </c>
      <c r="D27" s="31" t="str">
        <f t="shared" ref="D27:E29" si="0">D23</f>
        <v>First</v>
      </c>
      <c r="E27" s="40">
        <f t="shared" si="0"/>
        <v>200</v>
      </c>
      <c r="F27" s="40"/>
      <c r="G27" s="33" t="s">
        <v>277</v>
      </c>
      <c r="H27" s="33" t="s">
        <v>277</v>
      </c>
      <c r="I27" s="33" t="s">
        <v>277</v>
      </c>
      <c r="J27" s="33" t="s">
        <v>277</v>
      </c>
      <c r="K27" s="36"/>
      <c r="L27" s="33" t="s">
        <v>277</v>
      </c>
      <c r="M27" s="33" t="s">
        <v>277</v>
      </c>
      <c r="N27" s="33" t="s">
        <v>277</v>
      </c>
      <c r="O27" s="33" t="s">
        <v>277</v>
      </c>
      <c r="P27" s="33" t="s">
        <v>277</v>
      </c>
      <c r="R27" s="128"/>
    </row>
    <row r="28" spans="1:18">
      <c r="A28" s="15">
        <f>A27+1</f>
        <v>11</v>
      </c>
      <c r="B28" s="41"/>
      <c r="C28" s="31" t="s">
        <v>91</v>
      </c>
      <c r="D28" s="31" t="str">
        <f t="shared" si="0"/>
        <v>Next</v>
      </c>
      <c r="E28" s="40">
        <f t="shared" si="0"/>
        <v>1800</v>
      </c>
      <c r="F28" s="40"/>
      <c r="G28" s="33" t="s">
        <v>277</v>
      </c>
      <c r="H28" s="33" t="s">
        <v>277</v>
      </c>
      <c r="I28" s="33" t="s">
        <v>277</v>
      </c>
      <c r="J28" s="33" t="s">
        <v>277</v>
      </c>
      <c r="K28" s="36"/>
      <c r="L28" s="33" t="s">
        <v>277</v>
      </c>
      <c r="M28" s="33" t="s">
        <v>277</v>
      </c>
      <c r="N28" s="33" t="s">
        <v>277</v>
      </c>
      <c r="O28" s="33" t="s">
        <v>277</v>
      </c>
      <c r="P28" s="33" t="s">
        <v>277</v>
      </c>
      <c r="R28" s="128"/>
    </row>
    <row r="29" spans="1:18">
      <c r="A29" s="15">
        <f>A28+1</f>
        <v>12</v>
      </c>
      <c r="B29" s="41"/>
      <c r="C29" s="31" t="s">
        <v>100</v>
      </c>
      <c r="D29" s="31" t="str">
        <f t="shared" si="0"/>
        <v>All Over</v>
      </c>
      <c r="E29" s="40">
        <f t="shared" si="0"/>
        <v>2000</v>
      </c>
      <c r="F29" s="40"/>
      <c r="G29" s="33" t="s">
        <v>277</v>
      </c>
      <c r="H29" s="33" t="s">
        <v>277</v>
      </c>
      <c r="I29" s="33" t="s">
        <v>277</v>
      </c>
      <c r="J29" s="33" t="s">
        <v>277</v>
      </c>
      <c r="K29" s="36"/>
      <c r="L29" s="33" t="s">
        <v>277</v>
      </c>
      <c r="M29" s="33" t="s">
        <v>277</v>
      </c>
      <c r="N29" s="33" t="s">
        <v>277</v>
      </c>
      <c r="O29" s="33" t="s">
        <v>277</v>
      </c>
      <c r="P29" s="33" t="s">
        <v>277</v>
      </c>
      <c r="R29" s="128"/>
    </row>
    <row r="30" spans="1:18">
      <c r="A30" s="15">
        <f>A29+1</f>
        <v>13</v>
      </c>
      <c r="B30" s="42" t="s">
        <v>94</v>
      </c>
      <c r="C30" s="16"/>
      <c r="D30" s="31"/>
      <c r="E30" s="40"/>
      <c r="F30" s="40"/>
      <c r="G30" s="33" t="s">
        <v>277</v>
      </c>
      <c r="H30" s="33" t="s">
        <v>277</v>
      </c>
      <c r="I30" s="33" t="s">
        <v>277</v>
      </c>
      <c r="J30" s="33" t="s">
        <v>277</v>
      </c>
      <c r="K30" s="36"/>
      <c r="L30" s="33" t="s">
        <v>277</v>
      </c>
      <c r="M30" s="33" t="s">
        <v>277</v>
      </c>
      <c r="N30" s="33" t="s">
        <v>277</v>
      </c>
      <c r="O30" s="33" t="s">
        <v>277</v>
      </c>
      <c r="P30" s="33" t="s">
        <v>277</v>
      </c>
      <c r="R30" s="128"/>
    </row>
    <row r="31" spans="1:18">
      <c r="A31" s="15"/>
      <c r="B31" s="42"/>
      <c r="C31" s="16"/>
      <c r="D31" s="31"/>
      <c r="E31" s="40"/>
      <c r="F31" s="40"/>
      <c r="G31" s="60"/>
      <c r="H31" s="61"/>
      <c r="I31" s="61"/>
      <c r="J31" s="60"/>
      <c r="K31" s="38"/>
      <c r="L31" s="60"/>
      <c r="M31" s="53"/>
      <c r="N31" s="60"/>
      <c r="O31" s="60"/>
      <c r="P31" s="60"/>
      <c r="R31" s="128"/>
    </row>
    <row r="32" spans="1:18" ht="13.5" thickBot="1">
      <c r="A32" s="15"/>
      <c r="B32" s="48"/>
      <c r="C32" s="48"/>
      <c r="D32" s="48"/>
      <c r="E32" s="49"/>
      <c r="F32" s="22"/>
      <c r="G32" s="50"/>
      <c r="H32" s="48"/>
      <c r="I32" s="48"/>
      <c r="J32" s="50"/>
      <c r="K32" s="51"/>
      <c r="L32" s="50"/>
      <c r="M32" s="48"/>
      <c r="N32" s="50"/>
      <c r="O32" s="50"/>
      <c r="P32" s="50"/>
      <c r="R32" s="128"/>
    </row>
    <row r="33" spans="1:18">
      <c r="A33" s="15"/>
      <c r="B33" s="21"/>
      <c r="C33" s="21"/>
      <c r="D33" s="21"/>
      <c r="E33" s="22"/>
      <c r="F33" s="22"/>
      <c r="G33" s="51"/>
      <c r="H33" s="21"/>
      <c r="I33" s="21"/>
      <c r="J33" s="51"/>
      <c r="K33" s="51"/>
      <c r="L33" s="23" t="s">
        <v>77</v>
      </c>
      <c r="M33" s="21"/>
      <c r="N33" s="23" t="s">
        <v>77</v>
      </c>
      <c r="O33" s="23" t="s">
        <v>78</v>
      </c>
      <c r="P33" s="23"/>
      <c r="R33" s="128"/>
    </row>
    <row r="34" spans="1:18">
      <c r="A34" s="15"/>
      <c r="B34" s="20" t="s">
        <v>102</v>
      </c>
      <c r="C34" s="21"/>
      <c r="D34" s="21"/>
      <c r="E34" s="24"/>
      <c r="F34" s="24"/>
      <c r="G34" s="218" t="s">
        <v>173</v>
      </c>
      <c r="H34" s="218"/>
      <c r="I34" s="218"/>
      <c r="J34" s="218"/>
      <c r="K34" s="21"/>
      <c r="L34" s="23" t="s">
        <v>80</v>
      </c>
      <c r="M34" s="24" t="s">
        <v>96</v>
      </c>
      <c r="N34" s="23" t="s">
        <v>80</v>
      </c>
      <c r="O34" s="23"/>
      <c r="P34" s="23"/>
      <c r="R34" s="128"/>
    </row>
    <row r="35" spans="1:18" ht="13.5" thickBot="1">
      <c r="A35" s="15"/>
      <c r="B35" s="25" t="s">
        <v>83</v>
      </c>
      <c r="C35" s="26"/>
      <c r="D35" s="26"/>
      <c r="E35" s="27" t="s">
        <v>84</v>
      </c>
      <c r="F35" s="28"/>
      <c r="G35" s="29" t="s">
        <v>84</v>
      </c>
      <c r="H35" s="29" t="s">
        <v>174</v>
      </c>
      <c r="I35" s="29" t="s">
        <v>218</v>
      </c>
      <c r="J35" s="30" t="s">
        <v>85</v>
      </c>
      <c r="K35" s="21"/>
      <c r="L35" s="29" t="s">
        <v>40</v>
      </c>
      <c r="M35" s="29" t="s">
        <v>86</v>
      </c>
      <c r="N35" s="29" t="s">
        <v>87</v>
      </c>
      <c r="O35" s="29"/>
      <c r="P35" s="29"/>
      <c r="R35" s="128"/>
    </row>
    <row r="36" spans="1:18">
      <c r="A36" s="15">
        <f>A30+1</f>
        <v>14</v>
      </c>
      <c r="B36" s="31"/>
      <c r="C36" s="31" t="s">
        <v>89</v>
      </c>
      <c r="D36" s="31" t="s">
        <v>90</v>
      </c>
      <c r="E36" s="62">
        <v>2000</v>
      </c>
      <c r="F36" s="63"/>
      <c r="G36" s="33" t="s">
        <v>277</v>
      </c>
      <c r="H36" s="33" t="s">
        <v>277</v>
      </c>
      <c r="I36" s="33" t="s">
        <v>277</v>
      </c>
      <c r="J36" s="33" t="s">
        <v>277</v>
      </c>
      <c r="K36" s="36"/>
      <c r="L36" s="33" t="s">
        <v>277</v>
      </c>
      <c r="M36" s="33" t="s">
        <v>277</v>
      </c>
      <c r="N36" s="33" t="s">
        <v>277</v>
      </c>
      <c r="O36" s="33" t="s">
        <v>277</v>
      </c>
      <c r="P36" s="33" t="s">
        <v>277</v>
      </c>
      <c r="R36" s="128"/>
    </row>
    <row r="37" spans="1:18">
      <c r="A37" s="15">
        <f>A36+1</f>
        <v>15</v>
      </c>
      <c r="B37" s="39"/>
      <c r="C37" s="31" t="s">
        <v>91</v>
      </c>
      <c r="D37" s="31" t="s">
        <v>92</v>
      </c>
      <c r="E37" s="62">
        <v>18000</v>
      </c>
      <c r="F37" s="63"/>
      <c r="G37" s="33" t="s">
        <v>277</v>
      </c>
      <c r="H37" s="33" t="s">
        <v>277</v>
      </c>
      <c r="I37" s="33" t="s">
        <v>277</v>
      </c>
      <c r="J37" s="33" t="s">
        <v>277</v>
      </c>
      <c r="K37" s="36"/>
      <c r="L37" s="33" t="s">
        <v>277</v>
      </c>
      <c r="M37" s="33" t="s">
        <v>277</v>
      </c>
      <c r="N37" s="33" t="s">
        <v>277</v>
      </c>
      <c r="O37" s="33" t="s">
        <v>277</v>
      </c>
      <c r="P37" s="33" t="s">
        <v>277</v>
      </c>
      <c r="R37" s="128"/>
    </row>
    <row r="38" spans="1:18">
      <c r="A38" s="15">
        <f>A37+1</f>
        <v>16</v>
      </c>
      <c r="B38" s="39"/>
      <c r="C38" s="31" t="s">
        <v>100</v>
      </c>
      <c r="D38" s="31" t="s">
        <v>98</v>
      </c>
      <c r="E38" s="62">
        <v>20000</v>
      </c>
      <c r="F38" s="63"/>
      <c r="G38" s="33" t="s">
        <v>277</v>
      </c>
      <c r="H38" s="33" t="s">
        <v>277</v>
      </c>
      <c r="I38" s="33" t="s">
        <v>277</v>
      </c>
      <c r="J38" s="33" t="s">
        <v>277</v>
      </c>
      <c r="K38" s="36"/>
      <c r="L38" s="33" t="s">
        <v>277</v>
      </c>
      <c r="M38" s="33" t="s">
        <v>277</v>
      </c>
      <c r="N38" s="33" t="s">
        <v>277</v>
      </c>
      <c r="O38" s="33" t="s">
        <v>277</v>
      </c>
      <c r="P38" s="33" t="s">
        <v>277</v>
      </c>
      <c r="R38" s="128"/>
    </row>
    <row r="39" spans="1:18">
      <c r="A39" s="15">
        <f>A38+1</f>
        <v>17</v>
      </c>
      <c r="B39" s="42" t="s">
        <v>94</v>
      </c>
      <c r="C39" s="16"/>
      <c r="D39" s="31"/>
      <c r="E39" s="40"/>
      <c r="F39" s="40"/>
      <c r="G39" s="33" t="s">
        <v>277</v>
      </c>
      <c r="H39" s="33" t="s">
        <v>277</v>
      </c>
      <c r="I39" s="33" t="s">
        <v>277</v>
      </c>
      <c r="J39" s="33" t="s">
        <v>277</v>
      </c>
      <c r="K39" s="36"/>
      <c r="L39" s="33" t="s">
        <v>277</v>
      </c>
      <c r="M39" s="33" t="s">
        <v>277</v>
      </c>
      <c r="N39" s="33" t="s">
        <v>277</v>
      </c>
      <c r="O39" s="33" t="s">
        <v>277</v>
      </c>
      <c r="P39" s="33" t="s">
        <v>277</v>
      </c>
      <c r="R39" s="128"/>
    </row>
    <row r="40" spans="1:18">
      <c r="A40" s="15"/>
      <c r="B40" s="42"/>
      <c r="C40" s="16"/>
      <c r="D40" s="31"/>
      <c r="E40" s="40"/>
      <c r="F40" s="40"/>
      <c r="G40" s="60"/>
      <c r="H40" s="61"/>
      <c r="I40" s="61"/>
      <c r="J40" s="60"/>
      <c r="K40" s="38"/>
      <c r="L40" s="60"/>
      <c r="M40" s="53"/>
      <c r="N40" s="60"/>
      <c r="O40" s="60"/>
      <c r="P40" s="60"/>
      <c r="R40" s="128"/>
    </row>
    <row r="41" spans="1:18" ht="13.5" thickBot="1">
      <c r="A41" s="15"/>
      <c r="B41" s="64"/>
      <c r="C41" s="65"/>
      <c r="D41" s="65"/>
      <c r="E41" s="66"/>
      <c r="F41" s="44"/>
      <c r="G41" s="67"/>
      <c r="H41" s="68"/>
      <c r="I41" s="68"/>
      <c r="J41" s="50"/>
      <c r="K41" s="38"/>
      <c r="L41" s="67"/>
      <c r="M41" s="68"/>
      <c r="N41" s="50"/>
      <c r="O41" s="50"/>
      <c r="P41" s="50"/>
      <c r="R41" s="128"/>
    </row>
    <row r="42" spans="1:18">
      <c r="A42" s="15"/>
      <c r="B42" s="69"/>
      <c r="C42" s="43"/>
      <c r="D42" s="43"/>
      <c r="E42" s="44"/>
      <c r="F42" s="44"/>
      <c r="G42" s="70"/>
      <c r="H42" s="71"/>
      <c r="I42" s="71"/>
      <c r="J42" s="51"/>
      <c r="K42" s="38"/>
      <c r="L42" s="23" t="s">
        <v>77</v>
      </c>
      <c r="M42" s="71"/>
      <c r="N42" s="23" t="s">
        <v>77</v>
      </c>
      <c r="O42" s="23" t="s">
        <v>78</v>
      </c>
      <c r="P42" s="23"/>
      <c r="R42" s="128"/>
    </row>
    <row r="43" spans="1:18">
      <c r="A43" s="15"/>
      <c r="B43" s="20" t="s">
        <v>230</v>
      </c>
      <c r="C43" s="21"/>
      <c r="D43" s="21"/>
      <c r="E43" s="24"/>
      <c r="F43" s="24"/>
      <c r="G43" s="218" t="s">
        <v>173</v>
      </c>
      <c r="H43" s="218"/>
      <c r="I43" s="218"/>
      <c r="J43" s="218"/>
      <c r="K43" s="21"/>
      <c r="L43" s="23" t="s">
        <v>80</v>
      </c>
      <c r="M43" s="24" t="s">
        <v>81</v>
      </c>
      <c r="N43" s="23" t="s">
        <v>80</v>
      </c>
      <c r="O43" s="23"/>
      <c r="P43" s="23"/>
      <c r="R43" s="128"/>
    </row>
    <row r="44" spans="1:18" ht="13.5" thickBot="1">
      <c r="A44" s="15"/>
      <c r="B44" s="25" t="s">
        <v>83</v>
      </c>
      <c r="C44" s="26"/>
      <c r="D44" s="26"/>
      <c r="E44" s="27" t="s">
        <v>84</v>
      </c>
      <c r="F44" s="28"/>
      <c r="G44" s="29" t="s">
        <v>84</v>
      </c>
      <c r="H44" s="29" t="s">
        <v>174</v>
      </c>
      <c r="I44" s="29" t="s">
        <v>218</v>
      </c>
      <c r="J44" s="30" t="s">
        <v>85</v>
      </c>
      <c r="K44" s="21"/>
      <c r="L44" s="29" t="s">
        <v>40</v>
      </c>
      <c r="M44" s="29" t="s">
        <v>86</v>
      </c>
      <c r="N44" s="29" t="s">
        <v>87</v>
      </c>
      <c r="O44" s="29"/>
      <c r="P44" s="29"/>
      <c r="R44" s="128"/>
    </row>
    <row r="45" spans="1:18">
      <c r="A45" s="15">
        <f>A39+1</f>
        <v>18</v>
      </c>
      <c r="B45" s="31"/>
      <c r="C45" s="31" t="s">
        <v>89</v>
      </c>
      <c r="D45" s="31" t="s">
        <v>90</v>
      </c>
      <c r="E45" s="40">
        <v>10000</v>
      </c>
      <c r="F45" s="40"/>
      <c r="G45" s="33" t="s">
        <v>277</v>
      </c>
      <c r="H45" s="33" t="s">
        <v>277</v>
      </c>
      <c r="I45" s="33" t="s">
        <v>277</v>
      </c>
      <c r="J45" s="33" t="s">
        <v>277</v>
      </c>
      <c r="K45" s="36"/>
      <c r="L45" s="33" t="s">
        <v>277</v>
      </c>
      <c r="M45" s="33" t="s">
        <v>277</v>
      </c>
      <c r="N45" s="33" t="s">
        <v>277</v>
      </c>
      <c r="O45" s="33" t="s">
        <v>277</v>
      </c>
      <c r="P45" s="33" t="s">
        <v>277</v>
      </c>
      <c r="R45" s="128"/>
    </row>
    <row r="46" spans="1:18">
      <c r="A46" s="15">
        <f>A45+1</f>
        <v>19</v>
      </c>
      <c r="B46" s="39"/>
      <c r="C46" s="31" t="s">
        <v>91</v>
      </c>
      <c r="D46" s="31" t="s">
        <v>92</v>
      </c>
      <c r="E46" s="40">
        <v>112500</v>
      </c>
      <c r="F46" s="40"/>
      <c r="G46" s="33" t="s">
        <v>277</v>
      </c>
      <c r="H46" s="33" t="s">
        <v>277</v>
      </c>
      <c r="I46" s="33" t="s">
        <v>277</v>
      </c>
      <c r="J46" s="33" t="s">
        <v>277</v>
      </c>
      <c r="K46" s="36"/>
      <c r="L46" s="33" t="s">
        <v>277</v>
      </c>
      <c r="M46" s="33" t="s">
        <v>277</v>
      </c>
      <c r="N46" s="33" t="s">
        <v>277</v>
      </c>
      <c r="O46" s="33" t="s">
        <v>277</v>
      </c>
      <c r="P46" s="33" t="s">
        <v>277</v>
      </c>
      <c r="R46" s="128"/>
    </row>
    <row r="47" spans="1:18">
      <c r="A47" s="15">
        <f>A46+1</f>
        <v>20</v>
      </c>
      <c r="B47" s="39"/>
      <c r="C47" s="31" t="s">
        <v>100</v>
      </c>
      <c r="D47" s="31" t="s">
        <v>92</v>
      </c>
      <c r="E47" s="40">
        <v>477500</v>
      </c>
      <c r="F47" s="40"/>
      <c r="G47" s="33" t="s">
        <v>277</v>
      </c>
      <c r="H47" s="33" t="s">
        <v>277</v>
      </c>
      <c r="I47" s="33" t="s">
        <v>277</v>
      </c>
      <c r="J47" s="33" t="s">
        <v>277</v>
      </c>
      <c r="K47" s="36"/>
      <c r="L47" s="33" t="s">
        <v>277</v>
      </c>
      <c r="M47" s="33" t="s">
        <v>277</v>
      </c>
      <c r="N47" s="33" t="s">
        <v>277</v>
      </c>
      <c r="O47" s="33" t="s">
        <v>277</v>
      </c>
      <c r="P47" s="33" t="s">
        <v>277</v>
      </c>
      <c r="R47" s="128"/>
    </row>
    <row r="48" spans="1:18">
      <c r="A48" s="15">
        <f>A47+1</f>
        <v>21</v>
      </c>
      <c r="B48" s="39"/>
      <c r="C48" s="31" t="s">
        <v>103</v>
      </c>
      <c r="D48" s="31" t="s">
        <v>98</v>
      </c>
      <c r="E48" s="40">
        <v>600000</v>
      </c>
      <c r="F48" s="40"/>
      <c r="G48" s="33" t="s">
        <v>277</v>
      </c>
      <c r="H48" s="33" t="s">
        <v>277</v>
      </c>
      <c r="I48" s="33" t="s">
        <v>277</v>
      </c>
      <c r="J48" s="33" t="s">
        <v>277</v>
      </c>
      <c r="K48" s="36"/>
      <c r="L48" s="33" t="s">
        <v>277</v>
      </c>
      <c r="M48" s="33" t="s">
        <v>277</v>
      </c>
      <c r="N48" s="33" t="s">
        <v>277</v>
      </c>
      <c r="O48" s="33" t="s">
        <v>277</v>
      </c>
      <c r="P48" s="33" t="s">
        <v>277</v>
      </c>
      <c r="R48" s="128"/>
    </row>
    <row r="49" spans="1:18">
      <c r="A49" s="15">
        <f>A48+1</f>
        <v>22</v>
      </c>
      <c r="B49" s="74" t="s">
        <v>104</v>
      </c>
      <c r="C49" s="31"/>
      <c r="D49" s="31"/>
      <c r="E49" s="40"/>
      <c r="F49" s="40"/>
      <c r="G49" s="33" t="s">
        <v>277</v>
      </c>
      <c r="H49" s="33" t="s">
        <v>277</v>
      </c>
      <c r="I49" s="33" t="s">
        <v>277</v>
      </c>
      <c r="J49" s="33" t="s">
        <v>277</v>
      </c>
      <c r="K49" s="36"/>
      <c r="L49" s="33" t="s">
        <v>277</v>
      </c>
      <c r="M49" s="33" t="s">
        <v>277</v>
      </c>
      <c r="N49" s="33" t="s">
        <v>277</v>
      </c>
      <c r="O49" s="33" t="s">
        <v>277</v>
      </c>
      <c r="P49" s="33" t="s">
        <v>277</v>
      </c>
      <c r="R49" s="128"/>
    </row>
    <row r="50" spans="1:18">
      <c r="A50" s="15">
        <f>A49+1</f>
        <v>23</v>
      </c>
      <c r="B50" s="74" t="s">
        <v>105</v>
      </c>
      <c r="C50" s="16"/>
      <c r="D50" s="31"/>
      <c r="E50" s="40"/>
      <c r="F50" s="40"/>
      <c r="G50" s="33" t="s">
        <v>277</v>
      </c>
      <c r="H50" s="33" t="s">
        <v>277</v>
      </c>
      <c r="I50" s="33" t="s">
        <v>277</v>
      </c>
      <c r="J50" s="33" t="s">
        <v>277</v>
      </c>
      <c r="K50" s="36"/>
      <c r="L50" s="33" t="s">
        <v>277</v>
      </c>
      <c r="M50" s="33" t="s">
        <v>277</v>
      </c>
      <c r="N50" s="33" t="s">
        <v>277</v>
      </c>
      <c r="O50" s="33" t="s">
        <v>277</v>
      </c>
      <c r="P50" s="33" t="s">
        <v>277</v>
      </c>
      <c r="R50" s="128"/>
    </row>
    <row r="51" spans="1:18">
      <c r="A51" s="15"/>
      <c r="B51" s="42"/>
      <c r="C51" s="16"/>
      <c r="D51" s="31"/>
      <c r="E51" s="40"/>
      <c r="F51" s="40"/>
      <c r="G51" s="60"/>
      <c r="H51" s="61"/>
      <c r="I51" s="61"/>
      <c r="J51" s="60"/>
      <c r="K51" s="38"/>
      <c r="L51" s="60"/>
      <c r="M51" s="141"/>
      <c r="N51" s="60"/>
      <c r="O51" s="60"/>
      <c r="P51" s="60"/>
      <c r="R51" s="128"/>
    </row>
    <row r="52" spans="1:18" ht="13.5" thickBot="1">
      <c r="A52" s="15"/>
      <c r="B52" s="64"/>
      <c r="C52" s="65"/>
      <c r="D52" s="65"/>
      <c r="E52" s="66"/>
      <c r="F52" s="72"/>
      <c r="G52" s="67"/>
      <c r="H52" s="68"/>
      <c r="I52" s="68"/>
      <c r="J52" s="50"/>
      <c r="K52" s="38"/>
      <c r="L52" s="67"/>
      <c r="M52" s="68"/>
      <c r="N52" s="50"/>
      <c r="O52" s="50"/>
      <c r="P52" s="50"/>
      <c r="R52" s="128"/>
    </row>
    <row r="53" spans="1:18">
      <c r="A53" s="15"/>
      <c r="B53" s="69"/>
      <c r="C53" s="43"/>
      <c r="D53" s="43"/>
      <c r="E53" s="44"/>
      <c r="F53" s="72"/>
      <c r="G53" s="70"/>
      <c r="H53" s="71"/>
      <c r="I53" s="71"/>
      <c r="J53" s="51"/>
      <c r="K53" s="38"/>
      <c r="L53" s="23" t="s">
        <v>77</v>
      </c>
      <c r="M53" s="71"/>
      <c r="N53" s="23" t="s">
        <v>77</v>
      </c>
      <c r="O53" s="23" t="s">
        <v>78</v>
      </c>
      <c r="P53" s="23"/>
      <c r="R53" s="128"/>
    </row>
    <row r="54" spans="1:18">
      <c r="A54" s="15"/>
      <c r="B54" s="20" t="s">
        <v>231</v>
      </c>
      <c r="C54" s="21"/>
      <c r="D54" s="21"/>
      <c r="E54" s="24"/>
      <c r="F54" s="72"/>
      <c r="G54" s="218" t="s">
        <v>173</v>
      </c>
      <c r="H54" s="218"/>
      <c r="I54" s="218"/>
      <c r="J54" s="218"/>
      <c r="K54" s="38"/>
      <c r="L54" s="23" t="s">
        <v>80</v>
      </c>
      <c r="M54" s="24" t="s">
        <v>81</v>
      </c>
      <c r="N54" s="23" t="s">
        <v>80</v>
      </c>
      <c r="O54" s="23"/>
      <c r="P54" s="23"/>
      <c r="R54" s="128"/>
    </row>
    <row r="55" spans="1:18" ht="13.5" thickBot="1">
      <c r="A55" s="15"/>
      <c r="B55" s="25" t="s">
        <v>83</v>
      </c>
      <c r="C55" s="26"/>
      <c r="D55" s="26"/>
      <c r="E55" s="27" t="s">
        <v>84</v>
      </c>
      <c r="F55" s="72"/>
      <c r="G55" s="29" t="s">
        <v>84</v>
      </c>
      <c r="H55" s="29" t="s">
        <v>174</v>
      </c>
      <c r="I55" s="29" t="s">
        <v>218</v>
      </c>
      <c r="J55" s="30" t="s">
        <v>85</v>
      </c>
      <c r="K55" s="38"/>
      <c r="L55" s="29" t="s">
        <v>40</v>
      </c>
      <c r="M55" s="29" t="s">
        <v>86</v>
      </c>
      <c r="N55" s="29" t="s">
        <v>87</v>
      </c>
      <c r="O55" s="29"/>
      <c r="P55" s="29"/>
      <c r="R55" s="128"/>
    </row>
    <row r="56" spans="1:18">
      <c r="A56" s="15">
        <f>A50+1</f>
        <v>24</v>
      </c>
      <c r="B56" s="31"/>
      <c r="C56" s="31" t="s">
        <v>89</v>
      </c>
      <c r="D56" s="31" t="s">
        <v>90</v>
      </c>
      <c r="E56" s="40">
        <v>200</v>
      </c>
      <c r="F56" s="72"/>
      <c r="G56" s="33" t="s">
        <v>277</v>
      </c>
      <c r="H56" s="33" t="s">
        <v>277</v>
      </c>
      <c r="I56" s="33" t="s">
        <v>277</v>
      </c>
      <c r="J56" s="33" t="s">
        <v>277</v>
      </c>
      <c r="K56" s="36"/>
      <c r="L56" s="33" t="s">
        <v>277</v>
      </c>
      <c r="M56" s="33" t="s">
        <v>277</v>
      </c>
      <c r="N56" s="33" t="s">
        <v>277</v>
      </c>
      <c r="O56" s="33" t="s">
        <v>277</v>
      </c>
      <c r="P56" s="33" t="s">
        <v>277</v>
      </c>
      <c r="Q56" s="212"/>
      <c r="R56" s="128"/>
    </row>
    <row r="57" spans="1:18">
      <c r="A57" s="15">
        <f>A56+1</f>
        <v>25</v>
      </c>
      <c r="B57" s="39"/>
      <c r="C57" s="31" t="s">
        <v>91</v>
      </c>
      <c r="D57" s="31" t="s">
        <v>92</v>
      </c>
      <c r="E57" s="40">
        <v>1800</v>
      </c>
      <c r="F57" s="72"/>
      <c r="G57" s="33" t="s">
        <v>277</v>
      </c>
      <c r="H57" s="33" t="s">
        <v>277</v>
      </c>
      <c r="I57" s="33" t="s">
        <v>277</v>
      </c>
      <c r="J57" s="33" t="s">
        <v>277</v>
      </c>
      <c r="K57" s="36"/>
      <c r="L57" s="33" t="s">
        <v>277</v>
      </c>
      <c r="M57" s="33" t="s">
        <v>277</v>
      </c>
      <c r="N57" s="33" t="s">
        <v>277</v>
      </c>
      <c r="O57" s="33" t="s">
        <v>277</v>
      </c>
      <c r="P57" s="33" t="s">
        <v>277</v>
      </c>
      <c r="Q57" s="212"/>
      <c r="R57" s="128"/>
    </row>
    <row r="58" spans="1:18">
      <c r="A58" s="15">
        <f>A57+1</f>
        <v>26</v>
      </c>
      <c r="B58" s="39"/>
      <c r="C58" s="31" t="s">
        <v>100</v>
      </c>
      <c r="D58" s="31" t="s">
        <v>92</v>
      </c>
      <c r="E58" s="40">
        <v>98000</v>
      </c>
      <c r="F58" s="72"/>
      <c r="G58" s="33" t="s">
        <v>277</v>
      </c>
      <c r="H58" s="33" t="s">
        <v>277</v>
      </c>
      <c r="I58" s="33" t="s">
        <v>277</v>
      </c>
      <c r="J58" s="33" t="s">
        <v>277</v>
      </c>
      <c r="K58" s="36"/>
      <c r="L58" s="33" t="s">
        <v>277</v>
      </c>
      <c r="M58" s="33" t="s">
        <v>277</v>
      </c>
      <c r="N58" s="33" t="s">
        <v>277</v>
      </c>
      <c r="O58" s="33" t="s">
        <v>277</v>
      </c>
      <c r="P58" s="33" t="s">
        <v>277</v>
      </c>
      <c r="Q58" s="212"/>
      <c r="R58" s="128"/>
    </row>
    <row r="59" spans="1:18">
      <c r="A59" s="15">
        <f>A58+1</f>
        <v>27</v>
      </c>
      <c r="B59" s="39"/>
      <c r="C59" s="31" t="s">
        <v>103</v>
      </c>
      <c r="D59" s="31" t="s">
        <v>98</v>
      </c>
      <c r="E59" s="40">
        <v>100000</v>
      </c>
      <c r="F59" s="72"/>
      <c r="G59" s="33" t="s">
        <v>277</v>
      </c>
      <c r="H59" s="33" t="s">
        <v>277</v>
      </c>
      <c r="I59" s="33" t="s">
        <v>277</v>
      </c>
      <c r="J59" s="33" t="s">
        <v>277</v>
      </c>
      <c r="K59" s="36"/>
      <c r="L59" s="33" t="s">
        <v>277</v>
      </c>
      <c r="M59" s="33" t="s">
        <v>277</v>
      </c>
      <c r="N59" s="33" t="s">
        <v>277</v>
      </c>
      <c r="O59" s="33" t="s">
        <v>277</v>
      </c>
      <c r="P59" s="33" t="s">
        <v>277</v>
      </c>
      <c r="Q59" s="212"/>
      <c r="R59" s="128"/>
    </row>
    <row r="60" spans="1:18">
      <c r="A60" s="15">
        <f>A59+1</f>
        <v>28</v>
      </c>
      <c r="B60" s="74" t="s">
        <v>104</v>
      </c>
      <c r="C60" s="41"/>
      <c r="D60" s="69"/>
      <c r="E60" s="72"/>
      <c r="F60" s="72"/>
      <c r="G60" s="33" t="s">
        <v>277</v>
      </c>
      <c r="H60" s="33" t="s">
        <v>277</v>
      </c>
      <c r="I60" s="33" t="s">
        <v>277</v>
      </c>
      <c r="J60" s="33" t="s">
        <v>277</v>
      </c>
      <c r="K60" s="36"/>
      <c r="L60" s="33" t="s">
        <v>277</v>
      </c>
      <c r="M60" s="33" t="s">
        <v>277</v>
      </c>
      <c r="N60" s="33" t="s">
        <v>277</v>
      </c>
      <c r="O60" s="33" t="s">
        <v>277</v>
      </c>
      <c r="P60" s="33" t="s">
        <v>277</v>
      </c>
      <c r="R60" s="128"/>
    </row>
    <row r="61" spans="1:18">
      <c r="A61" s="15">
        <f>A60+1</f>
        <v>29</v>
      </c>
      <c r="B61" s="74" t="s">
        <v>105</v>
      </c>
      <c r="C61" s="41"/>
      <c r="D61" s="69"/>
      <c r="E61" s="72"/>
      <c r="F61" s="72"/>
      <c r="G61" s="33" t="s">
        <v>277</v>
      </c>
      <c r="H61" s="33" t="s">
        <v>277</v>
      </c>
      <c r="I61" s="33" t="s">
        <v>277</v>
      </c>
      <c r="J61" s="33" t="s">
        <v>277</v>
      </c>
      <c r="K61" s="36"/>
      <c r="L61" s="33" t="s">
        <v>277</v>
      </c>
      <c r="M61" s="33" t="s">
        <v>277</v>
      </c>
      <c r="N61" s="33" t="s">
        <v>277</v>
      </c>
      <c r="O61" s="33" t="s">
        <v>277</v>
      </c>
      <c r="P61" s="33" t="s">
        <v>277</v>
      </c>
      <c r="R61" s="128"/>
    </row>
    <row r="62" spans="1:18">
      <c r="A62" s="15"/>
      <c r="B62" s="74"/>
      <c r="C62" s="41"/>
      <c r="D62" s="69"/>
      <c r="E62" s="72"/>
      <c r="F62" s="72"/>
      <c r="G62" s="60"/>
      <c r="H62" s="73"/>
      <c r="I62" s="73"/>
      <c r="J62" s="60"/>
      <c r="K62" s="38"/>
      <c r="L62" s="60"/>
      <c r="M62" s="53"/>
      <c r="N62" s="75"/>
      <c r="O62" s="75"/>
      <c r="P62" s="75"/>
      <c r="R62" s="128"/>
    </row>
    <row r="63" spans="1:18" ht="13.5" thickBot="1">
      <c r="A63" s="15"/>
      <c r="B63" s="64"/>
      <c r="C63" s="76"/>
      <c r="D63" s="64"/>
      <c r="E63" s="77"/>
      <c r="F63" s="72"/>
      <c r="G63" s="78"/>
      <c r="H63" s="79"/>
      <c r="I63" s="79"/>
      <c r="J63" s="50"/>
      <c r="K63" s="21"/>
      <c r="L63" s="50"/>
      <c r="M63" s="79"/>
      <c r="N63" s="50"/>
      <c r="O63" s="50"/>
      <c r="P63" s="50"/>
      <c r="R63" s="128"/>
    </row>
    <row r="64" spans="1:18">
      <c r="A64" s="15"/>
      <c r="B64" s="69"/>
      <c r="C64" s="41"/>
      <c r="D64" s="69"/>
      <c r="E64" s="72"/>
      <c r="F64" s="72"/>
      <c r="G64" s="60"/>
      <c r="H64" s="75"/>
      <c r="I64" s="75"/>
      <c r="J64" s="51"/>
      <c r="K64" s="21"/>
      <c r="L64" s="23" t="s">
        <v>77</v>
      </c>
      <c r="M64" s="75"/>
      <c r="N64" s="23" t="s">
        <v>77</v>
      </c>
      <c r="O64" s="23" t="s">
        <v>78</v>
      </c>
      <c r="P64" s="23"/>
      <c r="R64" s="128"/>
    </row>
    <row r="65" spans="1:18">
      <c r="A65" s="15"/>
      <c r="B65" s="20" t="s">
        <v>106</v>
      </c>
      <c r="C65" s="21"/>
      <c r="D65" s="21"/>
      <c r="E65" s="24"/>
      <c r="F65" s="24"/>
      <c r="G65" s="218" t="s">
        <v>173</v>
      </c>
      <c r="H65" s="218"/>
      <c r="I65" s="218"/>
      <c r="J65" s="218"/>
      <c r="K65" s="21"/>
      <c r="L65" s="23" t="s">
        <v>80</v>
      </c>
      <c r="M65" s="24" t="s">
        <v>96</v>
      </c>
      <c r="N65" s="23" t="s">
        <v>80</v>
      </c>
      <c r="O65" s="23"/>
      <c r="P65" s="23"/>
      <c r="R65" s="128"/>
    </row>
    <row r="66" spans="1:18" ht="13.5" thickBot="1">
      <c r="A66" s="15"/>
      <c r="B66" s="25" t="s">
        <v>83</v>
      </c>
      <c r="C66" s="26"/>
      <c r="D66" s="26"/>
      <c r="E66" s="27" t="s">
        <v>84</v>
      </c>
      <c r="F66" s="28"/>
      <c r="G66" s="29" t="s">
        <v>84</v>
      </c>
      <c r="H66" s="29" t="s">
        <v>174</v>
      </c>
      <c r="I66" s="29" t="s">
        <v>218</v>
      </c>
      <c r="J66" s="30" t="s">
        <v>85</v>
      </c>
      <c r="K66" s="21"/>
      <c r="L66" s="29" t="s">
        <v>40</v>
      </c>
      <c r="M66" s="29" t="s">
        <v>86</v>
      </c>
      <c r="N66" s="29" t="s">
        <v>87</v>
      </c>
      <c r="O66" s="29"/>
      <c r="P66" s="29"/>
      <c r="R66" s="128"/>
    </row>
    <row r="67" spans="1:18">
      <c r="A67" s="15">
        <f>A61+1</f>
        <v>30</v>
      </c>
      <c r="B67" s="52" t="s">
        <v>97</v>
      </c>
      <c r="C67" s="31"/>
      <c r="D67" s="31" t="s">
        <v>98</v>
      </c>
      <c r="E67" s="40">
        <v>0</v>
      </c>
      <c r="F67" s="40"/>
      <c r="G67" s="33" t="s">
        <v>277</v>
      </c>
      <c r="H67" s="33" t="s">
        <v>277</v>
      </c>
      <c r="I67" s="33" t="s">
        <v>277</v>
      </c>
      <c r="J67" s="33" t="s">
        <v>277</v>
      </c>
      <c r="K67" s="36"/>
      <c r="L67" s="33"/>
      <c r="M67" s="33"/>
      <c r="N67" s="33"/>
      <c r="O67" s="33"/>
      <c r="P67" s="33"/>
      <c r="R67" s="128"/>
    </row>
    <row r="68" spans="1:18">
      <c r="A68" s="15">
        <f>A67+1</f>
        <v>31</v>
      </c>
      <c r="B68" s="42" t="s">
        <v>94</v>
      </c>
      <c r="C68" s="16"/>
      <c r="D68" s="31"/>
      <c r="E68" s="40"/>
      <c r="F68" s="40"/>
      <c r="G68" s="33" t="s">
        <v>277</v>
      </c>
      <c r="H68" s="33" t="s">
        <v>277</v>
      </c>
      <c r="I68" s="33" t="s">
        <v>277</v>
      </c>
      <c r="J68" s="33" t="s">
        <v>277</v>
      </c>
      <c r="K68" s="36"/>
      <c r="L68" s="33"/>
      <c r="M68" s="33"/>
      <c r="N68" s="33"/>
      <c r="O68" s="33"/>
      <c r="P68" s="33"/>
    </row>
    <row r="69" spans="1:18">
      <c r="A69" s="15"/>
      <c r="B69" s="69"/>
      <c r="C69" s="43"/>
      <c r="D69" s="43"/>
      <c r="E69" s="44"/>
      <c r="F69" s="44"/>
      <c r="G69" s="45"/>
      <c r="H69" s="46"/>
      <c r="I69" s="46"/>
      <c r="J69" s="47"/>
      <c r="K69" s="38"/>
      <c r="L69" s="45"/>
      <c r="M69" s="46"/>
      <c r="N69" s="47"/>
      <c r="O69" s="47"/>
      <c r="P69" s="47"/>
    </row>
    <row r="70" spans="1:18" ht="13.5" thickBot="1">
      <c r="A70" s="15">
        <f>A68+1</f>
        <v>32</v>
      </c>
      <c r="B70" s="16"/>
      <c r="C70" s="16"/>
      <c r="D70" s="16"/>
      <c r="E70" s="17"/>
      <c r="F70" s="17"/>
      <c r="G70" s="16"/>
      <c r="H70" s="16"/>
      <c r="I70" s="16"/>
      <c r="J70" s="80" t="s">
        <v>4</v>
      </c>
      <c r="K70" s="18"/>
      <c r="L70" s="81" t="s">
        <v>277</v>
      </c>
      <c r="M70" s="16"/>
      <c r="N70" s="127"/>
      <c r="O70" s="16"/>
      <c r="P70" s="16"/>
    </row>
    <row r="71" spans="1:18" ht="13.5" thickTop="1"/>
    <row r="73" spans="1:18">
      <c r="G73" s="122"/>
    </row>
    <row r="75" spans="1:18">
      <c r="M75" s="163"/>
    </row>
  </sheetData>
  <mergeCells count="8">
    <mergeCell ref="A1:P1"/>
    <mergeCell ref="G54:J54"/>
    <mergeCell ref="G65:J65"/>
    <mergeCell ref="G4:J4"/>
    <mergeCell ref="G15:J15"/>
    <mergeCell ref="G21:J21"/>
    <mergeCell ref="G34:J34"/>
    <mergeCell ref="G43:J43"/>
  </mergeCells>
  <pageMargins left="0.7" right="0.7" top="1.1057291666666667" bottom="0.75" header="0.3" footer="0.3"/>
  <pageSetup scale="55" orientation="portrait" r:id="rId1"/>
  <headerFooter scaleWithDoc="0">
    <oddHeader>&amp;RDominion Energy Utah
Docket No. 19-057-31
DEU Exhibit 1.07
Page 3 of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view="pageLayout" zoomScaleNormal="100" workbookViewId="0">
      <selection activeCell="I13" sqref="I13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82"/>
      <c r="B1" s="226" t="s">
        <v>107</v>
      </c>
      <c r="C1" s="227"/>
      <c r="D1" s="227"/>
      <c r="E1" s="227"/>
      <c r="F1" s="227"/>
      <c r="G1" s="227"/>
      <c r="H1" s="227"/>
      <c r="I1" s="227"/>
      <c r="J1" s="83"/>
    </row>
    <row r="2" spans="1:10">
      <c r="A2" s="82"/>
      <c r="B2" s="226" t="s">
        <v>108</v>
      </c>
      <c r="C2" s="227"/>
      <c r="D2" s="227"/>
      <c r="E2" s="227"/>
      <c r="F2" s="227"/>
      <c r="G2" s="227"/>
      <c r="H2" s="227"/>
      <c r="I2" s="227"/>
      <c r="J2" s="83"/>
    </row>
    <row r="3" spans="1:10">
      <c r="A3" s="82"/>
      <c r="B3" s="82"/>
      <c r="C3" s="84"/>
      <c r="D3" s="82"/>
      <c r="E3" s="82"/>
      <c r="F3" s="82"/>
      <c r="G3" s="82"/>
      <c r="H3" s="82"/>
      <c r="I3" s="82"/>
      <c r="J3" s="82"/>
    </row>
    <row r="4" spans="1:10">
      <c r="A4" s="82"/>
      <c r="B4" s="82"/>
      <c r="C4" s="84"/>
      <c r="D4" s="82"/>
      <c r="E4" s="82"/>
      <c r="F4" s="82"/>
      <c r="G4" s="82"/>
      <c r="H4" s="82"/>
      <c r="I4" s="82"/>
      <c r="J4" s="82"/>
    </row>
    <row r="5" spans="1:10">
      <c r="A5" s="82"/>
      <c r="B5" s="85" t="s">
        <v>109</v>
      </c>
      <c r="C5" s="85" t="s">
        <v>110</v>
      </c>
      <c r="D5" s="86" t="s">
        <v>111</v>
      </c>
      <c r="E5" s="228" t="s">
        <v>112</v>
      </c>
      <c r="F5" s="228"/>
      <c r="G5" s="228" t="s">
        <v>113</v>
      </c>
      <c r="H5" s="228"/>
      <c r="I5" s="228" t="s">
        <v>114</v>
      </c>
      <c r="J5" s="228"/>
    </row>
    <row r="6" spans="1:10">
      <c r="A6" s="82"/>
      <c r="B6" s="87"/>
      <c r="C6" s="83"/>
      <c r="D6" s="87"/>
      <c r="E6" s="226" t="s">
        <v>115</v>
      </c>
      <c r="F6" s="227"/>
      <c r="G6" s="226" t="s">
        <v>116</v>
      </c>
      <c r="H6" s="227"/>
      <c r="I6" s="87"/>
      <c r="J6" s="87"/>
    </row>
    <row r="7" spans="1:10">
      <c r="A7" s="88"/>
      <c r="B7" s="89" t="s">
        <v>87</v>
      </c>
      <c r="C7" s="89"/>
      <c r="D7" s="90" t="s">
        <v>117</v>
      </c>
      <c r="E7" s="219" t="s">
        <v>118</v>
      </c>
      <c r="F7" s="220"/>
      <c r="G7" s="221" t="s">
        <v>119</v>
      </c>
      <c r="H7" s="222"/>
      <c r="I7" s="91"/>
      <c r="J7" s="91"/>
    </row>
    <row r="8" spans="1:10" ht="13.5" thickBot="1">
      <c r="A8" s="92"/>
      <c r="B8" s="93" t="s">
        <v>120</v>
      </c>
      <c r="C8" s="93" t="s">
        <v>121</v>
      </c>
      <c r="D8" s="94" t="s">
        <v>122</v>
      </c>
      <c r="E8" s="223">
        <f>A39</f>
        <v>43678</v>
      </c>
      <c r="F8" s="223"/>
      <c r="G8" s="224" t="s">
        <v>123</v>
      </c>
      <c r="H8" s="225"/>
      <c r="I8" s="95" t="s">
        <v>124</v>
      </c>
      <c r="J8" s="93"/>
    </row>
    <row r="9" spans="1:10">
      <c r="A9" s="82"/>
      <c r="B9" s="82"/>
      <c r="C9" s="84"/>
      <c r="D9" s="82"/>
      <c r="E9" s="82"/>
      <c r="F9" s="82"/>
      <c r="G9" s="82"/>
      <c r="H9" s="82"/>
      <c r="I9" s="82"/>
      <c r="J9" s="82"/>
    </row>
    <row r="10" spans="1:10">
      <c r="A10" s="84">
        <v>1</v>
      </c>
      <c r="B10" s="84" t="s">
        <v>62</v>
      </c>
      <c r="C10" s="84" t="s">
        <v>125</v>
      </c>
      <c r="D10" s="96">
        <v>14.9</v>
      </c>
      <c r="E10" s="97">
        <f>ROUND((D10*$D$39)+$B$39,2)</f>
        <v>115.7</v>
      </c>
      <c r="F10" s="97"/>
      <c r="G10" s="97">
        <f>ROUND((D10*$D$36)+$B$36,2)</f>
        <v>116.06</v>
      </c>
      <c r="H10" s="97"/>
      <c r="I10" s="97">
        <f>G10-E10</f>
        <v>0.35999999999999943</v>
      </c>
      <c r="J10" s="97"/>
    </row>
    <row r="11" spans="1:10">
      <c r="A11" s="84">
        <f t="shared" ref="A11:A21" si="0">A10+1</f>
        <v>2</v>
      </c>
      <c r="B11" s="82"/>
      <c r="C11" s="84" t="s">
        <v>126</v>
      </c>
      <c r="D11" s="96">
        <v>12.5</v>
      </c>
      <c r="E11" s="98">
        <f>ROUND((D11*$D$39)+$B$39,2)</f>
        <v>98.15</v>
      </c>
      <c r="F11" s="98"/>
      <c r="G11" s="98">
        <f>ROUND((D11*$D$36)+$B$36,2)</f>
        <v>98.46</v>
      </c>
      <c r="H11" s="98"/>
      <c r="I11" s="98">
        <f t="shared" ref="I11:I21" si="1">G11-E11</f>
        <v>0.30999999999998806</v>
      </c>
      <c r="J11" s="98"/>
    </row>
    <row r="12" spans="1:10">
      <c r="A12" s="84">
        <f t="shared" si="0"/>
        <v>3</v>
      </c>
      <c r="B12" s="82"/>
      <c r="C12" s="84" t="s">
        <v>127</v>
      </c>
      <c r="D12" s="96">
        <v>10.1</v>
      </c>
      <c r="E12" s="98">
        <f>ROUND((D12*$D$39)+$B$39,2)</f>
        <v>80.599999999999994</v>
      </c>
      <c r="F12" s="98"/>
      <c r="G12" s="98">
        <f>ROUND((D12*$D$36)+$B$36,2)</f>
        <v>80.849999999999994</v>
      </c>
      <c r="H12" s="98"/>
      <c r="I12" s="98">
        <f t="shared" si="1"/>
        <v>0.25</v>
      </c>
      <c r="J12" s="98"/>
    </row>
    <row r="13" spans="1:10">
      <c r="A13" s="84">
        <f t="shared" si="0"/>
        <v>4</v>
      </c>
      <c r="B13" s="82"/>
      <c r="C13" s="84" t="s">
        <v>128</v>
      </c>
      <c r="D13" s="96">
        <v>8.3000000000000007</v>
      </c>
      <c r="E13" s="98">
        <f>ROUND((D13*$C$39)+$B$39,2)</f>
        <v>57.88</v>
      </c>
      <c r="F13" s="98"/>
      <c r="G13" s="98">
        <f>ROUND((D13*$C$36)+$B$36,2)</f>
        <v>58.03</v>
      </c>
      <c r="H13" s="98"/>
      <c r="I13" s="98">
        <f t="shared" si="1"/>
        <v>0.14999999999999858</v>
      </c>
      <c r="J13" s="98"/>
    </row>
    <row r="14" spans="1:10">
      <c r="A14" s="84">
        <f t="shared" si="0"/>
        <v>5</v>
      </c>
      <c r="B14" s="82"/>
      <c r="C14" s="84" t="s">
        <v>129</v>
      </c>
      <c r="D14" s="96">
        <v>4.4000000000000004</v>
      </c>
      <c r="E14" s="98">
        <f t="shared" ref="E14:E19" si="2">ROUND((D14*$C$39)+$B$39,2)</f>
        <v>33.85</v>
      </c>
      <c r="F14" s="98"/>
      <c r="G14" s="98">
        <f t="shared" ref="G14:G19" si="3">ROUND((D14*$C$36)+$B$36,2)</f>
        <v>33.94</v>
      </c>
      <c r="H14" s="98"/>
      <c r="I14" s="98">
        <f t="shared" si="1"/>
        <v>8.9999999999996305E-2</v>
      </c>
      <c r="J14" s="98"/>
    </row>
    <row r="15" spans="1:10">
      <c r="A15" s="84">
        <f t="shared" si="0"/>
        <v>6</v>
      </c>
      <c r="B15" s="82"/>
      <c r="C15" s="84" t="s">
        <v>130</v>
      </c>
      <c r="D15" s="96">
        <v>3.1</v>
      </c>
      <c r="E15" s="98">
        <f t="shared" si="2"/>
        <v>25.85</v>
      </c>
      <c r="F15" s="98"/>
      <c r="G15" s="98">
        <f t="shared" si="3"/>
        <v>25.9</v>
      </c>
      <c r="H15" s="98"/>
      <c r="I15" s="98">
        <f t="shared" si="1"/>
        <v>4.9999999999997158E-2</v>
      </c>
      <c r="J15" s="98"/>
    </row>
    <row r="16" spans="1:10">
      <c r="A16" s="84">
        <f t="shared" si="0"/>
        <v>7</v>
      </c>
      <c r="B16" s="82"/>
      <c r="C16" s="84" t="s">
        <v>131</v>
      </c>
      <c r="D16" s="96">
        <v>2</v>
      </c>
      <c r="E16" s="98">
        <f t="shared" si="2"/>
        <v>19.07</v>
      </c>
      <c r="F16" s="98"/>
      <c r="G16" s="98">
        <f t="shared" si="3"/>
        <v>19.11</v>
      </c>
      <c r="H16" s="98"/>
      <c r="I16" s="98">
        <f t="shared" si="1"/>
        <v>3.9999999999999147E-2</v>
      </c>
      <c r="J16" s="98"/>
    </row>
    <row r="17" spans="1:10">
      <c r="A17" s="84">
        <f t="shared" si="0"/>
        <v>8</v>
      </c>
      <c r="B17" s="82"/>
      <c r="C17" s="84" t="s">
        <v>132</v>
      </c>
      <c r="D17" s="96">
        <v>1.8</v>
      </c>
      <c r="E17" s="98">
        <f t="shared" si="2"/>
        <v>17.84</v>
      </c>
      <c r="F17" s="98"/>
      <c r="G17" s="98">
        <f t="shared" si="3"/>
        <v>17.87</v>
      </c>
      <c r="H17" s="98"/>
      <c r="I17" s="98">
        <f t="shared" si="1"/>
        <v>3.0000000000001137E-2</v>
      </c>
      <c r="J17" s="98"/>
    </row>
    <row r="18" spans="1:10">
      <c r="A18" s="84">
        <f t="shared" si="0"/>
        <v>9</v>
      </c>
      <c r="B18" s="82"/>
      <c r="C18" s="84" t="s">
        <v>133</v>
      </c>
      <c r="D18" s="96">
        <v>2</v>
      </c>
      <c r="E18" s="98">
        <f t="shared" si="2"/>
        <v>19.07</v>
      </c>
      <c r="F18" s="98"/>
      <c r="G18" s="98">
        <f t="shared" si="3"/>
        <v>19.11</v>
      </c>
      <c r="H18" s="98"/>
      <c r="I18" s="98">
        <f t="shared" si="1"/>
        <v>3.9999999999999147E-2</v>
      </c>
      <c r="J18" s="98"/>
    </row>
    <row r="19" spans="1:10">
      <c r="A19" s="84">
        <f t="shared" si="0"/>
        <v>10</v>
      </c>
      <c r="B19" s="82"/>
      <c r="C19" s="84" t="s">
        <v>134</v>
      </c>
      <c r="D19" s="96">
        <v>3.1</v>
      </c>
      <c r="E19" s="98">
        <f t="shared" si="2"/>
        <v>25.85</v>
      </c>
      <c r="F19" s="98"/>
      <c r="G19" s="98">
        <f t="shared" si="3"/>
        <v>25.9</v>
      </c>
      <c r="H19" s="98"/>
      <c r="I19" s="98">
        <f t="shared" si="1"/>
        <v>4.9999999999997158E-2</v>
      </c>
      <c r="J19" s="98"/>
    </row>
    <row r="20" spans="1:10">
      <c r="A20" s="84">
        <f t="shared" si="0"/>
        <v>11</v>
      </c>
      <c r="B20" s="82"/>
      <c r="C20" s="84" t="s">
        <v>135</v>
      </c>
      <c r="D20" s="96">
        <v>6.3</v>
      </c>
      <c r="E20" s="98">
        <f>ROUND((D20*$D$39)+$B$39,2)</f>
        <v>52.82</v>
      </c>
      <c r="F20" s="98"/>
      <c r="G20" s="98">
        <f>ROUND((D20*$D$36)+$B$36,2)</f>
        <v>52.97</v>
      </c>
      <c r="H20" s="98"/>
      <c r="I20" s="98">
        <f t="shared" si="1"/>
        <v>0.14999999999999858</v>
      </c>
      <c r="J20" s="98"/>
    </row>
    <row r="21" spans="1:10">
      <c r="A21" s="84">
        <f t="shared" si="0"/>
        <v>12</v>
      </c>
      <c r="B21" s="82"/>
      <c r="C21" s="84" t="s">
        <v>136</v>
      </c>
      <c r="D21" s="96">
        <v>11.5</v>
      </c>
      <c r="E21" s="98">
        <f>ROUND((D21*$D$39)+$B$39,2)</f>
        <v>90.84</v>
      </c>
      <c r="F21" s="98"/>
      <c r="G21" s="98">
        <f>ROUND((D21*$D$36)+$B$36,2)</f>
        <v>91.12</v>
      </c>
      <c r="H21" s="98"/>
      <c r="I21" s="98">
        <f t="shared" si="1"/>
        <v>0.28000000000000114</v>
      </c>
      <c r="J21" s="98"/>
    </row>
    <row r="22" spans="1:10" ht="13.5" thickBot="1">
      <c r="A22" s="84"/>
      <c r="B22" s="82"/>
      <c r="C22" s="84"/>
      <c r="D22" s="99"/>
      <c r="E22" s="100"/>
      <c r="F22" s="100"/>
      <c r="G22" s="100"/>
      <c r="H22" s="100"/>
      <c r="I22" s="101"/>
      <c r="J22" s="102"/>
    </row>
    <row r="23" spans="1:10" ht="13.5" thickTop="1">
      <c r="A23" s="84"/>
      <c r="B23" s="82"/>
      <c r="C23" s="84"/>
      <c r="D23" s="103"/>
      <c r="E23" s="104"/>
      <c r="F23" s="104"/>
      <c r="G23" s="84"/>
      <c r="H23" s="84"/>
      <c r="I23" s="104" t="s">
        <v>137</v>
      </c>
      <c r="J23" s="104"/>
    </row>
    <row r="24" spans="1:10">
      <c r="A24" s="84">
        <f>A21+1</f>
        <v>13</v>
      </c>
      <c r="B24" s="82"/>
      <c r="C24" s="105" t="s">
        <v>4</v>
      </c>
      <c r="D24" s="106">
        <f>SUM(D10:D23)</f>
        <v>80</v>
      </c>
      <c r="E24" s="97">
        <f>SUM(E10:E21)</f>
        <v>637.5200000000001</v>
      </c>
      <c r="F24" s="97"/>
      <c r="G24" s="97">
        <f>SUM(G10:G21)</f>
        <v>639.31999999999994</v>
      </c>
      <c r="H24" s="97"/>
      <c r="I24" s="97">
        <f>SUM(I10:I21)</f>
        <v>1.7999999999999758</v>
      </c>
      <c r="J24" s="97"/>
    </row>
    <row r="25" spans="1:10">
      <c r="A25" s="82"/>
      <c r="B25" s="82"/>
      <c r="C25" s="84"/>
      <c r="D25" s="82"/>
      <c r="E25" s="107"/>
      <c r="F25" s="107"/>
      <c r="G25" s="107"/>
      <c r="H25" s="82"/>
      <c r="I25" s="82"/>
      <c r="J25" s="82"/>
    </row>
    <row r="26" spans="1:10">
      <c r="A26" s="82"/>
      <c r="B26" s="82" t="s">
        <v>137</v>
      </c>
      <c r="C26" s="84"/>
      <c r="D26" s="82"/>
      <c r="E26" s="82"/>
      <c r="F26" s="82"/>
      <c r="G26" s="108" t="s">
        <v>138</v>
      </c>
      <c r="H26" s="108"/>
      <c r="I26" s="109">
        <f>ROUND(I24/E24,4)*100</f>
        <v>0.27999999999999997</v>
      </c>
      <c r="J26" s="110" t="s">
        <v>139</v>
      </c>
    </row>
    <row r="29" spans="1:10">
      <c r="I29" s="5"/>
    </row>
    <row r="34" spans="1:4">
      <c r="A34" s="111"/>
      <c r="B34" s="112"/>
      <c r="C34" s="14" t="s">
        <v>93</v>
      </c>
      <c r="D34" s="14" t="s">
        <v>88</v>
      </c>
    </row>
    <row r="35" spans="1:4" ht="13.5" thickBot="1">
      <c r="A35" s="112"/>
      <c r="B35" s="113" t="s">
        <v>140</v>
      </c>
      <c r="C35" s="114" t="s">
        <v>141</v>
      </c>
      <c r="D35" s="114" t="s">
        <v>141</v>
      </c>
    </row>
    <row r="36" spans="1:4">
      <c r="A36" s="115" t="s">
        <v>142</v>
      </c>
      <c r="B36" s="116">
        <v>6.75</v>
      </c>
      <c r="C36" s="117">
        <v>6.1787100000000006</v>
      </c>
      <c r="D36" s="117">
        <v>7.3365100000000005</v>
      </c>
    </row>
    <row r="37" spans="1:4">
      <c r="A37" s="115"/>
      <c r="B37" s="116"/>
      <c r="C37" s="117"/>
      <c r="D37" s="117"/>
    </row>
    <row r="38" spans="1:4">
      <c r="A38" s="112" t="s">
        <v>143</v>
      </c>
      <c r="B38" s="116"/>
      <c r="C38" s="118"/>
      <c r="D38" s="118"/>
    </row>
    <row r="39" spans="1:4">
      <c r="A39" s="119">
        <v>43678</v>
      </c>
      <c r="B39" s="116">
        <v>6.75</v>
      </c>
      <c r="C39" s="120">
        <v>6.1600900000000003</v>
      </c>
      <c r="D39" s="120">
        <v>7.3120700000000003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1.34375" bottom="0.75" header="0.3" footer="0.3"/>
  <pageSetup orientation="portrait" r:id="rId1"/>
  <headerFooter scaleWithDoc="0">
    <oddHeader>&amp;RDominion Energy Utah
Docket No. 19-057-31
DEU Exhibit 1.07
Page 4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Calculations - Services</vt:lpstr>
      <vt:lpstr>Services Detail</vt:lpstr>
      <vt:lpstr>Exhibit 1.07 Page 1 Rev Req</vt:lpstr>
      <vt:lpstr>Exhibit 1.07 page 2 COS</vt:lpstr>
      <vt:lpstr>Exhibit 1.07 page 3 Rate Calc</vt:lpstr>
      <vt:lpstr>Exhibit 1.07 page 4 Typcl Bill</vt:lpstr>
      <vt:lpstr>'Exhibit 1.07 Page 1 Rev Req'!Print_Area</vt:lpstr>
      <vt:lpstr>'Exhibit 1.07 page 2 COS'!Print_Area</vt:lpstr>
      <vt:lpstr>'Exhibit 1.07 page 3 Rate Calc'!Print_Area</vt:lpstr>
      <vt:lpstr>'Exhibit 1.07 page 4 Typcl Bill'!Print_Area</vt:lpstr>
      <vt:lpstr>'Services Detail'!Print_Area</vt:lpstr>
      <vt:lpstr>'Services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2019-12-02T18:18:10Z</cp:lastPrinted>
  <dcterms:created xsi:type="dcterms:W3CDTF">2011-08-18T22:49:59Z</dcterms:created>
  <dcterms:modified xsi:type="dcterms:W3CDTF">2019-12-03T19:46:05Z</dcterms:modified>
</cp:coreProperties>
</file>