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0docs\2005716\"/>
    </mc:Choice>
  </mc:AlternateContent>
  <bookViews>
    <workbookView xWindow="0" yWindow="0" windowWidth="15390" windowHeight="7095"/>
  </bookViews>
  <sheets>
    <sheet name="Exhibit 1.2" sheetId="2" r:id="rId1"/>
    <sheet name="Calculations" sheetId="3" r:id="rId2"/>
  </sheets>
  <externalReferences>
    <externalReference r:id="rId3"/>
    <externalReference r:id="rId4"/>
  </externalReferences>
  <definedNames>
    <definedName name="_xlnm.Print_Area" localSheetId="1">Calculations!$A$1:$G$10</definedName>
    <definedName name="_xlnm.Print_Area" localSheetId="0">'Exhibit 1.2'!$A$1:$I$69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3" l="1"/>
  <c r="E8" i="3"/>
  <c r="B4" i="3"/>
  <c r="D4" i="3"/>
  <c r="B8" i="3"/>
  <c r="B5" i="3"/>
  <c r="B7" i="3"/>
  <c r="B6" i="3"/>
  <c r="D6" i="3"/>
  <c r="F24" i="2"/>
  <c r="D52" i="2"/>
  <c r="D7" i="3"/>
  <c r="D5" i="3"/>
  <c r="H42" i="2"/>
  <c r="F60" i="2"/>
  <c r="H41" i="2"/>
  <c r="H40" i="2"/>
  <c r="H39" i="2"/>
  <c r="D43" i="2"/>
  <c r="F58" i="2"/>
  <c r="F25" i="2"/>
  <c r="D53" i="2"/>
  <c r="D60" i="2"/>
  <c r="H60" i="2"/>
  <c r="F23" i="2"/>
  <c r="D51" i="2"/>
  <c r="D65" i="2"/>
  <c r="D58" i="2"/>
  <c r="H58" i="2"/>
  <c r="F59" i="2"/>
  <c r="H43" i="2"/>
  <c r="F57" i="2"/>
  <c r="D67" i="2"/>
  <c r="F22" i="2"/>
  <c r="F26" i="2"/>
  <c r="D59" i="2"/>
  <c r="H59" i="2"/>
  <c r="D66" i="2"/>
  <c r="D8" i="3"/>
  <c r="E7" i="3"/>
  <c r="D25" i="2"/>
  <c r="D50" i="2"/>
  <c r="D54" i="2"/>
  <c r="D57" i="2"/>
  <c r="D64" i="2"/>
  <c r="H53" i="2"/>
  <c r="H25" i="2"/>
  <c r="E6" i="3"/>
  <c r="D24" i="2"/>
  <c r="E5" i="3"/>
  <c r="D23" i="2"/>
  <c r="E4" i="3"/>
  <c r="D22" i="2"/>
  <c r="H23" i="2"/>
  <c r="H51" i="2"/>
  <c r="D68" i="2"/>
  <c r="H24" i="2"/>
  <c r="H52" i="2"/>
  <c r="H57" i="2"/>
  <c r="H61" i="2"/>
  <c r="D61" i="2"/>
  <c r="H50" i="2"/>
  <c r="D26" i="2"/>
  <c r="H22" i="2"/>
  <c r="F16" i="2"/>
  <c r="H16" i="2"/>
  <c r="F53" i="2"/>
  <c r="F12" i="2"/>
  <c r="H12" i="2"/>
  <c r="F50" i="2"/>
  <c r="F67" i="2"/>
  <c r="H67" i="2"/>
  <c r="H54" i="2"/>
  <c r="F52" i="2"/>
  <c r="F15" i="2"/>
  <c r="H15" i="2"/>
  <c r="F51" i="2"/>
  <c r="F13" i="2"/>
  <c r="H13" i="2"/>
  <c r="F65" i="2"/>
  <c r="H65" i="2"/>
  <c r="F66" i="2"/>
  <c r="H66" i="2"/>
  <c r="F64" i="2"/>
  <c r="H64" i="2"/>
  <c r="H68" i="2"/>
</calcChain>
</file>

<file path=xl/sharedStrings.xml><?xml version="1.0" encoding="utf-8"?>
<sst xmlns="http://schemas.openxmlformats.org/spreadsheetml/2006/main" count="130" uniqueCount="67">
  <si>
    <t>Winter</t>
  </si>
  <si>
    <t>Summer</t>
  </si>
  <si>
    <t>Rate</t>
  </si>
  <si>
    <t>CET</t>
  </si>
  <si>
    <t>=</t>
  </si>
  <si>
    <t>Current</t>
  </si>
  <si>
    <t>Amortization</t>
  </si>
  <si>
    <t>Block #1      0-45</t>
  </si>
  <si>
    <t>Block #2      Over 45</t>
  </si>
  <si>
    <t>Exhibit 1.2</t>
  </si>
  <si>
    <t>(A)</t>
  </si>
  <si>
    <t>(B)</t>
  </si>
  <si>
    <t>(C)</t>
  </si>
  <si>
    <t xml:space="preserve">Block     /   Dth   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</si>
  <si>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</si>
  <si>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</si>
  <si>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</si>
  <si>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</si>
  <si>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</si>
  <si>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</si>
  <si>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</si>
  <si>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</si>
  <si>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</si>
  <si>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</si>
  <si>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</si>
  <si>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</si>
  <si>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</si>
  <si>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</si>
  <si>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Revenue Calculation</t>
  </si>
  <si>
    <t>Utah GS</t>
  </si>
  <si>
    <t>Block 1 Summer</t>
  </si>
  <si>
    <t>Block 2 Summer</t>
  </si>
  <si>
    <t>Block 1 Winter</t>
  </si>
  <si>
    <t>Block 2 Winter</t>
  </si>
  <si>
    <t xml:space="preserve"> </t>
  </si>
  <si>
    <t>Test Year DTH</t>
  </si>
  <si>
    <t>DNG Revenue Calc</t>
  </si>
  <si>
    <t>Allocate Current 191.9 Balance to Blocks</t>
  </si>
  <si>
    <t>Enter Current 191.9 Balance :</t>
  </si>
  <si>
    <t>Proposed Rate</t>
  </si>
  <si>
    <t xml:space="preserve">Revenue </t>
  </si>
  <si>
    <t>1/ CET Amortization:</t>
  </si>
  <si>
    <t>Test-Year Dth</t>
  </si>
  <si>
    <t>to the summer and winter blocks of the Test-Year using estimated DNG Revenues for each of these blocks.</t>
  </si>
  <si>
    <t>GS</t>
  </si>
  <si>
    <t>Block</t>
  </si>
  <si>
    <t>Dth</t>
  </si>
  <si>
    <t>Block #1</t>
  </si>
  <si>
    <t>Block #2</t>
  </si>
  <si>
    <t>Volume Effect</t>
  </si>
  <si>
    <t>Change in Volume</t>
  </si>
  <si>
    <t>Original Price</t>
  </si>
  <si>
    <t>Price Effect</t>
  </si>
  <si>
    <t>New Volume</t>
  </si>
  <si>
    <t>Change in Price</t>
  </si>
  <si>
    <t>Price/Volume Variance</t>
  </si>
  <si>
    <t>(Last Case)</t>
  </si>
  <si>
    <t>Previous</t>
  </si>
  <si>
    <t>(Current Case)</t>
  </si>
  <si>
    <t>Dominion Energy Utah</t>
  </si>
  <si>
    <t>CET Balance</t>
  </si>
  <si>
    <t>Change</t>
  </si>
  <si>
    <t>19-057-21</t>
  </si>
  <si>
    <t>20-057-16</t>
  </si>
  <si>
    <t>The proposed rates were calculated by allocating the total CET Account balance of 4,119,109</t>
  </si>
  <si>
    <t>Docket No. 20-057-16</t>
  </si>
  <si>
    <t>Current BaseDNG (6/1/2020)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</si>
</sst>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000"/>
    <numFmt numFmtId="167" formatCode="#,##0.00000_);\(#,##0.00000\)"/>
    <numFmt numFmtId="168" formatCode="&quot;$&quot;#,##0.00000_);\(&quot;$&quot;#,##0.00000\)"/>
    <numFmt numFmtId="169" formatCode="&quot;$&quot;#,##0.00000_);[Red]\(&quot;$&quot;#,##0.00000\)"/>
    <numFmt numFmtId="170" formatCode="_(* #,##0.00000_);_(* \(#,##0.00000\);_(* &quot;-&quot;??_);_(@_)"/>
  </numFmts>
  <fonts count="3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G Times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LinePrinter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5" applyNumberFormat="0" applyAlignment="0" applyProtection="0"/>
    <xf numFmtId="0" fontId="15" fillId="29" borderId="6" applyNumberFormat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5" applyNumberFormat="0" applyAlignment="0" applyProtection="0"/>
    <xf numFmtId="0" fontId="22" fillId="0" borderId="10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33" borderId="11" applyNumberFormat="0" applyFont="0" applyAlignment="0" applyProtection="0"/>
    <xf numFmtId="0" fontId="11" fillId="33" borderId="11" applyNumberFormat="0" applyFont="0" applyAlignment="0" applyProtection="0"/>
    <xf numFmtId="0" fontId="24" fillId="28" borderId="12" applyNumberFormat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1">
      <alignment horizontal="center"/>
    </xf>
    <xf numFmtId="3" fontId="9" fillId="0" borderId="0" applyFont="0" applyFill="0" applyBorder="0" applyAlignment="0" applyProtection="0"/>
    <xf numFmtId="0" fontId="9" fillId="2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Protection="1"/>
    <xf numFmtId="166" fontId="0" fillId="0" borderId="0" xfId="0" quotePrefix="1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right"/>
    </xf>
    <xf numFmtId="0" fontId="5" fillId="0" borderId="1" xfId="0" quotePrefix="1" applyFont="1" applyBorder="1" applyAlignment="1">
      <alignment horizontal="left"/>
    </xf>
    <xf numFmtId="0" fontId="6" fillId="0" borderId="0" xfId="0" quotePrefix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43" fontId="11" fillId="0" borderId="0" xfId="40" applyNumberFormat="1"/>
    <xf numFmtId="164" fontId="0" fillId="0" borderId="0" xfId="28" applyNumberFormat="1" applyFont="1"/>
    <xf numFmtId="0" fontId="28" fillId="0" borderId="0" xfId="0" applyFont="1"/>
    <xf numFmtId="0" fontId="11" fillId="0" borderId="0" xfId="38"/>
    <xf numFmtId="0" fontId="11" fillId="0" borderId="0" xfId="38" applyFill="1"/>
    <xf numFmtId="166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/>
    <xf numFmtId="170" fontId="11" fillId="0" borderId="0" xfId="39" applyNumberFormat="1"/>
    <xf numFmtId="170" fontId="0" fillId="0" borderId="0" xfId="0" applyNumberFormat="1"/>
    <xf numFmtId="167" fontId="6" fillId="0" borderId="0" xfId="42" applyNumberFormat="1" applyFont="1" applyFill="1" applyBorder="1"/>
    <xf numFmtId="0" fontId="5" fillId="0" borderId="1" xfId="0" applyFont="1" applyBorder="1"/>
    <xf numFmtId="0" fontId="6" fillId="0" borderId="0" xfId="0" applyFont="1" applyFill="1"/>
    <xf numFmtId="5" fontId="6" fillId="0" borderId="0" xfId="0" applyNumberFormat="1" applyFont="1" applyFill="1"/>
    <xf numFmtId="3" fontId="6" fillId="0" borderId="0" xfId="0" applyNumberFormat="1" applyFont="1" applyFill="1"/>
    <xf numFmtId="5" fontId="6" fillId="0" borderId="0" xfId="0" applyNumberFormat="1" applyFont="1"/>
    <xf numFmtId="5" fontId="6" fillId="0" borderId="0" xfId="41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5" fontId="6" fillId="0" borderId="1" xfId="0" applyNumberFormat="1" applyFont="1" applyFill="1" applyBorder="1"/>
    <xf numFmtId="16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center"/>
    </xf>
    <xf numFmtId="5" fontId="6" fillId="0" borderId="1" xfId="41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34" borderId="2" xfId="0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7" fontId="10" fillId="0" borderId="0" xfId="0" applyNumberFormat="1" applyFont="1" applyFill="1"/>
    <xf numFmtId="5" fontId="0" fillId="0" borderId="0" xfId="0" applyNumberFormat="1" applyFill="1"/>
    <xf numFmtId="3" fontId="10" fillId="0" borderId="1" xfId="0" applyNumberFormat="1" applyFont="1" applyFill="1" applyBorder="1"/>
    <xf numFmtId="5" fontId="0" fillId="0" borderId="1" xfId="0" applyNumberFormat="1" applyFill="1" applyBorder="1"/>
    <xf numFmtId="5" fontId="5" fillId="0" borderId="0" xfId="0" applyNumberFormat="1" applyFont="1" applyFill="1" applyBorder="1"/>
    <xf numFmtId="0" fontId="0" fillId="0" borderId="0" xfId="0" applyFill="1"/>
    <xf numFmtId="0" fontId="5" fillId="0" borderId="0" xfId="0" applyFont="1"/>
    <xf numFmtId="0" fontId="6" fillId="0" borderId="1" xfId="0" applyFont="1" applyBorder="1"/>
    <xf numFmtId="0" fontId="6" fillId="0" borderId="3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3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right"/>
    </xf>
    <xf numFmtId="165" fontId="29" fillId="0" borderId="1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39" fontId="5" fillId="34" borderId="4" xfId="0" applyNumberFormat="1" applyFont="1" applyFill="1" applyBorder="1"/>
    <xf numFmtId="165" fontId="0" fillId="0" borderId="0" xfId="0" applyNumberFormat="1"/>
    <xf numFmtId="0" fontId="30" fillId="0" borderId="0" xfId="0" applyFont="1" applyFill="1"/>
    <xf numFmtId="39" fontId="11" fillId="0" borderId="0" xfId="40" applyNumberFormat="1"/>
    <xf numFmtId="166" fontId="6" fillId="35" borderId="0" xfId="0" applyNumberFormat="1" applyFont="1" applyFill="1"/>
    <xf numFmtId="166" fontId="6" fillId="35" borderId="1" xfId="0" applyNumberFormat="1" applyFont="1" applyFill="1" applyBorder="1"/>
    <xf numFmtId="7" fontId="0" fillId="0" borderId="0" xfId="0" applyNumberFormat="1"/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4" xfId="38"/>
    <cellStyle name="Normal 4" xfId="39"/>
    <cellStyle name="Normal 5" xfId="40"/>
    <cellStyle name="Normal 6" xfId="41"/>
    <cellStyle name="Normal 7" xfId="42"/>
    <cellStyle name="Note 2" xfId="43"/>
    <cellStyle name="Note 3" xfId="44"/>
    <cellStyle name="Output" xfId="45" builtinId="21" customBuiltin="1"/>
    <cellStyle name="PSChar" xfId="46"/>
    <cellStyle name="PSDate" xfId="47"/>
    <cellStyle name="PSDec" xfId="48"/>
    <cellStyle name="PSHeading" xfId="49"/>
    <cellStyle name="PSInt" xfId="50"/>
    <cellStyle name="PSSpacer" xfId="5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DeptData\State%20Regulatory%20Affairs\State\Filings%20CET%20Amortization\20-057-XX\Revenue%20Run%20Nov%202020%20-%20Oc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DeptData\State%20Regulatory%20Affairs\State\Filings%20CET%20Amortization\20-057-XX\CET%20UT%20Monthly%20Balanc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 - Oct 21"/>
      <sheetName val="Blk Out"/>
      <sheetName val="Block_USAGE_UT"/>
      <sheetName val="Block_USAGE_WY"/>
    </sheetNames>
    <sheetDataSet>
      <sheetData sheetId="0"/>
      <sheetData sheetId="1"/>
      <sheetData sheetId="2">
        <row r="17">
          <cell r="G17">
            <v>62110650</v>
          </cell>
          <cell r="H17">
            <v>16981993</v>
          </cell>
        </row>
        <row r="18">
          <cell r="G18">
            <v>25632001</v>
          </cell>
          <cell r="H18">
            <v>4628117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T 2171221"/>
      <sheetName val="Quarterly Rollforward"/>
    </sheetNames>
    <sheetDataSet>
      <sheetData sheetId="0">
        <row r="183">
          <cell r="X183">
            <v>4119108.6967726159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F12" sqref="F12"/>
    </sheetView>
  </sheetViews>
  <sheetFormatPr defaultRowHeight="12.75"/>
  <cols>
    <col min="1" max="1" width="12.85546875" style="1" customWidth="1"/>
    <col min="2" max="2" width="30.5703125" style="1" bestFit="1" customWidth="1"/>
    <col min="3" max="3" width="18" customWidth="1"/>
    <col min="4" max="4" width="20.28515625" customWidth="1"/>
    <col min="5" max="5" width="2.7109375" customWidth="1"/>
    <col min="6" max="6" width="17.42578125" customWidth="1"/>
    <col min="7" max="7" width="2.7109375" customWidth="1"/>
    <col min="8" max="8" width="17.5703125" customWidth="1"/>
    <col min="9" max="9" width="2.7109375" customWidth="1"/>
    <col min="10" max="10" width="13.28515625" customWidth="1"/>
    <col min="11" max="11" width="2.7109375" customWidth="1"/>
    <col min="12" max="12" width="12.42578125" customWidth="1"/>
    <col min="13" max="13" width="14.42578125" bestFit="1" customWidth="1"/>
    <col min="14" max="14" width="12.7109375" bestFit="1" customWidth="1"/>
  </cols>
  <sheetData>
    <row r="1" spans="1:11">
      <c r="C1" s="2"/>
      <c r="D1" s="2"/>
      <c r="E1" s="2"/>
      <c r="F1" s="2"/>
      <c r="G1" s="2"/>
      <c r="H1" s="11" t="s">
        <v>59</v>
      </c>
      <c r="I1" s="2"/>
      <c r="K1" s="2"/>
    </row>
    <row r="2" spans="1:11">
      <c r="C2" s="2"/>
      <c r="D2" s="2"/>
      <c r="E2" s="2"/>
      <c r="F2" s="2"/>
      <c r="G2" s="2"/>
      <c r="H2" s="11" t="s">
        <v>65</v>
      </c>
      <c r="I2" s="2"/>
      <c r="K2" s="2"/>
    </row>
    <row r="3" spans="1:11">
      <c r="C3" s="2"/>
      <c r="D3" s="2"/>
      <c r="E3" s="2"/>
      <c r="F3" s="2"/>
      <c r="G3" s="2"/>
      <c r="H3" s="11" t="s">
        <v>9</v>
      </c>
      <c r="I3" s="2"/>
      <c r="K3" s="2"/>
    </row>
    <row r="4" spans="1:11">
      <c r="C4" s="2"/>
      <c r="D4" s="2"/>
      <c r="E4" s="2"/>
      <c r="F4" s="2"/>
      <c r="G4" s="2"/>
      <c r="H4" s="2"/>
      <c r="I4" s="2"/>
      <c r="J4" s="2"/>
      <c r="K4" s="2"/>
    </row>
    <row r="5" spans="1:11">
      <c r="C5" s="94" t="s">
        <v>22</v>
      </c>
      <c r="D5" s="94"/>
      <c r="E5" s="94"/>
      <c r="F5" s="94"/>
      <c r="G5" s="94"/>
      <c r="H5" s="94"/>
      <c r="I5" s="94"/>
      <c r="J5" s="30"/>
      <c r="K5" s="30"/>
    </row>
    <row r="6" spans="1:11">
      <c r="C6" s="2"/>
      <c r="D6" s="2"/>
      <c r="E6" s="2"/>
      <c r="F6" s="2"/>
      <c r="G6" s="2"/>
      <c r="H6" s="2"/>
      <c r="I6" s="2"/>
      <c r="J6" s="2"/>
      <c r="K6" s="2"/>
    </row>
    <row r="7" spans="1:11">
      <c r="D7" s="9" t="s">
        <v>10</v>
      </c>
      <c r="F7" s="9" t="s">
        <v>11</v>
      </c>
      <c r="H7" s="9" t="s">
        <v>12</v>
      </c>
    </row>
    <row r="8" spans="1:11">
      <c r="C8" s="1"/>
      <c r="D8" s="1"/>
      <c r="E8" s="1"/>
      <c r="F8" s="1"/>
      <c r="G8" s="1"/>
      <c r="H8" s="1"/>
      <c r="I8" s="1"/>
      <c r="K8" s="1"/>
    </row>
    <row r="9" spans="1:11">
      <c r="C9" s="9"/>
      <c r="D9" s="9" t="s">
        <v>5</v>
      </c>
      <c r="E9" s="9"/>
      <c r="F9" s="9" t="s">
        <v>26</v>
      </c>
      <c r="G9" s="9"/>
      <c r="H9" s="9" t="s">
        <v>23</v>
      </c>
      <c r="I9" s="9"/>
    </row>
    <row r="10" spans="1:11">
      <c r="C10" s="9"/>
      <c r="D10" s="9" t="s">
        <v>21</v>
      </c>
      <c r="E10" s="9"/>
      <c r="F10" s="9" t="s">
        <v>3</v>
      </c>
      <c r="G10" s="9"/>
      <c r="H10" s="9" t="s">
        <v>24</v>
      </c>
      <c r="I10" s="9"/>
    </row>
    <row r="11" spans="1:11" ht="13.5" thickBot="1">
      <c r="A11" s="16"/>
      <c r="B11" s="8" t="s">
        <v>20</v>
      </c>
      <c r="C11" s="12" t="s">
        <v>13</v>
      </c>
      <c r="D11" s="8" t="s">
        <v>6</v>
      </c>
      <c r="E11" s="8"/>
      <c r="F11" s="8" t="s">
        <v>27</v>
      </c>
      <c r="G11" s="8"/>
      <c r="H11" s="8" t="s">
        <v>2</v>
      </c>
      <c r="I11" s="53"/>
    </row>
    <row r="12" spans="1:11" ht="15.75" customHeight="1">
      <c r="A12" s="9">
        <v>1</v>
      </c>
      <c r="B12" s="7" t="s">
        <v>1</v>
      </c>
      <c r="C12" t="s">
        <v>7</v>
      </c>
      <c r="D12" s="45">
        <v>3.2879019523560581E-4</v>
      </c>
      <c r="E12" s="5" t="s">
        <v>25</v>
      </c>
      <c r="F12" s="26">
        <f>H22</f>
        <v>3.3187209562154485E-2</v>
      </c>
      <c r="G12" s="3" t="s">
        <v>4</v>
      </c>
      <c r="H12" s="42">
        <f>-(D12-F12)</f>
        <v>3.2858419366918877E-2</v>
      </c>
      <c r="I12" s="10"/>
    </row>
    <row r="13" spans="1:11">
      <c r="A13" s="9">
        <v>2</v>
      </c>
      <c r="B13" s="7"/>
      <c r="C13" t="s">
        <v>8</v>
      </c>
      <c r="D13" s="45">
        <v>1.3837483921799661E-4</v>
      </c>
      <c r="E13" s="5" t="s">
        <v>25</v>
      </c>
      <c r="F13" s="26">
        <f>H23</f>
        <v>1.3233163539015011E-2</v>
      </c>
      <c r="G13" s="3" t="s">
        <v>4</v>
      </c>
      <c r="H13" s="42">
        <f>-(D13-F13)</f>
        <v>1.3094788699797013E-2</v>
      </c>
      <c r="I13" s="10"/>
    </row>
    <row r="14" spans="1:11">
      <c r="A14" s="9"/>
      <c r="B14" s="7"/>
      <c r="D14" s="43"/>
      <c r="E14" s="5"/>
      <c r="F14" s="4"/>
      <c r="G14" s="5"/>
      <c r="H14" s="43"/>
      <c r="I14" s="5"/>
    </row>
    <row r="15" spans="1:11">
      <c r="A15" s="9">
        <v>3</v>
      </c>
      <c r="B15" s="7" t="s">
        <v>0</v>
      </c>
      <c r="C15" t="s">
        <v>7</v>
      </c>
      <c r="D15" s="45">
        <v>4.4737897480981258E-4</v>
      </c>
      <c r="E15" s="5" t="s">
        <v>25</v>
      </c>
      <c r="F15" s="26">
        <f>H24</f>
        <v>4.4834371622101431E-2</v>
      </c>
      <c r="G15" s="3" t="s">
        <v>4</v>
      </c>
      <c r="H15" s="42">
        <f>-(D15-F15)</f>
        <v>4.4386992647291616E-2</v>
      </c>
      <c r="I15" s="10"/>
    </row>
    <row r="16" spans="1:11">
      <c r="A16" s="9">
        <v>4</v>
      </c>
      <c r="B16" s="7"/>
      <c r="C16" t="s">
        <v>8</v>
      </c>
      <c r="D16" s="45">
        <v>2.5696361879220348E-4</v>
      </c>
      <c r="E16" s="5" t="s">
        <v>25</v>
      </c>
      <c r="F16" s="26">
        <f>H25</f>
        <v>2.4880325598961955E-2</v>
      </c>
      <c r="G16" s="3" t="s">
        <v>4</v>
      </c>
      <c r="H16" s="42">
        <f>-(D16-F16)</f>
        <v>2.4623361980169751E-2</v>
      </c>
      <c r="I16" s="10"/>
    </row>
    <row r="17" spans="1:14">
      <c r="B17" s="7"/>
      <c r="D17" s="6"/>
      <c r="E17" s="5"/>
      <c r="F17" s="25"/>
      <c r="G17" s="5"/>
      <c r="H17" s="4"/>
      <c r="I17" s="5"/>
      <c r="J17" s="4"/>
      <c r="K17" s="3"/>
    </row>
    <row r="19" spans="1:14" ht="13.5" thickBot="1">
      <c r="A19" s="16"/>
      <c r="B19" s="16"/>
      <c r="C19" s="17"/>
      <c r="D19" s="17"/>
      <c r="E19" s="17"/>
      <c r="F19" s="17"/>
      <c r="G19" s="17"/>
      <c r="H19" s="17"/>
      <c r="I19" s="18"/>
      <c r="J19" s="18"/>
      <c r="K19" s="18"/>
    </row>
    <row r="20" spans="1:14" ht="15">
      <c r="A20" s="27" t="s">
        <v>41</v>
      </c>
      <c r="B20" s="28"/>
      <c r="I20" s="28" t="s">
        <v>34</v>
      </c>
      <c r="J20" s="29"/>
      <c r="N20" s="23"/>
    </row>
    <row r="21" spans="1:14" ht="15">
      <c r="D21" s="9" t="s">
        <v>40</v>
      </c>
      <c r="E21" s="64"/>
      <c r="F21" s="9" t="s">
        <v>42</v>
      </c>
      <c r="G21" s="64"/>
      <c r="H21" s="9" t="s">
        <v>39</v>
      </c>
      <c r="M21" s="24"/>
      <c r="N21" s="22"/>
    </row>
    <row r="22" spans="1:14" ht="15">
      <c r="C22" t="s">
        <v>16</v>
      </c>
      <c r="D22" s="39">
        <f>Calculations!E4</f>
        <v>850654.5886843534</v>
      </c>
      <c r="E22" s="13" t="s">
        <v>14</v>
      </c>
      <c r="F22" s="44">
        <f>Calculations!B4</f>
        <v>25632001</v>
      </c>
      <c r="G22" s="10" t="s">
        <v>15</v>
      </c>
      <c r="H22" s="40">
        <f>(D22/F22)</f>
        <v>3.3187209562154485E-2</v>
      </c>
      <c r="I22" s="10"/>
      <c r="M22" s="24"/>
      <c r="N22" s="22"/>
    </row>
    <row r="23" spans="1:14" ht="15">
      <c r="C23" t="s">
        <v>17</v>
      </c>
      <c r="D23" s="39">
        <f>Calculations!E5</f>
        <v>61244.629138695534</v>
      </c>
      <c r="E23" s="13" t="s">
        <v>14</v>
      </c>
      <c r="F23" s="44">
        <f>Calculations!B5</f>
        <v>4628117</v>
      </c>
      <c r="G23" s="10" t="s">
        <v>15</v>
      </c>
      <c r="H23" s="40">
        <f>(D23/F23)</f>
        <v>1.3233163539015011E-2</v>
      </c>
      <c r="I23" s="10"/>
      <c r="M23" s="24"/>
      <c r="N23" s="22"/>
    </row>
    <row r="24" spans="1:14" ht="15">
      <c r="C24" t="s">
        <v>18</v>
      </c>
      <c r="D24" s="39">
        <f>Calculations!E6</f>
        <v>2784691.9637902742</v>
      </c>
      <c r="E24" s="13" t="s">
        <v>14</v>
      </c>
      <c r="F24" s="44">
        <f>Calculations!B6</f>
        <v>62110650</v>
      </c>
      <c r="G24" s="10" t="s">
        <v>15</v>
      </c>
      <c r="H24" s="40">
        <f>(D24/F24)</f>
        <v>4.4834371622101431E-2</v>
      </c>
      <c r="I24" s="10"/>
      <c r="M24" s="24"/>
      <c r="N24" s="22"/>
    </row>
    <row r="25" spans="1:14" ht="15.75" thickBot="1">
      <c r="C25" t="s">
        <v>19</v>
      </c>
      <c r="D25" s="46">
        <f>Calculations!E7</f>
        <v>422517.51515929273</v>
      </c>
      <c r="E25" s="47" t="s">
        <v>14</v>
      </c>
      <c r="F25" s="48">
        <f>Calculations!B7</f>
        <v>16981993</v>
      </c>
      <c r="G25" s="49" t="s">
        <v>15</v>
      </c>
      <c r="H25" s="50">
        <f>(D25/F25)</f>
        <v>2.4880325598961955E-2</v>
      </c>
      <c r="I25" s="10"/>
      <c r="N25" s="22"/>
    </row>
    <row r="26" spans="1:14" ht="15">
      <c r="D26" s="39">
        <f>SUM(D22:D25)</f>
        <v>4119108.6967726159</v>
      </c>
      <c r="E26" s="13"/>
      <c r="F26" s="14">
        <f>SUM(F22:F25)</f>
        <v>109352761</v>
      </c>
      <c r="G26" s="10"/>
      <c r="H26" s="15"/>
      <c r="I26" s="10"/>
      <c r="J26" s="15"/>
      <c r="N26" s="22"/>
    </row>
    <row r="27" spans="1:14" ht="15">
      <c r="D27" s="14"/>
      <c r="E27" s="13"/>
      <c r="F27" s="14"/>
      <c r="G27" s="10"/>
      <c r="H27" s="15"/>
      <c r="I27" s="10"/>
      <c r="J27" s="15"/>
      <c r="L27" s="33"/>
      <c r="N27" s="22"/>
    </row>
    <row r="28" spans="1:14" ht="15">
      <c r="A28" s="27" t="s">
        <v>64</v>
      </c>
      <c r="D28" s="20"/>
      <c r="F28" s="21"/>
      <c r="J28" t="s">
        <v>34</v>
      </c>
      <c r="N28" s="22"/>
    </row>
    <row r="29" spans="1:14" ht="15">
      <c r="A29" s="27" t="s">
        <v>43</v>
      </c>
      <c r="H29" s="90"/>
      <c r="J29" s="19"/>
      <c r="N29" s="22"/>
    </row>
    <row r="30" spans="1:14" ht="15">
      <c r="A30" s="27"/>
      <c r="H30" s="19"/>
      <c r="J30" s="19"/>
      <c r="N30" s="22"/>
    </row>
    <row r="31" spans="1:14" ht="15">
      <c r="A31" s="27"/>
      <c r="H31" s="19"/>
      <c r="J31" s="19"/>
      <c r="N31" s="22"/>
    </row>
    <row r="32" spans="1:14" ht="15">
      <c r="A32" s="27"/>
      <c r="H32" s="19"/>
      <c r="J32" s="19"/>
      <c r="N32" s="22"/>
    </row>
    <row r="33" spans="1:14" ht="15">
      <c r="A33" s="27"/>
      <c r="D33" s="64" t="s">
        <v>55</v>
      </c>
      <c r="H33" s="19"/>
      <c r="J33" s="19"/>
      <c r="N33" s="22"/>
    </row>
    <row r="34" spans="1:14" ht="15">
      <c r="D34" s="33"/>
      <c r="F34" s="32"/>
      <c r="G34" s="32"/>
      <c r="H34" s="31"/>
      <c r="J34" s="31"/>
      <c r="N34" s="22"/>
    </row>
    <row r="35" spans="1:14">
      <c r="A35" s="89" t="s">
        <v>62</v>
      </c>
      <c r="B35" s="68" t="s">
        <v>34</v>
      </c>
      <c r="C35" s="68" t="s">
        <v>34</v>
      </c>
      <c r="D35" s="68" t="s">
        <v>34</v>
      </c>
      <c r="E35" s="28"/>
      <c r="F35" s="68" t="s">
        <v>34</v>
      </c>
      <c r="G35" s="28"/>
      <c r="H35" s="68" t="s">
        <v>34</v>
      </c>
    </row>
    <row r="36" spans="1:14">
      <c r="A36" s="79" t="s">
        <v>56</v>
      </c>
      <c r="B36" s="68"/>
      <c r="C36" s="68"/>
      <c r="D36" s="68"/>
      <c r="E36" s="28"/>
      <c r="F36" s="68"/>
      <c r="G36" s="28"/>
      <c r="H36" s="68"/>
    </row>
    <row r="37" spans="1:14">
      <c r="A37" s="67"/>
      <c r="B37" s="80"/>
      <c r="C37" s="80"/>
      <c r="D37" s="80" t="s">
        <v>57</v>
      </c>
      <c r="E37" s="64"/>
      <c r="F37" s="80" t="s">
        <v>57</v>
      </c>
      <c r="G37" s="64"/>
      <c r="H37" s="80"/>
    </row>
    <row r="38" spans="1:14" ht="13.5" thickBot="1">
      <c r="A38" s="67"/>
      <c r="B38" s="81" t="s">
        <v>44</v>
      </c>
      <c r="C38" s="81" t="s">
        <v>45</v>
      </c>
      <c r="D38" s="81" t="s">
        <v>46</v>
      </c>
      <c r="E38" s="34"/>
      <c r="F38" s="81" t="s">
        <v>2</v>
      </c>
      <c r="G38" s="34"/>
      <c r="H38" s="81" t="s">
        <v>60</v>
      </c>
    </row>
    <row r="39" spans="1:14">
      <c r="A39" s="80">
        <v>5</v>
      </c>
      <c r="B39" s="68" t="s">
        <v>1</v>
      </c>
      <c r="C39" s="68" t="s">
        <v>47</v>
      </c>
      <c r="D39" s="70">
        <v>25656397</v>
      </c>
      <c r="E39" s="28"/>
      <c r="F39" s="40">
        <v>3.2879019523560581E-4</v>
      </c>
      <c r="G39" s="28"/>
      <c r="H39" s="72">
        <f>D39*F39</f>
        <v>8435.5717786722107</v>
      </c>
    </row>
    <row r="40" spans="1:14">
      <c r="A40" s="80">
        <v>6</v>
      </c>
      <c r="B40" s="68"/>
      <c r="C40" s="68" t="s">
        <v>48</v>
      </c>
      <c r="D40" s="70">
        <v>4781553</v>
      </c>
      <c r="E40" s="28"/>
      <c r="F40" s="40">
        <v>1.3837483921799661E-4</v>
      </c>
      <c r="G40" s="28"/>
      <c r="H40" s="72">
        <f>D40*F40</f>
        <v>661.64662758732936</v>
      </c>
    </row>
    <row r="41" spans="1:14">
      <c r="A41" s="80">
        <v>7</v>
      </c>
      <c r="B41" s="68" t="s">
        <v>0</v>
      </c>
      <c r="C41" s="73" t="s">
        <v>47</v>
      </c>
      <c r="D41" s="70">
        <v>62347045</v>
      </c>
      <c r="E41" s="28"/>
      <c r="F41" s="40">
        <v>4.4737897480981258E-4</v>
      </c>
      <c r="G41" s="28"/>
      <c r="H41" s="72">
        <f>D41*F41</f>
        <v>27892.757074521251</v>
      </c>
    </row>
    <row r="42" spans="1:14" ht="13.5" thickBot="1">
      <c r="A42" s="80">
        <v>8</v>
      </c>
      <c r="B42" s="69"/>
      <c r="C42" s="74" t="s">
        <v>48</v>
      </c>
      <c r="D42" s="75">
        <v>17383529</v>
      </c>
      <c r="E42" s="65"/>
      <c r="F42" s="50">
        <v>2.5696361879220348E-4</v>
      </c>
      <c r="G42" s="65"/>
      <c r="H42" s="77">
        <f>D42*F42</f>
        <v>4466.9345192192141</v>
      </c>
    </row>
    <row r="43" spans="1:14">
      <c r="A43" s="80">
        <v>9</v>
      </c>
      <c r="B43" s="68"/>
      <c r="C43" s="68"/>
      <c r="D43" s="70">
        <f>SUM(D39:D42)</f>
        <v>110168524</v>
      </c>
      <c r="E43" s="28"/>
      <c r="F43" s="71"/>
      <c r="G43" s="28"/>
      <c r="H43" s="72">
        <f>SUM(H39:H42)</f>
        <v>41456.910000000003</v>
      </c>
    </row>
    <row r="44" spans="1:14">
      <c r="A44" s="66"/>
      <c r="B44" s="66"/>
      <c r="C44" s="66"/>
      <c r="D44" s="66"/>
      <c r="E44" s="66"/>
      <c r="F44" s="66"/>
      <c r="G44" s="66"/>
      <c r="H44" s="66"/>
    </row>
    <row r="45" spans="1:14">
      <c r="A45" s="28"/>
      <c r="B45" s="28"/>
      <c r="C45" s="28"/>
      <c r="D45" s="28"/>
      <c r="E45" s="28"/>
      <c r="F45" s="28"/>
      <c r="G45" s="28"/>
      <c r="H45" s="28"/>
    </row>
    <row r="46" spans="1:14">
      <c r="A46" s="89" t="s">
        <v>63</v>
      </c>
      <c r="B46" s="68" t="s">
        <v>34</v>
      </c>
      <c r="C46" s="68" t="s">
        <v>34</v>
      </c>
      <c r="D46" s="68" t="s">
        <v>34</v>
      </c>
      <c r="E46" s="28"/>
      <c r="F46" s="68" t="s">
        <v>34</v>
      </c>
      <c r="G46" s="28"/>
      <c r="H46" s="68" t="s">
        <v>34</v>
      </c>
    </row>
    <row r="47" spans="1:14">
      <c r="A47" s="79" t="s">
        <v>58</v>
      </c>
      <c r="B47" s="68"/>
      <c r="C47" s="68"/>
      <c r="D47" s="68"/>
      <c r="E47" s="28"/>
      <c r="F47" s="68"/>
      <c r="G47" s="28"/>
      <c r="H47" s="68"/>
    </row>
    <row r="48" spans="1:14">
      <c r="A48" s="79"/>
      <c r="B48" s="80"/>
      <c r="C48" s="80"/>
      <c r="D48" s="80" t="s">
        <v>26</v>
      </c>
      <c r="E48" s="64"/>
      <c r="F48" s="80" t="s">
        <v>26</v>
      </c>
      <c r="G48" s="64"/>
      <c r="H48" s="80"/>
    </row>
    <row r="49" spans="1:14" ht="13.5" thickBot="1">
      <c r="A49" s="79"/>
      <c r="B49" s="81" t="s">
        <v>44</v>
      </c>
      <c r="C49" s="81" t="s">
        <v>45</v>
      </c>
      <c r="D49" s="81" t="s">
        <v>46</v>
      </c>
      <c r="E49" s="34"/>
      <c r="F49" s="81" t="s">
        <v>2</v>
      </c>
      <c r="G49" s="34"/>
      <c r="H49" s="81" t="s">
        <v>60</v>
      </c>
    </row>
    <row r="50" spans="1:14">
      <c r="A50" s="80">
        <v>10</v>
      </c>
      <c r="B50" s="68" t="s">
        <v>1</v>
      </c>
      <c r="C50" s="68" t="s">
        <v>47</v>
      </c>
      <c r="D50" s="70">
        <f>F22</f>
        <v>25632001</v>
      </c>
      <c r="E50" s="28"/>
      <c r="F50" s="40">
        <f>H22</f>
        <v>3.3187209562154485E-2</v>
      </c>
      <c r="G50" s="28"/>
      <c r="H50" s="72">
        <f>D22</f>
        <v>850654.5886843534</v>
      </c>
      <c r="L50" s="25"/>
      <c r="M50" s="93"/>
    </row>
    <row r="51" spans="1:14">
      <c r="A51" s="80">
        <v>11</v>
      </c>
      <c r="B51" s="68"/>
      <c r="C51" s="68" t="s">
        <v>48</v>
      </c>
      <c r="D51" s="70">
        <f>F23</f>
        <v>4628117</v>
      </c>
      <c r="E51" s="28"/>
      <c r="F51" s="40">
        <f>H23</f>
        <v>1.3233163539015011E-2</v>
      </c>
      <c r="G51" s="28"/>
      <c r="H51" s="72">
        <f>D23</f>
        <v>61244.629138695534</v>
      </c>
      <c r="L51" s="25"/>
      <c r="M51" s="93"/>
    </row>
    <row r="52" spans="1:14">
      <c r="A52" s="80">
        <v>12</v>
      </c>
      <c r="B52" s="68" t="s">
        <v>0</v>
      </c>
      <c r="C52" s="73" t="s">
        <v>47</v>
      </c>
      <c r="D52" s="70">
        <f>F24</f>
        <v>62110650</v>
      </c>
      <c r="E52" s="28"/>
      <c r="F52" s="40">
        <f>H24</f>
        <v>4.4834371622101431E-2</v>
      </c>
      <c r="G52" s="28"/>
      <c r="H52" s="72">
        <f>D24</f>
        <v>2784691.9637902742</v>
      </c>
      <c r="L52" s="25"/>
      <c r="M52" s="93"/>
    </row>
    <row r="53" spans="1:14" ht="13.5" thickBot="1">
      <c r="A53" s="80">
        <v>13</v>
      </c>
      <c r="B53" s="69"/>
      <c r="C53" s="74" t="s">
        <v>48</v>
      </c>
      <c r="D53" s="75">
        <f>F25</f>
        <v>16981993</v>
      </c>
      <c r="E53" s="65"/>
      <c r="F53" s="50">
        <f>H25</f>
        <v>2.4880325598961955E-2</v>
      </c>
      <c r="G53" s="65"/>
      <c r="H53" s="77">
        <f>D25</f>
        <v>422517.51515929273</v>
      </c>
      <c r="L53" s="25"/>
      <c r="M53" s="93"/>
    </row>
    <row r="54" spans="1:14">
      <c r="A54" s="80">
        <v>14</v>
      </c>
      <c r="B54" s="68"/>
      <c r="C54" s="68"/>
      <c r="D54" s="70">
        <f>SUM(D50:D53)</f>
        <v>109352761</v>
      </c>
      <c r="E54" s="28"/>
      <c r="F54" s="71"/>
      <c r="G54" s="28"/>
      <c r="H54" s="72">
        <f>SUM(H50:H53)</f>
        <v>4119108.6967726159</v>
      </c>
      <c r="L54" s="25"/>
      <c r="M54" s="93"/>
      <c r="N54" s="88"/>
    </row>
    <row r="55" spans="1:14">
      <c r="A55" s="82">
        <v>15</v>
      </c>
      <c r="B55" s="82"/>
      <c r="C55" s="82"/>
      <c r="D55" s="84"/>
      <c r="E55" s="64"/>
      <c r="F55" s="85"/>
      <c r="G55" s="64"/>
      <c r="H55" s="86"/>
    </row>
    <row r="56" spans="1:14" ht="13.5" thickBot="1">
      <c r="A56" s="83">
        <v>16</v>
      </c>
      <c r="B56" s="81" t="s">
        <v>49</v>
      </c>
      <c r="C56" s="81"/>
      <c r="D56" s="81" t="s">
        <v>50</v>
      </c>
      <c r="E56" s="34"/>
      <c r="F56" s="81" t="s">
        <v>51</v>
      </c>
      <c r="G56" s="34"/>
      <c r="H56" s="81" t="s">
        <v>61</v>
      </c>
    </row>
    <row r="57" spans="1:14">
      <c r="A57" s="83">
        <v>17</v>
      </c>
      <c r="B57" s="68" t="s">
        <v>1</v>
      </c>
      <c r="C57" s="68" t="s">
        <v>47</v>
      </c>
      <c r="D57" s="70">
        <f>D50-D39</f>
        <v>-24396</v>
      </c>
      <c r="E57" s="28"/>
      <c r="F57" s="40">
        <f>F39</f>
        <v>3.2879019523560581E-4</v>
      </c>
      <c r="G57" s="28"/>
      <c r="H57" s="72">
        <f>D57*F57</f>
        <v>-8.0211656029678391</v>
      </c>
    </row>
    <row r="58" spans="1:14">
      <c r="A58" s="83">
        <v>18</v>
      </c>
      <c r="B58" s="68"/>
      <c r="C58" s="68" t="s">
        <v>48</v>
      </c>
      <c r="D58" s="70">
        <f>D51-D40</f>
        <v>-153436</v>
      </c>
      <c r="E58" s="28"/>
      <c r="F58" s="40">
        <f>F40</f>
        <v>1.3837483921799661E-4</v>
      </c>
      <c r="G58" s="28"/>
      <c r="H58" s="72">
        <f>D58*F58</f>
        <v>-21.231681830252526</v>
      </c>
    </row>
    <row r="59" spans="1:14">
      <c r="A59" s="83">
        <v>19</v>
      </c>
      <c r="B59" s="68" t="s">
        <v>0</v>
      </c>
      <c r="C59" s="73" t="s">
        <v>47</v>
      </c>
      <c r="D59" s="70">
        <f>D52-D41</f>
        <v>-236395</v>
      </c>
      <c r="E59" s="28"/>
      <c r="F59" s="40">
        <f>F41</f>
        <v>4.4737897480981258E-4</v>
      </c>
      <c r="G59" s="28"/>
      <c r="H59" s="72">
        <f>D59*F59</f>
        <v>-105.75815275016565</v>
      </c>
    </row>
    <row r="60" spans="1:14" ht="13.5" thickBot="1">
      <c r="A60" s="83">
        <v>20</v>
      </c>
      <c r="B60" s="69"/>
      <c r="C60" s="74" t="s">
        <v>48</v>
      </c>
      <c r="D60" s="75">
        <f>D53-D42</f>
        <v>-401536</v>
      </c>
      <c r="E60" s="65"/>
      <c r="F60" s="50">
        <f>F42</f>
        <v>2.5696361879220348E-4</v>
      </c>
      <c r="G60" s="65"/>
      <c r="H60" s="77">
        <f>D60*F60</f>
        <v>-103.18014363534621</v>
      </c>
    </row>
    <row r="61" spans="1:14">
      <c r="A61" s="83">
        <v>21</v>
      </c>
      <c r="B61" s="68"/>
      <c r="C61" s="68"/>
      <c r="D61" s="70">
        <f>SUM(D57:D60)</f>
        <v>-815763</v>
      </c>
      <c r="E61" s="28"/>
      <c r="F61" s="71"/>
      <c r="G61" s="28"/>
      <c r="H61" s="72">
        <f>SUM(H57:H60)</f>
        <v>-238.19114381873223</v>
      </c>
    </row>
    <row r="62" spans="1:14">
      <c r="A62" s="64"/>
      <c r="B62" s="64"/>
      <c r="C62" s="64"/>
      <c r="D62" s="64"/>
      <c r="E62" s="64"/>
      <c r="F62" s="64"/>
      <c r="G62" s="28"/>
      <c r="H62" s="72"/>
    </row>
    <row r="63" spans="1:14" ht="13.5" thickBot="1">
      <c r="A63" s="83">
        <v>22</v>
      </c>
      <c r="B63" s="81" t="s">
        <v>52</v>
      </c>
      <c r="C63" s="81"/>
      <c r="D63" s="81" t="s">
        <v>53</v>
      </c>
      <c r="E63" s="34"/>
      <c r="F63" s="81" t="s">
        <v>54</v>
      </c>
      <c r="G63" s="65"/>
      <c r="H63" s="81" t="s">
        <v>61</v>
      </c>
    </row>
    <row r="64" spans="1:14">
      <c r="A64" s="83">
        <v>23</v>
      </c>
      <c r="B64" s="68" t="s">
        <v>1</v>
      </c>
      <c r="C64" s="68" t="s">
        <v>47</v>
      </c>
      <c r="D64" s="70">
        <f>D50</f>
        <v>25632001</v>
      </c>
      <c r="E64" s="28"/>
      <c r="F64" s="71">
        <f>F50-F39</f>
        <v>3.2858419366918877E-2</v>
      </c>
      <c r="G64" s="28"/>
      <c r="H64" s="72">
        <f>D64*F64</f>
        <v>842227.03807128407</v>
      </c>
      <c r="N64" s="88"/>
    </row>
    <row r="65" spans="1:8">
      <c r="A65" s="83">
        <v>24</v>
      </c>
      <c r="B65" s="68"/>
      <c r="C65" s="68" t="s">
        <v>48</v>
      </c>
      <c r="D65" s="70">
        <f>D51</f>
        <v>4628117</v>
      </c>
      <c r="E65" s="28"/>
      <c r="F65" s="71">
        <f>F51-F40</f>
        <v>1.3094788699797013E-2</v>
      </c>
      <c r="G65" s="28"/>
      <c r="H65" s="72">
        <f>D65*F65</f>
        <v>60604.214192938452</v>
      </c>
    </row>
    <row r="66" spans="1:8">
      <c r="A66" s="83">
        <v>25</v>
      </c>
      <c r="B66" s="68" t="s">
        <v>0</v>
      </c>
      <c r="C66" s="73" t="s">
        <v>47</v>
      </c>
      <c r="D66" s="70">
        <f>D52</f>
        <v>62110650</v>
      </c>
      <c r="E66" s="28"/>
      <c r="F66" s="71">
        <f>F52-F41</f>
        <v>4.4386992647291616E-2</v>
      </c>
      <c r="G66" s="28"/>
      <c r="H66" s="72">
        <f>D66*F66</f>
        <v>2756904.9648685032</v>
      </c>
    </row>
    <row r="67" spans="1:8" ht="13.5" thickBot="1">
      <c r="A67" s="83">
        <v>26</v>
      </c>
      <c r="B67" s="69"/>
      <c r="C67" s="74" t="s">
        <v>48</v>
      </c>
      <c r="D67" s="75">
        <f>D53</f>
        <v>16981993</v>
      </c>
      <c r="E67" s="65"/>
      <c r="F67" s="76">
        <f>F53-F42</f>
        <v>2.4623361980169751E-2</v>
      </c>
      <c r="G67" s="65"/>
      <c r="H67" s="77">
        <f>D67*F67</f>
        <v>418153.76078370883</v>
      </c>
    </row>
    <row r="68" spans="1:8">
      <c r="A68" s="83">
        <v>27</v>
      </c>
      <c r="B68" s="68"/>
      <c r="C68" s="68"/>
      <c r="D68" s="70">
        <f>SUM(D64:D67)</f>
        <v>109352761</v>
      </c>
      <c r="E68" s="28"/>
      <c r="F68" s="71"/>
      <c r="G68" s="28"/>
      <c r="H68" s="72">
        <f>SUM(H64:H67)</f>
        <v>4077889.9779164344</v>
      </c>
    </row>
    <row r="69" spans="1:8">
      <c r="A69" s="64"/>
      <c r="B69" s="28"/>
      <c r="C69" s="28"/>
      <c r="D69" s="28"/>
      <c r="E69" s="28"/>
      <c r="F69" s="28"/>
      <c r="G69" s="28"/>
      <c r="H69" s="28"/>
    </row>
    <row r="70" spans="1:8">
      <c r="A70" s="83" t="s">
        <v>34</v>
      </c>
      <c r="B70" s="78" t="s">
        <v>34</v>
      </c>
      <c r="C70" s="28"/>
      <c r="D70" s="28"/>
      <c r="E70" s="28"/>
      <c r="F70" s="72" t="s">
        <v>34</v>
      </c>
      <c r="G70" s="28"/>
      <c r="H70" s="28"/>
    </row>
    <row r="71" spans="1:8">
      <c r="A71" s="10"/>
      <c r="B71" s="10"/>
      <c r="C71" s="28"/>
      <c r="D71" s="28"/>
      <c r="E71" s="28"/>
      <c r="F71" s="28"/>
      <c r="G71" s="28"/>
      <c r="H71" s="28"/>
    </row>
  </sheetData>
  <mergeCells count="1">
    <mergeCell ref="C5:I5"/>
  </mergeCells>
  <phoneticPr fontId="2" type="noConversion"/>
  <printOptions horizontalCentered="1"/>
  <pageMargins left="1.1100000000000001" right="0.51" top="0.49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C19" sqref="C19"/>
    </sheetView>
  </sheetViews>
  <sheetFormatPr defaultRowHeight="12.75"/>
  <cols>
    <col min="1" max="1" width="15" bestFit="1" customWidth="1"/>
    <col min="2" max="2" width="13.85546875" bestFit="1" customWidth="1"/>
    <col min="3" max="3" width="24.28515625" customWidth="1"/>
    <col min="4" max="4" width="18.42578125" bestFit="1" customWidth="1"/>
    <col min="5" max="5" width="38.5703125" bestFit="1" customWidth="1"/>
    <col min="6" max="6" width="10.140625" customWidth="1"/>
    <col min="7" max="7" width="17.140625" customWidth="1"/>
  </cols>
  <sheetData>
    <row r="1" spans="1:7">
      <c r="A1" s="9"/>
      <c r="B1" s="95" t="s">
        <v>28</v>
      </c>
      <c r="C1" s="95"/>
      <c r="D1" s="95"/>
    </row>
    <row r="2" spans="1:7">
      <c r="A2" s="9"/>
      <c r="B2" s="9"/>
      <c r="C2" s="9"/>
      <c r="D2" s="9"/>
    </row>
    <row r="3" spans="1:7" ht="13.5" thickBot="1">
      <c r="A3" s="34" t="s">
        <v>29</v>
      </c>
      <c r="B3" s="55" t="s">
        <v>35</v>
      </c>
      <c r="C3" s="56" t="s">
        <v>66</v>
      </c>
      <c r="D3" s="55" t="s">
        <v>36</v>
      </c>
      <c r="E3" s="57" t="s">
        <v>37</v>
      </c>
      <c r="F3" s="18"/>
    </row>
    <row r="4" spans="1:7">
      <c r="A4" s="28" t="s">
        <v>30</v>
      </c>
      <c r="B4" s="58">
        <f>[1]Block_USAGE_UT!$G$18</f>
        <v>25632001</v>
      </c>
      <c r="C4" s="91">
        <v>1.9998100000000001</v>
      </c>
      <c r="D4" s="36">
        <f>B4*C4</f>
        <v>51259131.919810005</v>
      </c>
      <c r="E4" s="59">
        <f>D4/$D$8*$E$8</f>
        <v>850654.5886843534</v>
      </c>
      <c r="F4" s="18"/>
    </row>
    <row r="5" spans="1:7">
      <c r="A5" s="28" t="s">
        <v>31</v>
      </c>
      <c r="B5" s="58">
        <f xml:space="preserve"> [1]Block_USAGE_UT!$H$18</f>
        <v>4628117</v>
      </c>
      <c r="C5" s="91">
        <v>0.79740999999999995</v>
      </c>
      <c r="D5" s="36">
        <f>B5*C5</f>
        <v>3690506.77697</v>
      </c>
      <c r="E5" s="59">
        <f>D5/$D$8*$E$8</f>
        <v>61244.629138695534</v>
      </c>
      <c r="F5" s="18"/>
    </row>
    <row r="6" spans="1:7">
      <c r="A6" s="35" t="s">
        <v>32</v>
      </c>
      <c r="B6" s="58">
        <f>[1]Block_USAGE_UT!$G$17</f>
        <v>62110650</v>
      </c>
      <c r="C6" s="91">
        <v>2.7016499999999999</v>
      </c>
      <c r="D6" s="36">
        <f>B6*C6</f>
        <v>167801237.57249999</v>
      </c>
      <c r="E6" s="59">
        <f>D6/$D$8*$E$8</f>
        <v>2784691.9637902742</v>
      </c>
      <c r="F6" s="18"/>
    </row>
    <row r="7" spans="1:7" ht="13.5" thickBot="1">
      <c r="A7" s="51" t="s">
        <v>33</v>
      </c>
      <c r="B7" s="60">
        <f>[1]Block_USAGE_UT!$H$17</f>
        <v>16981993</v>
      </c>
      <c r="C7" s="92">
        <v>1.49925</v>
      </c>
      <c r="D7" s="41">
        <f>B7*C7</f>
        <v>25460253.005249999</v>
      </c>
      <c r="E7" s="61">
        <f>D7/$D$8*$E$8</f>
        <v>422517.51515929273</v>
      </c>
      <c r="F7" s="18"/>
    </row>
    <row r="8" spans="1:7">
      <c r="A8" s="35" t="s">
        <v>34</v>
      </c>
      <c r="B8" s="37">
        <f>SUM(B4:B7)</f>
        <v>109352761</v>
      </c>
      <c r="C8" s="35"/>
      <c r="D8" s="36">
        <f>SUM(D4:D7)</f>
        <v>248211129.27452999</v>
      </c>
      <c r="E8" s="62">
        <f>E12</f>
        <v>4119108.6967726159</v>
      </c>
      <c r="F8" s="52" t="s">
        <v>34</v>
      </c>
      <c r="G8" s="38" t="s">
        <v>34</v>
      </c>
    </row>
    <row r="9" spans="1:7">
      <c r="B9" s="63"/>
      <c r="C9" s="63"/>
      <c r="D9" s="63"/>
      <c r="E9" s="63"/>
    </row>
    <row r="10" spans="1:7" ht="13.5" thickBot="1"/>
    <row r="11" spans="1:7">
      <c r="E11" s="54" t="s">
        <v>38</v>
      </c>
    </row>
    <row r="12" spans="1:7" ht="13.5" thickBot="1">
      <c r="E12" s="87">
        <f>'[2]CET 2171221'!$X$183</f>
        <v>4119108.6967726159</v>
      </c>
    </row>
  </sheetData>
  <mergeCells count="1">
    <mergeCell ref="B1:D1"/>
  </mergeCells>
  <pageMargins left="0.7" right="0.7" top="0.75" bottom="0.75" header="0.3" footer="0.3"/>
  <pageSetup scale="67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1.2</vt:lpstr>
      <vt:lpstr>Calculations</vt:lpstr>
      <vt:lpstr>Calculations!Print_Area</vt:lpstr>
      <vt:lpstr>'Exhibit 1.2'!Print_Area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drg4708</dc:creator>
  <cp:lastModifiedBy>Fred Nass</cp:lastModifiedBy>
  <cp:lastPrinted>2019-08-22T20:51:59Z</cp:lastPrinted>
  <dcterms:created xsi:type="dcterms:W3CDTF">2005-06-28T19:57:04Z</dcterms:created>
  <dcterms:modified xsi:type="dcterms:W3CDTF">2020-10-01T16:22:58Z</dcterms:modified>
</cp:coreProperties>
</file>