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17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  <c r="G45" i="1"/>
  <c r="I30" i="1"/>
  <c r="I28" i="1"/>
  <c r="G42" i="1" l="1"/>
  <c r="D42" i="1"/>
  <c r="E42" i="1"/>
  <c r="I12" i="1"/>
  <c r="I14" i="1"/>
  <c r="I16" i="1" s="1"/>
  <c r="I18" i="1" s="1"/>
  <c r="I20" i="1" s="1"/>
  <c r="I22" i="1" s="1"/>
  <c r="I24" i="1" s="1"/>
  <c r="I26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G53" i="1" s="1"/>
  <c r="C42" i="1"/>
  <c r="I47" i="1" l="1"/>
  <c r="I49" i="1" s="1"/>
  <c r="G52" i="1" s="1"/>
  <c r="I54" i="1" s="1"/>
  <c r="I56" i="1" s="1"/>
  <c r="D68" i="1" s="1"/>
</calcChain>
</file>

<file path=xl/sharedStrings.xml><?xml version="1.0" encoding="utf-8"?>
<sst xmlns="http://schemas.openxmlformats.org/spreadsheetml/2006/main" count="58" uniqueCount="56">
  <si>
    <t>Collections</t>
  </si>
  <si>
    <t>Payouts</t>
  </si>
  <si>
    <t>Administration</t>
  </si>
  <si>
    <t>Interest</t>
  </si>
  <si>
    <t>Account</t>
  </si>
  <si>
    <t>Balance</t>
  </si>
  <si>
    <t>Total Year 1:</t>
  </si>
  <si>
    <t>Total Year 2:</t>
  </si>
  <si>
    <t>Total Year 3:</t>
  </si>
  <si>
    <t>A</t>
  </si>
  <si>
    <t>B</t>
  </si>
  <si>
    <t>C</t>
  </si>
  <si>
    <t>D</t>
  </si>
  <si>
    <t>E</t>
  </si>
  <si>
    <t>F</t>
  </si>
  <si>
    <t xml:space="preserve">                   Account 191800 UT/ID Low Income Credit/Charge</t>
  </si>
  <si>
    <t xml:space="preserve">  Amount Available for Payout</t>
  </si>
  <si>
    <t xml:space="preserve">  Payout per Customer</t>
  </si>
  <si>
    <t>Collection Calculation:</t>
  </si>
  <si>
    <t>Payout Calculation:</t>
  </si>
  <si>
    <t xml:space="preserve">  Divided by Projected Participants</t>
  </si>
  <si>
    <t>÷</t>
  </si>
  <si>
    <t>-</t>
  </si>
  <si>
    <t>+</t>
  </si>
  <si>
    <t>Total Year 4:</t>
  </si>
  <si>
    <t>Total Year 5:</t>
  </si>
  <si>
    <t>Total Year 6:</t>
  </si>
  <si>
    <t>Year</t>
  </si>
  <si>
    <t xml:space="preserve">Participant # </t>
  </si>
  <si>
    <t xml:space="preserve">Credit $ </t>
  </si>
  <si>
    <t xml:space="preserve">Proposed </t>
  </si>
  <si>
    <t xml:space="preserve">Inception 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</si>
  <si>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</si>
  <si>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</si>
  <si>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</si>
  <si>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</si>
  <si>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</si>
  <si>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</si>
  <si>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</si>
  <si>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 Year 7:</t>
  </si>
  <si>
    <t xml:space="preserve">Dominion Energy Utah Company </t>
  </si>
  <si>
    <t>DEU Exhibit 1.1</t>
  </si>
  <si>
    <t>2017/2018</t>
  </si>
  <si>
    <t>Total Year 8:</t>
  </si>
  <si>
    <t>2018/2019</t>
  </si>
  <si>
    <t>Total Year 9:</t>
  </si>
  <si>
    <t>Total Year 10:</t>
  </si>
  <si>
    <t xml:space="preserve">  Cumulative Collection 2010 - 2020</t>
  </si>
  <si>
    <t xml:space="preserve">  Less Allowed Collection 2010 - 2020</t>
  </si>
  <si>
    <t xml:space="preserve">  Plus Allowed Collection 2020 - 2021</t>
  </si>
  <si>
    <t xml:space="preserve">  Projected Collection 2020 - 2021</t>
  </si>
  <si>
    <t xml:space="preserve"> Under Collection</t>
  </si>
  <si>
    <t xml:space="preserve">  Plus Balance Owed as of July 2020</t>
  </si>
  <si>
    <t>2019/2020</t>
  </si>
  <si>
    <t>3yr Average (18,19,20)</t>
  </si>
  <si>
    <t>Docket No. 20-057-17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</si>
</sst>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0" fillId="0" borderId="0" xfId="0" applyBorder="1"/>
    <xf numFmtId="5" fontId="6" fillId="0" borderId="0" xfId="0" applyNumberFormat="1" applyFont="1" applyBorder="1"/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5" fontId="7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5" fontId="7" fillId="0" borderId="0" xfId="0" applyNumberFormat="1" applyFont="1" applyBorder="1"/>
    <xf numFmtId="5" fontId="7" fillId="0" borderId="1" xfId="0" applyNumberFormat="1" applyFont="1" applyBorder="1"/>
    <xf numFmtId="5" fontId="7" fillId="0" borderId="2" xfId="0" applyNumberFormat="1" applyFont="1" applyBorder="1"/>
    <xf numFmtId="0" fontId="0" fillId="0" borderId="0" xfId="0" applyAlignment="1">
      <alignment horizontal="left"/>
    </xf>
    <xf numFmtId="5" fontId="2" fillId="0" borderId="3" xfId="3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5" fontId="0" fillId="0" borderId="4" xfId="0" applyNumberFormat="1" applyBorder="1"/>
    <xf numFmtId="17" fontId="1" fillId="0" borderId="4" xfId="0" applyNumberFormat="1" applyFont="1" applyBorder="1"/>
    <xf numFmtId="5" fontId="1" fillId="0" borderId="0" xfId="0" applyNumberFormat="1" applyFont="1" applyBorder="1"/>
    <xf numFmtId="7" fontId="7" fillId="0" borderId="0" xfId="0" applyNumberFormat="1" applyFont="1" applyFill="1" applyBorder="1"/>
    <xf numFmtId="5" fontId="0" fillId="0" borderId="0" xfId="0" applyNumberFormat="1" applyFont="1"/>
    <xf numFmtId="164" fontId="3" fillId="0" borderId="0" xfId="1" applyNumberFormat="1" applyFont="1"/>
    <xf numFmtId="2" fontId="0" fillId="0" borderId="0" xfId="0" applyNumberFormat="1" applyFont="1"/>
    <xf numFmtId="3" fontId="0" fillId="0" borderId="0" xfId="0" applyNumberFormat="1"/>
    <xf numFmtId="7" fontId="0" fillId="0" borderId="0" xfId="0" applyNumberFormat="1"/>
    <xf numFmtId="44" fontId="3" fillId="0" borderId="0" xfId="2" applyFo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/>
    <xf numFmtId="37" fontId="7" fillId="0" borderId="1" xfId="0" applyNumberFormat="1" applyFont="1" applyFill="1" applyBorder="1"/>
    <xf numFmtId="164" fontId="8" fillId="0" borderId="0" xfId="1" applyNumberFormat="1" applyFont="1"/>
    <xf numFmtId="5" fontId="5" fillId="0" borderId="0" xfId="0" applyNumberFormat="1" applyFont="1"/>
    <xf numFmtId="5" fontId="2" fillId="0" borderId="3" xfId="3" applyNumberFormat="1" applyFont="1" applyFill="1" applyBorder="1"/>
    <xf numFmtId="3" fontId="0" fillId="0" borderId="0" xfId="0" applyNumberFormat="1" applyFill="1"/>
    <xf numFmtId="44" fontId="3" fillId="0" borderId="0" xfId="2" applyFont="1" applyFill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Normal="100" workbookViewId="0">
      <selection activeCell="C4" sqref="C4"/>
    </sheetView>
  </sheetViews>
  <sheetFormatPr defaultRowHeight="15" x14ac:dyDescent="0.25"/>
  <cols>
    <col min="2" max="3" width="13.85546875" customWidth="1"/>
    <col min="4" max="4" width="14" customWidth="1"/>
    <col min="5" max="5" width="12.85546875" bestFit="1" customWidth="1"/>
    <col min="6" max="6" width="1.7109375" customWidth="1"/>
    <col min="7" max="7" width="11.7109375" customWidth="1"/>
    <col min="8" max="8" width="1.7109375" customWidth="1"/>
    <col min="9" max="9" width="10.7109375" customWidth="1"/>
    <col min="10" max="10" width="19.5703125" customWidth="1"/>
    <col min="11" max="11" width="12.7109375" bestFit="1" customWidth="1"/>
    <col min="13" max="13" width="12.7109375" bestFit="1" customWidth="1"/>
    <col min="16" max="16" width="10.5703125" bestFit="1" customWidth="1"/>
    <col min="17" max="17" width="12.710937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8" t="s">
        <v>40</v>
      </c>
      <c r="J1" s="6"/>
    </row>
    <row r="2" spans="1:16" x14ac:dyDescent="0.25">
      <c r="A2" s="7"/>
      <c r="B2" s="7"/>
      <c r="C2" s="7"/>
      <c r="D2" s="7"/>
      <c r="E2" s="7"/>
      <c r="F2" s="7"/>
      <c r="G2" s="7"/>
      <c r="H2" s="7"/>
      <c r="I2" s="8" t="s">
        <v>55</v>
      </c>
      <c r="J2" s="6"/>
    </row>
    <row r="3" spans="1:16" x14ac:dyDescent="0.25">
      <c r="A3" s="7"/>
      <c r="B3" s="7"/>
      <c r="C3" s="7"/>
      <c r="D3" s="7"/>
      <c r="E3" s="7"/>
      <c r="F3" s="7"/>
      <c r="G3" s="7"/>
      <c r="H3" s="7"/>
      <c r="I3" s="8" t="s">
        <v>41</v>
      </c>
      <c r="J3" s="6"/>
    </row>
    <row r="4" spans="1:16" x14ac:dyDescent="0.25">
      <c r="A4" s="7"/>
      <c r="B4" s="7"/>
      <c r="C4" s="7"/>
      <c r="D4" s="7"/>
      <c r="E4" s="7"/>
      <c r="F4" s="7"/>
      <c r="G4" s="7"/>
      <c r="H4" s="7"/>
      <c r="I4" s="8"/>
      <c r="J4" s="6"/>
      <c r="P4" s="33"/>
    </row>
    <row r="5" spans="1:16" x14ac:dyDescent="0.25">
      <c r="A5" s="7"/>
      <c r="C5" s="7"/>
      <c r="D5" s="15" t="s">
        <v>15</v>
      </c>
      <c r="E5" s="7"/>
      <c r="F5" s="7"/>
      <c r="G5" s="7"/>
      <c r="H5" s="7"/>
      <c r="I5" s="8"/>
      <c r="J5" s="6"/>
      <c r="P5" s="33"/>
    </row>
    <row r="6" spans="1:16" ht="15.75" x14ac:dyDescent="0.25">
      <c r="A6" s="7"/>
      <c r="B6" s="7"/>
      <c r="C6" s="7"/>
      <c r="D6" s="7"/>
      <c r="E6" s="7"/>
      <c r="F6" s="7"/>
      <c r="G6" s="7"/>
      <c r="H6" s="7"/>
      <c r="I6" s="7"/>
      <c r="J6" s="6"/>
      <c r="K6" s="1"/>
      <c r="P6" s="33"/>
    </row>
    <row r="7" spans="1:16" ht="15.75" x14ac:dyDescent="0.25">
      <c r="A7" s="7"/>
      <c r="B7" s="9" t="s">
        <v>9</v>
      </c>
      <c r="C7" s="9" t="s">
        <v>10</v>
      </c>
      <c r="D7" s="9" t="s">
        <v>11</v>
      </c>
      <c r="E7" s="9" t="s">
        <v>12</v>
      </c>
      <c r="F7" s="9"/>
      <c r="G7" s="9" t="s">
        <v>13</v>
      </c>
      <c r="H7" s="9"/>
      <c r="I7" s="9" t="s">
        <v>14</v>
      </c>
      <c r="J7" s="6"/>
      <c r="K7" s="1"/>
      <c r="P7" s="33"/>
    </row>
    <row r="8" spans="1:16" ht="15.75" x14ac:dyDescent="0.25">
      <c r="A8" s="7"/>
      <c r="B8" s="7"/>
      <c r="C8" s="7"/>
      <c r="D8" s="7"/>
      <c r="E8" s="7"/>
      <c r="F8" s="7"/>
      <c r="G8" s="7"/>
      <c r="H8" s="7"/>
      <c r="I8" s="7"/>
      <c r="J8" s="6"/>
      <c r="K8" s="1"/>
      <c r="P8" s="33"/>
    </row>
    <row r="9" spans="1:16" ht="15.75" x14ac:dyDescent="0.25">
      <c r="A9" s="7"/>
      <c r="B9" s="7"/>
      <c r="C9" s="9"/>
      <c r="D9" s="9"/>
      <c r="E9" s="9"/>
      <c r="F9" s="9"/>
      <c r="G9" s="9"/>
      <c r="H9" s="9"/>
      <c r="I9" s="9"/>
      <c r="J9" s="6"/>
      <c r="K9" s="1"/>
      <c r="P9" s="33"/>
    </row>
    <row r="10" spans="1:16" ht="15.75" x14ac:dyDescent="0.25">
      <c r="A10" s="7"/>
      <c r="B10" s="7"/>
      <c r="C10" s="9"/>
      <c r="D10" s="9"/>
      <c r="E10" s="9"/>
      <c r="F10" s="9"/>
      <c r="G10" s="9"/>
      <c r="H10" s="9"/>
      <c r="I10" s="9" t="s">
        <v>4</v>
      </c>
      <c r="J10" s="6"/>
      <c r="K10" s="1"/>
    </row>
    <row r="11" spans="1:16" ht="16.5" thickBot="1" x14ac:dyDescent="0.3">
      <c r="A11" s="7"/>
      <c r="B11" s="10"/>
      <c r="C11" s="11" t="s">
        <v>0</v>
      </c>
      <c r="D11" s="11" t="s">
        <v>1</v>
      </c>
      <c r="E11" s="11" t="s">
        <v>2</v>
      </c>
      <c r="F11" s="11"/>
      <c r="G11" s="11" t="s">
        <v>3</v>
      </c>
      <c r="H11" s="11"/>
      <c r="I11" s="11" t="s">
        <v>5</v>
      </c>
      <c r="J11" s="6"/>
      <c r="K11" s="1"/>
    </row>
    <row r="12" spans="1:16" ht="15.75" x14ac:dyDescent="0.25">
      <c r="A12" s="9">
        <v>1</v>
      </c>
      <c r="B12" s="7" t="s">
        <v>6</v>
      </c>
      <c r="C12" s="12">
        <v>-1559002</v>
      </c>
      <c r="D12" s="12">
        <v>1296077</v>
      </c>
      <c r="E12" s="12">
        <v>40148</v>
      </c>
      <c r="F12" s="12"/>
      <c r="G12" s="12">
        <v>-6491</v>
      </c>
      <c r="H12" s="12"/>
      <c r="I12" s="12">
        <f>C12+D12+E12+G12</f>
        <v>-229268</v>
      </c>
      <c r="J12" s="6"/>
      <c r="K12" s="1"/>
    </row>
    <row r="13" spans="1:16" ht="15.75" x14ac:dyDescent="0.25">
      <c r="A13" s="9"/>
      <c r="B13" s="7"/>
      <c r="C13" s="7"/>
      <c r="D13" s="7"/>
      <c r="E13" s="7"/>
      <c r="F13" s="7"/>
      <c r="G13" s="7"/>
      <c r="H13" s="7"/>
      <c r="I13" s="7"/>
      <c r="J13" s="6"/>
      <c r="K13" s="1"/>
    </row>
    <row r="14" spans="1:16" ht="15.75" x14ac:dyDescent="0.25">
      <c r="A14" s="9">
        <v>2</v>
      </c>
      <c r="B14" s="7" t="s">
        <v>7</v>
      </c>
      <c r="C14" s="12">
        <v>-1403654</v>
      </c>
      <c r="D14" s="12">
        <v>1604976</v>
      </c>
      <c r="E14" s="12">
        <v>0</v>
      </c>
      <c r="F14" s="12"/>
      <c r="G14" s="12">
        <v>-6999</v>
      </c>
      <c r="H14" s="12"/>
      <c r="I14" s="12">
        <f>I12+C14+D14+E14+G14</f>
        <v>-34945</v>
      </c>
      <c r="J14" s="6"/>
      <c r="K14" s="1"/>
    </row>
    <row r="15" spans="1:16" ht="15.75" x14ac:dyDescent="0.25">
      <c r="A15" s="9"/>
      <c r="B15" s="7"/>
      <c r="C15" s="7"/>
      <c r="D15" s="7"/>
      <c r="E15" s="7"/>
      <c r="F15" s="7"/>
      <c r="G15" s="7"/>
      <c r="H15" s="7"/>
      <c r="I15" s="7"/>
      <c r="J15" s="6"/>
      <c r="K15" s="1"/>
    </row>
    <row r="16" spans="1:16" ht="15.75" x14ac:dyDescent="0.25">
      <c r="A16" s="9">
        <v>3</v>
      </c>
      <c r="B16" s="7" t="s">
        <v>8</v>
      </c>
      <c r="C16" s="12">
        <v>-1588779</v>
      </c>
      <c r="D16" s="12">
        <v>1181788</v>
      </c>
      <c r="E16" s="12">
        <v>0</v>
      </c>
      <c r="F16" s="12"/>
      <c r="G16" s="12">
        <v>-14425</v>
      </c>
      <c r="H16" s="7"/>
      <c r="I16" s="12">
        <f>I14+C16+D16+E16+G16</f>
        <v>-456361</v>
      </c>
      <c r="J16" s="6"/>
      <c r="K16" s="1"/>
    </row>
    <row r="17" spans="1:11" ht="15.75" x14ac:dyDescent="0.25">
      <c r="A17" s="9"/>
      <c r="B17" s="7"/>
      <c r="C17" s="12"/>
      <c r="D17" s="12"/>
      <c r="E17" s="12"/>
      <c r="F17" s="12"/>
      <c r="G17" s="12"/>
      <c r="H17" s="7"/>
      <c r="I17" s="12"/>
      <c r="J17" s="6"/>
      <c r="K17" s="1"/>
    </row>
    <row r="18" spans="1:11" ht="15.75" x14ac:dyDescent="0.25">
      <c r="A18" s="9">
        <v>4</v>
      </c>
      <c r="B18" s="7" t="s">
        <v>24</v>
      </c>
      <c r="C18" s="12">
        <v>-1470286</v>
      </c>
      <c r="D18" s="12">
        <v>1718185</v>
      </c>
      <c r="E18" s="12">
        <v>0</v>
      </c>
      <c r="F18" s="12"/>
      <c r="G18" s="12">
        <v>-19508</v>
      </c>
      <c r="H18" s="7"/>
      <c r="I18" s="12">
        <f>I16+C18+D18+E18+G18</f>
        <v>-227970</v>
      </c>
      <c r="J18" s="6"/>
      <c r="K18" s="1"/>
    </row>
    <row r="19" spans="1:11" ht="15.75" x14ac:dyDescent="0.25">
      <c r="A19" s="9"/>
      <c r="B19" s="7"/>
      <c r="C19" s="12"/>
      <c r="D19" s="12"/>
      <c r="E19" s="12"/>
      <c r="F19" s="12"/>
      <c r="G19" s="12"/>
      <c r="H19" s="7"/>
      <c r="I19" s="12"/>
      <c r="J19" s="6"/>
      <c r="K19" s="1"/>
    </row>
    <row r="20" spans="1:11" ht="15.75" x14ac:dyDescent="0.25">
      <c r="A20" s="9">
        <v>5</v>
      </c>
      <c r="B20" s="7" t="s">
        <v>25</v>
      </c>
      <c r="C20" s="12">
        <v>-1247029</v>
      </c>
      <c r="D20" s="12">
        <v>1555745</v>
      </c>
      <c r="E20" s="12">
        <v>0</v>
      </c>
      <c r="F20" s="12"/>
      <c r="G20" s="12">
        <v>-2126</v>
      </c>
      <c r="H20" s="7"/>
      <c r="I20" s="12">
        <f>I18+C20+D20+E20+G20</f>
        <v>78620</v>
      </c>
      <c r="J20" s="6"/>
      <c r="K20" s="1"/>
    </row>
    <row r="21" spans="1:11" ht="15.75" x14ac:dyDescent="0.25">
      <c r="A21" s="9"/>
      <c r="B21" s="7"/>
      <c r="C21" s="7"/>
      <c r="D21" s="7"/>
      <c r="E21" s="7"/>
      <c r="F21" s="7"/>
      <c r="G21" s="7"/>
      <c r="H21" s="7"/>
      <c r="I21" s="12"/>
      <c r="J21" s="6"/>
      <c r="K21" s="1"/>
    </row>
    <row r="22" spans="1:11" ht="15.75" x14ac:dyDescent="0.25">
      <c r="A22" s="9">
        <v>6</v>
      </c>
      <c r="B22" s="7" t="s">
        <v>26</v>
      </c>
      <c r="C22" s="12">
        <v>-1724200.9600000002</v>
      </c>
      <c r="D22" s="12">
        <v>1362900.1</v>
      </c>
      <c r="E22" s="12">
        <v>0</v>
      </c>
      <c r="F22" s="7"/>
      <c r="G22" s="12">
        <v>-3018.2700000000004</v>
      </c>
      <c r="H22" s="7"/>
      <c r="I22" s="12">
        <f>I20+C22+D22+E22+G22</f>
        <v>-285699.13000000012</v>
      </c>
      <c r="J22" s="6"/>
      <c r="K22" s="1"/>
    </row>
    <row r="23" spans="1:11" ht="15.75" x14ac:dyDescent="0.25">
      <c r="A23" s="9"/>
      <c r="B23" s="7"/>
      <c r="C23" s="7"/>
      <c r="D23" s="7"/>
      <c r="E23" s="7"/>
      <c r="F23" s="7"/>
      <c r="G23" s="7"/>
      <c r="H23" s="7"/>
      <c r="I23" s="12"/>
      <c r="J23" s="6"/>
      <c r="K23" s="1"/>
    </row>
    <row r="24" spans="1:11" ht="15.75" x14ac:dyDescent="0.25">
      <c r="A24" s="9">
        <v>7</v>
      </c>
      <c r="B24" s="7" t="s">
        <v>39</v>
      </c>
      <c r="C24" s="12">
        <v>-1566030.57</v>
      </c>
      <c r="D24" s="12">
        <v>1543596.06</v>
      </c>
      <c r="E24" s="12">
        <v>0</v>
      </c>
      <c r="F24" s="7"/>
      <c r="G24" s="12">
        <v>-9394.98</v>
      </c>
      <c r="H24" s="7"/>
      <c r="I24" s="12">
        <f>I22+C24+D24+E24+G24</f>
        <v>-317528.62000000011</v>
      </c>
      <c r="J24" s="6"/>
      <c r="K24" s="1"/>
    </row>
    <row r="25" spans="1:11" ht="15.75" x14ac:dyDescent="0.25">
      <c r="A25" s="9"/>
      <c r="B25" s="7"/>
      <c r="C25" s="7"/>
      <c r="D25" s="7"/>
      <c r="E25" s="7"/>
      <c r="F25" s="7"/>
      <c r="G25" s="7"/>
      <c r="H25" s="7"/>
      <c r="I25" s="7"/>
      <c r="J25" s="6"/>
      <c r="K25" s="1"/>
    </row>
    <row r="26" spans="1:11" ht="15.75" x14ac:dyDescent="0.25">
      <c r="A26" s="9">
        <v>8</v>
      </c>
      <c r="B26" s="7" t="s">
        <v>43</v>
      </c>
      <c r="C26" s="12">
        <v>-1525826</v>
      </c>
      <c r="D26" s="12">
        <v>1531971</v>
      </c>
      <c r="E26" s="12">
        <v>0</v>
      </c>
      <c r="F26" s="7"/>
      <c r="G26" s="12">
        <v>-8598</v>
      </c>
      <c r="H26" s="7"/>
      <c r="I26" s="12">
        <f>I24+C26+D26+E26+G26</f>
        <v>-319981.62000000011</v>
      </c>
      <c r="J26" s="6"/>
      <c r="K26" s="1"/>
    </row>
    <row r="27" spans="1:11" ht="15.75" x14ac:dyDescent="0.25">
      <c r="A27" s="9"/>
      <c r="B27" s="7"/>
      <c r="C27" s="7"/>
      <c r="D27" s="7"/>
      <c r="E27" s="7"/>
      <c r="F27" s="7"/>
      <c r="G27" s="7"/>
      <c r="H27" s="7"/>
      <c r="I27" s="7"/>
      <c r="J27" s="6"/>
      <c r="K27" s="1"/>
    </row>
    <row r="28" spans="1:11" ht="15.75" x14ac:dyDescent="0.25">
      <c r="A28" s="9">
        <v>9</v>
      </c>
      <c r="B28" s="7" t="s">
        <v>45</v>
      </c>
      <c r="C28" s="12">
        <v>-1445762.94</v>
      </c>
      <c r="D28" s="12">
        <v>1593288.1800000002</v>
      </c>
      <c r="E28" s="12">
        <v>0</v>
      </c>
      <c r="F28" s="12"/>
      <c r="G28" s="12">
        <v>-5719.05</v>
      </c>
      <c r="H28" s="12"/>
      <c r="I28" s="12">
        <f>I26+C28+D28+E28+G28</f>
        <v>-178175.42999999988</v>
      </c>
      <c r="J28" s="6"/>
      <c r="K28" s="1"/>
    </row>
    <row r="29" spans="1:11" ht="15.75" x14ac:dyDescent="0.25">
      <c r="A29" s="9"/>
      <c r="B29" s="7"/>
      <c r="C29" s="7"/>
      <c r="D29" s="7"/>
      <c r="E29" s="7"/>
      <c r="F29" s="7"/>
      <c r="G29" s="7"/>
      <c r="H29" s="7"/>
      <c r="I29" s="7"/>
      <c r="J29" s="6"/>
      <c r="K29" s="1"/>
    </row>
    <row r="30" spans="1:11" ht="16.5" x14ac:dyDescent="0.3">
      <c r="A30" s="9">
        <v>10</v>
      </c>
      <c r="B30" s="27">
        <v>43708</v>
      </c>
      <c r="C30" s="26">
        <v>-32296.089999999997</v>
      </c>
      <c r="D30" s="26">
        <v>16407.849999999999</v>
      </c>
      <c r="E30" s="26">
        <v>0</v>
      </c>
      <c r="F30" s="42"/>
      <c r="G30" s="26">
        <v>-706.71</v>
      </c>
      <c r="H30" s="22"/>
      <c r="I30" s="26">
        <f>SUM(C30:G30)+I28</f>
        <v>-194770.37999999989</v>
      </c>
      <c r="J30" s="30"/>
      <c r="K30" s="1"/>
    </row>
    <row r="31" spans="1:11" ht="16.5" x14ac:dyDescent="0.3">
      <c r="A31" s="9">
        <v>11</v>
      </c>
      <c r="B31" s="27">
        <v>43738</v>
      </c>
      <c r="C31" s="26">
        <v>-36167.340000000004</v>
      </c>
      <c r="D31" s="26">
        <v>16928.169999999998</v>
      </c>
      <c r="E31" s="26">
        <v>0</v>
      </c>
      <c r="F31" s="42"/>
      <c r="G31" s="26">
        <v>-779.34</v>
      </c>
      <c r="H31" s="22"/>
      <c r="I31" s="26">
        <f>SUM(C31:G31)+I30</f>
        <v>-214788.8899999999</v>
      </c>
      <c r="J31" s="6"/>
      <c r="K31" s="1"/>
    </row>
    <row r="32" spans="1:11" ht="16.5" x14ac:dyDescent="0.3">
      <c r="A32" s="9">
        <v>12</v>
      </c>
      <c r="B32" s="27">
        <v>43769</v>
      </c>
      <c r="C32" s="26">
        <v>-52401.23</v>
      </c>
      <c r="D32" s="26">
        <v>111941.71</v>
      </c>
      <c r="E32" s="26">
        <v>0</v>
      </c>
      <c r="F32" s="42"/>
      <c r="G32" s="26">
        <v>-565.36</v>
      </c>
      <c r="H32" s="22"/>
      <c r="I32" s="26">
        <f>SUM(C32:G32)+I31</f>
        <v>-155813.7699999999</v>
      </c>
      <c r="J32" s="6"/>
      <c r="K32" s="1"/>
    </row>
    <row r="33" spans="1:13" ht="16.5" x14ac:dyDescent="0.3">
      <c r="A33" s="9">
        <v>13</v>
      </c>
      <c r="B33" s="27">
        <v>43799</v>
      </c>
      <c r="C33" s="26">
        <v>-122022.02</v>
      </c>
      <c r="D33" s="26">
        <v>171918.45</v>
      </c>
      <c r="E33" s="26">
        <v>0</v>
      </c>
      <c r="F33" s="42"/>
      <c r="G33" s="26">
        <v>-385.72</v>
      </c>
      <c r="H33" s="22"/>
      <c r="I33" s="26">
        <f>SUM(C33:G33)+I32</f>
        <v>-106303.0599999999</v>
      </c>
      <c r="J33" s="6"/>
      <c r="K33" s="1"/>
    </row>
    <row r="34" spans="1:13" ht="16.5" x14ac:dyDescent="0.3">
      <c r="A34" s="9">
        <v>14</v>
      </c>
      <c r="B34" s="27">
        <v>43830</v>
      </c>
      <c r="C34" s="26">
        <v>-186421.74999999997</v>
      </c>
      <c r="D34" s="26">
        <v>332531.38</v>
      </c>
      <c r="E34" s="26">
        <v>0</v>
      </c>
      <c r="F34" s="42"/>
      <c r="G34" s="26">
        <v>144.97</v>
      </c>
      <c r="H34" s="22"/>
      <c r="I34" s="26">
        <f t="shared" ref="I34:I40" si="0">SUM(C34:G34)+I33</f>
        <v>39951.540000000139</v>
      </c>
      <c r="J34" s="6"/>
      <c r="K34" s="1"/>
    </row>
    <row r="35" spans="1:13" ht="16.5" x14ac:dyDescent="0.3">
      <c r="A35" s="9">
        <v>15</v>
      </c>
      <c r="B35" s="27">
        <v>43861</v>
      </c>
      <c r="C35" s="26">
        <v>-277422.23</v>
      </c>
      <c r="D35" s="26">
        <v>313779.61</v>
      </c>
      <c r="E35" s="26">
        <v>0</v>
      </c>
      <c r="F35" s="42"/>
      <c r="G35" s="26">
        <v>277.89999999999998</v>
      </c>
      <c r="H35" s="22"/>
      <c r="I35" s="26">
        <f t="shared" si="0"/>
        <v>76586.820000000153</v>
      </c>
      <c r="J35" s="6"/>
      <c r="K35" s="1"/>
    </row>
    <row r="36" spans="1:13" ht="16.5" x14ac:dyDescent="0.3">
      <c r="A36" s="9">
        <v>16</v>
      </c>
      <c r="B36" s="27">
        <v>43890</v>
      </c>
      <c r="C36" s="26">
        <v>-233516.5</v>
      </c>
      <c r="D36" s="26">
        <v>202151.84</v>
      </c>
      <c r="E36" s="26">
        <v>0</v>
      </c>
      <c r="F36" s="42"/>
      <c r="G36" s="26">
        <v>164.69</v>
      </c>
      <c r="H36" s="22"/>
      <c r="I36" s="26">
        <f t="shared" si="0"/>
        <v>45386.850000000151</v>
      </c>
      <c r="J36" s="6"/>
      <c r="K36" s="1"/>
    </row>
    <row r="37" spans="1:13" ht="16.5" x14ac:dyDescent="0.3">
      <c r="A37" s="9">
        <v>17</v>
      </c>
      <c r="B37" s="27">
        <v>43921</v>
      </c>
      <c r="C37" s="26">
        <v>-183093.76000000001</v>
      </c>
      <c r="D37" s="26">
        <v>38164.82</v>
      </c>
      <c r="E37" s="26">
        <v>0</v>
      </c>
      <c r="F37" s="42"/>
      <c r="G37" s="26">
        <v>-362.5</v>
      </c>
      <c r="H37" s="22"/>
      <c r="I37" s="26">
        <f t="shared" si="0"/>
        <v>-99904.589999999851</v>
      </c>
      <c r="J37" s="6"/>
      <c r="K37" s="1"/>
    </row>
    <row r="38" spans="1:13" ht="16.5" x14ac:dyDescent="0.3">
      <c r="A38" s="9">
        <v>18</v>
      </c>
      <c r="B38" s="27">
        <v>43951</v>
      </c>
      <c r="C38" s="26">
        <v>-125337.34</v>
      </c>
      <c r="D38" s="26">
        <v>159303.13</v>
      </c>
      <c r="E38" s="26">
        <v>0</v>
      </c>
      <c r="F38" s="42"/>
      <c r="G38" s="26">
        <v>-213.2</v>
      </c>
      <c r="H38" s="22"/>
      <c r="I38" s="26">
        <f t="shared" si="0"/>
        <v>-66151.99999999984</v>
      </c>
      <c r="J38" s="6"/>
      <c r="K38" s="1"/>
    </row>
    <row r="39" spans="1:13" ht="16.5" x14ac:dyDescent="0.3">
      <c r="A39" s="9">
        <v>19</v>
      </c>
      <c r="B39" s="27">
        <v>43982</v>
      </c>
      <c r="C39" s="26">
        <v>-80864.97</v>
      </c>
      <c r="D39" s="26">
        <v>62928.9</v>
      </c>
      <c r="E39" s="26">
        <v>0</v>
      </c>
      <c r="F39" s="42"/>
      <c r="G39" s="26">
        <v>-271.88</v>
      </c>
      <c r="H39" s="22"/>
      <c r="I39" s="26">
        <f t="shared" si="0"/>
        <v>-84359.949999999837</v>
      </c>
      <c r="J39" s="6"/>
      <c r="K39" s="1"/>
    </row>
    <row r="40" spans="1:13" ht="16.5" x14ac:dyDescent="0.3">
      <c r="A40" s="9">
        <v>20</v>
      </c>
      <c r="B40" s="27">
        <v>44012</v>
      </c>
      <c r="C40" s="26">
        <v>-48290.5</v>
      </c>
      <c r="D40" s="26">
        <v>38368.49</v>
      </c>
      <c r="E40" s="26">
        <v>0</v>
      </c>
      <c r="F40" s="42"/>
      <c r="G40" s="26">
        <v>-304.83999999999997</v>
      </c>
      <c r="H40" s="22"/>
      <c r="I40" s="26">
        <f t="shared" si="0"/>
        <v>-94586.799999999843</v>
      </c>
      <c r="J40" s="6"/>
      <c r="K40" s="1"/>
    </row>
    <row r="41" spans="1:13" ht="16.5" x14ac:dyDescent="0.3">
      <c r="A41" s="9">
        <v>21</v>
      </c>
      <c r="B41" s="27">
        <v>44043</v>
      </c>
      <c r="C41" s="26">
        <v>-35858.01</v>
      </c>
      <c r="D41" s="26">
        <v>31529.439999999999</v>
      </c>
      <c r="E41" s="26">
        <v>0</v>
      </c>
      <c r="F41" s="42"/>
      <c r="G41" s="26">
        <v>-319.82</v>
      </c>
      <c r="H41" s="22"/>
      <c r="I41" s="26">
        <f>SUM(C41:G41)+I40</f>
        <v>-99235.189999999842</v>
      </c>
      <c r="J41" s="6"/>
      <c r="K41" s="1"/>
    </row>
    <row r="42" spans="1:13" ht="16.5" x14ac:dyDescent="0.3">
      <c r="A42" s="9">
        <v>22</v>
      </c>
      <c r="B42" s="7" t="s">
        <v>46</v>
      </c>
      <c r="C42" s="28">
        <f>SUM(C30:C41)</f>
        <v>-1413691.74</v>
      </c>
      <c r="D42" s="28">
        <f>SUM(D30:D41)</f>
        <v>1495953.7899999998</v>
      </c>
      <c r="E42" s="12">
        <f>SUM(E30:E41)</f>
        <v>0</v>
      </c>
      <c r="F42" s="12"/>
      <c r="G42" s="28">
        <f>SUM(G30:G41)</f>
        <v>-3321.8100000000004</v>
      </c>
      <c r="H42" s="12"/>
      <c r="I42" s="12"/>
      <c r="J42" s="6"/>
      <c r="K42" s="1"/>
    </row>
    <row r="43" spans="1:13" ht="15.75" x14ac:dyDescent="0.25">
      <c r="A43" s="9"/>
      <c r="B43" s="7"/>
      <c r="D43" s="34"/>
      <c r="E43" s="7"/>
      <c r="F43" s="7"/>
      <c r="H43" s="7"/>
      <c r="I43" s="7"/>
      <c r="J43" s="6"/>
      <c r="K43" s="41"/>
    </row>
    <row r="44" spans="1:13" ht="15.75" x14ac:dyDescent="0.25">
      <c r="A44" s="9"/>
      <c r="B44" s="7"/>
      <c r="C44" s="16" t="s">
        <v>18</v>
      </c>
      <c r="D44" s="7"/>
      <c r="E44" s="7"/>
      <c r="F44" s="7"/>
      <c r="G44" s="7"/>
      <c r="H44" s="7"/>
      <c r="J44" s="6"/>
      <c r="K44" s="1"/>
    </row>
    <row r="45" spans="1:13" ht="15.75" x14ac:dyDescent="0.25">
      <c r="A45" s="9">
        <v>23</v>
      </c>
      <c r="B45" s="7"/>
      <c r="C45" s="13" t="s">
        <v>47</v>
      </c>
      <c r="D45" s="13"/>
      <c r="E45" s="13"/>
      <c r="F45" s="13"/>
      <c r="G45" s="18">
        <f>C12+C14+C16+C18+C42+C22+C24+C26+C28+C20</f>
        <v>-14944262.210000001</v>
      </c>
      <c r="H45" s="18"/>
      <c r="J45" s="6"/>
      <c r="K45" s="2"/>
      <c r="L45" s="2"/>
      <c r="M45" s="5"/>
    </row>
    <row r="46" spans="1:13" ht="15.75" x14ac:dyDescent="0.25">
      <c r="A46" s="9">
        <v>24</v>
      </c>
      <c r="B46" s="7"/>
      <c r="C46" s="13" t="s">
        <v>48</v>
      </c>
      <c r="D46" s="13"/>
      <c r="E46" s="13"/>
      <c r="F46" s="25" t="s">
        <v>22</v>
      </c>
      <c r="G46" s="20">
        <v>15000000</v>
      </c>
      <c r="H46" s="18"/>
      <c r="J46" s="6"/>
      <c r="K46" s="2"/>
      <c r="L46" s="2"/>
      <c r="M46" s="5"/>
    </row>
    <row r="47" spans="1:13" ht="15.75" x14ac:dyDescent="0.25">
      <c r="A47" s="9">
        <v>25</v>
      </c>
      <c r="B47" s="7"/>
      <c r="C47" s="13" t="s">
        <v>51</v>
      </c>
      <c r="D47" s="13"/>
      <c r="E47" s="13"/>
      <c r="F47" s="13"/>
      <c r="I47" s="18">
        <f>G45+G46</f>
        <v>55737.789999999106</v>
      </c>
      <c r="J47" s="6"/>
      <c r="K47" s="2"/>
      <c r="L47" s="2"/>
      <c r="M47" s="5"/>
    </row>
    <row r="48" spans="1:13" ht="16.5" thickBot="1" x14ac:dyDescent="0.3">
      <c r="A48" s="9">
        <v>26</v>
      </c>
      <c r="B48" s="7"/>
      <c r="C48" s="13" t="s">
        <v>49</v>
      </c>
      <c r="D48" s="13"/>
      <c r="E48" s="13"/>
      <c r="F48" s="13"/>
      <c r="H48" s="24" t="s">
        <v>23</v>
      </c>
      <c r="I48" s="19">
        <v>1500000</v>
      </c>
      <c r="J48" s="6"/>
      <c r="K48" s="3"/>
      <c r="L48" s="3"/>
      <c r="M48" s="5"/>
    </row>
    <row r="49" spans="1:13" ht="15.75" x14ac:dyDescent="0.25">
      <c r="A49" s="9">
        <v>27</v>
      </c>
      <c r="B49" s="7"/>
      <c r="C49" s="13" t="s">
        <v>50</v>
      </c>
      <c r="D49" s="13"/>
      <c r="E49" s="13"/>
      <c r="F49" s="13"/>
      <c r="I49" s="18">
        <f>I48+I47</f>
        <v>1555737.7899999991</v>
      </c>
      <c r="J49" s="6"/>
      <c r="K49" s="4"/>
      <c r="L49" s="4"/>
      <c r="M49" s="5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J50" s="6"/>
    </row>
    <row r="51" spans="1:13" x14ac:dyDescent="0.25">
      <c r="A51" s="7"/>
      <c r="B51" s="7"/>
      <c r="C51" s="17" t="s">
        <v>19</v>
      </c>
      <c r="D51" s="7"/>
      <c r="E51" s="7"/>
      <c r="F51" s="7"/>
      <c r="G51" s="7"/>
      <c r="H51" s="7"/>
      <c r="J51" s="6"/>
    </row>
    <row r="52" spans="1:13" x14ac:dyDescent="0.25">
      <c r="A52" s="9">
        <v>28</v>
      </c>
      <c r="B52" s="7"/>
      <c r="C52" s="14" t="s">
        <v>50</v>
      </c>
      <c r="D52" s="13"/>
      <c r="E52" s="13"/>
      <c r="F52" s="13"/>
      <c r="G52" s="18">
        <f>I49</f>
        <v>1555737.7899999991</v>
      </c>
      <c r="H52" s="18"/>
      <c r="J52" s="6"/>
    </row>
    <row r="53" spans="1:13" x14ac:dyDescent="0.25">
      <c r="A53" s="9">
        <v>29</v>
      </c>
      <c r="B53" s="7"/>
      <c r="C53" s="14" t="s">
        <v>52</v>
      </c>
      <c r="D53" s="13"/>
      <c r="E53" s="13"/>
      <c r="F53" s="25" t="s">
        <v>23</v>
      </c>
      <c r="G53" s="20">
        <f>I41*-1</f>
        <v>99235.189999999842</v>
      </c>
      <c r="H53" s="18"/>
      <c r="J53" s="6"/>
    </row>
    <row r="54" spans="1:13" x14ac:dyDescent="0.25">
      <c r="A54" s="9">
        <v>30</v>
      </c>
      <c r="B54" s="7"/>
      <c r="C54" s="14" t="s">
        <v>16</v>
      </c>
      <c r="D54" s="13"/>
      <c r="E54" s="13"/>
      <c r="F54" s="13"/>
      <c r="I54" s="18">
        <f>G52+G53</f>
        <v>1654972.9799999991</v>
      </c>
      <c r="J54" s="6"/>
    </row>
    <row r="55" spans="1:13" ht="15.75" thickBot="1" x14ac:dyDescent="0.3">
      <c r="A55" s="9">
        <v>31</v>
      </c>
      <c r="B55" s="7"/>
      <c r="C55" s="14" t="s">
        <v>20</v>
      </c>
      <c r="D55" s="13"/>
      <c r="E55" s="13"/>
      <c r="F55" s="13"/>
      <c r="G55" s="21"/>
      <c r="H55" s="23" t="s">
        <v>21</v>
      </c>
      <c r="I55" s="39">
        <f>AVERAGE(C66:C68)</f>
        <v>20993.333333333332</v>
      </c>
      <c r="J55" s="40" t="s">
        <v>54</v>
      </c>
      <c r="K55" s="33"/>
    </row>
    <row r="56" spans="1:13" x14ac:dyDescent="0.25">
      <c r="A56" s="9">
        <v>32</v>
      </c>
      <c r="B56" s="7"/>
      <c r="C56" s="14" t="s">
        <v>17</v>
      </c>
      <c r="D56" s="13"/>
      <c r="E56" s="13"/>
      <c r="F56" s="13"/>
      <c r="I56" s="29">
        <f>I54/I55</f>
        <v>78.833263575738286</v>
      </c>
      <c r="J56" s="32"/>
      <c r="K56" s="31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3" x14ac:dyDescent="0.25">
      <c r="A58" s="6"/>
      <c r="B58" s="36" t="s">
        <v>27</v>
      </c>
      <c r="C58" s="37" t="s">
        <v>28</v>
      </c>
      <c r="D58" s="36" t="s">
        <v>29</v>
      </c>
      <c r="E58" s="6"/>
      <c r="F58" s="6"/>
      <c r="G58" s="6"/>
      <c r="H58" s="6"/>
      <c r="I58" s="6"/>
      <c r="J58" s="6"/>
    </row>
    <row r="59" spans="1:13" x14ac:dyDescent="0.25">
      <c r="B59" t="s">
        <v>32</v>
      </c>
      <c r="C59" s="33">
        <v>30000</v>
      </c>
      <c r="D59" s="35">
        <v>52</v>
      </c>
      <c r="E59" s="38" t="s">
        <v>31</v>
      </c>
    </row>
    <row r="60" spans="1:13" x14ac:dyDescent="0.25">
      <c r="B60" t="s">
        <v>33</v>
      </c>
      <c r="C60" s="33">
        <v>31000</v>
      </c>
      <c r="D60" s="35">
        <v>41</v>
      </c>
      <c r="E60" s="38"/>
    </row>
    <row r="61" spans="1:13" x14ac:dyDescent="0.25">
      <c r="B61" t="s">
        <v>34</v>
      </c>
      <c r="C61" s="33">
        <v>30974</v>
      </c>
      <c r="D61" s="35">
        <v>61.5</v>
      </c>
      <c r="E61" s="38"/>
    </row>
    <row r="62" spans="1:13" x14ac:dyDescent="0.25">
      <c r="B62" t="s">
        <v>35</v>
      </c>
      <c r="C62" s="33">
        <v>27744</v>
      </c>
      <c r="D62" s="35">
        <v>61.5</v>
      </c>
      <c r="E62" s="38"/>
    </row>
    <row r="63" spans="1:13" x14ac:dyDescent="0.25">
      <c r="B63" t="s">
        <v>36</v>
      </c>
      <c r="C63" s="33">
        <v>26872</v>
      </c>
      <c r="D63" s="35">
        <v>61.5</v>
      </c>
      <c r="E63" s="38"/>
    </row>
    <row r="64" spans="1:13" x14ac:dyDescent="0.25">
      <c r="B64" t="s">
        <v>37</v>
      </c>
      <c r="C64" s="33">
        <v>22656</v>
      </c>
      <c r="D64" s="35">
        <v>70</v>
      </c>
    </row>
    <row r="65" spans="2:5" x14ac:dyDescent="0.25">
      <c r="B65" t="s">
        <v>38</v>
      </c>
      <c r="C65" s="33">
        <v>23240</v>
      </c>
      <c r="D65" s="35">
        <v>72.5</v>
      </c>
    </row>
    <row r="66" spans="2:5" x14ac:dyDescent="0.25">
      <c r="B66" t="s">
        <v>42</v>
      </c>
      <c r="C66" s="43">
        <v>21432</v>
      </c>
      <c r="D66" s="35">
        <v>77</v>
      </c>
    </row>
    <row r="67" spans="2:5" x14ac:dyDescent="0.25">
      <c r="B67" t="s">
        <v>44</v>
      </c>
      <c r="C67" s="43">
        <v>20918</v>
      </c>
      <c r="D67" s="44">
        <v>75</v>
      </c>
    </row>
    <row r="68" spans="2:5" x14ac:dyDescent="0.25">
      <c r="B68" t="s">
        <v>53</v>
      </c>
      <c r="C68" s="43">
        <v>20630</v>
      </c>
      <c r="D68" s="44">
        <f>ROUND(I56,0)</f>
        <v>79</v>
      </c>
      <c r="E68" s="38" t="s">
        <v>30</v>
      </c>
    </row>
  </sheetData>
  <phoneticPr fontId="10" type="noConversion"/>
  <printOptions horizontalCentered="1"/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Exhibit</Data>
    <V_x002d_Type xmlns="eb141065-81b4-4018-8894-ac28303ff9c0" xsi:nil="true"/>
    <Year xmlns="eb141065-81b4-4018-8894-ac28303ff9c0">2016</Year>
    <FROM xmlns="eb141065-81b4-4018-8894-ac28303ff9c0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1EE86-FAF0-40F0-8F17-C88596A0D7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E42C5-89ED-422A-A00D-3DF6CA64E1E5}">
  <ds:schemaRefs>
    <ds:schemaRef ds:uri="http://schemas.openxmlformats.org/package/2006/metadata/core-properties"/>
    <ds:schemaRef ds:uri="http://schemas.microsoft.com/office/2006/documentManagement/types"/>
    <ds:schemaRef ds:uri="eb141065-81b4-4018-8894-ac28303ff9c0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30AE77-95DB-41A8-8184-00B454B3420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A7D15C-5078-41EC-B04A-2CAA009288E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B80E983-6D20-45CD-8C9A-A68165384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QUESTAR</dc:creator>
  <cp:lastModifiedBy>Fred Nass</cp:lastModifiedBy>
  <cp:lastPrinted>2018-08-29T18:46:20Z</cp:lastPrinted>
  <dcterms:created xsi:type="dcterms:W3CDTF">2013-08-29T15:12:17Z</dcterms:created>
  <dcterms:modified xsi:type="dcterms:W3CDTF">2020-10-01T17:58:10Z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