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45" windowWidth="15480" windowHeight="10410" activeTab="0"/>
  </bookViews>
  <sheets>
    <sheet name="Real Price" sheetId="1" r:id="rId1"/>
    <sheet name="Market Prices" sheetId="2" r:id="rId2"/>
    <sheet name="Generation" sheetId="3" r:id="rId3"/>
    <sheet name="Monthly Levelized Prices" sheetId="4" r:id="rId4"/>
    <sheet name="Inflation" sheetId="5" r:id="rId5"/>
  </sheets>
  <definedNames>
    <definedName name="Inflation_Table">'Inflation'!$B$9:$E$31</definedName>
    <definedName name="_xlnm.Print_Area" localSheetId="2">'Generation'!$A$1:$O$50</definedName>
    <definedName name="_xlnm.Print_Area" localSheetId="1">'Market Prices'!$A$1:$R$41</definedName>
    <definedName name="_xlnm.Print_Area" localSheetId="3">'Monthly Levelized Prices'!$A$1:$T$45</definedName>
    <definedName name="_xlnm.Print_Area" localSheetId="0">'Real Price'!$A$1:$R$42</definedName>
    <definedName name="ValuationDate">'Market Prices'!$B$3</definedName>
  </definedNames>
  <calcPr fullCalcOnLoad="1"/>
  <pivotCaches>
    <pivotCache cacheId="2" r:id="rId6"/>
  </pivotCaches>
</workbook>
</file>

<file path=xl/comments2.xml><?xml version="1.0" encoding="utf-8"?>
<comments xmlns="http://schemas.openxmlformats.org/spreadsheetml/2006/main">
  <authors>
    <author>PacifiCorp</author>
  </authors>
  <commentList>
    <comment ref="B3" authorId="0">
      <text>
        <r>
          <rPr>
            <b/>
            <sz val="8"/>
            <rFont val="Tahoma"/>
            <family val="0"/>
          </rPr>
          <t>PacifiCorp:</t>
        </r>
        <r>
          <rPr>
            <sz val="8"/>
            <rFont val="Tahoma"/>
            <family val="0"/>
          </rPr>
          <t xml:space="preserve">
Date that deal is evaluated.</t>
        </r>
      </text>
    </comment>
  </commentList>
</comments>
</file>

<file path=xl/sharedStrings.xml><?xml version="1.0" encoding="utf-8"?>
<sst xmlns="http://schemas.openxmlformats.org/spreadsheetml/2006/main" count="411" uniqueCount="92">
  <si>
    <t>Quote Date</t>
  </si>
  <si>
    <t>FPC</t>
  </si>
  <si>
    <t>ELEC</t>
  </si>
  <si>
    <t>PV</t>
  </si>
  <si>
    <t>Palo Verde</t>
  </si>
  <si>
    <t>Forward Prices</t>
  </si>
  <si>
    <t>Start</t>
  </si>
  <si>
    <t>End</t>
  </si>
  <si>
    <t>Peak Type:</t>
  </si>
  <si>
    <t>HLH</t>
  </si>
  <si>
    <t>LLH</t>
  </si>
  <si>
    <t>Flat</t>
  </si>
  <si>
    <t>Year</t>
  </si>
  <si>
    <t>Month</t>
  </si>
  <si>
    <t>HLH %</t>
  </si>
  <si>
    <t>LLH%</t>
  </si>
  <si>
    <t>Price</t>
  </si>
  <si>
    <t>Adjusted to On-Peak / Off-Peak Prices</t>
  </si>
  <si>
    <t>Multiplier</t>
  </si>
  <si>
    <t>Palo Verde HLH/LLH Factors (1)</t>
  </si>
  <si>
    <t>(1) - Percentages are based on the Official Price Projection in effect</t>
  </si>
  <si>
    <t>Annual Price</t>
  </si>
  <si>
    <t>Ratio to Annual</t>
  </si>
  <si>
    <t>Period</t>
  </si>
  <si>
    <t>Contract</t>
  </si>
  <si>
    <t>LTC type</t>
  </si>
  <si>
    <t>Hour Class</t>
  </si>
  <si>
    <t>DispatchSum</t>
  </si>
  <si>
    <t>DispatchAvg</t>
  </si>
  <si>
    <t>Hours</t>
  </si>
  <si>
    <t>Purchase</t>
  </si>
  <si>
    <t>Sum of DispatchSum</t>
  </si>
  <si>
    <t>Grand Total</t>
  </si>
  <si>
    <t>Total annual MWH</t>
  </si>
  <si>
    <t>HLH / LLH</t>
  </si>
  <si>
    <t>Annual</t>
  </si>
  <si>
    <t>Total</t>
  </si>
  <si>
    <t>Post Tax WACC (Annual):</t>
  </si>
  <si>
    <t>Nominal Levelized Price ($/MWh):</t>
  </si>
  <si>
    <t>Post Tax WACC (Monthly):</t>
  </si>
  <si>
    <t>Real Levelized Price ($/MWh):</t>
  </si>
  <si>
    <t>Nominal MWhs</t>
  </si>
  <si>
    <t>Delivered Cost</t>
  </si>
  <si>
    <t>Nominal Levelized Price ($/MWh)</t>
  </si>
  <si>
    <t xml:space="preserve">Delivered Cost </t>
  </si>
  <si>
    <t>Real Levelized Price ($/MWh)</t>
  </si>
  <si>
    <t>Check Totals</t>
  </si>
  <si>
    <t>Wind Profile</t>
  </si>
  <si>
    <t>Four year average generation</t>
  </si>
  <si>
    <t>Wind Avoided Cost Pricing</t>
  </si>
  <si>
    <t>HLH / LLH Price Profile</t>
  </si>
  <si>
    <t>Source Files</t>
  </si>
  <si>
    <t>Four year total generation</t>
  </si>
  <si>
    <t>Avg</t>
  </si>
  <si>
    <t>CF</t>
  </si>
  <si>
    <t>HLH/LLH or Annual prices. Prices are rounded to two decimal places.</t>
  </si>
  <si>
    <t>Profile Adjustment Factor</t>
  </si>
  <si>
    <t>This Offical Price Forecast was the forecast in effect when the contract was being evaluated</t>
  </si>
  <si>
    <t>Palo Verde HLH/LLH Factors</t>
  </si>
  <si>
    <t>Wind Profile (3)</t>
  </si>
  <si>
    <t>Price Multipliers (5)</t>
  </si>
  <si>
    <t xml:space="preserve">by month by HLH and LLH time periods.  HLH and LLH are per NERC definitions.  </t>
  </si>
  <si>
    <t xml:space="preserve">(3) - Wind Profile is the percentage of expected annual generation broken down </t>
  </si>
  <si>
    <t>Wind Profile shape was provided by the developer.</t>
  </si>
  <si>
    <t>(6)</t>
  </si>
  <si>
    <t>(2) - Wind Prices are created by multiplying the Palo Verde HLH/LLH Factors</t>
  </si>
  <si>
    <t>The price is calculated by multiplying the Wind Price times the Profile Adjustment Factor.</t>
  </si>
  <si>
    <t>weighted by the Wind Profile (Monthly HLH/LLH percentages).</t>
  </si>
  <si>
    <t>Three Buttes Wind</t>
  </si>
  <si>
    <t>Inflation</t>
  </si>
  <si>
    <t>Inflation Forecast</t>
  </si>
  <si>
    <t>GDP-CPI</t>
  </si>
  <si>
    <t>GDP Deflator</t>
  </si>
  <si>
    <t>CPI</t>
  </si>
  <si>
    <t>Average</t>
  </si>
  <si>
    <t>Calendar Year</t>
  </si>
  <si>
    <t>Net Present Value</t>
  </si>
  <si>
    <t xml:space="preserve">  Real Levelized Price determined by goal seeking since prices are for a partial years</t>
  </si>
  <si>
    <t>Three Buttes Wind - 20-year Delivered Cost</t>
  </si>
  <si>
    <t>Based on Three Buttes Wind Project Prices</t>
  </si>
  <si>
    <t>(4) - Price such that the Three Buttes Wind Project would be indifferent between Monthly</t>
  </si>
  <si>
    <t xml:space="preserve">(6) - Profile Adjustment Factor is the factor needed to adjust the Wind Price to the Adjusted Three Buttes Prices. </t>
  </si>
  <si>
    <t>Wind Price 2009 (2)</t>
  </si>
  <si>
    <t>when the contract was signed.  For Three Buttes Wind, this is the June 2008</t>
  </si>
  <si>
    <t xml:space="preserve">forecast. Percentages are the 20 years average from January 2009 through </t>
  </si>
  <si>
    <t xml:space="preserve">December 2029 using the Palo Verde Index. </t>
  </si>
  <si>
    <t>Delivery Month</t>
  </si>
  <si>
    <t>LTC Dispatch based on Three Buttes's hourly (8760) generation profile dated October 2008</t>
  </si>
  <si>
    <t>(7)</t>
  </si>
  <si>
    <t xml:space="preserve">(7) - Three Buttes real levelized price is $54.90 in 2010 dollars or $53.96 in 2009 dollars. </t>
  </si>
  <si>
    <t>Adjusted Three Buttes Prices (4) (8)</t>
  </si>
  <si>
    <t>(8) The avoided cost prices include the purchase of Green Tags.  PacifiCorp will receive all Green Tags.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</si>
</sst>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mm/dd/yy"/>
    <numFmt numFmtId="166" formatCode="mmm\ yyyy&quot;   &quot;"/>
    <numFmt numFmtId="167" formatCode="&quot;$&quot;#,##0.00"/>
    <numFmt numFmtId="168" formatCode="0.0%"/>
    <numFmt numFmtId="169" formatCode="0.000%"/>
    <numFmt numFmtId="170" formatCode="_(&quot;$&quot;* #,##0.000_);_(&quot;$&quot;* \(#,##0.000\);_(&quot;$&quot;* &quot;-&quot;???_);_(@_)"/>
    <numFmt numFmtId="171" formatCode="_(* #,##0_);_(* \(#,##0\);_(* &quot;-&quot;??_);_(@_)"/>
    <numFmt numFmtId="172" formatCode="_(* #,##0.0_);_(* \(#,##0.0\);_(* &quot;-&quot;??_);_(@_)"/>
    <numFmt numFmtId="173" formatCode="_(* #,##0.0_);_(* \(#,##0.0\);_(* &quot;-&quot;_);_(@_)"/>
    <numFmt numFmtId="174" formatCode="_(* #,##0.00_);_(* \(#,##0.00\);_(* &quot;-&quot;_);_(@_)"/>
    <numFmt numFmtId="175" formatCode="_(* #,##0.000_);_(* \(#,##0.000\);_(* &quot;-&quot;_);_(@_)"/>
    <numFmt numFmtId="176" formatCode="_(* #,##0.0000_);_(* \(#,##0.0000\);_(* &quot;-&quot;_);_(@_)"/>
    <numFmt numFmtId="177" formatCode="_(* #,##0.00000_);_(* \(#,##0.00000\);_(* &quot;-&quot;_);_(@_)"/>
    <numFmt numFmtId="178" formatCode="_(* #,##0.000000_);_(* \(#,##0.000000\);_(* &quot;-&quot;_);_(@_)"/>
    <numFmt numFmtId="179" formatCode="_(* #,##0.0000000_);_(* \(#,##0.0000000\);_(* &quot;-&quot;_);_(@_)"/>
    <numFmt numFmtId="180" formatCode="0.00000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_(&quot;$&quot;* #,##0.0_);_(&quot;$&quot;* \(#,##0.0\);_(&quot;$&quot;* &quot;-&quot;??_);_(@_)"/>
    <numFmt numFmtId="185" formatCode="_(&quot;$&quot;* #,##0_);_(&quot;$&quot;* \(#,##0\);_(&quot;$&quot;* &quot;-&quot;??_);_(@_)"/>
    <numFmt numFmtId="186" formatCode="dd/mm/yy\ hh:mm"/>
    <numFmt numFmtId="187" formatCode="m/d/yy\ h:mm"/>
    <numFmt numFmtId="188" formatCode="0.000000"/>
    <numFmt numFmtId="189" formatCode="0.0000"/>
    <numFmt numFmtId="190" formatCode="0.000"/>
    <numFmt numFmtId="191" formatCode="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409]dddd\,\ mmmm\ dd\,\ yyyy"/>
    <numFmt numFmtId="197" formatCode="[$-409]mmm\-yy;@"/>
    <numFmt numFmtId="198" formatCode="m/d/yy"/>
    <numFmt numFmtId="199" formatCode="&quot;$&quot;#,##0"/>
    <numFmt numFmtId="200" formatCode="&quot;$&quot;#,##0.0_);[Red]\(&quot;$&quot;#,##0.0\)"/>
    <numFmt numFmtId="201" formatCode="&quot;$&quot;#,##0.0"/>
    <numFmt numFmtId="202" formatCode="0.0000%"/>
    <numFmt numFmtId="203" formatCode="0.00000%"/>
    <numFmt numFmtId="204" formatCode="&quot;$&quot;#,##0.0000_);[Red]\(&quot;$&quot;#,##0.0000\)"/>
    <numFmt numFmtId="205" formatCode="_(&quot;$&quot;* #,##0.00000_);_(&quot;$&quot;* \(#,##0.00000\);_(&quot;$&quot;* &quot;-&quot;?????_);_(@_)"/>
    <numFmt numFmtId="206" formatCode="[$-409]mmmm\-yy;@"/>
    <numFmt numFmtId="207" formatCode="_(* #,##0.000000_);_(* \(#,##0.000000\);_(* &quot;-&quot;??_);_(@_)"/>
    <numFmt numFmtId="208" formatCode="mmmm\ yyyy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u val="single"/>
      <sz val="10"/>
      <name val="Arial"/>
      <family val="0"/>
    </font>
    <font>
      <b/>
      <sz val="14"/>
      <name val="Arial"/>
      <family val="2"/>
    </font>
    <font>
      <sz val="10"/>
      <color indexed="12"/>
      <name val="Arial"/>
      <family val="2"/>
    </font>
    <font>
      <b/>
      <sz val="8"/>
      <name val="Tahoma"/>
      <family val="0"/>
    </font>
    <font>
      <i/>
      <sz val="8"/>
      <name val="Arial"/>
      <family val="2"/>
    </font>
    <font>
      <sz val="9"/>
      <color indexed="12"/>
      <name val="Arial"/>
      <family val="2"/>
    </font>
    <font>
      <sz val="10"/>
      <color indexed="48"/>
      <name val="Arial"/>
      <family val="2"/>
    </font>
    <font>
      <b/>
      <sz val="14"/>
      <name val="Geneva"/>
      <family val="0"/>
    </font>
    <font>
      <b/>
      <sz val="10"/>
      <name val="Geneva"/>
      <family val="0"/>
    </font>
    <font>
      <b/>
      <u val="single"/>
      <sz val="10"/>
      <name val="Geneva"/>
      <family val="0"/>
    </font>
    <font>
      <sz val="10"/>
      <name val="Geneva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4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16">
    <xf numFmtId="41" fontId="0" fillId="0" borderId="0" xfId="0" applyAlignment="1">
      <alignment/>
    </xf>
    <xf numFmtId="41" fontId="1" fillId="0" borderId="0" xfId="0" applyFont="1" applyFill="1" applyBorder="1" applyAlignment="1">
      <alignment/>
    </xf>
    <xf numFmtId="41" fontId="0" fillId="0" borderId="0" xfId="0" applyFill="1" applyBorder="1" applyAlignment="1">
      <alignment/>
    </xf>
    <xf numFmtId="41" fontId="0" fillId="0" borderId="0" xfId="0" applyFill="1" applyBorder="1" applyAlignment="1">
      <alignment horizontal="center"/>
    </xf>
    <xf numFmtId="41" fontId="3" fillId="0" borderId="0" xfId="0" applyFont="1" applyFill="1" applyBorder="1" applyAlignment="1">
      <alignment wrapText="1"/>
    </xf>
    <xf numFmtId="41" fontId="1" fillId="0" borderId="0" xfId="0" applyFont="1" applyFill="1" applyBorder="1" applyAlignment="1">
      <alignment horizontal="center"/>
    </xf>
    <xf numFmtId="41" fontId="0" fillId="0" borderId="1" xfId="0" applyBorder="1" applyAlignment="1">
      <alignment/>
    </xf>
    <xf numFmtId="41" fontId="0" fillId="0" borderId="1" xfId="0" applyBorder="1" applyAlignment="1">
      <alignment/>
    </xf>
    <xf numFmtId="41" fontId="0" fillId="0" borderId="2" xfId="0" applyBorder="1" applyAlignment="1">
      <alignment/>
    </xf>
    <xf numFmtId="41" fontId="0" fillId="0" borderId="0" xfId="0" applyAlignment="1">
      <alignment horizontal="centerContinuous"/>
    </xf>
    <xf numFmtId="41" fontId="2" fillId="0" borderId="0" xfId="0" applyFont="1" applyAlignment="1">
      <alignment horizontal="centerContinuous"/>
    </xf>
    <xf numFmtId="41" fontId="1" fillId="0" borderId="0" xfId="0" applyFont="1" applyFill="1" applyBorder="1" applyAlignment="1">
      <alignment horizontal="centerContinuous"/>
    </xf>
    <xf numFmtId="169" fontId="0" fillId="0" borderId="1" xfId="0" applyNumberFormat="1" applyBorder="1" applyAlignment="1">
      <alignment horizontal="center"/>
    </xf>
    <xf numFmtId="169" fontId="0" fillId="0" borderId="3" xfId="0" applyNumberFormat="1" applyBorder="1" applyAlignment="1">
      <alignment horizontal="center"/>
    </xf>
    <xf numFmtId="169" fontId="0" fillId="0" borderId="2" xfId="0" applyNumberFormat="1" applyBorder="1" applyAlignment="1">
      <alignment horizontal="center"/>
    </xf>
    <xf numFmtId="169" fontId="0" fillId="0" borderId="4" xfId="0" applyNumberFormat="1" applyBorder="1" applyAlignment="1">
      <alignment horizontal="center"/>
    </xf>
    <xf numFmtId="41" fontId="0" fillId="0" borderId="5" xfId="0" applyBorder="1" applyAlignment="1">
      <alignment/>
    </xf>
    <xf numFmtId="169" fontId="0" fillId="0" borderId="5" xfId="0" applyNumberFormat="1" applyBorder="1" applyAlignment="1">
      <alignment horizontal="center"/>
    </xf>
    <xf numFmtId="169" fontId="0" fillId="0" borderId="6" xfId="0" applyNumberFormat="1" applyBorder="1" applyAlignment="1">
      <alignment horizontal="center"/>
    </xf>
    <xf numFmtId="44" fontId="0" fillId="0" borderId="0" xfId="0" applyNumberFormat="1" applyAlignment="1">
      <alignment/>
    </xf>
    <xf numFmtId="41" fontId="0" fillId="0" borderId="7" xfId="0" applyBorder="1" applyAlignment="1">
      <alignment horizontal="centerContinuous"/>
    </xf>
    <xf numFmtId="41" fontId="0" fillId="0" borderId="8" xfId="0" applyBorder="1" applyAlignment="1">
      <alignment horizontal="centerContinuous"/>
    </xf>
    <xf numFmtId="44" fontId="0" fillId="0" borderId="9" xfId="0" applyNumberFormat="1" applyBorder="1" applyAlignment="1">
      <alignment/>
    </xf>
    <xf numFmtId="44" fontId="0" fillId="0" borderId="10" xfId="0" applyNumberFormat="1" applyBorder="1" applyAlignment="1">
      <alignment/>
    </xf>
    <xf numFmtId="44" fontId="0" fillId="0" borderId="11" xfId="0" applyNumberFormat="1" applyBorder="1" applyAlignment="1">
      <alignment/>
    </xf>
    <xf numFmtId="44" fontId="0" fillId="0" borderId="12" xfId="0" applyNumberFormat="1" applyBorder="1" applyAlignment="1">
      <alignment/>
    </xf>
    <xf numFmtId="44" fontId="0" fillId="0" borderId="13" xfId="0" applyNumberFormat="1" applyBorder="1" applyAlignment="1">
      <alignment/>
    </xf>
    <xf numFmtId="44" fontId="0" fillId="0" borderId="14" xfId="0" applyNumberFormat="1" applyBorder="1" applyAlignment="1">
      <alignment/>
    </xf>
    <xf numFmtId="41" fontId="0" fillId="0" borderId="0" xfId="0" applyAlignment="1" quotePrefix="1">
      <alignment/>
    </xf>
    <xf numFmtId="0" fontId="1" fillId="0" borderId="0" xfId="20" applyNumberFormat="1" applyFont="1" applyFill="1" applyBorder="1" applyAlignment="1">
      <alignment/>
    </xf>
    <xf numFmtId="41" fontId="1" fillId="0" borderId="0" xfId="0" applyFont="1" applyFill="1" applyAlignment="1">
      <alignment/>
    </xf>
    <xf numFmtId="41" fontId="3" fillId="0" borderId="0" xfId="0" applyFont="1" applyFill="1" applyBorder="1" applyAlignment="1">
      <alignment horizontal="centerContinuous"/>
    </xf>
    <xf numFmtId="4" fontId="1" fillId="0" borderId="0" xfId="17" applyNumberFormat="1" applyFont="1" applyFill="1" applyAlignment="1">
      <alignment/>
    </xf>
    <xf numFmtId="168" fontId="1" fillId="0" borderId="0" xfId="20" applyNumberFormat="1" applyFont="1" applyFill="1" applyAlignment="1">
      <alignment/>
    </xf>
    <xf numFmtId="41" fontId="0" fillId="0" borderId="1" xfId="0" applyBorder="1" applyAlignment="1">
      <alignment horizontal="centerContinuous"/>
    </xf>
    <xf numFmtId="14" fontId="0" fillId="0" borderId="0" xfId="0" applyNumberFormat="1" applyAlignment="1">
      <alignment/>
    </xf>
    <xf numFmtId="41" fontId="0" fillId="0" borderId="15" xfId="0" applyBorder="1" applyAlignment="1">
      <alignment/>
    </xf>
    <xf numFmtId="41" fontId="0" fillId="0" borderId="8" xfId="0" applyBorder="1" applyAlignment="1">
      <alignment/>
    </xf>
    <xf numFmtId="41" fontId="0" fillId="0" borderId="16" xfId="0" applyBorder="1" applyAlignment="1">
      <alignment/>
    </xf>
    <xf numFmtId="41" fontId="0" fillId="0" borderId="17" xfId="0" applyBorder="1" applyAlignment="1">
      <alignment/>
    </xf>
    <xf numFmtId="41" fontId="0" fillId="0" borderId="1" xfId="0" applyNumberFormat="1" applyBorder="1" applyAlignment="1">
      <alignment/>
    </xf>
    <xf numFmtId="41" fontId="0" fillId="0" borderId="16" xfId="0" applyNumberFormat="1" applyBorder="1" applyAlignment="1">
      <alignment/>
    </xf>
    <xf numFmtId="41" fontId="0" fillId="0" borderId="17" xfId="0" applyNumberFormat="1" applyBorder="1" applyAlignment="1">
      <alignment/>
    </xf>
    <xf numFmtId="41" fontId="0" fillId="0" borderId="2" xfId="0" applyNumberFormat="1" applyBorder="1" applyAlignment="1">
      <alignment/>
    </xf>
    <xf numFmtId="41" fontId="0" fillId="0" borderId="0" xfId="0" applyNumberFormat="1" applyAlignment="1">
      <alignment/>
    </xf>
    <xf numFmtId="41" fontId="0" fillId="0" borderId="18" xfId="0" applyNumberFormat="1" applyBorder="1" applyAlignment="1">
      <alignment/>
    </xf>
    <xf numFmtId="41" fontId="0" fillId="0" borderId="19" xfId="0" applyBorder="1" applyAlignment="1">
      <alignment/>
    </xf>
    <xf numFmtId="41" fontId="0" fillId="0" borderId="19" xfId="0" applyNumberFormat="1" applyBorder="1" applyAlignment="1">
      <alignment/>
    </xf>
    <xf numFmtId="41" fontId="0" fillId="0" borderId="20" xfId="0" applyNumberFormat="1" applyBorder="1" applyAlignment="1">
      <alignment/>
    </xf>
    <xf numFmtId="41" fontId="0" fillId="0" borderId="21" xfId="0" applyNumberFormat="1" applyBorder="1" applyAlignment="1">
      <alignment/>
    </xf>
    <xf numFmtId="41" fontId="0" fillId="0" borderId="1" xfId="0" applyBorder="1" applyAlignment="1">
      <alignment horizontal="center"/>
    </xf>
    <xf numFmtId="41" fontId="0" fillId="0" borderId="3" xfId="0" applyBorder="1" applyAlignment="1">
      <alignment horizontal="center"/>
    </xf>
    <xf numFmtId="41" fontId="0" fillId="0" borderId="1" xfId="0" applyFill="1" applyBorder="1" applyAlignment="1">
      <alignment horizontal="center"/>
    </xf>
    <xf numFmtId="171" fontId="0" fillId="0" borderId="2" xfId="15" applyNumberFormat="1" applyBorder="1" applyAlignment="1">
      <alignment/>
    </xf>
    <xf numFmtId="171" fontId="0" fillId="0" borderId="0" xfId="15" applyNumberFormat="1" applyAlignment="1">
      <alignment/>
    </xf>
    <xf numFmtId="171" fontId="0" fillId="0" borderId="18" xfId="15" applyNumberFormat="1" applyBorder="1" applyAlignment="1">
      <alignment/>
    </xf>
    <xf numFmtId="171" fontId="0" fillId="0" borderId="19" xfId="15" applyNumberFormat="1" applyBorder="1" applyAlignment="1">
      <alignment/>
    </xf>
    <xf numFmtId="171" fontId="0" fillId="0" borderId="20" xfId="15" applyNumberFormat="1" applyBorder="1" applyAlignment="1">
      <alignment/>
    </xf>
    <xf numFmtId="171" fontId="0" fillId="0" borderId="21" xfId="15" applyNumberFormat="1" applyBorder="1" applyAlignment="1">
      <alignment/>
    </xf>
    <xf numFmtId="180" fontId="0" fillId="0" borderId="1" xfId="0" applyNumberFormat="1" applyBorder="1" applyAlignment="1">
      <alignment horizontal="center"/>
    </xf>
    <xf numFmtId="180" fontId="0" fillId="0" borderId="3" xfId="0" applyNumberFormat="1" applyBorder="1" applyAlignment="1">
      <alignment horizontal="center"/>
    </xf>
    <xf numFmtId="180" fontId="0" fillId="0" borderId="2" xfId="0" applyNumberFormat="1" applyBorder="1" applyAlignment="1">
      <alignment horizontal="center"/>
    </xf>
    <xf numFmtId="180" fontId="0" fillId="0" borderId="4" xfId="0" applyNumberFormat="1" applyBorder="1" applyAlignment="1">
      <alignment horizontal="center"/>
    </xf>
    <xf numFmtId="180" fontId="0" fillId="0" borderId="5" xfId="0" applyNumberFormat="1" applyBorder="1" applyAlignment="1">
      <alignment horizontal="center"/>
    </xf>
    <xf numFmtId="180" fontId="0" fillId="0" borderId="6" xfId="0" applyNumberFormat="1" applyBorder="1" applyAlignment="1">
      <alignment horizontal="center"/>
    </xf>
    <xf numFmtId="41" fontId="0" fillId="2" borderId="1" xfId="0" applyFill="1" applyBorder="1" applyAlignment="1">
      <alignment horizontal="centerContinuous"/>
    </xf>
    <xf numFmtId="41" fontId="0" fillId="2" borderId="8" xfId="0" applyFill="1" applyBorder="1" applyAlignment="1">
      <alignment horizontal="centerContinuous"/>
    </xf>
    <xf numFmtId="41" fontId="0" fillId="2" borderId="0" xfId="0" applyFill="1" applyAlignment="1">
      <alignment/>
    </xf>
    <xf numFmtId="41" fontId="0" fillId="2" borderId="7" xfId="0" applyFill="1" applyBorder="1" applyAlignment="1">
      <alignment horizontal="centerContinuous"/>
    </xf>
    <xf numFmtId="41" fontId="0" fillId="2" borderId="1" xfId="0" applyFill="1" applyBorder="1" applyAlignment="1">
      <alignment horizontal="center"/>
    </xf>
    <xf numFmtId="41" fontId="0" fillId="2" borderId="3" xfId="0" applyFill="1" applyBorder="1" applyAlignment="1">
      <alignment horizontal="center"/>
    </xf>
    <xf numFmtId="0" fontId="0" fillId="2" borderId="9" xfId="0" applyNumberFormat="1" applyFill="1" applyBorder="1" applyAlignment="1">
      <alignment horizontal="center"/>
    </xf>
    <xf numFmtId="0" fontId="0" fillId="2" borderId="11" xfId="0" applyNumberFormat="1" applyFill="1" applyBorder="1" applyAlignment="1">
      <alignment horizontal="center"/>
    </xf>
    <xf numFmtId="44" fontId="0" fillId="2" borderId="0" xfId="0" applyNumberFormat="1" applyFill="1" applyAlignment="1">
      <alignment/>
    </xf>
    <xf numFmtId="178" fontId="0" fillId="2" borderId="0" xfId="0" applyNumberFormat="1" applyFill="1" applyAlignment="1">
      <alignment/>
    </xf>
    <xf numFmtId="175" fontId="0" fillId="2" borderId="0" xfId="0" applyNumberFormat="1" applyFill="1" applyAlignment="1">
      <alignment/>
    </xf>
    <xf numFmtId="0" fontId="0" fillId="2" borderId="13" xfId="0" applyNumberFormat="1" applyFill="1" applyBorder="1" applyAlignment="1">
      <alignment horizontal="center"/>
    </xf>
    <xf numFmtId="41" fontId="0" fillId="0" borderId="22" xfId="0" applyBorder="1" applyAlignment="1">
      <alignment horizontal="centerContinuous"/>
    </xf>
    <xf numFmtId="41" fontId="0" fillId="0" borderId="23" xfId="0" applyBorder="1" applyAlignment="1">
      <alignment horizontal="centerContinuous"/>
    </xf>
    <xf numFmtId="44" fontId="0" fillId="2" borderId="1" xfId="17" applyFill="1" applyBorder="1" applyAlignment="1">
      <alignment horizontal="center"/>
    </xf>
    <xf numFmtId="44" fontId="0" fillId="2" borderId="3" xfId="17" applyFill="1" applyBorder="1" applyAlignment="1">
      <alignment horizontal="center"/>
    </xf>
    <xf numFmtId="44" fontId="0" fillId="2" borderId="2" xfId="17" applyFill="1" applyBorder="1" applyAlignment="1">
      <alignment horizontal="center"/>
    </xf>
    <xf numFmtId="44" fontId="0" fillId="2" borderId="4" xfId="17" applyFill="1" applyBorder="1" applyAlignment="1">
      <alignment horizontal="center"/>
    </xf>
    <xf numFmtId="44" fontId="0" fillId="2" borderId="5" xfId="17" applyFill="1" applyBorder="1" applyAlignment="1">
      <alignment horizontal="center"/>
    </xf>
    <xf numFmtId="44" fontId="0" fillId="2" borderId="6" xfId="17" applyFill="1" applyBorder="1" applyAlignment="1">
      <alignment horizontal="center"/>
    </xf>
    <xf numFmtId="44" fontId="0" fillId="2" borderId="0" xfId="17" applyFill="1" applyAlignment="1">
      <alignment/>
    </xf>
    <xf numFmtId="0" fontId="0" fillId="0" borderId="0" xfId="0" applyNumberFormat="1" applyAlignment="1">
      <alignment horizontal="center"/>
    </xf>
    <xf numFmtId="41" fontId="5" fillId="0" borderId="0" xfId="0" applyFont="1" applyAlignment="1">
      <alignment/>
    </xf>
    <xf numFmtId="0" fontId="0" fillId="0" borderId="7" xfId="19" applyBorder="1">
      <alignment/>
      <protection/>
    </xf>
    <xf numFmtId="10" fontId="0" fillId="3" borderId="7" xfId="20" applyNumberFormat="1" applyFill="1" applyBorder="1" applyAlignment="1">
      <alignment horizontal="center"/>
    </xf>
    <xf numFmtId="0" fontId="0" fillId="0" borderId="0" xfId="19">
      <alignment/>
      <protection/>
    </xf>
    <xf numFmtId="0" fontId="0" fillId="0" borderId="0" xfId="19" applyAlignment="1">
      <alignment horizontal="right"/>
      <protection/>
    </xf>
    <xf numFmtId="167" fontId="0" fillId="0" borderId="7" xfId="19" applyNumberFormat="1" applyBorder="1" applyAlignment="1">
      <alignment horizontal="center"/>
      <protection/>
    </xf>
    <xf numFmtId="8" fontId="0" fillId="0" borderId="7" xfId="19" applyNumberFormat="1" applyBorder="1" applyAlignment="1">
      <alignment horizontal="center"/>
      <protection/>
    </xf>
    <xf numFmtId="10" fontId="0" fillId="0" borderId="0" xfId="20" applyNumberFormat="1" applyAlignment="1">
      <alignment horizontal="center"/>
    </xf>
    <xf numFmtId="6" fontId="0" fillId="0" borderId="0" xfId="19" applyNumberFormat="1" applyAlignment="1">
      <alignment horizontal="center"/>
      <protection/>
    </xf>
    <xf numFmtId="0" fontId="0" fillId="0" borderId="0" xfId="19" applyAlignment="1">
      <alignment horizontal="center"/>
      <protection/>
    </xf>
    <xf numFmtId="6" fontId="0" fillId="0" borderId="0" xfId="19" applyNumberFormat="1">
      <alignment/>
      <protection/>
    </xf>
    <xf numFmtId="0" fontId="0" fillId="0" borderId="24" xfId="19" applyBorder="1" applyAlignment="1">
      <alignment horizontal="center"/>
      <protection/>
    </xf>
    <xf numFmtId="0" fontId="0" fillId="0" borderId="24" xfId="19" applyBorder="1" applyAlignment="1">
      <alignment horizontal="center" vertical="center" wrapText="1"/>
      <protection/>
    </xf>
    <xf numFmtId="0" fontId="0" fillId="0" borderId="24" xfId="19" applyFill="1" applyBorder="1" applyAlignment="1">
      <alignment horizontal="center" vertical="center" wrapText="1"/>
      <protection/>
    </xf>
    <xf numFmtId="198" fontId="0" fillId="0" borderId="25" xfId="19" applyNumberFormat="1" applyBorder="1" applyAlignment="1">
      <alignment horizontal="center"/>
      <protection/>
    </xf>
    <xf numFmtId="1" fontId="0" fillId="0" borderId="0" xfId="19" applyNumberFormat="1" applyBorder="1" applyAlignment="1">
      <alignment horizontal="center"/>
      <protection/>
    </xf>
    <xf numFmtId="3" fontId="0" fillId="0" borderId="0" xfId="19" applyNumberFormat="1" applyBorder="1" applyAlignment="1">
      <alignment horizontal="center"/>
      <protection/>
    </xf>
    <xf numFmtId="199" fontId="0" fillId="0" borderId="0" xfId="19" applyNumberFormat="1" applyAlignment="1">
      <alignment horizontal="center"/>
      <protection/>
    </xf>
    <xf numFmtId="167" fontId="0" fillId="0" borderId="0" xfId="19" applyNumberFormat="1" applyAlignment="1">
      <alignment horizontal="center"/>
      <protection/>
    </xf>
    <xf numFmtId="7" fontId="0" fillId="0" borderId="0" xfId="19" applyNumberFormat="1" applyAlignment="1">
      <alignment horizontal="center"/>
      <protection/>
    </xf>
    <xf numFmtId="0" fontId="2" fillId="0" borderId="0" xfId="19" applyFont="1" applyAlignment="1">
      <alignment horizontal="centerContinuous"/>
      <protection/>
    </xf>
    <xf numFmtId="0" fontId="0" fillId="0" borderId="7" xfId="19" applyBorder="1" applyAlignment="1">
      <alignment horizontal="right"/>
      <protection/>
    </xf>
    <xf numFmtId="0" fontId="6" fillId="0" borderId="0" xfId="19" applyFont="1" applyAlignment="1">
      <alignment horizontal="centerContinuous"/>
      <protection/>
    </xf>
    <xf numFmtId="41" fontId="2" fillId="0" borderId="7" xfId="0" applyFont="1" applyBorder="1" applyAlignment="1">
      <alignment horizontal="centerContinuous"/>
    </xf>
    <xf numFmtId="14" fontId="7" fillId="4" borderId="7" xfId="0" applyNumberFormat="1" applyFont="1" applyFill="1" applyBorder="1" applyAlignment="1">
      <alignment horizontal="center"/>
    </xf>
    <xf numFmtId="41" fontId="0" fillId="5" borderId="0" xfId="0" applyFill="1" applyAlignment="1">
      <alignment/>
    </xf>
    <xf numFmtId="14" fontId="1" fillId="5" borderId="0" xfId="0" applyNumberFormat="1" applyFont="1" applyFill="1" applyAlignment="1">
      <alignment horizontal="center"/>
    </xf>
    <xf numFmtId="41" fontId="1" fillId="5" borderId="0" xfId="0" applyFont="1" applyFill="1" applyAlignment="1">
      <alignment horizontal="center"/>
    </xf>
    <xf numFmtId="41" fontId="2" fillId="5" borderId="0" xfId="0" applyFont="1" applyFill="1" applyBorder="1" applyAlignment="1">
      <alignment horizontal="center"/>
    </xf>
    <xf numFmtId="41" fontId="2" fillId="5" borderId="0" xfId="0" applyFont="1" applyFill="1" applyAlignment="1">
      <alignment horizontal="right"/>
    </xf>
    <xf numFmtId="41" fontId="9" fillId="5" borderId="0" xfId="0" applyFont="1" applyFill="1" applyBorder="1" applyAlignment="1">
      <alignment horizontal="center"/>
    </xf>
    <xf numFmtId="41" fontId="0" fillId="5" borderId="0" xfId="0" applyFill="1" applyBorder="1" applyAlignment="1">
      <alignment horizontal="center"/>
    </xf>
    <xf numFmtId="14" fontId="11" fillId="5" borderId="0" xfId="0" applyNumberFormat="1" applyFont="1" applyFill="1" applyBorder="1" applyAlignment="1">
      <alignment horizontal="center" vertical="center"/>
    </xf>
    <xf numFmtId="41" fontId="3" fillId="5" borderId="0" xfId="0" applyFont="1" applyFill="1" applyBorder="1" applyAlignment="1">
      <alignment wrapText="1"/>
    </xf>
    <xf numFmtId="41" fontId="3" fillId="5" borderId="0" xfId="0" applyFont="1" applyFill="1" applyBorder="1" applyAlignment="1">
      <alignment horizontal="center" wrapText="1"/>
    </xf>
    <xf numFmtId="16" fontId="1" fillId="5" borderId="0" xfId="0" applyNumberFormat="1" applyFont="1" applyFill="1" applyBorder="1" applyAlignment="1">
      <alignment horizontal="center" wrapText="1"/>
    </xf>
    <xf numFmtId="41" fontId="0" fillId="5" borderId="0" xfId="0" applyFont="1" applyFill="1" applyBorder="1" applyAlignment="1">
      <alignment horizontal="right" wrapText="1"/>
    </xf>
    <xf numFmtId="41" fontId="1" fillId="5" borderId="0" xfId="0" applyFont="1" applyFill="1" applyBorder="1" applyAlignment="1">
      <alignment horizontal="center"/>
    </xf>
    <xf numFmtId="41" fontId="3" fillId="5" borderId="0" xfId="0" applyFont="1" applyFill="1" applyBorder="1" applyAlignment="1">
      <alignment horizontal="center"/>
    </xf>
    <xf numFmtId="16" fontId="1" fillId="5" borderId="0" xfId="0" applyNumberFormat="1" applyFont="1" applyFill="1" applyBorder="1" applyAlignment="1">
      <alignment horizontal="center"/>
    </xf>
    <xf numFmtId="41" fontId="3" fillId="5" borderId="0" xfId="0" applyFont="1" applyFill="1" applyBorder="1" applyAlignment="1">
      <alignment horizontal="right"/>
    </xf>
    <xf numFmtId="165" fontId="1" fillId="5" borderId="0" xfId="20" applyNumberFormat="1" applyFont="1" applyFill="1" applyAlignment="1">
      <alignment horizontal="center"/>
    </xf>
    <xf numFmtId="166" fontId="1" fillId="5" borderId="0" xfId="15" applyNumberFormat="1" applyFont="1" applyFill="1" applyAlignment="1">
      <alignment horizontal="right"/>
    </xf>
    <xf numFmtId="41" fontId="1" fillId="5" borderId="0" xfId="0" applyFont="1" applyFill="1" applyAlignment="1">
      <alignment/>
    </xf>
    <xf numFmtId="41" fontId="1" fillId="5" borderId="0" xfId="0" applyFont="1" applyFill="1" applyBorder="1" applyAlignment="1">
      <alignment/>
    </xf>
    <xf numFmtId="41" fontId="1" fillId="6" borderId="26" xfId="0" applyFont="1" applyFill="1" applyBorder="1" applyAlignment="1">
      <alignment horizontal="center"/>
    </xf>
    <xf numFmtId="41" fontId="1" fillId="6" borderId="27" xfId="0" applyFont="1" applyFill="1" applyBorder="1" applyAlignment="1">
      <alignment horizontal="center"/>
    </xf>
    <xf numFmtId="41" fontId="1" fillId="6" borderId="28" xfId="0" applyFont="1" applyFill="1" applyBorder="1" applyAlignment="1">
      <alignment horizontal="center"/>
    </xf>
    <xf numFmtId="41" fontId="1" fillId="6" borderId="11" xfId="0" applyFont="1" applyFill="1" applyBorder="1" applyAlignment="1">
      <alignment horizontal="center"/>
    </xf>
    <xf numFmtId="41" fontId="1" fillId="6" borderId="0" xfId="0" applyFont="1" applyFill="1" applyBorder="1" applyAlignment="1">
      <alignment horizontal="center"/>
    </xf>
    <xf numFmtId="41" fontId="1" fillId="6" borderId="11" xfId="0" applyFont="1" applyFill="1" applyBorder="1" applyAlignment="1">
      <alignment horizontal="left"/>
    </xf>
    <xf numFmtId="41" fontId="1" fillId="6" borderId="0" xfId="0" applyFont="1" applyFill="1" applyAlignment="1">
      <alignment horizontal="left"/>
    </xf>
    <xf numFmtId="4" fontId="1" fillId="6" borderId="11" xfId="17" applyNumberFormat="1" applyFont="1" applyFill="1" applyBorder="1" applyAlignment="1">
      <alignment horizontal="right"/>
    </xf>
    <xf numFmtId="4" fontId="1" fillId="6" borderId="9" xfId="17" applyNumberFormat="1" applyFont="1" applyFill="1" applyBorder="1" applyAlignment="1">
      <alignment horizontal="right"/>
    </xf>
    <xf numFmtId="4" fontId="1" fillId="6" borderId="26" xfId="17" applyNumberFormat="1" applyFont="1" applyFill="1" applyBorder="1" applyAlignment="1">
      <alignment horizontal="right"/>
    </xf>
    <xf numFmtId="4" fontId="1" fillId="6" borderId="27" xfId="17" applyNumberFormat="1" applyFont="1" applyFill="1" applyBorder="1" applyAlignment="1">
      <alignment horizontal="right"/>
    </xf>
    <xf numFmtId="41" fontId="3" fillId="6" borderId="29" xfId="0" applyFont="1" applyFill="1" applyBorder="1" applyAlignment="1">
      <alignment horizontal="centerContinuous" wrapText="1"/>
    </xf>
    <xf numFmtId="41" fontId="3" fillId="6" borderId="30" xfId="0" applyFont="1" applyFill="1" applyBorder="1" applyAlignment="1">
      <alignment horizontal="centerContinuous" wrapText="1"/>
    </xf>
    <xf numFmtId="41" fontId="3" fillId="6" borderId="13" xfId="0" applyFont="1" applyFill="1" applyBorder="1" applyAlignment="1">
      <alignment horizontal="centerContinuous"/>
    </xf>
    <xf numFmtId="41" fontId="1" fillId="6" borderId="7" xfId="0" applyFont="1" applyFill="1" applyBorder="1" applyAlignment="1">
      <alignment horizontal="center"/>
    </xf>
    <xf numFmtId="171" fontId="0" fillId="0" borderId="0" xfId="15" applyNumberFormat="1" applyBorder="1" applyAlignment="1">
      <alignment/>
    </xf>
    <xf numFmtId="41" fontId="2" fillId="0" borderId="23" xfId="0" applyFont="1" applyBorder="1" applyAlignment="1">
      <alignment horizontal="centerContinuous"/>
    </xf>
    <xf numFmtId="41" fontId="2" fillId="0" borderId="31" xfId="0" applyFont="1" applyBorder="1" applyAlignment="1">
      <alignment horizontal="centerContinuous"/>
    </xf>
    <xf numFmtId="41" fontId="2" fillId="0" borderId="22" xfId="0" applyFont="1" applyBorder="1" applyAlignment="1">
      <alignment horizontal="centerContinuous"/>
    </xf>
    <xf numFmtId="44" fontId="0" fillId="2" borderId="32" xfId="17" applyFill="1" applyBorder="1" applyAlignment="1">
      <alignment/>
    </xf>
    <xf numFmtId="44" fontId="0" fillId="2" borderId="0" xfId="17" applyFill="1" applyBorder="1" applyAlignment="1">
      <alignment/>
    </xf>
    <xf numFmtId="44" fontId="0" fillId="0" borderId="0" xfId="17" applyAlignment="1">
      <alignment/>
    </xf>
    <xf numFmtId="44" fontId="0" fillId="2" borderId="33" xfId="17" applyFill="1" applyBorder="1" applyAlignment="1">
      <alignment/>
    </xf>
    <xf numFmtId="169" fontId="0" fillId="0" borderId="1" xfId="20" applyNumberFormat="1" applyBorder="1" applyAlignment="1">
      <alignment horizontal="center"/>
    </xf>
    <xf numFmtId="169" fontId="0" fillId="0" borderId="3" xfId="20" applyNumberFormat="1" applyBorder="1" applyAlignment="1">
      <alignment horizontal="center"/>
    </xf>
    <xf numFmtId="169" fontId="0" fillId="0" borderId="2" xfId="20" applyNumberFormat="1" applyBorder="1" applyAlignment="1">
      <alignment horizontal="center"/>
    </xf>
    <xf numFmtId="169" fontId="0" fillId="0" borderId="4" xfId="20" applyNumberFormat="1" applyBorder="1" applyAlignment="1">
      <alignment horizontal="center"/>
    </xf>
    <xf numFmtId="169" fontId="0" fillId="0" borderId="5" xfId="20" applyNumberFormat="1" applyBorder="1" applyAlignment="1">
      <alignment horizontal="center"/>
    </xf>
    <xf numFmtId="169" fontId="0" fillId="0" borderId="6" xfId="20" applyNumberFormat="1" applyBorder="1" applyAlignment="1">
      <alignment horizontal="center"/>
    </xf>
    <xf numFmtId="169" fontId="0" fillId="0" borderId="0" xfId="20" applyNumberFormat="1" applyAlignment="1">
      <alignment/>
    </xf>
    <xf numFmtId="0" fontId="1" fillId="0" borderId="34" xfId="20" applyNumberFormat="1" applyFont="1" applyFill="1" applyBorder="1" applyAlignment="1">
      <alignment/>
    </xf>
    <xf numFmtId="43" fontId="1" fillId="0" borderId="35" xfId="15" applyFont="1" applyFill="1" applyBorder="1" applyAlignment="1">
      <alignment/>
    </xf>
    <xf numFmtId="0" fontId="1" fillId="0" borderId="25" xfId="20" applyNumberFormat="1" applyFont="1" applyFill="1" applyBorder="1" applyAlignment="1">
      <alignment/>
    </xf>
    <xf numFmtId="43" fontId="1" fillId="0" borderId="36" xfId="15" applyFont="1" applyFill="1" applyBorder="1" applyAlignment="1">
      <alignment/>
    </xf>
    <xf numFmtId="0" fontId="1" fillId="0" borderId="37" xfId="20" applyNumberFormat="1" applyFont="1" applyFill="1" applyBorder="1" applyAlignment="1">
      <alignment/>
    </xf>
    <xf numFmtId="43" fontId="1" fillId="0" borderId="38" xfId="15" applyFont="1" applyFill="1" applyBorder="1" applyAlignment="1">
      <alignment/>
    </xf>
    <xf numFmtId="41" fontId="1" fillId="0" borderId="23" xfId="0" applyFont="1" applyFill="1" applyBorder="1" applyAlignment="1">
      <alignment horizontal="centerContinuous"/>
    </xf>
    <xf numFmtId="41" fontId="1" fillId="0" borderId="22" xfId="0" applyFont="1" applyFill="1" applyBorder="1" applyAlignment="1">
      <alignment horizontal="centerContinuous"/>
    </xf>
    <xf numFmtId="41" fontId="0" fillId="0" borderId="31" xfId="0" applyBorder="1" applyAlignment="1">
      <alignment horizontal="centerContinuous"/>
    </xf>
    <xf numFmtId="41" fontId="3" fillId="6" borderId="33" xfId="0" applyFont="1" applyFill="1" applyBorder="1" applyAlignment="1">
      <alignment horizontal="centerContinuous"/>
    </xf>
    <xf numFmtId="41" fontId="3" fillId="0" borderId="31" xfId="0" applyFont="1" applyFill="1" applyBorder="1" applyAlignment="1">
      <alignment horizontal="centerContinuous" wrapText="1"/>
    </xf>
    <xf numFmtId="41" fontId="3" fillId="0" borderId="22" xfId="0" applyFont="1" applyFill="1" applyBorder="1" applyAlignment="1">
      <alignment horizontal="centerContinuous" wrapText="1"/>
    </xf>
    <xf numFmtId="41" fontId="3" fillId="0" borderId="23" xfId="0" applyFont="1" applyFill="1" applyBorder="1" applyAlignment="1">
      <alignment horizontal="centerContinuous"/>
    </xf>
    <xf numFmtId="169" fontId="0" fillId="0" borderId="2" xfId="20" applyNumberFormat="1" applyBorder="1" applyAlignment="1">
      <alignment/>
    </xf>
    <xf numFmtId="169" fontId="0" fillId="0" borderId="0" xfId="20" applyNumberFormat="1" applyBorder="1" applyAlignment="1">
      <alignment/>
    </xf>
    <xf numFmtId="169" fontId="0" fillId="0" borderId="18" xfId="20" applyNumberFormat="1" applyBorder="1" applyAlignment="1">
      <alignment/>
    </xf>
    <xf numFmtId="169" fontId="0" fillId="0" borderId="0" xfId="20" applyNumberFormat="1" applyAlignment="1">
      <alignment/>
    </xf>
    <xf numFmtId="169" fontId="0" fillId="0" borderId="19" xfId="20" applyNumberFormat="1" applyBorder="1" applyAlignment="1">
      <alignment/>
    </xf>
    <xf numFmtId="169" fontId="0" fillId="0" borderId="20" xfId="20" applyNumberFormat="1" applyBorder="1" applyAlignment="1">
      <alignment/>
    </xf>
    <xf numFmtId="169" fontId="0" fillId="0" borderId="21" xfId="20" applyNumberFormat="1" applyBorder="1" applyAlignment="1">
      <alignment/>
    </xf>
    <xf numFmtId="204" fontId="0" fillId="0" borderId="0" xfId="19" applyNumberFormat="1">
      <alignment/>
      <protection/>
    </xf>
    <xf numFmtId="0" fontId="2" fillId="0" borderId="0" xfId="19" applyFont="1">
      <alignment/>
      <protection/>
    </xf>
    <xf numFmtId="41" fontId="1" fillId="0" borderId="0" xfId="0" applyFont="1" applyFill="1" applyBorder="1" applyAlignment="1">
      <alignment horizontal="left"/>
    </xf>
    <xf numFmtId="41" fontId="0" fillId="0" borderId="1" xfId="0" applyFill="1" applyBorder="1" applyAlignment="1">
      <alignment/>
    </xf>
    <xf numFmtId="41" fontId="0" fillId="0" borderId="1" xfId="0" applyFill="1" applyBorder="1" applyAlignment="1">
      <alignment horizontal="centerContinuous"/>
    </xf>
    <xf numFmtId="41" fontId="0" fillId="0" borderId="8" xfId="0" applyFill="1" applyBorder="1" applyAlignment="1">
      <alignment horizontal="centerContinuous"/>
    </xf>
    <xf numFmtId="41" fontId="0" fillId="0" borderId="26" xfId="0" applyBorder="1" applyAlignment="1">
      <alignment/>
    </xf>
    <xf numFmtId="41" fontId="0" fillId="0" borderId="27" xfId="0" applyBorder="1" applyAlignment="1">
      <alignment/>
    </xf>
    <xf numFmtId="41" fontId="0" fillId="0" borderId="28" xfId="0" applyBorder="1" applyAlignment="1">
      <alignment/>
    </xf>
    <xf numFmtId="10" fontId="0" fillId="0" borderId="0" xfId="20" applyNumberFormat="1" applyAlignment="1">
      <alignment/>
    </xf>
    <xf numFmtId="41" fontId="2" fillId="0" borderId="0" xfId="0" applyFont="1" applyAlignment="1">
      <alignment/>
    </xf>
    <xf numFmtId="41" fontId="0" fillId="2" borderId="0" xfId="0" applyFill="1" applyAlignment="1">
      <alignment horizontal="left"/>
    </xf>
    <xf numFmtId="41" fontId="0" fillId="0" borderId="3" xfId="0" applyFill="1" applyBorder="1" applyAlignment="1">
      <alignment horizontal="center"/>
    </xf>
    <xf numFmtId="41" fontId="0" fillId="0" borderId="0" xfId="0" applyAlignment="1">
      <alignment horizontal="center"/>
    </xf>
    <xf numFmtId="41" fontId="10" fillId="5" borderId="0" xfId="0" applyFont="1" applyFill="1" applyAlignment="1">
      <alignment horizontal="right"/>
    </xf>
    <xf numFmtId="41" fontId="0" fillId="2" borderId="0" xfId="0" applyFill="1" applyAlignment="1" quotePrefix="1">
      <alignment/>
    </xf>
    <xf numFmtId="41" fontId="13" fillId="0" borderId="0" xfId="0" applyFont="1" applyAlignment="1">
      <alignment horizontal="center"/>
    </xf>
    <xf numFmtId="41" fontId="13" fillId="0" borderId="0" xfId="0" applyFont="1" applyAlignment="1">
      <alignment horizontal="centerContinuous"/>
    </xf>
    <xf numFmtId="41" fontId="14" fillId="0" borderId="0" xfId="0" applyFont="1" applyAlignment="1">
      <alignment horizontal="center"/>
    </xf>
    <xf numFmtId="168" fontId="15" fillId="0" borderId="0" xfId="20" applyNumberFormat="1" applyAlignment="1">
      <alignment horizontal="center"/>
    </xf>
    <xf numFmtId="41" fontId="12" fillId="0" borderId="0" xfId="0" applyFont="1" applyAlignment="1">
      <alignment horizontal="centerContinuous"/>
    </xf>
    <xf numFmtId="206" fontId="12" fillId="0" borderId="0" xfId="0" applyNumberFormat="1" applyFont="1" applyAlignment="1">
      <alignment horizontal="centerContinuous"/>
    </xf>
    <xf numFmtId="0" fontId="15" fillId="0" borderId="0" xfId="0" applyNumberFormat="1" applyFont="1" applyFill="1" applyAlignment="1">
      <alignment horizontal="center"/>
    </xf>
    <xf numFmtId="168" fontId="15" fillId="0" borderId="0" xfId="20" applyNumberFormat="1" applyFill="1" applyAlignment="1">
      <alignment horizontal="center"/>
    </xf>
    <xf numFmtId="168" fontId="0" fillId="0" borderId="0" xfId="20" applyNumberFormat="1" applyAlignment="1">
      <alignment horizontal="center"/>
    </xf>
    <xf numFmtId="0" fontId="1" fillId="0" borderId="0" xfId="19" applyFont="1">
      <alignment/>
      <protection/>
    </xf>
    <xf numFmtId="0" fontId="2" fillId="0" borderId="0" xfId="19" applyFont="1" applyAlignment="1">
      <alignment horizontal="left"/>
      <protection/>
    </xf>
    <xf numFmtId="10" fontId="0" fillId="2" borderId="10" xfId="20" applyNumberFormat="1" applyFill="1" applyBorder="1" applyAlignment="1">
      <alignment/>
    </xf>
    <xf numFmtId="168" fontId="0" fillId="0" borderId="0" xfId="20" applyNumberFormat="1" applyAlignment="1">
      <alignment/>
    </xf>
    <xf numFmtId="168" fontId="0" fillId="0" borderId="0" xfId="0" applyNumberFormat="1" applyAlignment="1">
      <alignment/>
    </xf>
    <xf numFmtId="182" fontId="0" fillId="2" borderId="12" xfId="15" applyNumberFormat="1" applyFill="1" applyBorder="1" applyAlignment="1">
      <alignment/>
    </xf>
    <xf numFmtId="182" fontId="0" fillId="2" borderId="14" xfId="15" applyNumberFormat="1" applyFill="1" applyBorder="1" applyAlignment="1">
      <alignment/>
    </xf>
    <xf numFmtId="168" fontId="15" fillId="6" borderId="0" xfId="20" applyNumberFormat="1" applyFont="1" applyFill="1" applyAlignment="1">
      <alignment horizontal="center"/>
    </xf>
    <xf numFmtId="208" fontId="12" fillId="0" borderId="0" xfId="0" applyNumberFormat="1" applyFont="1" applyAlignment="1">
      <alignment horizontal="centerContinuous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LJ1 Delivered Cos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D4:H100" sheet="Generation"/>
  </cacheSource>
  <cacheFields count="5">
    <cacheField name="Hour Class">
      <sharedItems containsMixedTypes="0" count="2">
        <s v="HLH"/>
        <s v="LLH"/>
      </sharedItems>
    </cacheField>
    <cacheField name="DispatchSum">
      <sharedItems containsSemiMixedTypes="0" containsString="0" containsMixedTypes="0" containsNumber="1"/>
    </cacheField>
    <cacheField name="DispatchAvg">
      <sharedItems containsSemiMixedTypes="0" containsString="0" containsMixedTypes="0" containsNumber="1"/>
    </cacheField>
    <cacheField name="Hours">
      <sharedItems containsSemiMixedTypes="0" containsString="0" containsMixedTypes="0" containsNumber="1" count="29">
        <n v="400"/>
        <n v="344.0000000000001"/>
        <n v="384"/>
        <n v="288"/>
        <n v="432"/>
        <n v="312"/>
        <n v="416"/>
        <n v="304.00000000000034"/>
        <n v="304.00000000000125"/>
        <n v="431.99999999999994"/>
        <n v="312.00000000000074"/>
        <n v="320.00000000000006"/>
        <n v="416.00000000000006"/>
        <n v="328.00000000000006"/>
        <n v="415.99999999999994"/>
        <n v="328.0000000000005"/>
        <n v="296.00000000000017"/>
        <n v="320"/>
        <n v="328.0000000000007"/>
        <n v="336.00000000000034"/>
        <n v="432.00000000000006"/>
        <n v="312.0000000000005"/>
        <n v="399.99999999999994"/>
        <n v="344.00000000000057"/>
        <n v="328.00000000000045"/>
        <n v="328.00000000000057"/>
        <n v="328.0000000000014"/>
        <n v="383.99999999999994"/>
        <n v="336"/>
      </sharedItems>
    </cacheField>
    <cacheField name="Month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L6:O20" firstHeaderRow="1" firstDataRow="2" firstDataCol="1"/>
  <pivotFields count="5"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 numFmtId="41"/>
    <pivotField compact="0" outline="0" subtotalTop="0" showAll="0" numFmtId="41"/>
    <pivotField compact="0" outline="0" subtotalTop="0" showAll="0" numFmtId="41"/>
    <pivotField axis="axisRow" compact="0" outline="0" subtotalTop="0" showAll="0" numFmtId="4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Sum of DispatchSum" fld="1" baseField="0" baseItem="0" numFmtId="41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tabSelected="1" workbookViewId="0" topLeftCell="A1">
      <selection activeCell="B42" sqref="B42"/>
    </sheetView>
  </sheetViews>
  <sheetFormatPr defaultColWidth="9.140625" defaultRowHeight="12.75"/>
  <cols>
    <col min="1" max="1" width="1.8515625" style="0" customWidth="1"/>
    <col min="2" max="2" width="6.57421875" style="0" customWidth="1"/>
    <col min="3" max="3" width="13.57421875" style="0" customWidth="1"/>
    <col min="4" max="4" width="15.421875" style="0" customWidth="1"/>
    <col min="5" max="5" width="1.7109375" style="0" customWidth="1"/>
    <col min="8" max="8" width="1.7109375" style="0" customWidth="1"/>
    <col min="9" max="9" width="9.28125" style="0" customWidth="1"/>
    <col min="10" max="10" width="8.140625" style="0" customWidth="1"/>
    <col min="11" max="11" width="1.7109375" style="0" customWidth="1"/>
    <col min="12" max="12" width="15.421875" style="0" customWidth="1"/>
    <col min="13" max="13" width="16.00390625" style="0" customWidth="1"/>
    <col min="14" max="14" width="1.7109375" style="0" customWidth="1"/>
    <col min="15" max="15" width="7.7109375" style="0" customWidth="1"/>
    <col min="16" max="16" width="8.421875" style="0" customWidth="1"/>
    <col min="17" max="17" width="9.7109375" style="0" bestFit="1" customWidth="1"/>
    <col min="18" max="18" width="2.421875" style="0" customWidth="1"/>
  </cols>
  <sheetData>
    <row r="1" spans="1:18" ht="12.75">
      <c r="A1" s="10" t="s">
        <v>49</v>
      </c>
      <c r="B1" s="10"/>
      <c r="C1" s="10"/>
      <c r="D1" s="10"/>
      <c r="E1" s="9"/>
      <c r="F1" s="9"/>
      <c r="G1" s="9"/>
      <c r="H1" s="9"/>
      <c r="I1" s="10"/>
      <c r="J1" s="10"/>
      <c r="K1" s="9"/>
      <c r="L1" s="10"/>
      <c r="M1" s="10"/>
      <c r="N1" s="9"/>
      <c r="O1" s="9"/>
      <c r="P1" s="9"/>
      <c r="Q1" s="9"/>
      <c r="R1" s="9"/>
    </row>
    <row r="2" spans="1:18" ht="12.75">
      <c r="A2" s="10" t="s">
        <v>79</v>
      </c>
      <c r="B2" s="10"/>
      <c r="C2" s="10"/>
      <c r="D2" s="10"/>
      <c r="E2" s="9"/>
      <c r="F2" s="9"/>
      <c r="G2" s="9"/>
      <c r="H2" s="9"/>
      <c r="I2" s="10"/>
      <c r="J2" s="10"/>
      <c r="K2" s="9"/>
      <c r="L2" s="10"/>
      <c r="M2" s="10"/>
      <c r="N2" s="9"/>
      <c r="O2" s="9"/>
      <c r="P2" s="9"/>
      <c r="Q2" s="9"/>
      <c r="R2" s="9"/>
    </row>
    <row r="3" spans="1:18" ht="12.75">
      <c r="A3" s="10" t="s">
        <v>17</v>
      </c>
      <c r="B3" s="10"/>
      <c r="C3" s="10"/>
      <c r="D3" s="10"/>
      <c r="E3" s="9"/>
      <c r="F3" s="9"/>
      <c r="G3" s="9"/>
      <c r="H3" s="9"/>
      <c r="I3" s="10"/>
      <c r="J3" s="10"/>
      <c r="K3" s="9"/>
      <c r="L3" s="10"/>
      <c r="M3" s="10"/>
      <c r="N3" s="9"/>
      <c r="O3" s="9"/>
      <c r="P3" s="9"/>
      <c r="Q3" s="9"/>
      <c r="R3" s="9"/>
    </row>
    <row r="6" spans="2:17" ht="12.75">
      <c r="B6" s="52"/>
      <c r="C6" s="34" t="s">
        <v>19</v>
      </c>
      <c r="D6" s="21"/>
      <c r="F6" s="20" t="s">
        <v>82</v>
      </c>
      <c r="G6" s="20"/>
      <c r="I6" s="34" t="s">
        <v>59</v>
      </c>
      <c r="J6" s="21"/>
      <c r="L6" s="65" t="s">
        <v>90</v>
      </c>
      <c r="M6" s="66"/>
      <c r="N6" s="67"/>
      <c r="O6" s="68" t="s">
        <v>60</v>
      </c>
      <c r="P6" s="68"/>
      <c r="Q6" s="68"/>
    </row>
    <row r="7" spans="2:17" ht="12.75">
      <c r="B7" s="52" t="s">
        <v>13</v>
      </c>
      <c r="C7" s="20" t="s">
        <v>9</v>
      </c>
      <c r="D7" s="20" t="s">
        <v>10</v>
      </c>
      <c r="F7" s="20" t="s">
        <v>9</v>
      </c>
      <c r="G7" s="20" t="s">
        <v>10</v>
      </c>
      <c r="I7" s="50" t="s">
        <v>9</v>
      </c>
      <c r="J7" s="51" t="s">
        <v>10</v>
      </c>
      <c r="L7" s="69" t="s">
        <v>9</v>
      </c>
      <c r="M7" s="70" t="s">
        <v>10</v>
      </c>
      <c r="N7" s="67"/>
      <c r="O7" s="68" t="s">
        <v>12</v>
      </c>
      <c r="P7" s="68" t="s">
        <v>16</v>
      </c>
      <c r="Q7" s="68" t="s">
        <v>18</v>
      </c>
    </row>
    <row r="8" spans="2:17" ht="12.75">
      <c r="B8" s="6">
        <v>1</v>
      </c>
      <c r="C8" s="59">
        <f>'Market Prices'!Q11</f>
        <v>1.093952234911298</v>
      </c>
      <c r="D8" s="60">
        <f>'Market Prices'!R11</f>
        <v>0.9369967563233571</v>
      </c>
      <c r="F8" s="22">
        <f>C8*$P$8</f>
        <v>59.02966259581364</v>
      </c>
      <c r="G8" s="23">
        <f aca="true" t="shared" si="0" ref="G8:G19">D8*$P$8</f>
        <v>50.56034497120835</v>
      </c>
      <c r="I8" s="155">
        <f>Generation!M38</f>
        <v>0.06154320389337754</v>
      </c>
      <c r="J8" s="156">
        <f>Generation!N38</f>
        <v>0.04874697937818868</v>
      </c>
      <c r="L8" s="79">
        <f aca="true" t="shared" si="1" ref="L8:L19">ROUND(F8*$L$25,2)</f>
        <v>59.67</v>
      </c>
      <c r="M8" s="80">
        <f aca="true" t="shared" si="2" ref="M8:M19">ROUND(G8*$L$25,2)</f>
        <v>51.11</v>
      </c>
      <c r="N8" s="67"/>
      <c r="O8" s="71">
        <v>2009</v>
      </c>
      <c r="P8" s="151">
        <f>ROUND(P9*Inflation!F9,2)</f>
        <v>53.96</v>
      </c>
      <c r="Q8" s="209"/>
    </row>
    <row r="9" spans="2:18" ht="12.75">
      <c r="B9" s="8">
        <v>2</v>
      </c>
      <c r="C9" s="61">
        <f>'Market Prices'!Q12</f>
        <v>1.0461303288464503</v>
      </c>
      <c r="D9" s="62">
        <f>'Market Prices'!R12</f>
        <v>0.8992001551664679</v>
      </c>
      <c r="F9" s="24">
        <f aca="true" t="shared" si="3" ref="F9:F19">C9*$P$8</f>
        <v>56.44919254455446</v>
      </c>
      <c r="G9" s="25">
        <f t="shared" si="0"/>
        <v>48.52084037278261</v>
      </c>
      <c r="I9" s="157">
        <f>Generation!M39</f>
        <v>0.047577091373259064</v>
      </c>
      <c r="J9" s="158">
        <f>Generation!N39</f>
        <v>0.0303627754261686</v>
      </c>
      <c r="L9" s="81">
        <f t="shared" si="1"/>
        <v>57.06</v>
      </c>
      <c r="M9" s="82">
        <f t="shared" si="2"/>
        <v>49.05</v>
      </c>
      <c r="N9" s="67"/>
      <c r="O9" s="72">
        <f aca="true" t="shared" si="4" ref="O9:O27">O8+1</f>
        <v>2010</v>
      </c>
      <c r="P9" s="152">
        <f>'Monthly Levelized Prices'!$J$4</f>
        <v>54.89618842766989</v>
      </c>
      <c r="Q9" s="212">
        <f>P9/$P$8</f>
        <v>1.0173496743452537</v>
      </c>
      <c r="R9" s="195"/>
    </row>
    <row r="10" spans="2:17" ht="12.75">
      <c r="B10" s="8">
        <v>3</v>
      </c>
      <c r="C10" s="61">
        <f>'Market Prices'!Q13</f>
        <v>0.9818971004997368</v>
      </c>
      <c r="D10" s="62">
        <f>'Market Prices'!R13</f>
        <v>0.8590732600995139</v>
      </c>
      <c r="F10" s="24">
        <f t="shared" si="3"/>
        <v>52.983167542965795</v>
      </c>
      <c r="G10" s="25">
        <f t="shared" si="0"/>
        <v>46.35559311496977</v>
      </c>
      <c r="I10" s="157">
        <f>Generation!M40</f>
        <v>0.06674263861589054</v>
      </c>
      <c r="J10" s="158">
        <f>Generation!N40</f>
        <v>0.04639216292777519</v>
      </c>
      <c r="L10" s="81">
        <f t="shared" si="1"/>
        <v>53.56</v>
      </c>
      <c r="M10" s="82">
        <f t="shared" si="2"/>
        <v>46.86</v>
      </c>
      <c r="N10" s="67"/>
      <c r="O10" s="72">
        <f t="shared" si="4"/>
        <v>2011</v>
      </c>
      <c r="P10" s="152">
        <f>ROUND($P$9*VLOOKUP(O10,Inflation!$B$9:$F$31,5),2)</f>
        <v>55.94</v>
      </c>
      <c r="Q10" s="212">
        <f aca="true" t="shared" si="5" ref="Q10:Q30">P10/$P$8</f>
        <v>1.036693847294292</v>
      </c>
    </row>
    <row r="11" spans="2:17" ht="12.75">
      <c r="B11" s="8">
        <v>4</v>
      </c>
      <c r="C11" s="61">
        <f>'Market Prices'!Q14</f>
        <v>0.9615773832165599</v>
      </c>
      <c r="D11" s="62">
        <f>'Market Prices'!R14</f>
        <v>0.8314029138914899</v>
      </c>
      <c r="F11" s="24">
        <f t="shared" si="3"/>
        <v>51.886715598365576</v>
      </c>
      <c r="G11" s="25">
        <f t="shared" si="0"/>
        <v>44.862501233584794</v>
      </c>
      <c r="I11" s="157">
        <f>Generation!M41</f>
        <v>0.05081731880902804</v>
      </c>
      <c r="J11" s="158">
        <f>Generation!N41</f>
        <v>0.031558718335694735</v>
      </c>
      <c r="L11" s="81">
        <f t="shared" si="1"/>
        <v>52.45</v>
      </c>
      <c r="M11" s="82">
        <f t="shared" si="2"/>
        <v>45.35</v>
      </c>
      <c r="N11" s="67"/>
      <c r="O11" s="72">
        <f t="shared" si="4"/>
        <v>2012</v>
      </c>
      <c r="P11" s="152">
        <f>ROUND($P$9*VLOOKUP(O11,Inflation!$B$9:$F$31,5),2)</f>
        <v>57</v>
      </c>
      <c r="Q11" s="212">
        <f t="shared" si="5"/>
        <v>1.056338028169014</v>
      </c>
    </row>
    <row r="12" spans="2:17" ht="12.75">
      <c r="B12" s="8">
        <v>5</v>
      </c>
      <c r="C12" s="61">
        <f>'Market Prices'!Q15</f>
        <v>0.982366754691868</v>
      </c>
      <c r="D12" s="62">
        <f>'Market Prices'!R15</f>
        <v>0.7799432323817855</v>
      </c>
      <c r="F12" s="24">
        <f t="shared" si="3"/>
        <v>53.0085100831732</v>
      </c>
      <c r="G12" s="25">
        <f t="shared" si="0"/>
        <v>42.08573681932115</v>
      </c>
      <c r="I12" s="157">
        <f>Generation!M42</f>
        <v>0.05031657848512075</v>
      </c>
      <c r="J12" s="158">
        <f>Generation!N42</f>
        <v>0.03320405137814493</v>
      </c>
      <c r="L12" s="81">
        <f t="shared" si="1"/>
        <v>53.58</v>
      </c>
      <c r="M12" s="82">
        <f t="shared" si="2"/>
        <v>42.54</v>
      </c>
      <c r="N12" s="67"/>
      <c r="O12" s="72">
        <f t="shared" si="4"/>
        <v>2013</v>
      </c>
      <c r="P12" s="152">
        <f>ROUND($P$9*VLOOKUP(O12,Inflation!$B$9:$F$31,5),2)</f>
        <v>58.03</v>
      </c>
      <c r="Q12" s="212">
        <f t="shared" si="5"/>
        <v>1.0754262416604892</v>
      </c>
    </row>
    <row r="13" spans="2:17" ht="12.75">
      <c r="B13" s="8">
        <v>6</v>
      </c>
      <c r="C13" s="61">
        <f>'Market Prices'!Q16</f>
        <v>1.1291480467118362</v>
      </c>
      <c r="D13" s="62">
        <f>'Market Prices'!R16</f>
        <v>0.8151771185901941</v>
      </c>
      <c r="F13" s="24">
        <f t="shared" si="3"/>
        <v>60.92882860057068</v>
      </c>
      <c r="G13" s="25">
        <f t="shared" si="0"/>
        <v>43.98695731912688</v>
      </c>
      <c r="I13" s="157">
        <f>Generation!M43</f>
        <v>0.0370436935432756</v>
      </c>
      <c r="J13" s="158">
        <f>Generation!N43</f>
        <v>0.021121792018357236</v>
      </c>
      <c r="L13" s="81">
        <f t="shared" si="1"/>
        <v>61.59</v>
      </c>
      <c r="M13" s="82">
        <f t="shared" si="2"/>
        <v>44.46</v>
      </c>
      <c r="N13" s="67"/>
      <c r="O13" s="72">
        <f t="shared" si="4"/>
        <v>2014</v>
      </c>
      <c r="P13" s="152">
        <f>ROUND($P$9*VLOOKUP(O13,Inflation!$B$9:$F$31,5),2)</f>
        <v>59.07</v>
      </c>
      <c r="Q13" s="212">
        <f t="shared" si="5"/>
        <v>1.0946997776130467</v>
      </c>
    </row>
    <row r="14" spans="2:17" ht="12.75">
      <c r="B14" s="8">
        <v>7</v>
      </c>
      <c r="C14" s="61">
        <f>'Market Prices'!Q17</f>
        <v>1.4036031116316359</v>
      </c>
      <c r="D14" s="62">
        <f>'Market Prices'!R17</f>
        <v>0.92038962711948</v>
      </c>
      <c r="F14" s="24">
        <f t="shared" si="3"/>
        <v>75.73842390364307</v>
      </c>
      <c r="G14" s="25">
        <f t="shared" si="0"/>
        <v>49.66422427936714</v>
      </c>
      <c r="I14" s="157">
        <f>Generation!M44</f>
        <v>0.03127135476692331</v>
      </c>
      <c r="J14" s="158">
        <f>Generation!N44</f>
        <v>0.021438856659132265</v>
      </c>
      <c r="L14" s="81">
        <f t="shared" si="1"/>
        <v>76.56</v>
      </c>
      <c r="M14" s="82">
        <f t="shared" si="2"/>
        <v>50.2</v>
      </c>
      <c r="N14" s="67"/>
      <c r="O14" s="72">
        <f t="shared" si="4"/>
        <v>2015</v>
      </c>
      <c r="P14" s="152">
        <f>ROUND($P$9*VLOOKUP(O14,Inflation!$B$9:$F$31,5),2)</f>
        <v>60.19</v>
      </c>
      <c r="Q14" s="212">
        <f t="shared" si="5"/>
        <v>1.1154558932542624</v>
      </c>
    </row>
    <row r="15" spans="2:17" ht="12.75">
      <c r="B15" s="8">
        <v>8</v>
      </c>
      <c r="C15" s="61">
        <f>'Market Prices'!Q18</f>
        <v>1.4283738716507066</v>
      </c>
      <c r="D15" s="62">
        <f>'Market Prices'!R18</f>
        <v>0.9438720360018594</v>
      </c>
      <c r="F15" s="24">
        <f t="shared" si="3"/>
        <v>77.07505411427213</v>
      </c>
      <c r="G15" s="25">
        <f t="shared" si="0"/>
        <v>50.93133506266034</v>
      </c>
      <c r="I15" s="157">
        <f>Generation!M45</f>
        <v>0.035161359619364424</v>
      </c>
      <c r="J15" s="158">
        <f>Generation!N45</f>
        <v>0.018575551779071425</v>
      </c>
      <c r="L15" s="81">
        <f t="shared" si="1"/>
        <v>77.91</v>
      </c>
      <c r="M15" s="82">
        <f t="shared" si="2"/>
        <v>51.48</v>
      </c>
      <c r="N15" s="67"/>
      <c r="O15" s="72">
        <f t="shared" si="4"/>
        <v>2016</v>
      </c>
      <c r="P15" s="152">
        <f>ROUND($P$9*VLOOKUP(O15,Inflation!$B$9:$F$31,5),2)</f>
        <v>61.4</v>
      </c>
      <c r="Q15" s="212">
        <f t="shared" si="5"/>
        <v>1.1378799110452187</v>
      </c>
    </row>
    <row r="16" spans="2:17" ht="12.75">
      <c r="B16" s="8">
        <v>9</v>
      </c>
      <c r="C16" s="61">
        <f>'Market Prices'!Q19</f>
        <v>1.1911629086495523</v>
      </c>
      <c r="D16" s="62">
        <f>'Market Prices'!R19</f>
        <v>0.9011609181823591</v>
      </c>
      <c r="F16" s="24">
        <f t="shared" si="3"/>
        <v>64.27515055072985</v>
      </c>
      <c r="G16" s="25">
        <f t="shared" si="0"/>
        <v>48.6266431451201</v>
      </c>
      <c r="I16" s="157">
        <f>Generation!M46</f>
        <v>0.04198561769266272</v>
      </c>
      <c r="J16" s="158">
        <f>Generation!N46</f>
        <v>0.027710872293898105</v>
      </c>
      <c r="L16" s="81">
        <f t="shared" si="1"/>
        <v>64.97</v>
      </c>
      <c r="M16" s="82">
        <f t="shared" si="2"/>
        <v>49.15</v>
      </c>
      <c r="N16" s="67"/>
      <c r="O16" s="72">
        <f t="shared" si="4"/>
        <v>2017</v>
      </c>
      <c r="P16" s="152">
        <f>ROUND($P$9*VLOOKUP(O16,Inflation!$B$9:$F$31,5),2)</f>
        <v>62.63</v>
      </c>
      <c r="Q16" s="212">
        <f t="shared" si="5"/>
        <v>1.1606745737583395</v>
      </c>
    </row>
    <row r="17" spans="2:17" ht="12.75">
      <c r="B17" s="8">
        <v>10</v>
      </c>
      <c r="C17" s="61">
        <f>'Market Prices'!Q20</f>
        <v>0.9747324683745031</v>
      </c>
      <c r="D17" s="62">
        <f>'Market Prices'!R20</f>
        <v>0.8490148170008835</v>
      </c>
      <c r="F17" s="24">
        <f t="shared" si="3"/>
        <v>52.59656399348819</v>
      </c>
      <c r="G17" s="25">
        <f t="shared" si="0"/>
        <v>45.81283952536768</v>
      </c>
      <c r="I17" s="157">
        <f>Generation!M47</f>
        <v>0.05217308538989835</v>
      </c>
      <c r="J17" s="158">
        <f>Generation!N47</f>
        <v>0.03453125631432637</v>
      </c>
      <c r="L17" s="81">
        <f t="shared" si="1"/>
        <v>53.17</v>
      </c>
      <c r="M17" s="82">
        <f t="shared" si="2"/>
        <v>46.31</v>
      </c>
      <c r="N17" s="67"/>
      <c r="O17" s="72">
        <f t="shared" si="4"/>
        <v>2018</v>
      </c>
      <c r="P17" s="152">
        <f>ROUND($P$9*VLOOKUP(O17,Inflation!$B$9:$F$31,5),2)</f>
        <v>63.88</v>
      </c>
      <c r="Q17" s="212">
        <f t="shared" si="5"/>
        <v>1.1838398813936248</v>
      </c>
    </row>
    <row r="18" spans="2:17" ht="12.75">
      <c r="B18" s="8">
        <v>11</v>
      </c>
      <c r="C18" s="61">
        <f>'Market Prices'!Q21</f>
        <v>0.9579326496083717</v>
      </c>
      <c r="D18" s="62">
        <f>'Market Prices'!R21</f>
        <v>0.8538478979338049</v>
      </c>
      <c r="F18" s="24">
        <f t="shared" si="3"/>
        <v>51.690045772867734</v>
      </c>
      <c r="G18" s="25">
        <f t="shared" si="0"/>
        <v>46.07363257250811</v>
      </c>
      <c r="I18" s="157">
        <f>Generation!M48</f>
        <v>0.05513825507189482</v>
      </c>
      <c r="J18" s="158">
        <f>Generation!N48</f>
        <v>0.041539873727145744</v>
      </c>
      <c r="L18" s="81">
        <f t="shared" si="1"/>
        <v>52.25</v>
      </c>
      <c r="M18" s="82">
        <f t="shared" si="2"/>
        <v>46.57</v>
      </c>
      <c r="N18" s="67"/>
      <c r="O18" s="72">
        <f t="shared" si="4"/>
        <v>2019</v>
      </c>
      <c r="P18" s="152">
        <f>ROUND($P$9*VLOOKUP(O18,Inflation!$B$9:$F$31,5),2)</f>
        <v>65.16</v>
      </c>
      <c r="Q18" s="212">
        <f t="shared" si="5"/>
        <v>1.207561156412157</v>
      </c>
    </row>
    <row r="19" spans="2:17" ht="12.75">
      <c r="B19" s="16">
        <v>12</v>
      </c>
      <c r="C19" s="63">
        <f>'Market Prices'!Q22</f>
        <v>1.0074928221058264</v>
      </c>
      <c r="D19" s="64">
        <f>'Market Prices'!R22</f>
        <v>0.8848264925199729</v>
      </c>
      <c r="F19" s="26">
        <f t="shared" si="3"/>
        <v>54.36431268083039</v>
      </c>
      <c r="G19" s="27">
        <f t="shared" si="0"/>
        <v>47.745237536377736</v>
      </c>
      <c r="I19" s="159">
        <f>Generation!M49</f>
        <v>0.06276740460030863</v>
      </c>
      <c r="J19" s="160">
        <f>Generation!N49</f>
        <v>0.05227950790109284</v>
      </c>
      <c r="L19" s="83">
        <f t="shared" si="1"/>
        <v>54.95</v>
      </c>
      <c r="M19" s="84">
        <f t="shared" si="2"/>
        <v>48.26</v>
      </c>
      <c r="N19" s="67"/>
      <c r="O19" s="72">
        <f t="shared" si="4"/>
        <v>2020</v>
      </c>
      <c r="P19" s="152">
        <f>ROUND($P$9*VLOOKUP(O19,Inflation!$B$9:$F$31,5),2)</f>
        <v>66.46</v>
      </c>
      <c r="Q19" s="212">
        <f t="shared" si="5"/>
        <v>1.231653076352854</v>
      </c>
    </row>
    <row r="20" spans="9:17" ht="12.75">
      <c r="I20" s="161"/>
      <c r="J20" s="161"/>
      <c r="L20" s="67"/>
      <c r="M20" s="67"/>
      <c r="N20" s="67"/>
      <c r="O20" s="72">
        <f t="shared" si="4"/>
        <v>2021</v>
      </c>
      <c r="P20" s="152">
        <f>ROUND($P$9*VLOOKUP(O20,Inflation!$B$9:$F$31,5),2)</f>
        <v>67.72</v>
      </c>
      <c r="Q20" s="212">
        <f t="shared" si="5"/>
        <v>1.2550037064492217</v>
      </c>
    </row>
    <row r="21" spans="4:21" ht="12.75">
      <c r="D21" t="s">
        <v>34</v>
      </c>
      <c r="F21" s="19">
        <f>AVERAGE(F8:F19)</f>
        <v>59.168802331772895</v>
      </c>
      <c r="G21" s="19">
        <f>AVERAGE(G8:G19)</f>
        <v>47.10215716269956</v>
      </c>
      <c r="I21" s="161">
        <f>SUM(I8:I19)</f>
        <v>0.5925376018610038</v>
      </c>
      <c r="J21" s="161">
        <f>SUM(J8:J19)</f>
        <v>0.4074623981389961</v>
      </c>
      <c r="L21" s="73">
        <f>SUMPRODUCT(I8:I19,L8:L19)/I21</f>
        <v>58.34240198213799</v>
      </c>
      <c r="M21" s="73">
        <f>SUMPRODUCT(J8:J19,M8:M19)/J21</f>
        <v>47.583789383080884</v>
      </c>
      <c r="N21" s="67"/>
      <c r="O21" s="72">
        <f t="shared" si="4"/>
        <v>2022</v>
      </c>
      <c r="P21" s="152">
        <f>ROUND($P$9*VLOOKUP(O21,Inflation!$B$9:$F$31,5),2)</f>
        <v>69.01</v>
      </c>
      <c r="Q21" s="212">
        <f t="shared" si="5"/>
        <v>1.2789103039288363</v>
      </c>
      <c r="T21" s="19"/>
      <c r="U21" s="19"/>
    </row>
    <row r="22" spans="4:20" ht="12.75">
      <c r="D22" t="s">
        <v>35</v>
      </c>
      <c r="F22" s="153">
        <f>F21*0.57+G21*0.43</f>
        <v>53.980144909071356</v>
      </c>
      <c r="I22" s="161">
        <f>I21+J21</f>
        <v>0.9999999999999999</v>
      </c>
      <c r="J22" s="161"/>
      <c r="L22" s="85">
        <f>L21*I21/I22+M21*J21/I22</f>
        <v>53.95867189187777</v>
      </c>
      <c r="M22" s="197" t="s">
        <v>88</v>
      </c>
      <c r="N22" s="67"/>
      <c r="O22" s="72">
        <f t="shared" si="4"/>
        <v>2023</v>
      </c>
      <c r="P22" s="152">
        <f>ROUND($P$9*VLOOKUP(O22,Inflation!$B$9:$F$31,5),2)</f>
        <v>70.32</v>
      </c>
      <c r="Q22" s="212">
        <f t="shared" si="5"/>
        <v>1.303187546330615</v>
      </c>
      <c r="T22" s="153"/>
    </row>
    <row r="23" spans="12:17" ht="12.75">
      <c r="L23" s="67"/>
      <c r="M23" s="67"/>
      <c r="N23" s="67"/>
      <c r="O23" s="72">
        <f t="shared" si="4"/>
        <v>2024</v>
      </c>
      <c r="P23" s="152">
        <f>ROUND($P$9*VLOOKUP(O23,Inflation!$B$9:$F$31,5),2)</f>
        <v>71.66</v>
      </c>
      <c r="Q23" s="212">
        <f t="shared" si="5"/>
        <v>1.3280207561156412</v>
      </c>
    </row>
    <row r="24" spans="2:17" ht="12.75">
      <c r="B24" s="28" t="s">
        <v>20</v>
      </c>
      <c r="L24" s="193" t="s">
        <v>56</v>
      </c>
      <c r="M24" s="67"/>
      <c r="N24" s="67"/>
      <c r="O24" s="72">
        <f t="shared" si="4"/>
        <v>2025</v>
      </c>
      <c r="P24" s="152">
        <f>ROUND($P$9*VLOOKUP(O24,Inflation!$B$9:$F$31,5),2)</f>
        <v>72.95</v>
      </c>
      <c r="Q24" s="212">
        <f t="shared" si="5"/>
        <v>1.3519273535952558</v>
      </c>
    </row>
    <row r="25" spans="2:17" ht="12.75">
      <c r="B25" t="s">
        <v>83</v>
      </c>
      <c r="L25" s="74">
        <f>P8/((SUMPRODUCT(F8:F19,I8:I19)+SUMPRODUCT(G8:G19,J8:J19))/I22)</f>
        <v>1.010856909824742</v>
      </c>
      <c r="M25" s="197" t="s">
        <v>64</v>
      </c>
      <c r="N25" s="67"/>
      <c r="O25" s="72">
        <f t="shared" si="4"/>
        <v>2026</v>
      </c>
      <c r="P25" s="152">
        <f>ROUND($P$9*VLOOKUP(O25,Inflation!$B$9:$F$31,5),2)</f>
        <v>74.26</v>
      </c>
      <c r="Q25" s="212">
        <f t="shared" si="5"/>
        <v>1.3762045959970348</v>
      </c>
    </row>
    <row r="26" spans="2:17" ht="12.75">
      <c r="B26" t="s">
        <v>84</v>
      </c>
      <c r="L26" s="75"/>
      <c r="M26" s="67"/>
      <c r="N26" s="67"/>
      <c r="O26" s="72">
        <f t="shared" si="4"/>
        <v>2027</v>
      </c>
      <c r="P26" s="152">
        <f>ROUND($P$9*VLOOKUP(O26,Inflation!$B$9:$F$31,5),2)</f>
        <v>75.67</v>
      </c>
      <c r="Q26" s="212">
        <f t="shared" si="5"/>
        <v>1.4023350630096367</v>
      </c>
    </row>
    <row r="27" spans="2:17" ht="12.75">
      <c r="B27" t="s">
        <v>85</v>
      </c>
      <c r="L27" s="67"/>
      <c r="M27" s="67"/>
      <c r="N27" s="67"/>
      <c r="O27" s="72">
        <f t="shared" si="4"/>
        <v>2028</v>
      </c>
      <c r="P27" s="152">
        <f>ROUND($P$9*VLOOKUP(O27,Inflation!$B$9:$F$31,5),2)</f>
        <v>77.11</v>
      </c>
      <c r="Q27" s="212">
        <f t="shared" si="5"/>
        <v>1.4290214974054856</v>
      </c>
    </row>
    <row r="28" spans="2:17" ht="12.75">
      <c r="B28" t="s">
        <v>65</v>
      </c>
      <c r="L28" s="67"/>
      <c r="M28" s="67"/>
      <c r="N28" s="67"/>
      <c r="O28" s="72">
        <f>O27+1</f>
        <v>2029</v>
      </c>
      <c r="P28" s="152">
        <f>ROUND($P$9*VLOOKUP(O28,Inflation!$B$9:$F$31,5),2)</f>
        <v>78.57</v>
      </c>
      <c r="Q28" s="212">
        <f t="shared" si="5"/>
        <v>1.4560785767234987</v>
      </c>
    </row>
    <row r="29" spans="2:17" ht="12.75">
      <c r="B29" t="str">
        <f>"by $"&amp;TEXT(P8,"00.00")&amp;".  For example $"&amp;TEXT(F8,"00.00")&amp;" is "&amp;TEXT(C8,"0.00000")&amp;" times $"&amp;TEXT(P8,"00.00")&amp;"."</f>
        <v>by $53.96.  For example $59.03 is 1.09395 times $53.96.</v>
      </c>
      <c r="L29" s="67"/>
      <c r="M29" s="67"/>
      <c r="N29" s="67"/>
      <c r="O29" s="72">
        <f>O28+1</f>
        <v>2030</v>
      </c>
      <c r="P29" s="152">
        <f>ROUND($P$9*VLOOKUP(O29,Inflation!$B$9:$F$31,5),2)</f>
        <v>80.07</v>
      </c>
      <c r="Q29" s="212">
        <f t="shared" si="5"/>
        <v>1.4838769458858412</v>
      </c>
    </row>
    <row r="30" spans="2:17" ht="12.75">
      <c r="B30" t="s">
        <v>62</v>
      </c>
      <c r="L30" s="67"/>
      <c r="M30" s="67"/>
      <c r="N30" s="67"/>
      <c r="O30" s="76">
        <f>O29+1</f>
        <v>2031</v>
      </c>
      <c r="P30" s="154">
        <f>ROUND($P$9*VLOOKUP(O30,Inflation!$B$9:$F$31,5),2)</f>
        <v>81.59</v>
      </c>
      <c r="Q30" s="213">
        <f t="shared" si="5"/>
        <v>1.5120459599703484</v>
      </c>
    </row>
    <row r="31" ht="12.75">
      <c r="B31" t="s">
        <v>61</v>
      </c>
    </row>
    <row r="32" ht="12.75">
      <c r="B32" t="s">
        <v>63</v>
      </c>
    </row>
    <row r="33" ht="12.75">
      <c r="B33" t="s">
        <v>80</v>
      </c>
    </row>
    <row r="34" ht="12.75">
      <c r="B34" t="s">
        <v>55</v>
      </c>
    </row>
    <row r="35" ht="12.75">
      <c r="B35" t="s">
        <v>66</v>
      </c>
    </row>
    <row r="36" ht="12.75">
      <c r="B36" t="str">
        <f>"(5) - Price Multiplier is the factor that will adjust the "&amp;TEXT(O8,"0000")&amp;" prices to obtain the prices paid in later years."</f>
        <v>(5) - Price Multiplier is the factor that will adjust the 2009 prices to obtain the prices paid in later years.</v>
      </c>
    </row>
    <row r="37" ht="12.75">
      <c r="B37" t="str">
        <f>"For example, the January HLH price in "&amp;TEXT(O9,"0000")&amp;" price would be "&amp;TEXT(L8*Q9,"$00.00")&amp;" ("&amp;TEXT(L8,"$00.00")&amp;" multiplied by "&amp;TEXT(Q9,"0.0000")&amp;")."</f>
        <v>For example, the January HLH price in 2010 price would be $60.71 ($59.67 multiplied by 1.0173).</v>
      </c>
    </row>
    <row r="38" ht="12.75">
      <c r="B38" t="s">
        <v>81</v>
      </c>
    </row>
    <row r="39" ht="12.75">
      <c r="B39" t="str">
        <f>"The factor is calculated by dividing the 2009 price of $"&amp;TEXT(P8,"00.00")&amp;" by the Wind Price (Monthly HLH/LLH prices)"</f>
        <v>The factor is calculated by dividing the 2009 price of $53.96 by the Wind Price (Monthly HLH/LLH prices)</v>
      </c>
    </row>
    <row r="40" ht="12.75">
      <c r="B40" t="s">
        <v>67</v>
      </c>
    </row>
    <row r="41" ht="12.75">
      <c r="B41" t="s">
        <v>89</v>
      </c>
    </row>
    <row r="42" ht="12.75">
      <c r="B42" t="s">
        <v>91</v>
      </c>
    </row>
  </sheetData>
  <printOptions horizontalCentered="1"/>
  <pageMargins left="0.3" right="0.3" top="0.8" bottom="0.4" header="0.5" footer="0.2"/>
  <pageSetup fitToHeight="1" fitToWidth="1" horizontalDpi="600" verticalDpi="600" orientation="landscape" scale="96" r:id="rId2"/>
  <headerFooter alignWithMargins="0">
    <oddFooter>&amp;L&amp;8ljh    &amp;F   ( &amp;A ) &amp;C &amp;R &amp;8&amp;D  &amp;T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49"/>
  <sheetViews>
    <sheetView workbookViewId="0" topLeftCell="A1">
      <pane xSplit="4" ySplit="8" topLeftCell="E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2.421875" style="130" customWidth="1"/>
    <col min="2" max="2" width="9.8515625" style="114" customWidth="1"/>
    <col min="3" max="3" width="10.00390625" style="114" customWidth="1"/>
    <col min="4" max="4" width="9.00390625" style="114" customWidth="1"/>
    <col min="5" max="5" width="6.421875" style="137" customWidth="1"/>
    <col min="6" max="6" width="6.00390625" style="138" customWidth="1"/>
    <col min="7" max="8" width="6.140625" style="30" customWidth="1"/>
    <col min="9" max="9" width="6.421875" style="1" customWidth="1"/>
    <col min="10" max="10" width="7.140625" style="1" customWidth="1"/>
    <col min="11" max="11" width="5.57421875" style="1" customWidth="1"/>
    <col min="12" max="12" width="2.421875" style="1" customWidth="1"/>
    <col min="13" max="13" width="5.28125" style="1" customWidth="1"/>
    <col min="14" max="14" width="6.7109375" style="1" customWidth="1"/>
    <col min="15" max="15" width="3.00390625" style="1" customWidth="1"/>
    <col min="16" max="16" width="6.8515625" style="1" customWidth="1"/>
    <col min="17" max="17" width="14.28125" style="1" customWidth="1"/>
    <col min="18" max="18" width="13.57421875" style="1" customWidth="1"/>
    <col min="19" max="16384" width="9.140625" style="1" customWidth="1"/>
  </cols>
  <sheetData>
    <row r="1" spans="1:2" ht="12.75">
      <c r="A1" s="112"/>
      <c r="B1" s="113"/>
    </row>
    <row r="2" spans="1:8" s="2" customFormat="1" ht="12.75">
      <c r="A2" s="112"/>
      <c r="B2" s="115" t="s">
        <v>0</v>
      </c>
      <c r="C2" s="112"/>
      <c r="D2" s="116"/>
      <c r="E2" s="132" t="s">
        <v>1</v>
      </c>
      <c r="F2" s="132" t="s">
        <v>1</v>
      </c>
      <c r="G2" s="30"/>
      <c r="H2" s="5"/>
    </row>
    <row r="3" spans="1:8" s="2" customFormat="1" ht="12.75">
      <c r="A3" s="112"/>
      <c r="B3" s="111">
        <v>39629</v>
      </c>
      <c r="C3" s="112"/>
      <c r="D3" s="196" t="str">
        <f>"  ("&amp;INDEX({"Sunday","Monday","Tuesday","Wednesday","Thursday","Friday","Saturday"},WEEKDAY(ValuationDate))&amp;")"</f>
        <v>  (Monday)</v>
      </c>
      <c r="E3" s="133" t="s">
        <v>2</v>
      </c>
      <c r="F3" s="133" t="s">
        <v>2</v>
      </c>
      <c r="G3" s="30"/>
      <c r="H3" s="183" t="s">
        <v>57</v>
      </c>
    </row>
    <row r="4" spans="1:8" s="2" customFormat="1" ht="15" customHeight="1">
      <c r="A4" s="112"/>
      <c r="B4" s="117"/>
      <c r="C4" s="117"/>
      <c r="D4" s="116"/>
      <c r="E4" s="134" t="s">
        <v>3</v>
      </c>
      <c r="F4" s="134" t="s">
        <v>3</v>
      </c>
      <c r="G4" s="30"/>
      <c r="H4" s="184"/>
    </row>
    <row r="5" spans="1:8" s="3" customFormat="1" ht="12.75">
      <c r="A5" s="118"/>
      <c r="B5" s="117"/>
      <c r="C5" s="117"/>
      <c r="D5" s="119"/>
      <c r="E5" s="135"/>
      <c r="F5" s="136"/>
      <c r="G5" s="30"/>
      <c r="H5" s="184"/>
    </row>
    <row r="6" spans="1:11" s="4" customFormat="1" ht="22.5" customHeight="1" thickBot="1">
      <c r="A6" s="120"/>
      <c r="B6" s="121"/>
      <c r="C6" s="122"/>
      <c r="D6" s="123"/>
      <c r="E6" s="143" t="s">
        <v>4</v>
      </c>
      <c r="F6" s="144"/>
      <c r="G6" s="30"/>
      <c r="H6" s="31" t="s">
        <v>22</v>
      </c>
      <c r="I6" s="11"/>
      <c r="J6" s="11"/>
      <c r="K6" s="5"/>
    </row>
    <row r="7" spans="1:18" s="5" customFormat="1" ht="13.5" thickBot="1">
      <c r="A7" s="124"/>
      <c r="B7" s="125"/>
      <c r="C7" s="126"/>
      <c r="D7" s="125"/>
      <c r="E7" s="145" t="s">
        <v>5</v>
      </c>
      <c r="F7" s="171"/>
      <c r="G7" s="174" t="s">
        <v>51</v>
      </c>
      <c r="H7" s="172"/>
      <c r="I7" s="172"/>
      <c r="J7" s="172"/>
      <c r="K7" s="173"/>
      <c r="M7" s="168" t="s">
        <v>21</v>
      </c>
      <c r="N7" s="169"/>
      <c r="O7"/>
      <c r="P7" s="78" t="s">
        <v>50</v>
      </c>
      <c r="Q7" s="170"/>
      <c r="R7" s="77"/>
    </row>
    <row r="8" spans="1:18" s="5" customFormat="1" ht="12.75">
      <c r="A8" s="124"/>
      <c r="B8" s="125" t="s">
        <v>6</v>
      </c>
      <c r="C8" s="125" t="s">
        <v>7</v>
      </c>
      <c r="D8" s="127" t="s">
        <v>8</v>
      </c>
      <c r="E8" s="146" t="s">
        <v>9</v>
      </c>
      <c r="F8" s="146" t="s">
        <v>10</v>
      </c>
      <c r="G8" s="5" t="s">
        <v>11</v>
      </c>
      <c r="H8" s="5" t="s">
        <v>14</v>
      </c>
      <c r="I8" s="5" t="s">
        <v>15</v>
      </c>
      <c r="J8" s="5" t="s">
        <v>12</v>
      </c>
      <c r="K8" s="5" t="s">
        <v>13</v>
      </c>
      <c r="O8"/>
      <c r="P8"/>
      <c r="Q8"/>
      <c r="R8"/>
    </row>
    <row r="9" spans="2:18" ht="13.5" thickBot="1">
      <c r="B9" s="128">
        <v>39814</v>
      </c>
      <c r="C9" s="128">
        <v>39844</v>
      </c>
      <c r="D9" s="129">
        <v>39814</v>
      </c>
      <c r="E9" s="140">
        <v>107.1</v>
      </c>
      <c r="F9" s="141">
        <v>82.4</v>
      </c>
      <c r="G9" s="32">
        <f>E9*0.57+F9*0.43</f>
        <v>96.47899999999998</v>
      </c>
      <c r="H9" s="33">
        <f aca="true" t="shared" si="0" ref="H9:I12">E9/VLOOKUP($J9,$M$10:$N$29,2)</f>
        <v>1.1945780090569313</v>
      </c>
      <c r="I9" s="33">
        <f t="shared" si="0"/>
        <v>0.9190777586021583</v>
      </c>
      <c r="J9" s="29">
        <f>YEAR(B9)</f>
        <v>2009</v>
      </c>
      <c r="K9" s="1">
        <f>MONTH(B9)</f>
        <v>1</v>
      </c>
      <c r="O9"/>
      <c r="P9" s="185"/>
      <c r="Q9" s="186" t="s">
        <v>58</v>
      </c>
      <c r="R9" s="187"/>
    </row>
    <row r="10" spans="2:18" ht="12.75">
      <c r="B10" s="128">
        <v>39845</v>
      </c>
      <c r="C10" s="128">
        <v>39872</v>
      </c>
      <c r="D10" s="129">
        <v>39845</v>
      </c>
      <c r="E10" s="139">
        <v>105</v>
      </c>
      <c r="F10" s="142">
        <v>80</v>
      </c>
      <c r="G10" s="32">
        <f>E10*0.57+F10*0.43</f>
        <v>94.25</v>
      </c>
      <c r="H10" s="33">
        <f t="shared" si="0"/>
        <v>1.171154910840129</v>
      </c>
      <c r="I10" s="33">
        <f t="shared" si="0"/>
        <v>0.892308503497241</v>
      </c>
      <c r="J10" s="29">
        <f>YEAR(B10)</f>
        <v>2009</v>
      </c>
      <c r="K10" s="1">
        <f>MONTH(B10)</f>
        <v>2</v>
      </c>
      <c r="M10" s="162">
        <v>2009</v>
      </c>
      <c r="N10" s="163">
        <f aca="true" t="shared" si="1" ref="N10:N30">SUMIF($J$10:$J$249,M10,$G$10:$G$249)/COUNTIF($J$10:$J$249,M10)</f>
        <v>89.6550909090909</v>
      </c>
      <c r="O10"/>
      <c r="P10" s="185" t="s">
        <v>13</v>
      </c>
      <c r="Q10" s="52" t="s">
        <v>14</v>
      </c>
      <c r="R10" s="194" t="s">
        <v>15</v>
      </c>
    </row>
    <row r="11" spans="2:18" ht="12.75">
      <c r="B11" s="128">
        <v>39873</v>
      </c>
      <c r="C11" s="128">
        <v>39903</v>
      </c>
      <c r="D11" s="129">
        <v>39873</v>
      </c>
      <c r="E11" s="139">
        <v>102.9</v>
      </c>
      <c r="F11" s="142">
        <v>77.6</v>
      </c>
      <c r="G11" s="32">
        <f>E11*0.57+F11*0.43</f>
        <v>92.02099999999999</v>
      </c>
      <c r="H11" s="33">
        <f t="shared" si="0"/>
        <v>1.1477318126233262</v>
      </c>
      <c r="I11" s="33">
        <f t="shared" si="0"/>
        <v>0.8655392483923238</v>
      </c>
      <c r="J11" s="29">
        <f>YEAR(B11)</f>
        <v>2009</v>
      </c>
      <c r="K11" s="1">
        <f>MONTH(B11)</f>
        <v>3</v>
      </c>
      <c r="M11" s="164">
        <f>M10+1</f>
        <v>2010</v>
      </c>
      <c r="N11" s="165">
        <f t="shared" si="1"/>
        <v>81.349375</v>
      </c>
      <c r="O11"/>
      <c r="P11" s="6">
        <v>1</v>
      </c>
      <c r="Q11" s="12">
        <f aca="true" t="shared" si="2" ref="Q11:Q22">SUMIF($K$9:$K$249,$P11,H$9:H$249)/COUNTIF($K$9:$K$249,$P11)</f>
        <v>1.093952234911298</v>
      </c>
      <c r="R11" s="13">
        <f aca="true" t="shared" si="3" ref="R11:R22">SUMIF($K$9:$K$249,$P11,I$9:I$249)/COUNTIF($K$9:$K$249,$P11)</f>
        <v>0.9369967563233571</v>
      </c>
    </row>
    <row r="12" spans="2:18" ht="12.75">
      <c r="B12" s="128">
        <v>39904</v>
      </c>
      <c r="C12" s="128">
        <v>39933</v>
      </c>
      <c r="D12" s="129">
        <v>39904</v>
      </c>
      <c r="E12" s="139">
        <v>94.57</v>
      </c>
      <c r="F12" s="142">
        <v>68.265</v>
      </c>
      <c r="G12" s="32">
        <f>E12*0.57+F12*0.43</f>
        <v>83.25885</v>
      </c>
      <c r="H12" s="33">
        <f t="shared" si="0"/>
        <v>1.054820189696676</v>
      </c>
      <c r="I12" s="33">
        <f t="shared" si="0"/>
        <v>0.7614179998904895</v>
      </c>
      <c r="J12" s="29">
        <f>YEAR(B12)</f>
        <v>2009</v>
      </c>
      <c r="K12" s="1">
        <f>MONTH(B12)</f>
        <v>4</v>
      </c>
      <c r="M12" s="164">
        <f aca="true" t="shared" si="4" ref="M12:M28">M11+1</f>
        <v>2011</v>
      </c>
      <c r="N12" s="165">
        <f t="shared" si="1"/>
        <v>78.59999999999998</v>
      </c>
      <c r="O12"/>
      <c r="P12" s="8">
        <v>2</v>
      </c>
      <c r="Q12" s="14">
        <f t="shared" si="2"/>
        <v>1.0461303288464503</v>
      </c>
      <c r="R12" s="15">
        <f t="shared" si="3"/>
        <v>0.8992001551664679</v>
      </c>
    </row>
    <row r="13" spans="2:18" ht="12.75">
      <c r="B13" s="128">
        <v>39934</v>
      </c>
      <c r="C13" s="128">
        <v>39964</v>
      </c>
      <c r="D13" s="129">
        <v>39934</v>
      </c>
      <c r="E13" s="139">
        <v>93.605</v>
      </c>
      <c r="F13" s="142">
        <v>56.58</v>
      </c>
      <c r="G13" s="32">
        <f aca="true" t="shared" si="5" ref="G13:G65">E13*0.57+F13*0.43</f>
        <v>77.68424999999999</v>
      </c>
      <c r="H13" s="33">
        <f aca="true" t="shared" si="6" ref="H13:H73">E13/VLOOKUP($J13,$M$10:$N$29,2)</f>
        <v>1.0440567183732405</v>
      </c>
      <c r="I13" s="33">
        <f aca="true" t="shared" si="7" ref="I13:I73">F13/VLOOKUP($J13,$M$10:$N$29,2)</f>
        <v>0.6310851890984237</v>
      </c>
      <c r="J13" s="29">
        <f aca="true" t="shared" si="8" ref="J13:J74">YEAR(B13)</f>
        <v>2009</v>
      </c>
      <c r="K13" s="1">
        <f aca="true" t="shared" si="9" ref="K13:K65">MONTH(B13)</f>
        <v>5</v>
      </c>
      <c r="M13" s="164">
        <f t="shared" si="4"/>
        <v>2012</v>
      </c>
      <c r="N13" s="165">
        <f t="shared" si="1"/>
        <v>82.455</v>
      </c>
      <c r="O13"/>
      <c r="P13" s="8">
        <v>3</v>
      </c>
      <c r="Q13" s="14">
        <f t="shared" si="2"/>
        <v>0.9818971004997368</v>
      </c>
      <c r="R13" s="15">
        <f t="shared" si="3"/>
        <v>0.8590732600995139</v>
      </c>
    </row>
    <row r="14" spans="2:18" ht="12.75">
      <c r="B14" s="128">
        <v>39965</v>
      </c>
      <c r="C14" s="128">
        <v>39994</v>
      </c>
      <c r="D14" s="129">
        <v>39965</v>
      </c>
      <c r="E14" s="139">
        <v>101.325</v>
      </c>
      <c r="F14" s="142">
        <v>59.655</v>
      </c>
      <c r="G14" s="32">
        <f t="shared" si="5"/>
        <v>83.4069</v>
      </c>
      <c r="H14" s="33">
        <f t="shared" si="6"/>
        <v>1.1301644889607243</v>
      </c>
      <c r="I14" s="33">
        <f t="shared" si="7"/>
        <v>0.6653832972015989</v>
      </c>
      <c r="J14" s="29">
        <f t="shared" si="8"/>
        <v>2009</v>
      </c>
      <c r="K14" s="1">
        <f t="shared" si="9"/>
        <v>6</v>
      </c>
      <c r="M14" s="164">
        <f t="shared" si="4"/>
        <v>2013</v>
      </c>
      <c r="N14" s="165">
        <f t="shared" si="1"/>
        <v>85.8825</v>
      </c>
      <c r="O14"/>
      <c r="P14" s="8">
        <v>4</v>
      </c>
      <c r="Q14" s="14">
        <f t="shared" si="2"/>
        <v>0.9615773832165599</v>
      </c>
      <c r="R14" s="15">
        <f t="shared" si="3"/>
        <v>0.8314029138914899</v>
      </c>
    </row>
    <row r="15" spans="2:18" ht="12.75">
      <c r="B15" s="128">
        <v>39995</v>
      </c>
      <c r="C15" s="128">
        <v>40025</v>
      </c>
      <c r="D15" s="129">
        <v>39995</v>
      </c>
      <c r="E15" s="139">
        <v>133.38</v>
      </c>
      <c r="F15" s="142">
        <v>73.32</v>
      </c>
      <c r="G15" s="32">
        <f t="shared" si="5"/>
        <v>107.55419999999998</v>
      </c>
      <c r="H15" s="33">
        <f t="shared" si="6"/>
        <v>1.487701352455775</v>
      </c>
      <c r="I15" s="33">
        <f t="shared" si="7"/>
        <v>0.8178007434552214</v>
      </c>
      <c r="J15" s="29">
        <f t="shared" si="8"/>
        <v>2009</v>
      </c>
      <c r="K15" s="1">
        <f t="shared" si="9"/>
        <v>7</v>
      </c>
      <c r="M15" s="164">
        <f t="shared" si="4"/>
        <v>2014</v>
      </c>
      <c r="N15" s="165">
        <f t="shared" si="1"/>
        <v>86.63410416666666</v>
      </c>
      <c r="O15"/>
      <c r="P15" s="8">
        <v>5</v>
      </c>
      <c r="Q15" s="14">
        <f t="shared" si="2"/>
        <v>0.982366754691868</v>
      </c>
      <c r="R15" s="15">
        <f t="shared" si="3"/>
        <v>0.7799432323817855</v>
      </c>
    </row>
    <row r="16" spans="2:18" ht="12.75">
      <c r="B16" s="128">
        <v>40026</v>
      </c>
      <c r="C16" s="128">
        <v>40056</v>
      </c>
      <c r="D16" s="129">
        <v>40026</v>
      </c>
      <c r="E16" s="139">
        <v>130.91</v>
      </c>
      <c r="F16" s="142">
        <v>81.12</v>
      </c>
      <c r="G16" s="32">
        <f t="shared" si="5"/>
        <v>109.50029999999998</v>
      </c>
      <c r="H16" s="33">
        <f t="shared" si="6"/>
        <v>1.4601513274102977</v>
      </c>
      <c r="I16" s="33">
        <f t="shared" si="7"/>
        <v>0.9048008225462024</v>
      </c>
      <c r="J16" s="29">
        <f t="shared" si="8"/>
        <v>2009</v>
      </c>
      <c r="K16" s="1">
        <f t="shared" si="9"/>
        <v>8</v>
      </c>
      <c r="M16" s="164">
        <f t="shared" si="4"/>
        <v>2015</v>
      </c>
      <c r="N16" s="165">
        <f t="shared" si="1"/>
        <v>82.35657916666666</v>
      </c>
      <c r="O16"/>
      <c r="P16" s="8">
        <v>6</v>
      </c>
      <c r="Q16" s="14">
        <f t="shared" si="2"/>
        <v>1.1291480467118362</v>
      </c>
      <c r="R16" s="15">
        <f t="shared" si="3"/>
        <v>0.8151771185901941</v>
      </c>
    </row>
    <row r="17" spans="2:18" ht="12.75">
      <c r="B17" s="128">
        <v>40057</v>
      </c>
      <c r="C17" s="128">
        <v>40086</v>
      </c>
      <c r="D17" s="129">
        <v>40057</v>
      </c>
      <c r="E17" s="139">
        <v>106.21</v>
      </c>
      <c r="F17" s="142">
        <v>79.56</v>
      </c>
      <c r="G17" s="32">
        <f t="shared" si="5"/>
        <v>94.75049999999999</v>
      </c>
      <c r="H17" s="33">
        <f t="shared" si="6"/>
        <v>1.1846510769555245</v>
      </c>
      <c r="I17" s="33">
        <f t="shared" si="7"/>
        <v>0.8874008067280063</v>
      </c>
      <c r="J17" s="29">
        <f t="shared" si="8"/>
        <v>2009</v>
      </c>
      <c r="K17" s="1">
        <f t="shared" si="9"/>
        <v>9</v>
      </c>
      <c r="M17" s="164">
        <f t="shared" si="4"/>
        <v>2016</v>
      </c>
      <c r="N17" s="165">
        <f t="shared" si="1"/>
        <v>80.57912499999999</v>
      </c>
      <c r="O17"/>
      <c r="P17" s="8">
        <v>7</v>
      </c>
      <c r="Q17" s="14">
        <f t="shared" si="2"/>
        <v>1.4036031116316359</v>
      </c>
      <c r="R17" s="15">
        <f t="shared" si="3"/>
        <v>0.92038962711948</v>
      </c>
    </row>
    <row r="18" spans="2:18" ht="12.75">
      <c r="B18" s="128">
        <v>40087</v>
      </c>
      <c r="C18" s="128">
        <v>40117</v>
      </c>
      <c r="D18" s="129">
        <v>40087</v>
      </c>
      <c r="E18" s="139">
        <v>89.89</v>
      </c>
      <c r="F18" s="142">
        <v>71</v>
      </c>
      <c r="G18" s="32">
        <f t="shared" si="5"/>
        <v>81.7673</v>
      </c>
      <c r="H18" s="33">
        <f t="shared" si="6"/>
        <v>1.0026201422420875</v>
      </c>
      <c r="I18" s="33">
        <f t="shared" si="7"/>
        <v>0.7919237968538014</v>
      </c>
      <c r="J18" s="29">
        <f t="shared" si="8"/>
        <v>2009</v>
      </c>
      <c r="K18" s="1">
        <f t="shared" si="9"/>
        <v>10</v>
      </c>
      <c r="M18" s="164">
        <f t="shared" si="4"/>
        <v>2017</v>
      </c>
      <c r="N18" s="165">
        <f t="shared" si="1"/>
        <v>86.08936666666666</v>
      </c>
      <c r="O18"/>
      <c r="P18" s="8">
        <v>8</v>
      </c>
      <c r="Q18" s="14">
        <f t="shared" si="2"/>
        <v>1.4283738716507066</v>
      </c>
      <c r="R18" s="15">
        <f t="shared" si="3"/>
        <v>0.9438720360018594</v>
      </c>
    </row>
    <row r="19" spans="2:18" ht="12.75">
      <c r="B19" s="128">
        <v>40118</v>
      </c>
      <c r="C19" s="128">
        <v>40147</v>
      </c>
      <c r="D19" s="129">
        <v>40118</v>
      </c>
      <c r="E19" s="139">
        <v>86.33</v>
      </c>
      <c r="F19" s="142">
        <v>69.58</v>
      </c>
      <c r="G19" s="32">
        <f t="shared" si="5"/>
        <v>79.1275</v>
      </c>
      <c r="H19" s="33">
        <f t="shared" si="6"/>
        <v>0.9629124138364602</v>
      </c>
      <c r="I19" s="33">
        <f t="shared" si="7"/>
        <v>0.7760853209167253</v>
      </c>
      <c r="J19" s="29">
        <f t="shared" si="8"/>
        <v>2009</v>
      </c>
      <c r="K19" s="1">
        <f t="shared" si="9"/>
        <v>11</v>
      </c>
      <c r="M19" s="164">
        <f t="shared" si="4"/>
        <v>2018</v>
      </c>
      <c r="N19" s="165">
        <f t="shared" si="1"/>
        <v>93.8929333333333</v>
      </c>
      <c r="O19"/>
      <c r="P19" s="8">
        <v>9</v>
      </c>
      <c r="Q19" s="14">
        <f t="shared" si="2"/>
        <v>1.1911629086495523</v>
      </c>
      <c r="R19" s="15">
        <f t="shared" si="3"/>
        <v>0.9011609181823591</v>
      </c>
    </row>
    <row r="20" spans="2:18" ht="12.75">
      <c r="B20" s="128">
        <v>40148</v>
      </c>
      <c r="C20" s="128">
        <v>40178</v>
      </c>
      <c r="D20" s="129">
        <v>40148</v>
      </c>
      <c r="E20" s="139">
        <v>90.78</v>
      </c>
      <c r="F20" s="142">
        <v>72.42</v>
      </c>
      <c r="G20" s="32">
        <f t="shared" si="5"/>
        <v>82.8852</v>
      </c>
      <c r="H20" s="33">
        <f t="shared" si="6"/>
        <v>1.0125470743434943</v>
      </c>
      <c r="I20" s="33">
        <f t="shared" si="7"/>
        <v>0.8077622727908774</v>
      </c>
      <c r="J20" s="29">
        <f t="shared" si="8"/>
        <v>2009</v>
      </c>
      <c r="K20" s="1">
        <f t="shared" si="9"/>
        <v>12</v>
      </c>
      <c r="M20" s="164">
        <f t="shared" si="4"/>
        <v>2019</v>
      </c>
      <c r="N20" s="165">
        <f t="shared" si="1"/>
        <v>97.20689166666664</v>
      </c>
      <c r="O20"/>
      <c r="P20" s="8">
        <v>10</v>
      </c>
      <c r="Q20" s="14">
        <f t="shared" si="2"/>
        <v>0.9747324683745031</v>
      </c>
      <c r="R20" s="15">
        <f t="shared" si="3"/>
        <v>0.8490148170008835</v>
      </c>
    </row>
    <row r="21" spans="2:18" ht="12.75">
      <c r="B21" s="128">
        <v>40179</v>
      </c>
      <c r="C21" s="128">
        <v>40209</v>
      </c>
      <c r="D21" s="129">
        <v>40179</v>
      </c>
      <c r="E21" s="139">
        <v>95.1</v>
      </c>
      <c r="F21" s="142">
        <v>70.15</v>
      </c>
      <c r="G21" s="32">
        <f t="shared" si="5"/>
        <v>84.3715</v>
      </c>
      <c r="H21" s="33">
        <f t="shared" si="6"/>
        <v>1.1690317227391114</v>
      </c>
      <c r="I21" s="33">
        <f t="shared" si="7"/>
        <v>0.862329919559923</v>
      </c>
      <c r="J21" s="29">
        <f t="shared" si="8"/>
        <v>2010</v>
      </c>
      <c r="K21" s="1">
        <f t="shared" si="9"/>
        <v>1</v>
      </c>
      <c r="M21" s="164">
        <f t="shared" si="4"/>
        <v>2020</v>
      </c>
      <c r="N21" s="165">
        <f t="shared" si="1"/>
        <v>98.24165833333332</v>
      </c>
      <c r="O21"/>
      <c r="P21" s="8">
        <v>11</v>
      </c>
      <c r="Q21" s="14">
        <f t="shared" si="2"/>
        <v>0.9579326496083717</v>
      </c>
      <c r="R21" s="15">
        <f t="shared" si="3"/>
        <v>0.8538478979338049</v>
      </c>
    </row>
    <row r="22" spans="2:18" ht="12.75">
      <c r="B22" s="128">
        <v>40210</v>
      </c>
      <c r="C22" s="128">
        <v>40237</v>
      </c>
      <c r="D22" s="129">
        <v>40210</v>
      </c>
      <c r="E22" s="139">
        <v>93</v>
      </c>
      <c r="F22" s="142">
        <v>67.75</v>
      </c>
      <c r="G22" s="32">
        <f t="shared" si="5"/>
        <v>82.1425</v>
      </c>
      <c r="H22" s="33">
        <f t="shared" si="6"/>
        <v>1.143217142110803</v>
      </c>
      <c r="I22" s="33">
        <f t="shared" si="7"/>
        <v>0.832827541698999</v>
      </c>
      <c r="J22" s="29">
        <f t="shared" si="8"/>
        <v>2010</v>
      </c>
      <c r="K22" s="1">
        <f t="shared" si="9"/>
        <v>2</v>
      </c>
      <c r="M22" s="164">
        <f t="shared" si="4"/>
        <v>2021</v>
      </c>
      <c r="N22" s="165">
        <f t="shared" si="1"/>
        <v>101.07523333333334</v>
      </c>
      <c r="O22"/>
      <c r="P22" s="16">
        <v>12</v>
      </c>
      <c r="Q22" s="17">
        <f t="shared" si="2"/>
        <v>1.0074928221058264</v>
      </c>
      <c r="R22" s="18">
        <f t="shared" si="3"/>
        <v>0.8848264925199729</v>
      </c>
    </row>
    <row r="23" spans="2:18" ht="12.75">
      <c r="B23" s="128">
        <v>40238</v>
      </c>
      <c r="C23" s="128">
        <v>40268</v>
      </c>
      <c r="D23" s="129">
        <v>40238</v>
      </c>
      <c r="E23" s="139">
        <v>90.9</v>
      </c>
      <c r="F23" s="142">
        <v>65.35</v>
      </c>
      <c r="G23" s="32">
        <f t="shared" si="5"/>
        <v>79.9135</v>
      </c>
      <c r="H23" s="33">
        <f t="shared" si="6"/>
        <v>1.1174025614824947</v>
      </c>
      <c r="I23" s="33">
        <f t="shared" si="7"/>
        <v>0.803325163838075</v>
      </c>
      <c r="J23" s="29">
        <f t="shared" si="8"/>
        <v>2010</v>
      </c>
      <c r="K23" s="1">
        <f t="shared" si="9"/>
        <v>3</v>
      </c>
      <c r="M23" s="164">
        <f t="shared" si="4"/>
        <v>2022</v>
      </c>
      <c r="N23" s="165">
        <f t="shared" si="1"/>
        <v>103.605825</v>
      </c>
      <c r="O23"/>
      <c r="P23"/>
      <c r="Q23"/>
      <c r="R23"/>
    </row>
    <row r="24" spans="2:19" ht="12.75">
      <c r="B24" s="128">
        <v>40269</v>
      </c>
      <c r="C24" s="128">
        <v>40298</v>
      </c>
      <c r="D24" s="129">
        <v>40269</v>
      </c>
      <c r="E24" s="139">
        <v>87.57</v>
      </c>
      <c r="F24" s="142">
        <v>60.765</v>
      </c>
      <c r="G24" s="32">
        <f t="shared" si="5"/>
        <v>76.04384999999999</v>
      </c>
      <c r="H24" s="33">
        <f t="shared" si="6"/>
        <v>1.0764680122004624</v>
      </c>
      <c r="I24" s="33">
        <f t="shared" si="7"/>
        <v>0.7469633294662682</v>
      </c>
      <c r="J24" s="29">
        <f t="shared" si="8"/>
        <v>2010</v>
      </c>
      <c r="K24" s="1">
        <f t="shared" si="9"/>
        <v>4</v>
      </c>
      <c r="M24" s="164">
        <f t="shared" si="4"/>
        <v>2023</v>
      </c>
      <c r="N24" s="165">
        <f t="shared" si="1"/>
        <v>104.96570000000001</v>
      </c>
      <c r="O24"/>
      <c r="P24"/>
      <c r="Q24"/>
      <c r="R24"/>
      <c r="S24"/>
    </row>
    <row r="25" spans="2:19" ht="12.75">
      <c r="B25" s="128">
        <v>40299</v>
      </c>
      <c r="C25" s="128">
        <v>40329</v>
      </c>
      <c r="D25" s="129">
        <v>40299</v>
      </c>
      <c r="E25" s="139">
        <v>86.605</v>
      </c>
      <c r="F25" s="142">
        <v>49.08</v>
      </c>
      <c r="G25" s="32">
        <f t="shared" si="5"/>
        <v>70.46924999999999</v>
      </c>
      <c r="H25" s="33">
        <f t="shared" si="6"/>
        <v>1.0646055977688829</v>
      </c>
      <c r="I25" s="33">
        <f t="shared" si="7"/>
        <v>0.6033236272558947</v>
      </c>
      <c r="J25" s="29">
        <f t="shared" si="8"/>
        <v>2010</v>
      </c>
      <c r="K25" s="1">
        <f t="shared" si="9"/>
        <v>5</v>
      </c>
      <c r="M25" s="164">
        <f t="shared" si="4"/>
        <v>2024</v>
      </c>
      <c r="N25" s="165">
        <f t="shared" si="1"/>
        <v>106.83172499999999</v>
      </c>
      <c r="O25"/>
      <c r="P25"/>
      <c r="Q25"/>
      <c r="R25"/>
      <c r="S25"/>
    </row>
    <row r="26" spans="2:19" ht="12.75">
      <c r="B26" s="128">
        <v>40330</v>
      </c>
      <c r="C26" s="128">
        <v>40359</v>
      </c>
      <c r="D26" s="129">
        <v>40330</v>
      </c>
      <c r="E26" s="139">
        <v>94.325</v>
      </c>
      <c r="F26" s="142">
        <v>52.155</v>
      </c>
      <c r="G26" s="32">
        <f t="shared" si="5"/>
        <v>76.19189999999999</v>
      </c>
      <c r="H26" s="33">
        <f t="shared" si="6"/>
        <v>1.1595049132215214</v>
      </c>
      <c r="I26" s="33">
        <f t="shared" si="7"/>
        <v>0.6411235488902036</v>
      </c>
      <c r="J26" s="29">
        <f t="shared" si="8"/>
        <v>2010</v>
      </c>
      <c r="K26" s="1">
        <f t="shared" si="9"/>
        <v>6</v>
      </c>
      <c r="M26" s="164">
        <f t="shared" si="4"/>
        <v>2025</v>
      </c>
      <c r="N26" s="165">
        <f t="shared" si="1"/>
        <v>108.79090000000001</v>
      </c>
      <c r="O26"/>
      <c r="P26"/>
      <c r="Q26"/>
      <c r="R26"/>
      <c r="S26"/>
    </row>
    <row r="27" spans="2:19" ht="12.75">
      <c r="B27" s="128">
        <v>40360</v>
      </c>
      <c r="C27" s="128">
        <v>40390</v>
      </c>
      <c r="D27" s="129">
        <v>40360</v>
      </c>
      <c r="E27" s="139">
        <v>124.88</v>
      </c>
      <c r="F27" s="142">
        <v>67.57</v>
      </c>
      <c r="G27" s="32">
        <f t="shared" si="5"/>
        <v>100.23669999999998</v>
      </c>
      <c r="H27" s="33">
        <f t="shared" si="6"/>
        <v>1.5351070613634095</v>
      </c>
      <c r="I27" s="33">
        <f t="shared" si="7"/>
        <v>0.8306148633594296</v>
      </c>
      <c r="J27" s="29">
        <f t="shared" si="8"/>
        <v>2010</v>
      </c>
      <c r="K27" s="1">
        <f t="shared" si="9"/>
        <v>7</v>
      </c>
      <c r="M27" s="164">
        <f t="shared" si="4"/>
        <v>2026</v>
      </c>
      <c r="N27" s="165">
        <f t="shared" si="1"/>
        <v>110.65466666666667</v>
      </c>
      <c r="O27"/>
      <c r="P27"/>
      <c r="Q27"/>
      <c r="R27"/>
      <c r="S27"/>
    </row>
    <row r="28" spans="2:19" ht="12.75">
      <c r="B28" s="128">
        <v>40391</v>
      </c>
      <c r="C28" s="128">
        <v>40421</v>
      </c>
      <c r="D28" s="129">
        <v>40391</v>
      </c>
      <c r="E28" s="139">
        <v>122.41</v>
      </c>
      <c r="F28" s="142">
        <v>75.37</v>
      </c>
      <c r="G28" s="32">
        <f t="shared" si="5"/>
        <v>102.18279999999999</v>
      </c>
      <c r="H28" s="33">
        <f t="shared" si="6"/>
        <v>1.5047441974815419</v>
      </c>
      <c r="I28" s="33">
        <f t="shared" si="7"/>
        <v>0.9264975914074326</v>
      </c>
      <c r="J28" s="29">
        <f t="shared" si="8"/>
        <v>2010</v>
      </c>
      <c r="K28" s="1">
        <f t="shared" si="9"/>
        <v>8</v>
      </c>
      <c r="M28" s="164">
        <f t="shared" si="4"/>
        <v>2027</v>
      </c>
      <c r="N28" s="165">
        <f t="shared" si="1"/>
        <v>112.17870833333335</v>
      </c>
      <c r="O28"/>
      <c r="P28"/>
      <c r="Q28"/>
      <c r="R28"/>
      <c r="S28"/>
    </row>
    <row r="29" spans="2:19" ht="12.75">
      <c r="B29" s="128">
        <v>40422</v>
      </c>
      <c r="C29" s="128">
        <v>40451</v>
      </c>
      <c r="D29" s="129">
        <v>40422</v>
      </c>
      <c r="E29" s="139">
        <v>97.71</v>
      </c>
      <c r="F29" s="142">
        <v>73.81</v>
      </c>
      <c r="G29" s="32">
        <f t="shared" si="5"/>
        <v>87.43299999999999</v>
      </c>
      <c r="H29" s="33">
        <f t="shared" si="6"/>
        <v>1.2011155586628661</v>
      </c>
      <c r="I29" s="33">
        <f t="shared" si="7"/>
        <v>0.907321045797832</v>
      </c>
      <c r="J29" s="29">
        <f t="shared" si="8"/>
        <v>2010</v>
      </c>
      <c r="K29" s="1">
        <f t="shared" si="9"/>
        <v>9</v>
      </c>
      <c r="M29" s="164">
        <f>M28+1</f>
        <v>2028</v>
      </c>
      <c r="N29" s="165">
        <f t="shared" si="1"/>
        <v>114.29150833333334</v>
      </c>
      <c r="O29"/>
      <c r="P29"/>
      <c r="Q29"/>
      <c r="R29"/>
      <c r="S29"/>
    </row>
    <row r="30" spans="2:19" ht="13.5" thickBot="1">
      <c r="B30" s="128">
        <v>40452</v>
      </c>
      <c r="C30" s="128">
        <v>40482</v>
      </c>
      <c r="D30" s="129">
        <v>40452</v>
      </c>
      <c r="E30" s="139">
        <v>81.14</v>
      </c>
      <c r="F30" s="142">
        <v>62</v>
      </c>
      <c r="G30" s="32">
        <f t="shared" si="5"/>
        <v>72.90979999999999</v>
      </c>
      <c r="H30" s="33">
        <f t="shared" si="6"/>
        <v>0.9974262248480705</v>
      </c>
      <c r="I30" s="33">
        <f t="shared" si="7"/>
        <v>0.762144761407202</v>
      </c>
      <c r="J30" s="29">
        <f t="shared" si="8"/>
        <v>2010</v>
      </c>
      <c r="K30" s="1">
        <f t="shared" si="9"/>
        <v>10</v>
      </c>
      <c r="M30" s="166">
        <f>M29+1</f>
        <v>2029</v>
      </c>
      <c r="N30" s="167">
        <f t="shared" si="1"/>
        <v>118.85719999999998</v>
      </c>
      <c r="O30"/>
      <c r="P30"/>
      <c r="Q30"/>
      <c r="R30"/>
      <c r="S30"/>
    </row>
    <row r="31" spans="2:19" ht="12.75">
      <c r="B31" s="128">
        <v>40483</v>
      </c>
      <c r="C31" s="128">
        <v>40512</v>
      </c>
      <c r="D31" s="129">
        <v>40483</v>
      </c>
      <c r="E31" s="139">
        <v>77.58</v>
      </c>
      <c r="F31" s="142">
        <v>60.58</v>
      </c>
      <c r="G31" s="32">
        <f t="shared" si="5"/>
        <v>70.27</v>
      </c>
      <c r="H31" s="33">
        <f t="shared" si="6"/>
        <v>0.9536643643543666</v>
      </c>
      <c r="I31" s="33">
        <f t="shared" si="7"/>
        <v>0.7446891878394887</v>
      </c>
      <c r="J31" s="29">
        <f t="shared" si="8"/>
        <v>2010</v>
      </c>
      <c r="K31" s="1">
        <f t="shared" si="9"/>
        <v>11</v>
      </c>
      <c r="O31"/>
      <c r="P31"/>
      <c r="Q31"/>
      <c r="R31"/>
      <c r="S31"/>
    </row>
    <row r="32" spans="2:19" ht="12.75">
      <c r="B32" s="128">
        <v>40513</v>
      </c>
      <c r="C32" s="128">
        <v>40543</v>
      </c>
      <c r="D32" s="129">
        <v>40513</v>
      </c>
      <c r="E32" s="139">
        <v>82.03</v>
      </c>
      <c r="F32" s="142">
        <v>63.42</v>
      </c>
      <c r="G32" s="32">
        <f t="shared" si="5"/>
        <v>74.0277</v>
      </c>
      <c r="H32" s="33">
        <f t="shared" si="6"/>
        <v>1.0083666899714965</v>
      </c>
      <c r="I32" s="33">
        <f t="shared" si="7"/>
        <v>0.7796003349749153</v>
      </c>
      <c r="J32" s="29">
        <f t="shared" si="8"/>
        <v>2010</v>
      </c>
      <c r="K32" s="1">
        <f t="shared" si="9"/>
        <v>12</v>
      </c>
      <c r="O32"/>
      <c r="P32"/>
      <c r="Q32"/>
      <c r="R32"/>
      <c r="S32"/>
    </row>
    <row r="33" spans="2:19" ht="12.75">
      <c r="B33" s="128">
        <v>40544</v>
      </c>
      <c r="C33" s="128">
        <v>40574</v>
      </c>
      <c r="D33" s="129">
        <v>40544</v>
      </c>
      <c r="E33" s="139">
        <v>91.6</v>
      </c>
      <c r="F33" s="142">
        <v>67.65</v>
      </c>
      <c r="G33" s="32">
        <f t="shared" si="5"/>
        <v>81.30149999999999</v>
      </c>
      <c r="H33" s="33">
        <f t="shared" si="6"/>
        <v>1.1653944020356237</v>
      </c>
      <c r="I33" s="33">
        <f t="shared" si="7"/>
        <v>0.8606870229007636</v>
      </c>
      <c r="J33" s="29">
        <f t="shared" si="8"/>
        <v>2011</v>
      </c>
      <c r="K33" s="1">
        <f t="shared" si="9"/>
        <v>1</v>
      </c>
      <c r="O33"/>
      <c r="P33"/>
      <c r="Q33"/>
      <c r="R33"/>
      <c r="S33"/>
    </row>
    <row r="34" spans="2:19" ht="12.75">
      <c r="B34" s="128">
        <v>40575</v>
      </c>
      <c r="C34" s="128">
        <v>40602</v>
      </c>
      <c r="D34" s="129">
        <v>40575</v>
      </c>
      <c r="E34" s="139">
        <v>89.5</v>
      </c>
      <c r="F34" s="142">
        <v>65.25</v>
      </c>
      <c r="G34" s="32">
        <f t="shared" si="5"/>
        <v>79.07249999999999</v>
      </c>
      <c r="H34" s="33">
        <f t="shared" si="6"/>
        <v>1.1386768447837152</v>
      </c>
      <c r="I34" s="33">
        <f t="shared" si="7"/>
        <v>0.8301526717557254</v>
      </c>
      <c r="J34" s="29">
        <f t="shared" si="8"/>
        <v>2011</v>
      </c>
      <c r="K34" s="1">
        <f t="shared" si="9"/>
        <v>2</v>
      </c>
      <c r="O34"/>
      <c r="P34"/>
      <c r="Q34"/>
      <c r="R34"/>
      <c r="S34"/>
    </row>
    <row r="35" spans="2:19" ht="12.75">
      <c r="B35" s="128">
        <v>40603</v>
      </c>
      <c r="C35" s="128">
        <v>40633</v>
      </c>
      <c r="D35" s="129">
        <v>40603</v>
      </c>
      <c r="E35" s="139">
        <v>87.4</v>
      </c>
      <c r="F35" s="142">
        <v>62.85</v>
      </c>
      <c r="G35" s="32">
        <f t="shared" si="5"/>
        <v>76.8435</v>
      </c>
      <c r="H35" s="33">
        <f t="shared" si="6"/>
        <v>1.111959287531807</v>
      </c>
      <c r="I35" s="33">
        <f t="shared" si="7"/>
        <v>0.7996183206106873</v>
      </c>
      <c r="J35" s="29">
        <f t="shared" si="8"/>
        <v>2011</v>
      </c>
      <c r="K35" s="1">
        <f t="shared" si="9"/>
        <v>3</v>
      </c>
      <c r="O35"/>
      <c r="P35"/>
      <c r="Q35"/>
      <c r="R35"/>
      <c r="S35"/>
    </row>
    <row r="36" spans="2:18" ht="12.75">
      <c r="B36" s="128">
        <v>40634</v>
      </c>
      <c r="C36" s="128">
        <v>40663</v>
      </c>
      <c r="D36" s="129">
        <v>40634</v>
      </c>
      <c r="E36" s="139">
        <v>84.82</v>
      </c>
      <c r="F36" s="142">
        <v>58.265</v>
      </c>
      <c r="G36" s="32">
        <f t="shared" si="5"/>
        <v>73.40135</v>
      </c>
      <c r="H36" s="33">
        <f t="shared" si="6"/>
        <v>1.0791348600508908</v>
      </c>
      <c r="I36" s="33">
        <f t="shared" si="7"/>
        <v>0.7412849872773539</v>
      </c>
      <c r="J36" s="29">
        <f t="shared" si="8"/>
        <v>2011</v>
      </c>
      <c r="K36" s="1">
        <f t="shared" si="9"/>
        <v>4</v>
      </c>
      <c r="O36"/>
      <c r="P36"/>
      <c r="Q36"/>
      <c r="R36"/>
    </row>
    <row r="37" spans="2:18" ht="12.75">
      <c r="B37" s="128">
        <v>40664</v>
      </c>
      <c r="C37" s="128">
        <v>40694</v>
      </c>
      <c r="D37" s="129">
        <v>40664</v>
      </c>
      <c r="E37" s="139">
        <v>83.855</v>
      </c>
      <c r="F37" s="142">
        <v>46.58</v>
      </c>
      <c r="G37" s="32">
        <f t="shared" si="5"/>
        <v>67.82675</v>
      </c>
      <c r="H37" s="33">
        <f t="shared" si="6"/>
        <v>1.0668575063613235</v>
      </c>
      <c r="I37" s="33">
        <f t="shared" si="7"/>
        <v>0.5926208651399493</v>
      </c>
      <c r="J37" s="29">
        <f t="shared" si="8"/>
        <v>2011</v>
      </c>
      <c r="K37" s="1">
        <f t="shared" si="9"/>
        <v>5</v>
      </c>
      <c r="O37"/>
      <c r="P37"/>
      <c r="Q37"/>
      <c r="R37"/>
    </row>
    <row r="38" spans="2:18" ht="12.75">
      <c r="B38" s="128">
        <v>40695</v>
      </c>
      <c r="C38" s="128">
        <v>40724</v>
      </c>
      <c r="D38" s="129">
        <v>40695</v>
      </c>
      <c r="E38" s="139">
        <v>91.575</v>
      </c>
      <c r="F38" s="142">
        <v>49.655</v>
      </c>
      <c r="G38" s="32">
        <f t="shared" si="5"/>
        <v>73.54939999999999</v>
      </c>
      <c r="H38" s="33">
        <f t="shared" si="6"/>
        <v>1.1650763358778629</v>
      </c>
      <c r="I38" s="33">
        <f t="shared" si="7"/>
        <v>0.6317430025445294</v>
      </c>
      <c r="J38" s="29">
        <f t="shared" si="8"/>
        <v>2011</v>
      </c>
      <c r="K38" s="1">
        <f t="shared" si="9"/>
        <v>6</v>
      </c>
      <c r="O38"/>
      <c r="P38"/>
      <c r="Q38"/>
      <c r="R38"/>
    </row>
    <row r="39" spans="2:18" ht="12.75">
      <c r="B39" s="128">
        <v>40725</v>
      </c>
      <c r="C39" s="128">
        <v>40755</v>
      </c>
      <c r="D39" s="129">
        <v>40725</v>
      </c>
      <c r="E39" s="139">
        <v>122.13</v>
      </c>
      <c r="F39" s="142">
        <v>65.07</v>
      </c>
      <c r="G39" s="32">
        <f t="shared" si="5"/>
        <v>97.59419999999999</v>
      </c>
      <c r="H39" s="33">
        <f t="shared" si="6"/>
        <v>1.5538167938931302</v>
      </c>
      <c r="I39" s="33">
        <f t="shared" si="7"/>
        <v>0.8278625954198474</v>
      </c>
      <c r="J39" s="29">
        <f t="shared" si="8"/>
        <v>2011</v>
      </c>
      <c r="K39" s="1">
        <f t="shared" si="9"/>
        <v>7</v>
      </c>
      <c r="O39"/>
      <c r="P39"/>
      <c r="Q39"/>
      <c r="R39"/>
    </row>
    <row r="40" spans="2:18" ht="12.75">
      <c r="B40" s="128">
        <v>40756</v>
      </c>
      <c r="C40" s="128">
        <v>40786</v>
      </c>
      <c r="D40" s="129">
        <v>40756</v>
      </c>
      <c r="E40" s="139">
        <v>119.66</v>
      </c>
      <c r="F40" s="142">
        <v>72.87</v>
      </c>
      <c r="G40" s="32">
        <f t="shared" si="5"/>
        <v>99.5403</v>
      </c>
      <c r="H40" s="33">
        <f t="shared" si="6"/>
        <v>1.5223918575063617</v>
      </c>
      <c r="I40" s="33">
        <f t="shared" si="7"/>
        <v>0.9270992366412216</v>
      </c>
      <c r="J40" s="29">
        <f t="shared" si="8"/>
        <v>2011</v>
      </c>
      <c r="K40" s="1">
        <f t="shared" si="9"/>
        <v>8</v>
      </c>
      <c r="O40"/>
      <c r="P40"/>
      <c r="Q40"/>
      <c r="R40"/>
    </row>
    <row r="41" spans="2:18" ht="12.75">
      <c r="B41" s="128">
        <v>40787</v>
      </c>
      <c r="C41" s="128">
        <v>40816</v>
      </c>
      <c r="D41" s="129">
        <v>40787</v>
      </c>
      <c r="E41" s="139">
        <v>94.96</v>
      </c>
      <c r="F41" s="142">
        <v>71.31</v>
      </c>
      <c r="G41" s="32">
        <f t="shared" si="5"/>
        <v>84.7905</v>
      </c>
      <c r="H41" s="33">
        <f t="shared" si="6"/>
        <v>1.208142493638677</v>
      </c>
      <c r="I41" s="33">
        <f t="shared" si="7"/>
        <v>0.9072519083969468</v>
      </c>
      <c r="J41" s="29">
        <f t="shared" si="8"/>
        <v>2011</v>
      </c>
      <c r="K41" s="1">
        <f t="shared" si="9"/>
        <v>9</v>
      </c>
      <c r="O41"/>
      <c r="P41"/>
      <c r="Q41"/>
      <c r="R41"/>
    </row>
    <row r="42" spans="2:18" ht="12.75">
      <c r="B42" s="128">
        <v>40817</v>
      </c>
      <c r="C42" s="128">
        <v>40847</v>
      </c>
      <c r="D42" s="129">
        <v>40817</v>
      </c>
      <c r="E42" s="139">
        <v>78.39</v>
      </c>
      <c r="F42" s="142">
        <v>59.5</v>
      </c>
      <c r="G42" s="32">
        <f t="shared" si="5"/>
        <v>70.2673</v>
      </c>
      <c r="H42" s="33">
        <f t="shared" si="6"/>
        <v>0.9973282442748094</v>
      </c>
      <c r="I42" s="33">
        <f t="shared" si="7"/>
        <v>0.7569974554707382</v>
      </c>
      <c r="J42" s="29">
        <f t="shared" si="8"/>
        <v>2011</v>
      </c>
      <c r="K42" s="1">
        <f t="shared" si="9"/>
        <v>10</v>
      </c>
      <c r="O42"/>
      <c r="P42"/>
      <c r="Q42"/>
      <c r="R42"/>
    </row>
    <row r="43" spans="2:18" ht="12.75">
      <c r="B43" s="128">
        <v>40848</v>
      </c>
      <c r="C43" s="128">
        <v>40877</v>
      </c>
      <c r="D43" s="129">
        <v>40848</v>
      </c>
      <c r="E43" s="139">
        <v>74.83</v>
      </c>
      <c r="F43" s="142">
        <v>58.08</v>
      </c>
      <c r="G43" s="32">
        <f t="shared" si="5"/>
        <v>67.6275</v>
      </c>
      <c r="H43" s="33">
        <f t="shared" si="6"/>
        <v>0.9520356234096694</v>
      </c>
      <c r="I43" s="33">
        <f t="shared" si="7"/>
        <v>0.7389312977099238</v>
      </c>
      <c r="J43" s="29">
        <f t="shared" si="8"/>
        <v>2011</v>
      </c>
      <c r="K43" s="1">
        <f t="shared" si="9"/>
        <v>11</v>
      </c>
      <c r="O43"/>
      <c r="P43"/>
      <c r="Q43"/>
      <c r="R43"/>
    </row>
    <row r="44" spans="2:18" ht="12.75">
      <c r="B44" s="128">
        <v>40878</v>
      </c>
      <c r="C44" s="128">
        <v>40908</v>
      </c>
      <c r="D44" s="129">
        <v>40878</v>
      </c>
      <c r="E44" s="139">
        <v>79.28</v>
      </c>
      <c r="F44" s="142">
        <v>60.92</v>
      </c>
      <c r="G44" s="32">
        <f t="shared" si="5"/>
        <v>71.3852</v>
      </c>
      <c r="H44" s="33">
        <f t="shared" si="6"/>
        <v>1.0086513994910944</v>
      </c>
      <c r="I44" s="33">
        <f t="shared" si="7"/>
        <v>0.7750636132315524</v>
      </c>
      <c r="J44" s="29">
        <f t="shared" si="8"/>
        <v>2011</v>
      </c>
      <c r="K44" s="1">
        <f t="shared" si="9"/>
        <v>12</v>
      </c>
      <c r="O44"/>
      <c r="P44"/>
      <c r="Q44"/>
      <c r="R44"/>
    </row>
    <row r="45" spans="2:18" ht="12.75">
      <c r="B45" s="128">
        <v>40909</v>
      </c>
      <c r="C45" s="128">
        <v>40939</v>
      </c>
      <c r="D45" s="129">
        <v>40909</v>
      </c>
      <c r="E45" s="139">
        <v>96.1</v>
      </c>
      <c r="F45" s="142">
        <v>70.65</v>
      </c>
      <c r="G45" s="32">
        <f t="shared" si="5"/>
        <v>85.1565</v>
      </c>
      <c r="H45" s="33">
        <f t="shared" si="6"/>
        <v>1.165484203504942</v>
      </c>
      <c r="I45" s="33">
        <f t="shared" si="7"/>
        <v>0.8568309987265782</v>
      </c>
      <c r="J45" s="29">
        <f t="shared" si="8"/>
        <v>2012</v>
      </c>
      <c r="K45" s="1">
        <f t="shared" si="9"/>
        <v>1</v>
      </c>
      <c r="O45"/>
      <c r="P45"/>
      <c r="Q45"/>
      <c r="R45"/>
    </row>
    <row r="46" spans="1:18" ht="12.75">
      <c r="A46" s="131"/>
      <c r="B46" s="128">
        <v>40940</v>
      </c>
      <c r="C46" s="128">
        <v>40968</v>
      </c>
      <c r="D46" s="129">
        <v>40940</v>
      </c>
      <c r="E46" s="139">
        <v>94</v>
      </c>
      <c r="F46" s="142">
        <v>68.25</v>
      </c>
      <c r="G46" s="32">
        <f t="shared" si="5"/>
        <v>82.9275</v>
      </c>
      <c r="H46" s="33">
        <f t="shared" si="6"/>
        <v>1.1400157661754897</v>
      </c>
      <c r="I46" s="33">
        <f t="shared" si="7"/>
        <v>0.8277242132072039</v>
      </c>
      <c r="J46" s="29">
        <f t="shared" si="8"/>
        <v>2012</v>
      </c>
      <c r="K46" s="1">
        <f t="shared" si="9"/>
        <v>2</v>
      </c>
      <c r="O46"/>
      <c r="P46"/>
      <c r="Q46"/>
      <c r="R46"/>
    </row>
    <row r="47" spans="2:18" ht="12.75">
      <c r="B47" s="128">
        <v>40969</v>
      </c>
      <c r="C47" s="128">
        <v>40999</v>
      </c>
      <c r="D47" s="129">
        <v>40969</v>
      </c>
      <c r="E47" s="139">
        <v>91.9</v>
      </c>
      <c r="F47" s="142">
        <v>65.85</v>
      </c>
      <c r="G47" s="32">
        <f t="shared" si="5"/>
        <v>80.6985</v>
      </c>
      <c r="H47" s="33">
        <f t="shared" si="6"/>
        <v>1.1145473288460372</v>
      </c>
      <c r="I47" s="33">
        <f t="shared" si="7"/>
        <v>0.7986174276878296</v>
      </c>
      <c r="J47" s="29">
        <f t="shared" si="8"/>
        <v>2012</v>
      </c>
      <c r="K47" s="1">
        <f t="shared" si="9"/>
        <v>3</v>
      </c>
      <c r="O47"/>
      <c r="P47"/>
      <c r="Q47"/>
      <c r="R47"/>
    </row>
    <row r="48" spans="2:18" ht="12.75">
      <c r="B48" s="128">
        <v>41000</v>
      </c>
      <c r="C48" s="128">
        <v>41029</v>
      </c>
      <c r="D48" s="129">
        <v>41000</v>
      </c>
      <c r="E48" s="139">
        <v>89.32</v>
      </c>
      <c r="F48" s="142">
        <v>61.265</v>
      </c>
      <c r="G48" s="32">
        <f t="shared" si="5"/>
        <v>77.25635</v>
      </c>
      <c r="H48" s="33">
        <f t="shared" si="6"/>
        <v>1.08325753441271</v>
      </c>
      <c r="I48" s="33">
        <f t="shared" si="7"/>
        <v>0.7430113395185253</v>
      </c>
      <c r="J48" s="29">
        <f t="shared" si="8"/>
        <v>2012</v>
      </c>
      <c r="K48" s="1">
        <f t="shared" si="9"/>
        <v>4</v>
      </c>
      <c r="O48"/>
      <c r="P48"/>
      <c r="Q48"/>
      <c r="R48"/>
    </row>
    <row r="49" spans="2:18" ht="12.75">
      <c r="B49" s="128">
        <v>41030</v>
      </c>
      <c r="C49" s="128">
        <v>41060</v>
      </c>
      <c r="D49" s="129">
        <v>41030</v>
      </c>
      <c r="E49" s="139">
        <v>88.355</v>
      </c>
      <c r="F49" s="142">
        <v>49.58</v>
      </c>
      <c r="G49" s="32">
        <f t="shared" si="5"/>
        <v>71.68175</v>
      </c>
      <c r="H49" s="33">
        <f t="shared" si="6"/>
        <v>1.0715541810684617</v>
      </c>
      <c r="I49" s="33">
        <f t="shared" si="7"/>
        <v>0.6012976775210721</v>
      </c>
      <c r="J49" s="29">
        <f t="shared" si="8"/>
        <v>2012</v>
      </c>
      <c r="K49" s="1">
        <f t="shared" si="9"/>
        <v>5</v>
      </c>
      <c r="O49"/>
      <c r="P49"/>
      <c r="Q49"/>
      <c r="R49"/>
    </row>
    <row r="50" spans="2:18" ht="12.75">
      <c r="B50" s="128">
        <v>41061</v>
      </c>
      <c r="C50" s="128">
        <v>41090</v>
      </c>
      <c r="D50" s="129">
        <v>41061</v>
      </c>
      <c r="E50" s="139">
        <v>96.075</v>
      </c>
      <c r="F50" s="142">
        <v>52.655</v>
      </c>
      <c r="G50" s="32">
        <f t="shared" si="5"/>
        <v>77.4044</v>
      </c>
      <c r="H50" s="33">
        <f t="shared" si="6"/>
        <v>1.1651810078224487</v>
      </c>
      <c r="I50" s="33">
        <f t="shared" si="7"/>
        <v>0.6385907464677704</v>
      </c>
      <c r="J50" s="29">
        <f t="shared" si="8"/>
        <v>2012</v>
      </c>
      <c r="K50" s="1">
        <f t="shared" si="9"/>
        <v>6</v>
      </c>
      <c r="O50"/>
      <c r="P50"/>
      <c r="Q50"/>
      <c r="R50"/>
    </row>
    <row r="51" spans="2:18" ht="12.75">
      <c r="B51" s="128">
        <v>41091</v>
      </c>
      <c r="C51" s="128">
        <v>41121</v>
      </c>
      <c r="D51" s="129">
        <v>41091</v>
      </c>
      <c r="E51" s="139">
        <v>126.63</v>
      </c>
      <c r="F51" s="142">
        <v>68.07</v>
      </c>
      <c r="G51" s="32">
        <f t="shared" si="5"/>
        <v>101.44919999999999</v>
      </c>
      <c r="H51" s="33">
        <f t="shared" si="6"/>
        <v>1.5357467709659813</v>
      </c>
      <c r="I51" s="33">
        <f t="shared" si="7"/>
        <v>0.8255412042932508</v>
      </c>
      <c r="J51" s="29">
        <f t="shared" si="8"/>
        <v>2012</v>
      </c>
      <c r="K51" s="1">
        <f t="shared" si="9"/>
        <v>7</v>
      </c>
      <c r="O51"/>
      <c r="P51"/>
      <c r="Q51"/>
      <c r="R51"/>
    </row>
    <row r="52" spans="2:18" ht="12.75">
      <c r="B52" s="128">
        <v>41122</v>
      </c>
      <c r="C52" s="128">
        <v>41152</v>
      </c>
      <c r="D52" s="129">
        <v>41122</v>
      </c>
      <c r="E52" s="139">
        <v>124.16</v>
      </c>
      <c r="F52" s="142">
        <v>75.87</v>
      </c>
      <c r="G52" s="32">
        <f t="shared" si="5"/>
        <v>103.39529999999999</v>
      </c>
      <c r="H52" s="33">
        <f t="shared" si="6"/>
        <v>1.5057910375356254</v>
      </c>
      <c r="I52" s="33">
        <f t="shared" si="7"/>
        <v>0.9201382572312171</v>
      </c>
      <c r="J52" s="29">
        <f t="shared" si="8"/>
        <v>2012</v>
      </c>
      <c r="K52" s="1">
        <f t="shared" si="9"/>
        <v>8</v>
      </c>
      <c r="O52"/>
      <c r="P52"/>
      <c r="Q52"/>
      <c r="R52"/>
    </row>
    <row r="53" spans="2:18" ht="12.75">
      <c r="B53" s="128">
        <v>41153</v>
      </c>
      <c r="C53" s="128">
        <v>41182</v>
      </c>
      <c r="D53" s="129">
        <v>41153</v>
      </c>
      <c r="E53" s="139">
        <v>99.46</v>
      </c>
      <c r="F53" s="142">
        <v>74.31</v>
      </c>
      <c r="G53" s="32">
        <f t="shared" si="5"/>
        <v>88.6455</v>
      </c>
      <c r="H53" s="33">
        <f t="shared" si="6"/>
        <v>1.206233703232066</v>
      </c>
      <c r="I53" s="33">
        <f t="shared" si="7"/>
        <v>0.9012188466436238</v>
      </c>
      <c r="J53" s="29">
        <f t="shared" si="8"/>
        <v>2012</v>
      </c>
      <c r="K53" s="1">
        <f t="shared" si="9"/>
        <v>9</v>
      </c>
      <c r="O53"/>
      <c r="P53"/>
      <c r="Q53"/>
      <c r="R53"/>
    </row>
    <row r="54" spans="2:18" ht="12.75">
      <c r="B54" s="128">
        <v>41183</v>
      </c>
      <c r="C54" s="128">
        <v>41213</v>
      </c>
      <c r="D54" s="129">
        <v>41183</v>
      </c>
      <c r="E54" s="139">
        <v>82.89</v>
      </c>
      <c r="F54" s="142">
        <v>62.5</v>
      </c>
      <c r="G54" s="32">
        <f t="shared" si="5"/>
        <v>74.1223</v>
      </c>
      <c r="H54" s="33">
        <f t="shared" si="6"/>
        <v>1.0052756048753866</v>
      </c>
      <c r="I54" s="33">
        <f t="shared" si="7"/>
        <v>0.7579892062337032</v>
      </c>
      <c r="J54" s="29">
        <f t="shared" si="8"/>
        <v>2012</v>
      </c>
      <c r="K54" s="1">
        <f t="shared" si="9"/>
        <v>10</v>
      </c>
      <c r="O54"/>
      <c r="P54"/>
      <c r="Q54"/>
      <c r="R54"/>
    </row>
    <row r="55" spans="2:18" ht="12.75">
      <c r="B55" s="128">
        <v>41214</v>
      </c>
      <c r="C55" s="128">
        <v>41243</v>
      </c>
      <c r="D55" s="129">
        <v>41214</v>
      </c>
      <c r="E55" s="139">
        <v>79.33</v>
      </c>
      <c r="F55" s="142">
        <v>61.08</v>
      </c>
      <c r="G55" s="32">
        <f t="shared" si="5"/>
        <v>71.48249999999999</v>
      </c>
      <c r="H55" s="33">
        <f t="shared" si="6"/>
        <v>0.9621005396883149</v>
      </c>
      <c r="I55" s="33">
        <f t="shared" si="7"/>
        <v>0.7407676914680735</v>
      </c>
      <c r="J55" s="29">
        <f t="shared" si="8"/>
        <v>2012</v>
      </c>
      <c r="K55" s="1">
        <f t="shared" si="9"/>
        <v>11</v>
      </c>
      <c r="O55"/>
      <c r="P55"/>
      <c r="Q55"/>
      <c r="R55"/>
    </row>
    <row r="56" spans="2:18" ht="12.75">
      <c r="B56" s="128">
        <v>41244</v>
      </c>
      <c r="C56" s="128">
        <v>41274</v>
      </c>
      <c r="D56" s="129">
        <v>41244</v>
      </c>
      <c r="E56" s="139">
        <v>83.78</v>
      </c>
      <c r="F56" s="142">
        <v>63.92</v>
      </c>
      <c r="G56" s="32">
        <f t="shared" si="5"/>
        <v>75.2402</v>
      </c>
      <c r="H56" s="33">
        <f t="shared" si="6"/>
        <v>1.0160693711721545</v>
      </c>
      <c r="I56" s="33">
        <f t="shared" si="7"/>
        <v>0.775210720999333</v>
      </c>
      <c r="J56" s="29">
        <f t="shared" si="8"/>
        <v>2012</v>
      </c>
      <c r="K56" s="1">
        <f t="shared" si="9"/>
        <v>12</v>
      </c>
      <c r="O56"/>
      <c r="P56"/>
      <c r="Q56"/>
      <c r="R56"/>
    </row>
    <row r="57" spans="2:18" ht="12.75">
      <c r="B57" s="128">
        <v>41275</v>
      </c>
      <c r="C57" s="128">
        <v>41305</v>
      </c>
      <c r="D57" s="129">
        <v>41275</v>
      </c>
      <c r="E57" s="139">
        <v>99.85</v>
      </c>
      <c r="F57" s="142">
        <v>73.65</v>
      </c>
      <c r="G57" s="32">
        <f t="shared" si="5"/>
        <v>88.58399999999999</v>
      </c>
      <c r="H57" s="33">
        <f t="shared" si="6"/>
        <v>1.1626349954880215</v>
      </c>
      <c r="I57" s="33">
        <f t="shared" si="7"/>
        <v>0.8575670247139989</v>
      </c>
      <c r="J57" s="29">
        <f t="shared" si="8"/>
        <v>2013</v>
      </c>
      <c r="K57" s="1">
        <f t="shared" si="9"/>
        <v>1</v>
      </c>
      <c r="O57"/>
      <c r="P57"/>
      <c r="Q57"/>
      <c r="R57"/>
    </row>
    <row r="58" spans="2:18" ht="12.75">
      <c r="B58" s="128">
        <v>41306</v>
      </c>
      <c r="C58" s="128">
        <v>41333</v>
      </c>
      <c r="D58" s="129">
        <v>41306</v>
      </c>
      <c r="E58" s="139">
        <v>97.75</v>
      </c>
      <c r="F58" s="142">
        <v>71.25</v>
      </c>
      <c r="G58" s="32">
        <f t="shared" si="5"/>
        <v>86.35499999999999</v>
      </c>
      <c r="H58" s="33">
        <f t="shared" si="6"/>
        <v>1.138182982563386</v>
      </c>
      <c r="I58" s="33">
        <f t="shared" si="7"/>
        <v>0.8296218670858441</v>
      </c>
      <c r="J58" s="29">
        <f t="shared" si="8"/>
        <v>2013</v>
      </c>
      <c r="K58" s="1">
        <f t="shared" si="9"/>
        <v>2</v>
      </c>
      <c r="O58"/>
      <c r="P58"/>
      <c r="Q58"/>
      <c r="R58"/>
    </row>
    <row r="59" spans="2:18" ht="12.75">
      <c r="B59" s="128">
        <v>41334</v>
      </c>
      <c r="C59" s="128">
        <v>41364</v>
      </c>
      <c r="D59" s="129">
        <v>41334</v>
      </c>
      <c r="E59" s="139">
        <v>95.65</v>
      </c>
      <c r="F59" s="142">
        <v>68.85</v>
      </c>
      <c r="G59" s="32">
        <f t="shared" si="5"/>
        <v>84.12599999999999</v>
      </c>
      <c r="H59" s="33">
        <f t="shared" si="6"/>
        <v>1.1137309696387507</v>
      </c>
      <c r="I59" s="33">
        <f t="shared" si="7"/>
        <v>0.8016767094576893</v>
      </c>
      <c r="J59" s="29">
        <f t="shared" si="8"/>
        <v>2013</v>
      </c>
      <c r="K59" s="1">
        <f t="shared" si="9"/>
        <v>3</v>
      </c>
      <c r="O59"/>
      <c r="P59"/>
      <c r="Q59"/>
      <c r="R59"/>
    </row>
    <row r="60" spans="2:18" ht="12.75">
      <c r="B60" s="128">
        <v>41365</v>
      </c>
      <c r="C60" s="128">
        <v>41394</v>
      </c>
      <c r="D60" s="129">
        <v>41365</v>
      </c>
      <c r="E60" s="139">
        <v>93.07</v>
      </c>
      <c r="F60" s="142">
        <v>64.265</v>
      </c>
      <c r="G60" s="32">
        <f t="shared" si="5"/>
        <v>80.68384999999999</v>
      </c>
      <c r="H60" s="33">
        <f t="shared" si="6"/>
        <v>1.0836899251884842</v>
      </c>
      <c r="I60" s="33">
        <f t="shared" si="7"/>
        <v>0.7482898145722354</v>
      </c>
      <c r="J60" s="29">
        <f t="shared" si="8"/>
        <v>2013</v>
      </c>
      <c r="K60" s="1">
        <f t="shared" si="9"/>
        <v>4</v>
      </c>
      <c r="O60"/>
      <c r="P60"/>
      <c r="Q60"/>
      <c r="R60"/>
    </row>
    <row r="61" spans="2:18" ht="12.75">
      <c r="B61" s="128">
        <v>41395</v>
      </c>
      <c r="C61" s="128">
        <v>41425</v>
      </c>
      <c r="D61" s="129">
        <v>41395</v>
      </c>
      <c r="E61" s="139">
        <v>92.105</v>
      </c>
      <c r="F61" s="142">
        <v>52.58</v>
      </c>
      <c r="G61" s="32">
        <f t="shared" si="5"/>
        <v>75.10924999999999</v>
      </c>
      <c r="H61" s="33">
        <f t="shared" si="6"/>
        <v>1.0724536430588305</v>
      </c>
      <c r="I61" s="33">
        <f t="shared" si="7"/>
        <v>0.6122318283701569</v>
      </c>
      <c r="J61" s="29">
        <f t="shared" si="8"/>
        <v>2013</v>
      </c>
      <c r="K61" s="1">
        <f t="shared" si="9"/>
        <v>5</v>
      </c>
      <c r="O61"/>
      <c r="P61"/>
      <c r="Q61"/>
      <c r="R61"/>
    </row>
    <row r="62" spans="2:18" ht="12.75">
      <c r="B62" s="128">
        <v>41426</v>
      </c>
      <c r="C62" s="128">
        <v>41455</v>
      </c>
      <c r="D62" s="129">
        <v>41426</v>
      </c>
      <c r="E62" s="139">
        <v>99.825</v>
      </c>
      <c r="F62" s="142">
        <v>55.655</v>
      </c>
      <c r="G62" s="32">
        <f t="shared" si="5"/>
        <v>80.8319</v>
      </c>
      <c r="H62" s="33">
        <f t="shared" si="6"/>
        <v>1.1623439000960616</v>
      </c>
      <c r="I62" s="33">
        <f t="shared" si="7"/>
        <v>0.6480365615812302</v>
      </c>
      <c r="J62" s="29">
        <f t="shared" si="8"/>
        <v>2013</v>
      </c>
      <c r="K62" s="1">
        <f t="shared" si="9"/>
        <v>6</v>
      </c>
      <c r="O62"/>
      <c r="P62"/>
      <c r="Q62"/>
      <c r="R62"/>
    </row>
    <row r="63" spans="2:18" ht="12.75">
      <c r="B63" s="128">
        <v>41456</v>
      </c>
      <c r="C63" s="128">
        <v>41486</v>
      </c>
      <c r="D63" s="129">
        <v>41456</v>
      </c>
      <c r="E63" s="139">
        <v>130.38</v>
      </c>
      <c r="F63" s="142">
        <v>71.07</v>
      </c>
      <c r="G63" s="32">
        <f t="shared" si="5"/>
        <v>104.87669999999999</v>
      </c>
      <c r="H63" s="33">
        <f t="shared" si="6"/>
        <v>1.5181206881495066</v>
      </c>
      <c r="I63" s="33">
        <f t="shared" si="7"/>
        <v>0.8275259802637324</v>
      </c>
      <c r="J63" s="29">
        <f t="shared" si="8"/>
        <v>2013</v>
      </c>
      <c r="K63" s="1">
        <f t="shared" si="9"/>
        <v>7</v>
      </c>
      <c r="O63"/>
      <c r="P63"/>
      <c r="Q63"/>
      <c r="R63"/>
    </row>
    <row r="64" spans="2:18" ht="12.75">
      <c r="B64" s="128">
        <v>41487</v>
      </c>
      <c r="C64" s="128">
        <v>41517</v>
      </c>
      <c r="D64" s="129">
        <v>41487</v>
      </c>
      <c r="E64" s="139">
        <v>127.91</v>
      </c>
      <c r="F64" s="142">
        <v>78.87</v>
      </c>
      <c r="G64" s="32">
        <f t="shared" si="5"/>
        <v>106.8228</v>
      </c>
      <c r="H64" s="33">
        <f t="shared" si="6"/>
        <v>1.4893604634238642</v>
      </c>
      <c r="I64" s="33">
        <f t="shared" si="7"/>
        <v>0.9183477425552354</v>
      </c>
      <c r="J64" s="29">
        <f t="shared" si="8"/>
        <v>2013</v>
      </c>
      <c r="K64" s="1">
        <f t="shared" si="9"/>
        <v>8</v>
      </c>
      <c r="O64"/>
      <c r="P64"/>
      <c r="Q64"/>
      <c r="R64"/>
    </row>
    <row r="65" spans="2:18" ht="12.75">
      <c r="B65" s="128">
        <v>41518</v>
      </c>
      <c r="C65" s="128">
        <v>41547</v>
      </c>
      <c r="D65" s="129">
        <v>41518</v>
      </c>
      <c r="E65" s="139">
        <v>103.21</v>
      </c>
      <c r="F65" s="142">
        <v>77.31</v>
      </c>
      <c r="G65" s="32">
        <f t="shared" si="5"/>
        <v>92.07299999999998</v>
      </c>
      <c r="H65" s="33">
        <f t="shared" si="6"/>
        <v>1.201758216167438</v>
      </c>
      <c r="I65" s="33">
        <f t="shared" si="7"/>
        <v>0.9001833900969348</v>
      </c>
      <c r="J65" s="29">
        <f t="shared" si="8"/>
        <v>2013</v>
      </c>
      <c r="K65" s="1">
        <f t="shared" si="9"/>
        <v>9</v>
      </c>
      <c r="O65"/>
      <c r="P65"/>
      <c r="Q65"/>
      <c r="R65"/>
    </row>
    <row r="66" spans="2:18" ht="12.75">
      <c r="B66" s="128">
        <v>41548</v>
      </c>
      <c r="C66" s="128">
        <v>41578</v>
      </c>
      <c r="D66" s="129">
        <v>41548</v>
      </c>
      <c r="E66" s="139">
        <v>86.64</v>
      </c>
      <c r="F66" s="142">
        <v>65.5</v>
      </c>
      <c r="G66" s="32">
        <f aca="true" t="shared" si="10" ref="G66:G118">E66*0.57+F66*0.43</f>
        <v>77.5498</v>
      </c>
      <c r="H66" s="33">
        <f t="shared" si="6"/>
        <v>1.0088201903763865</v>
      </c>
      <c r="I66" s="33">
        <f t="shared" si="7"/>
        <v>0.7626699269350566</v>
      </c>
      <c r="J66" s="29">
        <f t="shared" si="8"/>
        <v>2013</v>
      </c>
      <c r="K66" s="1">
        <f aca="true" t="shared" si="11" ref="K66:K118">MONTH(B66)</f>
        <v>10</v>
      </c>
      <c r="O66"/>
      <c r="P66"/>
      <c r="Q66"/>
      <c r="R66"/>
    </row>
    <row r="67" spans="2:11" ht="11.25">
      <c r="B67" s="128">
        <v>41579</v>
      </c>
      <c r="C67" s="128">
        <v>41608</v>
      </c>
      <c r="D67" s="129">
        <v>41579</v>
      </c>
      <c r="E67" s="139">
        <v>83.08</v>
      </c>
      <c r="F67" s="142">
        <v>64.08</v>
      </c>
      <c r="G67" s="32">
        <f t="shared" si="10"/>
        <v>74.91</v>
      </c>
      <c r="H67" s="33">
        <f t="shared" si="6"/>
        <v>0.9673682065612902</v>
      </c>
      <c r="I67" s="33">
        <f t="shared" si="7"/>
        <v>0.7461357086717317</v>
      </c>
      <c r="J67" s="29">
        <f t="shared" si="8"/>
        <v>2013</v>
      </c>
      <c r="K67" s="1">
        <f t="shared" si="11"/>
        <v>11</v>
      </c>
    </row>
    <row r="68" spans="2:11" ht="11.25">
      <c r="B68" s="128">
        <v>41609</v>
      </c>
      <c r="C68" s="128">
        <v>41639</v>
      </c>
      <c r="D68" s="129">
        <v>41609</v>
      </c>
      <c r="E68" s="139">
        <v>87.53</v>
      </c>
      <c r="F68" s="142">
        <v>66.92</v>
      </c>
      <c r="G68" s="32">
        <f t="shared" si="10"/>
        <v>78.6677</v>
      </c>
      <c r="H68" s="33">
        <f t="shared" si="6"/>
        <v>1.0191831863301606</v>
      </c>
      <c r="I68" s="33">
        <f t="shared" si="7"/>
        <v>0.7792041451983815</v>
      </c>
      <c r="J68" s="29">
        <f t="shared" si="8"/>
        <v>2013</v>
      </c>
      <c r="K68" s="1">
        <f t="shared" si="11"/>
        <v>12</v>
      </c>
    </row>
    <row r="69" spans="2:11" ht="11.25">
      <c r="B69" s="128">
        <v>41640</v>
      </c>
      <c r="C69" s="128">
        <v>41670</v>
      </c>
      <c r="D69" s="129">
        <v>41640</v>
      </c>
      <c r="E69" s="139">
        <v>103.35</v>
      </c>
      <c r="F69" s="142">
        <v>76.65</v>
      </c>
      <c r="G69" s="32">
        <f t="shared" si="10"/>
        <v>91.869</v>
      </c>
      <c r="H69" s="33">
        <f t="shared" si="6"/>
        <v>1.1929482158801492</v>
      </c>
      <c r="I69" s="33">
        <f t="shared" si="7"/>
        <v>0.8847554982797624</v>
      </c>
      <c r="J69" s="29">
        <f t="shared" si="8"/>
        <v>2014</v>
      </c>
      <c r="K69" s="1">
        <f t="shared" si="11"/>
        <v>1</v>
      </c>
    </row>
    <row r="70" spans="2:11" ht="11.25">
      <c r="B70" s="128">
        <v>41671</v>
      </c>
      <c r="C70" s="128">
        <v>41698</v>
      </c>
      <c r="D70" s="129">
        <v>41671</v>
      </c>
      <c r="E70" s="139">
        <v>101.25</v>
      </c>
      <c r="F70" s="142">
        <v>74.25</v>
      </c>
      <c r="G70" s="32">
        <f t="shared" si="10"/>
        <v>89.64</v>
      </c>
      <c r="H70" s="33">
        <f t="shared" si="6"/>
        <v>1.1687083392149504</v>
      </c>
      <c r="I70" s="33">
        <f t="shared" si="7"/>
        <v>0.8570527820909636</v>
      </c>
      <c r="J70" s="29">
        <f t="shared" si="8"/>
        <v>2014</v>
      </c>
      <c r="K70" s="1">
        <f t="shared" si="11"/>
        <v>2</v>
      </c>
    </row>
    <row r="71" spans="2:11" ht="11.25">
      <c r="B71" s="128">
        <v>41699</v>
      </c>
      <c r="C71" s="128">
        <v>41729</v>
      </c>
      <c r="D71" s="129">
        <v>41699</v>
      </c>
      <c r="E71" s="139">
        <v>99.15</v>
      </c>
      <c r="F71" s="142">
        <v>71.85</v>
      </c>
      <c r="G71" s="32">
        <f t="shared" si="10"/>
        <v>87.411</v>
      </c>
      <c r="H71" s="33">
        <f t="shared" si="6"/>
        <v>1.1444684625497514</v>
      </c>
      <c r="I71" s="33">
        <f t="shared" si="7"/>
        <v>0.8293500659021646</v>
      </c>
      <c r="J71" s="29">
        <f t="shared" si="8"/>
        <v>2014</v>
      </c>
      <c r="K71" s="1">
        <f t="shared" si="11"/>
        <v>3</v>
      </c>
    </row>
    <row r="72" spans="2:11" ht="11.25">
      <c r="B72" s="128">
        <v>41730</v>
      </c>
      <c r="C72" s="128">
        <v>41759</v>
      </c>
      <c r="D72" s="129">
        <v>41730</v>
      </c>
      <c r="E72" s="139">
        <v>96.57</v>
      </c>
      <c r="F72" s="142">
        <v>67.265</v>
      </c>
      <c r="G72" s="32">
        <f t="shared" si="10"/>
        <v>83.96884999999999</v>
      </c>
      <c r="H72" s="33">
        <f t="shared" si="6"/>
        <v>1.1146880426467924</v>
      </c>
      <c r="I72" s="33">
        <f t="shared" si="7"/>
        <v>0.776426335183147</v>
      </c>
      <c r="J72" s="29">
        <f t="shared" si="8"/>
        <v>2014</v>
      </c>
      <c r="K72" s="1">
        <f t="shared" si="11"/>
        <v>4</v>
      </c>
    </row>
    <row r="73" spans="2:11" ht="11.25">
      <c r="B73" s="128">
        <v>41760</v>
      </c>
      <c r="C73" s="128">
        <v>41790</v>
      </c>
      <c r="D73" s="129">
        <v>41760</v>
      </c>
      <c r="E73" s="139">
        <v>95.605</v>
      </c>
      <c r="F73" s="142">
        <v>55.58</v>
      </c>
      <c r="G73" s="32">
        <f t="shared" si="10"/>
        <v>78.39425</v>
      </c>
      <c r="H73" s="33">
        <f t="shared" si="6"/>
        <v>1.1035492421792132</v>
      </c>
      <c r="I73" s="33">
        <f t="shared" si="7"/>
        <v>0.6415487357389327</v>
      </c>
      <c r="J73" s="29">
        <f t="shared" si="8"/>
        <v>2014</v>
      </c>
      <c r="K73" s="1">
        <f t="shared" si="11"/>
        <v>5</v>
      </c>
    </row>
    <row r="74" spans="2:11" ht="11.25">
      <c r="B74" s="128">
        <v>41791</v>
      </c>
      <c r="C74" s="128">
        <v>41820</v>
      </c>
      <c r="D74" s="129">
        <v>41791</v>
      </c>
      <c r="E74" s="139">
        <v>103.325</v>
      </c>
      <c r="F74" s="142">
        <v>58.655</v>
      </c>
      <c r="G74" s="32">
        <f t="shared" si="10"/>
        <v>84.1169</v>
      </c>
      <c r="H74" s="33">
        <f aca="true" t="shared" si="12" ref="H74:H137">E74/VLOOKUP($J74,$M$10:$N$29,2)</f>
        <v>1.1926596459198493</v>
      </c>
      <c r="I74" s="33">
        <f aca="true" t="shared" si="13" ref="I74:I137">F74/VLOOKUP($J74,$M$10:$N$29,2)</f>
        <v>0.6770428408558312</v>
      </c>
      <c r="J74" s="29">
        <f t="shared" si="8"/>
        <v>2014</v>
      </c>
      <c r="K74" s="1">
        <f t="shared" si="11"/>
        <v>6</v>
      </c>
    </row>
    <row r="75" spans="2:11" ht="11.25">
      <c r="B75" s="128">
        <v>41821</v>
      </c>
      <c r="C75" s="128">
        <v>41851</v>
      </c>
      <c r="D75" s="129">
        <v>41821</v>
      </c>
      <c r="E75" s="139">
        <v>133.88</v>
      </c>
      <c r="F75" s="142">
        <v>74.07</v>
      </c>
      <c r="G75" s="32">
        <f t="shared" si="10"/>
        <v>108.16169999999998</v>
      </c>
      <c r="H75" s="33">
        <f t="shared" si="12"/>
        <v>1.5453498513984942</v>
      </c>
      <c r="I75" s="33">
        <f t="shared" si="13"/>
        <v>0.8549750783768035</v>
      </c>
      <c r="J75" s="29">
        <f aca="true" t="shared" si="14" ref="J75:J138">YEAR(B75)</f>
        <v>2014</v>
      </c>
      <c r="K75" s="1">
        <f t="shared" si="11"/>
        <v>7</v>
      </c>
    </row>
    <row r="76" spans="2:11" ht="11.25">
      <c r="B76" s="128">
        <v>41852</v>
      </c>
      <c r="C76" s="128">
        <v>41882</v>
      </c>
      <c r="D76" s="129">
        <v>41852</v>
      </c>
      <c r="E76" s="139">
        <v>118.615</v>
      </c>
      <c r="F76" s="142">
        <v>76.25</v>
      </c>
      <c r="G76" s="32">
        <f t="shared" si="10"/>
        <v>100.39804999999998</v>
      </c>
      <c r="H76" s="33">
        <f t="shared" si="12"/>
        <v>1.3691490336393217</v>
      </c>
      <c r="I76" s="33">
        <f t="shared" si="13"/>
        <v>0.8801383789149626</v>
      </c>
      <c r="J76" s="29">
        <f t="shared" si="14"/>
        <v>2014</v>
      </c>
      <c r="K76" s="1">
        <f t="shared" si="11"/>
        <v>8</v>
      </c>
    </row>
    <row r="77" spans="2:11" ht="11.25">
      <c r="B77" s="128">
        <v>41883</v>
      </c>
      <c r="C77" s="128">
        <v>41912</v>
      </c>
      <c r="D77" s="129">
        <v>41883</v>
      </c>
      <c r="E77" s="139">
        <v>100.025</v>
      </c>
      <c r="F77" s="142">
        <v>73.245</v>
      </c>
      <c r="G77" s="32">
        <f t="shared" si="10"/>
        <v>88.5096</v>
      </c>
      <c r="H77" s="33">
        <f t="shared" si="12"/>
        <v>1.154568411160251</v>
      </c>
      <c r="I77" s="33">
        <f t="shared" si="13"/>
        <v>0.8454522696869041</v>
      </c>
      <c r="J77" s="29">
        <f t="shared" si="14"/>
        <v>2014</v>
      </c>
      <c r="K77" s="1">
        <f t="shared" si="11"/>
        <v>9</v>
      </c>
    </row>
    <row r="78" spans="2:11" ht="11.25">
      <c r="B78" s="128">
        <v>41913</v>
      </c>
      <c r="C78" s="128">
        <v>41943</v>
      </c>
      <c r="D78" s="129">
        <v>41913</v>
      </c>
      <c r="E78" s="139">
        <v>81.455</v>
      </c>
      <c r="F78" s="142">
        <v>66.53</v>
      </c>
      <c r="G78" s="32">
        <f t="shared" si="10"/>
        <v>75.03725</v>
      </c>
      <c r="H78" s="33">
        <f t="shared" si="12"/>
        <v>0.9402186446494201</v>
      </c>
      <c r="I78" s="33">
        <f t="shared" si="13"/>
        <v>0.7679423783503274</v>
      </c>
      <c r="J78" s="29">
        <f t="shared" si="14"/>
        <v>2014</v>
      </c>
      <c r="K78" s="1">
        <f t="shared" si="11"/>
        <v>10</v>
      </c>
    </row>
    <row r="79" spans="2:11" ht="11.25">
      <c r="B79" s="128">
        <v>41944</v>
      </c>
      <c r="C79" s="128">
        <v>41973</v>
      </c>
      <c r="D79" s="129">
        <v>41944</v>
      </c>
      <c r="E79" s="139">
        <v>79.675</v>
      </c>
      <c r="F79" s="142">
        <v>66.705</v>
      </c>
      <c r="G79" s="32">
        <f t="shared" si="10"/>
        <v>74.0979</v>
      </c>
      <c r="H79" s="33">
        <f t="shared" si="12"/>
        <v>0.9196724634760609</v>
      </c>
      <c r="I79" s="33">
        <f t="shared" si="13"/>
        <v>0.7699623680724272</v>
      </c>
      <c r="J79" s="29">
        <f t="shared" si="14"/>
        <v>2014</v>
      </c>
      <c r="K79" s="1">
        <f t="shared" si="11"/>
        <v>11</v>
      </c>
    </row>
    <row r="80" spans="2:11" ht="11.25">
      <c r="B80" s="128">
        <v>41974</v>
      </c>
      <c r="C80" s="128">
        <v>42004</v>
      </c>
      <c r="D80" s="129">
        <v>41974</v>
      </c>
      <c r="E80" s="139">
        <v>84.745</v>
      </c>
      <c r="F80" s="142">
        <v>69.07</v>
      </c>
      <c r="G80" s="32">
        <f t="shared" si="10"/>
        <v>78.00474999999999</v>
      </c>
      <c r="H80" s="33">
        <f t="shared" si="12"/>
        <v>0.9781944514248985</v>
      </c>
      <c r="I80" s="33">
        <f t="shared" si="13"/>
        <v>0.797261086316806</v>
      </c>
      <c r="J80" s="29">
        <f t="shared" si="14"/>
        <v>2014</v>
      </c>
      <c r="K80" s="1">
        <f t="shared" si="11"/>
        <v>12</v>
      </c>
    </row>
    <row r="81" spans="2:11" ht="11.25">
      <c r="B81" s="128">
        <v>42005</v>
      </c>
      <c r="C81" s="128">
        <v>42035</v>
      </c>
      <c r="D81" s="129">
        <v>42005</v>
      </c>
      <c r="E81" s="139">
        <v>94.25</v>
      </c>
      <c r="F81" s="142">
        <v>76.505</v>
      </c>
      <c r="G81" s="32">
        <f t="shared" si="10"/>
        <v>86.61965</v>
      </c>
      <c r="H81" s="33">
        <f t="shared" si="12"/>
        <v>1.1444137305565398</v>
      </c>
      <c r="I81" s="33">
        <f t="shared" si="13"/>
        <v>0.9289482488724464</v>
      </c>
      <c r="J81" s="29">
        <f t="shared" si="14"/>
        <v>2015</v>
      </c>
      <c r="K81" s="1">
        <f t="shared" si="11"/>
        <v>1</v>
      </c>
    </row>
    <row r="82" spans="2:11" ht="11.25">
      <c r="B82" s="128">
        <v>42036</v>
      </c>
      <c r="C82" s="128">
        <v>42063</v>
      </c>
      <c r="D82" s="129">
        <v>42036</v>
      </c>
      <c r="E82" s="139">
        <v>92.07</v>
      </c>
      <c r="F82" s="142">
        <v>74.085</v>
      </c>
      <c r="G82" s="32">
        <f t="shared" si="10"/>
        <v>84.33644999999999</v>
      </c>
      <c r="H82" s="33">
        <f t="shared" si="12"/>
        <v>1.1179434713245688</v>
      </c>
      <c r="I82" s="33">
        <f t="shared" si="13"/>
        <v>0.899563832660809</v>
      </c>
      <c r="J82" s="29">
        <f t="shared" si="14"/>
        <v>2015</v>
      </c>
      <c r="K82" s="1">
        <f t="shared" si="11"/>
        <v>2</v>
      </c>
    </row>
    <row r="83" spans="2:11" ht="11.25">
      <c r="B83" s="128">
        <v>42064</v>
      </c>
      <c r="C83" s="128">
        <v>42094</v>
      </c>
      <c r="D83" s="129">
        <v>42064</v>
      </c>
      <c r="E83" s="139">
        <v>85.78</v>
      </c>
      <c r="F83" s="142">
        <v>70.78</v>
      </c>
      <c r="G83" s="32">
        <f t="shared" si="10"/>
        <v>79.33</v>
      </c>
      <c r="H83" s="33">
        <f t="shared" si="12"/>
        <v>1.0415682738158087</v>
      </c>
      <c r="I83" s="33">
        <f t="shared" si="13"/>
        <v>0.8594334625866513</v>
      </c>
      <c r="J83" s="29">
        <f t="shared" si="14"/>
        <v>2015</v>
      </c>
      <c r="K83" s="1">
        <f t="shared" si="11"/>
        <v>3</v>
      </c>
    </row>
    <row r="84" spans="2:11" ht="11.25">
      <c r="B84" s="128">
        <v>42095</v>
      </c>
      <c r="C84" s="128">
        <v>42124</v>
      </c>
      <c r="D84" s="129">
        <v>42095</v>
      </c>
      <c r="E84" s="139">
        <v>84.555</v>
      </c>
      <c r="F84" s="142">
        <v>67.8775</v>
      </c>
      <c r="G84" s="32">
        <f t="shared" si="10"/>
        <v>77.383675</v>
      </c>
      <c r="H84" s="33">
        <f t="shared" si="12"/>
        <v>1.026693930898761</v>
      </c>
      <c r="I84" s="33">
        <f t="shared" si="13"/>
        <v>0.8241903766138093</v>
      </c>
      <c r="J84" s="29">
        <f t="shared" si="14"/>
        <v>2015</v>
      </c>
      <c r="K84" s="1">
        <f t="shared" si="11"/>
        <v>4</v>
      </c>
    </row>
    <row r="85" spans="2:11" ht="11.25">
      <c r="B85" s="128">
        <v>42125</v>
      </c>
      <c r="C85" s="128">
        <v>42155</v>
      </c>
      <c r="D85" s="129">
        <v>42125</v>
      </c>
      <c r="E85" s="139">
        <v>85.3725</v>
      </c>
      <c r="F85" s="142">
        <v>61.55</v>
      </c>
      <c r="G85" s="32">
        <f t="shared" si="10"/>
        <v>75.12882499999999</v>
      </c>
      <c r="H85" s="33">
        <f t="shared" si="12"/>
        <v>1.03662027811075</v>
      </c>
      <c r="I85" s="33">
        <f t="shared" si="13"/>
        <v>0.7473598420769764</v>
      </c>
      <c r="J85" s="29">
        <f t="shared" si="14"/>
        <v>2015</v>
      </c>
      <c r="K85" s="1">
        <f t="shared" si="11"/>
        <v>5</v>
      </c>
    </row>
    <row r="86" spans="2:11" ht="11.25">
      <c r="B86" s="128">
        <v>42156</v>
      </c>
      <c r="C86" s="128">
        <v>42185</v>
      </c>
      <c r="D86" s="129">
        <v>42156</v>
      </c>
      <c r="E86" s="139">
        <v>96.4175</v>
      </c>
      <c r="F86" s="142">
        <v>64.5725</v>
      </c>
      <c r="G86" s="32">
        <f t="shared" si="10"/>
        <v>82.72415</v>
      </c>
      <c r="H86" s="33">
        <f t="shared" si="12"/>
        <v>1.1707322107791531</v>
      </c>
      <c r="I86" s="33">
        <f t="shared" si="13"/>
        <v>0.7840600065396517</v>
      </c>
      <c r="J86" s="29">
        <f t="shared" si="14"/>
        <v>2015</v>
      </c>
      <c r="K86" s="1">
        <f t="shared" si="11"/>
        <v>6</v>
      </c>
    </row>
    <row r="87" spans="2:11" ht="11.25">
      <c r="B87" s="128">
        <v>42186</v>
      </c>
      <c r="C87" s="128">
        <v>42216</v>
      </c>
      <c r="D87" s="129">
        <v>42186</v>
      </c>
      <c r="E87" s="139">
        <v>120</v>
      </c>
      <c r="F87" s="142">
        <v>75.08</v>
      </c>
      <c r="G87" s="32">
        <f t="shared" si="10"/>
        <v>100.68439999999998</v>
      </c>
      <c r="H87" s="33">
        <f t="shared" si="12"/>
        <v>1.4570784898332603</v>
      </c>
      <c r="I87" s="33">
        <f t="shared" si="13"/>
        <v>0.9116454418056764</v>
      </c>
      <c r="J87" s="29">
        <f t="shared" si="14"/>
        <v>2015</v>
      </c>
      <c r="K87" s="1">
        <f t="shared" si="11"/>
        <v>7</v>
      </c>
    </row>
    <row r="88" spans="2:11" ht="11.25">
      <c r="B88" s="128">
        <v>42217</v>
      </c>
      <c r="C88" s="128">
        <v>42247</v>
      </c>
      <c r="D88" s="129">
        <v>42217</v>
      </c>
      <c r="E88" s="139">
        <v>109.32</v>
      </c>
      <c r="F88" s="142">
        <v>73.63</v>
      </c>
      <c r="G88" s="32">
        <f t="shared" si="10"/>
        <v>93.9733</v>
      </c>
      <c r="H88" s="33">
        <f t="shared" si="12"/>
        <v>1.3273985042381</v>
      </c>
      <c r="I88" s="33">
        <f t="shared" si="13"/>
        <v>0.8940390767201912</v>
      </c>
      <c r="J88" s="29">
        <f t="shared" si="14"/>
        <v>2015</v>
      </c>
      <c r="K88" s="1">
        <f t="shared" si="11"/>
        <v>8</v>
      </c>
    </row>
    <row r="89" spans="2:11" ht="11.25">
      <c r="B89" s="128">
        <v>42248</v>
      </c>
      <c r="C89" s="128">
        <v>42277</v>
      </c>
      <c r="D89" s="129">
        <v>42248</v>
      </c>
      <c r="E89" s="139">
        <v>96.84</v>
      </c>
      <c r="F89" s="142">
        <v>69.18</v>
      </c>
      <c r="G89" s="32">
        <f t="shared" si="10"/>
        <v>84.9462</v>
      </c>
      <c r="H89" s="33">
        <f t="shared" si="12"/>
        <v>1.175862341295441</v>
      </c>
      <c r="I89" s="33">
        <f t="shared" si="13"/>
        <v>0.8400057493888746</v>
      </c>
      <c r="J89" s="29">
        <f t="shared" si="14"/>
        <v>2015</v>
      </c>
      <c r="K89" s="1">
        <f t="shared" si="11"/>
        <v>9</v>
      </c>
    </row>
    <row r="90" spans="2:11" ht="11.25">
      <c r="B90" s="128">
        <v>42278</v>
      </c>
      <c r="C90" s="128">
        <v>42308</v>
      </c>
      <c r="D90" s="129">
        <v>42278</v>
      </c>
      <c r="E90" s="139">
        <v>76.27</v>
      </c>
      <c r="F90" s="142">
        <v>67.56</v>
      </c>
      <c r="G90" s="32">
        <f t="shared" si="10"/>
        <v>72.5247</v>
      </c>
      <c r="H90" s="33">
        <f t="shared" si="12"/>
        <v>0.926094803496523</v>
      </c>
      <c r="I90" s="33">
        <f t="shared" si="13"/>
        <v>0.8203351897761255</v>
      </c>
      <c r="J90" s="29">
        <f t="shared" si="14"/>
        <v>2015</v>
      </c>
      <c r="K90" s="1">
        <f t="shared" si="11"/>
        <v>10</v>
      </c>
    </row>
    <row r="91" spans="2:11" ht="11.25">
      <c r="B91" s="128">
        <v>42309</v>
      </c>
      <c r="C91" s="128">
        <v>42338</v>
      </c>
      <c r="D91" s="129">
        <v>42309</v>
      </c>
      <c r="E91" s="139">
        <v>76.27</v>
      </c>
      <c r="F91" s="142">
        <v>69.33</v>
      </c>
      <c r="G91" s="32">
        <f t="shared" si="10"/>
        <v>73.2858</v>
      </c>
      <c r="H91" s="33">
        <f t="shared" si="12"/>
        <v>0.926094803496523</v>
      </c>
      <c r="I91" s="33">
        <f t="shared" si="13"/>
        <v>0.841827097501166</v>
      </c>
      <c r="J91" s="29">
        <f t="shared" si="14"/>
        <v>2015</v>
      </c>
      <c r="K91" s="1">
        <f t="shared" si="11"/>
        <v>11</v>
      </c>
    </row>
    <row r="92" spans="2:11" ht="11.25">
      <c r="B92" s="128">
        <v>42339</v>
      </c>
      <c r="C92" s="128">
        <v>42369</v>
      </c>
      <c r="D92" s="129">
        <v>42339</v>
      </c>
      <c r="E92" s="139">
        <v>81.96</v>
      </c>
      <c r="F92" s="142">
        <v>71.22</v>
      </c>
      <c r="G92" s="32">
        <f t="shared" si="10"/>
        <v>77.34179999999999</v>
      </c>
      <c r="H92" s="33">
        <f t="shared" si="12"/>
        <v>0.9951846085561167</v>
      </c>
      <c r="I92" s="33">
        <f t="shared" si="13"/>
        <v>0.8647760837160399</v>
      </c>
      <c r="J92" s="29">
        <f t="shared" si="14"/>
        <v>2015</v>
      </c>
      <c r="K92" s="1">
        <f t="shared" si="11"/>
        <v>12</v>
      </c>
    </row>
    <row r="93" spans="2:11" ht="11.25">
      <c r="B93" s="128">
        <v>42370</v>
      </c>
      <c r="C93" s="128">
        <v>42400</v>
      </c>
      <c r="D93" s="129">
        <v>42370</v>
      </c>
      <c r="E93" s="139">
        <v>85.15</v>
      </c>
      <c r="F93" s="142">
        <v>76.36</v>
      </c>
      <c r="G93" s="32">
        <f t="shared" si="10"/>
        <v>81.3703</v>
      </c>
      <c r="H93" s="33">
        <f t="shared" si="12"/>
        <v>1.0567252995115053</v>
      </c>
      <c r="I93" s="33">
        <f t="shared" si="13"/>
        <v>0.9476399749935236</v>
      </c>
      <c r="J93" s="29">
        <f t="shared" si="14"/>
        <v>2016</v>
      </c>
      <c r="K93" s="1">
        <f t="shared" si="11"/>
        <v>1</v>
      </c>
    </row>
    <row r="94" spans="2:11" ht="11.25">
      <c r="B94" s="128">
        <v>42401</v>
      </c>
      <c r="C94" s="128">
        <v>42429</v>
      </c>
      <c r="D94" s="129">
        <v>42401</v>
      </c>
      <c r="E94" s="139">
        <v>82.89</v>
      </c>
      <c r="F94" s="142">
        <v>73.92</v>
      </c>
      <c r="G94" s="32">
        <f t="shared" si="10"/>
        <v>79.0329</v>
      </c>
      <c r="H94" s="33">
        <f t="shared" si="12"/>
        <v>1.0286783332531846</v>
      </c>
      <c r="I94" s="33">
        <f t="shared" si="13"/>
        <v>0.9173591795641862</v>
      </c>
      <c r="J94" s="29">
        <f t="shared" si="14"/>
        <v>2016</v>
      </c>
      <c r="K94" s="1">
        <f t="shared" si="11"/>
        <v>2</v>
      </c>
    </row>
    <row r="95" spans="2:11" ht="11.25">
      <c r="B95" s="128">
        <v>42430</v>
      </c>
      <c r="C95" s="128">
        <v>42460</v>
      </c>
      <c r="D95" s="129">
        <v>42430</v>
      </c>
      <c r="E95" s="139">
        <v>72.41</v>
      </c>
      <c r="F95" s="142">
        <v>69.71</v>
      </c>
      <c r="G95" s="32">
        <f t="shared" si="10"/>
        <v>71.249</v>
      </c>
      <c r="H95" s="33">
        <f t="shared" si="12"/>
        <v>0.8986198348517684</v>
      </c>
      <c r="I95" s="33">
        <f t="shared" si="13"/>
        <v>0.8651123972865181</v>
      </c>
      <c r="J95" s="29">
        <f t="shared" si="14"/>
        <v>2016</v>
      </c>
      <c r="K95" s="1">
        <f t="shared" si="11"/>
        <v>3</v>
      </c>
    </row>
    <row r="96" spans="2:11" ht="11.25">
      <c r="B96" s="128">
        <v>42461</v>
      </c>
      <c r="C96" s="128">
        <v>42490</v>
      </c>
      <c r="D96" s="129">
        <v>42461</v>
      </c>
      <c r="E96" s="139">
        <v>72.54</v>
      </c>
      <c r="F96" s="142">
        <v>68.49</v>
      </c>
      <c r="G96" s="32">
        <f t="shared" si="10"/>
        <v>70.79849999999999</v>
      </c>
      <c r="H96" s="33">
        <f t="shared" si="12"/>
        <v>0.9002331559197251</v>
      </c>
      <c r="I96" s="33">
        <f t="shared" si="13"/>
        <v>0.8499719995718494</v>
      </c>
      <c r="J96" s="29">
        <f t="shared" si="14"/>
        <v>2016</v>
      </c>
      <c r="K96" s="1">
        <f t="shared" si="11"/>
        <v>4</v>
      </c>
    </row>
    <row r="97" spans="2:11" ht="11.25">
      <c r="B97" s="128">
        <v>42491</v>
      </c>
      <c r="C97" s="128">
        <v>42521</v>
      </c>
      <c r="D97" s="129">
        <v>42491</v>
      </c>
      <c r="E97" s="139">
        <v>75.14</v>
      </c>
      <c r="F97" s="142">
        <v>67.52</v>
      </c>
      <c r="G97" s="32">
        <f t="shared" si="10"/>
        <v>71.8634</v>
      </c>
      <c r="H97" s="33">
        <f t="shared" si="12"/>
        <v>0.9324995772788549</v>
      </c>
      <c r="I97" s="33">
        <f t="shared" si="13"/>
        <v>0.8379341423724818</v>
      </c>
      <c r="J97" s="29">
        <f t="shared" si="14"/>
        <v>2016</v>
      </c>
      <c r="K97" s="1">
        <f t="shared" si="11"/>
        <v>5</v>
      </c>
    </row>
    <row r="98" spans="2:11" ht="11.25">
      <c r="B98" s="128">
        <v>42522</v>
      </c>
      <c r="C98" s="128">
        <v>42551</v>
      </c>
      <c r="D98" s="129">
        <v>42522</v>
      </c>
      <c r="E98" s="139">
        <v>89.51</v>
      </c>
      <c r="F98" s="142">
        <v>70.49</v>
      </c>
      <c r="G98" s="32">
        <f t="shared" si="10"/>
        <v>81.3314</v>
      </c>
      <c r="H98" s="33">
        <f t="shared" si="12"/>
        <v>1.110833606098354</v>
      </c>
      <c r="I98" s="33">
        <f t="shared" si="13"/>
        <v>0.8747923236942571</v>
      </c>
      <c r="J98" s="29">
        <f t="shared" si="14"/>
        <v>2016</v>
      </c>
      <c r="K98" s="1">
        <f t="shared" si="11"/>
        <v>6</v>
      </c>
    </row>
    <row r="99" spans="2:11" ht="11.25">
      <c r="B99" s="128">
        <v>42552</v>
      </c>
      <c r="C99" s="128">
        <v>42582</v>
      </c>
      <c r="D99" s="129">
        <v>42552</v>
      </c>
      <c r="E99" s="139">
        <v>106.12</v>
      </c>
      <c r="F99" s="142">
        <v>76.09</v>
      </c>
      <c r="G99" s="32">
        <f t="shared" si="10"/>
        <v>93.2071</v>
      </c>
      <c r="H99" s="33">
        <f t="shared" si="12"/>
        <v>1.3169663979349493</v>
      </c>
      <c r="I99" s="33">
        <f t="shared" si="13"/>
        <v>0.9442892312369986</v>
      </c>
      <c r="J99" s="29">
        <f t="shared" si="14"/>
        <v>2016</v>
      </c>
      <c r="K99" s="1">
        <f t="shared" si="11"/>
        <v>7</v>
      </c>
    </row>
    <row r="100" spans="2:11" ht="11.25">
      <c r="B100" s="128">
        <v>42583</v>
      </c>
      <c r="C100" s="128">
        <v>42613</v>
      </c>
      <c r="D100" s="129">
        <v>42583</v>
      </c>
      <c r="E100" s="139">
        <v>115.84</v>
      </c>
      <c r="F100" s="142">
        <v>77.06</v>
      </c>
      <c r="G100" s="32">
        <f t="shared" si="10"/>
        <v>99.1646</v>
      </c>
      <c r="H100" s="33">
        <f t="shared" si="12"/>
        <v>1.4375931731698504</v>
      </c>
      <c r="I100" s="33">
        <f t="shared" si="13"/>
        <v>0.9563270884363663</v>
      </c>
      <c r="J100" s="29">
        <f t="shared" si="14"/>
        <v>2016</v>
      </c>
      <c r="K100" s="1">
        <f t="shared" si="11"/>
        <v>8</v>
      </c>
    </row>
    <row r="101" spans="2:11" ht="11.25">
      <c r="B101" s="128">
        <v>42614</v>
      </c>
      <c r="C101" s="128">
        <v>42643</v>
      </c>
      <c r="D101" s="129">
        <v>42614</v>
      </c>
      <c r="E101" s="139">
        <v>101.1</v>
      </c>
      <c r="F101" s="142">
        <v>72.69</v>
      </c>
      <c r="G101" s="32">
        <f t="shared" si="10"/>
        <v>88.88369999999999</v>
      </c>
      <c r="H101" s="33">
        <f t="shared" si="12"/>
        <v>1.2546673843877059</v>
      </c>
      <c r="I101" s="33">
        <f t="shared" si="13"/>
        <v>0.9020946802289055</v>
      </c>
      <c r="J101" s="29">
        <f t="shared" si="14"/>
        <v>2016</v>
      </c>
      <c r="K101" s="1">
        <f t="shared" si="11"/>
        <v>9</v>
      </c>
    </row>
    <row r="102" spans="2:11" ht="11.25">
      <c r="B102" s="128">
        <v>42644</v>
      </c>
      <c r="C102" s="128">
        <v>42674</v>
      </c>
      <c r="D102" s="129">
        <v>42644</v>
      </c>
      <c r="E102" s="139">
        <v>78.9</v>
      </c>
      <c r="F102" s="142">
        <v>70.72</v>
      </c>
      <c r="G102" s="32">
        <f t="shared" si="10"/>
        <v>75.3826</v>
      </c>
      <c r="H102" s="33">
        <f t="shared" si="12"/>
        <v>0.9791617866289813</v>
      </c>
      <c r="I102" s="33">
        <f t="shared" si="13"/>
        <v>0.877646660968334</v>
      </c>
      <c r="J102" s="29">
        <f t="shared" si="14"/>
        <v>2016</v>
      </c>
      <c r="K102" s="1">
        <f t="shared" si="11"/>
        <v>10</v>
      </c>
    </row>
    <row r="103" spans="2:11" ht="11.25">
      <c r="B103" s="128">
        <v>42675</v>
      </c>
      <c r="C103" s="128">
        <v>42704</v>
      </c>
      <c r="D103" s="129">
        <v>42675</v>
      </c>
      <c r="E103" s="139">
        <v>78.78</v>
      </c>
      <c r="F103" s="142">
        <v>70.91</v>
      </c>
      <c r="G103" s="32">
        <f t="shared" si="10"/>
        <v>75.3959</v>
      </c>
      <c r="H103" s="33">
        <f t="shared" si="12"/>
        <v>0.9776725671816369</v>
      </c>
      <c r="I103" s="33">
        <f t="shared" si="13"/>
        <v>0.8800045917599627</v>
      </c>
      <c r="J103" s="29">
        <f t="shared" si="14"/>
        <v>2016</v>
      </c>
      <c r="K103" s="1">
        <f t="shared" si="11"/>
        <v>11</v>
      </c>
    </row>
    <row r="104" spans="2:11" ht="11.25">
      <c r="B104" s="128">
        <v>42705</v>
      </c>
      <c r="C104" s="128">
        <v>42735</v>
      </c>
      <c r="D104" s="129">
        <v>42705</v>
      </c>
      <c r="E104" s="139">
        <v>83.11</v>
      </c>
      <c r="F104" s="142">
        <v>74.18</v>
      </c>
      <c r="G104" s="32">
        <f t="shared" si="10"/>
        <v>79.2701</v>
      </c>
      <c r="H104" s="33">
        <f t="shared" si="12"/>
        <v>1.0314085689066492</v>
      </c>
      <c r="I104" s="33">
        <f t="shared" si="13"/>
        <v>0.9205858217000993</v>
      </c>
      <c r="J104" s="29">
        <f t="shared" si="14"/>
        <v>2016</v>
      </c>
      <c r="K104" s="1">
        <f t="shared" si="11"/>
        <v>12</v>
      </c>
    </row>
    <row r="105" spans="2:11" ht="11.25">
      <c r="B105" s="128">
        <v>42736</v>
      </c>
      <c r="C105" s="128">
        <v>42766</v>
      </c>
      <c r="D105" s="129">
        <v>42736</v>
      </c>
      <c r="E105" s="139">
        <v>90.38</v>
      </c>
      <c r="F105" s="142">
        <v>82.37</v>
      </c>
      <c r="G105" s="32">
        <f t="shared" si="10"/>
        <v>86.9357</v>
      </c>
      <c r="H105" s="33">
        <f t="shared" si="12"/>
        <v>1.049839294903242</v>
      </c>
      <c r="I105" s="33">
        <f t="shared" si="13"/>
        <v>0.9567964452443024</v>
      </c>
      <c r="J105" s="29">
        <f t="shared" si="14"/>
        <v>2017</v>
      </c>
      <c r="K105" s="1">
        <f t="shared" si="11"/>
        <v>1</v>
      </c>
    </row>
    <row r="106" spans="2:11" ht="11.25">
      <c r="B106" s="128">
        <v>42767</v>
      </c>
      <c r="C106" s="128">
        <v>42794</v>
      </c>
      <c r="D106" s="129">
        <v>42767</v>
      </c>
      <c r="E106" s="139">
        <v>84.21</v>
      </c>
      <c r="F106" s="142">
        <v>78.96</v>
      </c>
      <c r="G106" s="32">
        <f t="shared" si="10"/>
        <v>81.95249999999999</v>
      </c>
      <c r="H106" s="33">
        <f t="shared" si="12"/>
        <v>0.9781695842421112</v>
      </c>
      <c r="I106" s="33">
        <f t="shared" si="13"/>
        <v>0.9171864430798847</v>
      </c>
      <c r="J106" s="29">
        <f t="shared" si="14"/>
        <v>2017</v>
      </c>
      <c r="K106" s="1">
        <f t="shared" si="11"/>
        <v>2</v>
      </c>
    </row>
    <row r="107" spans="2:11" ht="11.25">
      <c r="B107" s="128">
        <v>42795</v>
      </c>
      <c r="C107" s="128">
        <v>42825</v>
      </c>
      <c r="D107" s="129">
        <v>42795</v>
      </c>
      <c r="E107" s="139">
        <v>77.56</v>
      </c>
      <c r="F107" s="142">
        <v>74.98</v>
      </c>
      <c r="G107" s="32">
        <f t="shared" si="10"/>
        <v>76.4506</v>
      </c>
      <c r="H107" s="33">
        <f t="shared" si="12"/>
        <v>0.9009242721032912</v>
      </c>
      <c r="I107" s="33">
        <f t="shared" si="13"/>
        <v>0.8709554141607114</v>
      </c>
      <c r="J107" s="29">
        <f t="shared" si="14"/>
        <v>2017</v>
      </c>
      <c r="K107" s="1">
        <f t="shared" si="11"/>
        <v>3</v>
      </c>
    </row>
    <row r="108" spans="2:11" ht="11.25">
      <c r="B108" s="128">
        <v>42826</v>
      </c>
      <c r="C108" s="128">
        <v>42855</v>
      </c>
      <c r="D108" s="129">
        <v>42826</v>
      </c>
      <c r="E108" s="139">
        <v>77.27</v>
      </c>
      <c r="F108" s="142">
        <v>73.69</v>
      </c>
      <c r="G108" s="32">
        <f t="shared" si="10"/>
        <v>75.7306</v>
      </c>
      <c r="H108" s="33">
        <f t="shared" si="12"/>
        <v>0.8975556795438538</v>
      </c>
      <c r="I108" s="33">
        <f t="shared" si="13"/>
        <v>0.8559709851894214</v>
      </c>
      <c r="J108" s="29">
        <f t="shared" si="14"/>
        <v>2017</v>
      </c>
      <c r="K108" s="1">
        <f t="shared" si="11"/>
        <v>4</v>
      </c>
    </row>
    <row r="109" spans="2:11" ht="11.25">
      <c r="B109" s="128">
        <v>42856</v>
      </c>
      <c r="C109" s="128">
        <v>42886</v>
      </c>
      <c r="D109" s="129">
        <v>42856</v>
      </c>
      <c r="E109" s="139">
        <v>81.58</v>
      </c>
      <c r="F109" s="142">
        <v>72.84</v>
      </c>
      <c r="G109" s="32">
        <f t="shared" si="10"/>
        <v>77.8218</v>
      </c>
      <c r="H109" s="33">
        <f t="shared" si="12"/>
        <v>0.9476199344789388</v>
      </c>
      <c r="I109" s="33">
        <f t="shared" si="13"/>
        <v>0.8460975242393467</v>
      </c>
      <c r="J109" s="29">
        <f t="shared" si="14"/>
        <v>2017</v>
      </c>
      <c r="K109" s="1">
        <f t="shared" si="11"/>
        <v>5</v>
      </c>
    </row>
    <row r="110" spans="2:11" ht="11.25">
      <c r="B110" s="128">
        <v>42887</v>
      </c>
      <c r="C110" s="128">
        <v>42916</v>
      </c>
      <c r="D110" s="129">
        <v>42887</v>
      </c>
      <c r="E110" s="139">
        <v>96.76</v>
      </c>
      <c r="F110" s="142">
        <v>75.79</v>
      </c>
      <c r="G110" s="32">
        <f t="shared" si="10"/>
        <v>87.74289999999999</v>
      </c>
      <c r="H110" s="33">
        <f t="shared" si="12"/>
        <v>1.123948331210862</v>
      </c>
      <c r="I110" s="33">
        <f t="shared" si="13"/>
        <v>0.880364241654312</v>
      </c>
      <c r="J110" s="29">
        <f t="shared" si="14"/>
        <v>2017</v>
      </c>
      <c r="K110" s="1">
        <f t="shared" si="11"/>
        <v>6</v>
      </c>
    </row>
    <row r="111" spans="2:11" ht="11.25">
      <c r="B111" s="128">
        <v>42917</v>
      </c>
      <c r="C111" s="128">
        <v>42947</v>
      </c>
      <c r="D111" s="129">
        <v>42917</v>
      </c>
      <c r="E111" s="139">
        <v>114.65</v>
      </c>
      <c r="F111" s="142">
        <v>82.49</v>
      </c>
      <c r="G111" s="32">
        <f t="shared" si="10"/>
        <v>100.8212</v>
      </c>
      <c r="H111" s="33">
        <f t="shared" si="12"/>
        <v>1.3317556446189058</v>
      </c>
      <c r="I111" s="33">
        <f t="shared" si="13"/>
        <v>0.9581903456137246</v>
      </c>
      <c r="J111" s="29">
        <f t="shared" si="14"/>
        <v>2017</v>
      </c>
      <c r="K111" s="1">
        <f t="shared" si="11"/>
        <v>7</v>
      </c>
    </row>
    <row r="112" spans="2:11" ht="11.25">
      <c r="B112" s="128">
        <v>42948</v>
      </c>
      <c r="C112" s="128">
        <v>42978</v>
      </c>
      <c r="D112" s="129">
        <v>42948</v>
      </c>
      <c r="E112" s="139">
        <v>124.07</v>
      </c>
      <c r="F112" s="142">
        <v>82.21</v>
      </c>
      <c r="G112" s="32">
        <f t="shared" si="10"/>
        <v>106.0702</v>
      </c>
      <c r="H112" s="33">
        <f t="shared" si="12"/>
        <v>1.4411768236185576</v>
      </c>
      <c r="I112" s="33">
        <f t="shared" si="13"/>
        <v>0.9549379114184059</v>
      </c>
      <c r="J112" s="29">
        <f t="shared" si="14"/>
        <v>2017</v>
      </c>
      <c r="K112" s="1">
        <f t="shared" si="11"/>
        <v>8</v>
      </c>
    </row>
    <row r="113" spans="2:11" ht="11.25">
      <c r="B113" s="128">
        <v>42979</v>
      </c>
      <c r="C113" s="128">
        <v>43008</v>
      </c>
      <c r="D113" s="129">
        <v>42979</v>
      </c>
      <c r="E113" s="139">
        <v>102.68</v>
      </c>
      <c r="F113" s="142">
        <v>78.04</v>
      </c>
      <c r="G113" s="32">
        <f t="shared" si="10"/>
        <v>92.0848</v>
      </c>
      <c r="H113" s="33">
        <f t="shared" si="12"/>
        <v>1.1927140827690297</v>
      </c>
      <c r="I113" s="33">
        <f t="shared" si="13"/>
        <v>0.9064998735809805</v>
      </c>
      <c r="J113" s="29">
        <f t="shared" si="14"/>
        <v>2017</v>
      </c>
      <c r="K113" s="1">
        <f t="shared" si="11"/>
        <v>9</v>
      </c>
    </row>
    <row r="114" spans="2:11" ht="11.25">
      <c r="B114" s="128">
        <v>43009</v>
      </c>
      <c r="C114" s="128">
        <v>43039</v>
      </c>
      <c r="D114" s="129">
        <v>43009</v>
      </c>
      <c r="E114" s="139">
        <v>84.65</v>
      </c>
      <c r="F114" s="142">
        <v>75.72</v>
      </c>
      <c r="G114" s="32">
        <f t="shared" si="10"/>
        <v>80.8101</v>
      </c>
      <c r="H114" s="33">
        <f t="shared" si="12"/>
        <v>0.9832805522633264</v>
      </c>
      <c r="I114" s="33">
        <f t="shared" si="13"/>
        <v>0.8795511331054823</v>
      </c>
      <c r="J114" s="29">
        <f t="shared" si="14"/>
        <v>2017</v>
      </c>
      <c r="K114" s="1">
        <f t="shared" si="11"/>
        <v>10</v>
      </c>
    </row>
    <row r="115" spans="2:11" ht="11.25">
      <c r="B115" s="128">
        <v>43040</v>
      </c>
      <c r="C115" s="128">
        <v>43069</v>
      </c>
      <c r="D115" s="129">
        <v>43040</v>
      </c>
      <c r="E115" s="139">
        <v>84.73</v>
      </c>
      <c r="F115" s="142">
        <v>78.03</v>
      </c>
      <c r="G115" s="32">
        <f t="shared" si="10"/>
        <v>81.84899999999999</v>
      </c>
      <c r="H115" s="33">
        <f t="shared" si="12"/>
        <v>0.9842098191762747</v>
      </c>
      <c r="I115" s="33">
        <f t="shared" si="13"/>
        <v>0.9063837152168619</v>
      </c>
      <c r="J115" s="29">
        <f t="shared" si="14"/>
        <v>2017</v>
      </c>
      <c r="K115" s="1">
        <f t="shared" si="11"/>
        <v>11</v>
      </c>
    </row>
    <row r="116" spans="2:11" ht="11.25">
      <c r="B116" s="128">
        <v>43070</v>
      </c>
      <c r="C116" s="128">
        <v>43100</v>
      </c>
      <c r="D116" s="129">
        <v>43070</v>
      </c>
      <c r="E116" s="139">
        <v>88.63</v>
      </c>
      <c r="F116" s="142">
        <v>79.73</v>
      </c>
      <c r="G116" s="32">
        <f t="shared" si="10"/>
        <v>84.803</v>
      </c>
      <c r="H116" s="33">
        <f t="shared" si="12"/>
        <v>1.0295115811825</v>
      </c>
      <c r="I116" s="33">
        <f t="shared" si="13"/>
        <v>0.9261306371170115</v>
      </c>
      <c r="J116" s="29">
        <f t="shared" si="14"/>
        <v>2017</v>
      </c>
      <c r="K116" s="1">
        <f t="shared" si="11"/>
        <v>12</v>
      </c>
    </row>
    <row r="117" spans="2:11" ht="11.25">
      <c r="B117" s="128">
        <v>43101</v>
      </c>
      <c r="C117" s="128">
        <v>43131</v>
      </c>
      <c r="D117" s="129">
        <v>43101</v>
      </c>
      <c r="E117" s="139">
        <v>99.89</v>
      </c>
      <c r="F117" s="142">
        <v>89.75</v>
      </c>
      <c r="G117" s="32">
        <f t="shared" si="10"/>
        <v>95.5298</v>
      </c>
      <c r="H117" s="33">
        <f t="shared" si="12"/>
        <v>1.063871331459805</v>
      </c>
      <c r="I117" s="33">
        <f t="shared" si="13"/>
        <v>0.9558759835670987</v>
      </c>
      <c r="J117" s="29">
        <f t="shared" si="14"/>
        <v>2018</v>
      </c>
      <c r="K117" s="1">
        <f t="shared" si="11"/>
        <v>1</v>
      </c>
    </row>
    <row r="118" spans="2:11" ht="11.25">
      <c r="B118" s="128">
        <v>43132</v>
      </c>
      <c r="C118" s="128">
        <v>43159</v>
      </c>
      <c r="D118" s="129">
        <v>43132</v>
      </c>
      <c r="E118" s="139">
        <v>91.97</v>
      </c>
      <c r="F118" s="142">
        <v>86.04</v>
      </c>
      <c r="G118" s="32">
        <f t="shared" si="10"/>
        <v>89.42009999999999</v>
      </c>
      <c r="H118" s="33">
        <f t="shared" si="12"/>
        <v>0.9795199354726024</v>
      </c>
      <c r="I118" s="33">
        <f t="shared" si="13"/>
        <v>0.9163628927700633</v>
      </c>
      <c r="J118" s="29">
        <f t="shared" si="14"/>
        <v>2018</v>
      </c>
      <c r="K118" s="1">
        <f t="shared" si="11"/>
        <v>2</v>
      </c>
    </row>
    <row r="119" spans="2:11" ht="11.25">
      <c r="B119" s="128">
        <v>43160</v>
      </c>
      <c r="C119" s="128">
        <v>43190</v>
      </c>
      <c r="D119" s="129">
        <v>43160</v>
      </c>
      <c r="E119" s="139">
        <v>85.46</v>
      </c>
      <c r="F119" s="142">
        <v>82.04</v>
      </c>
      <c r="G119" s="32">
        <f aca="true" t="shared" si="15" ref="G119:G182">E119*0.57+F119*0.43</f>
        <v>83.98939999999999</v>
      </c>
      <c r="H119" s="33">
        <f t="shared" si="12"/>
        <v>0.9101856440740307</v>
      </c>
      <c r="I119" s="33">
        <f t="shared" si="13"/>
        <v>0.8737611776250115</v>
      </c>
      <c r="J119" s="29">
        <f t="shared" si="14"/>
        <v>2018</v>
      </c>
      <c r="K119" s="1">
        <f aca="true" t="shared" si="16" ref="K119:K182">MONTH(B119)</f>
        <v>3</v>
      </c>
    </row>
    <row r="120" spans="2:11" ht="11.25">
      <c r="B120" s="128">
        <v>43191</v>
      </c>
      <c r="C120" s="128">
        <v>43220</v>
      </c>
      <c r="D120" s="129">
        <v>43191</v>
      </c>
      <c r="E120" s="139">
        <v>84.26</v>
      </c>
      <c r="F120" s="142">
        <v>80.74</v>
      </c>
      <c r="G120" s="32">
        <f t="shared" si="15"/>
        <v>82.7464</v>
      </c>
      <c r="H120" s="33">
        <f t="shared" si="12"/>
        <v>0.8974051295305152</v>
      </c>
      <c r="I120" s="33">
        <f t="shared" si="13"/>
        <v>0.8599156202028696</v>
      </c>
      <c r="J120" s="29">
        <f t="shared" si="14"/>
        <v>2018</v>
      </c>
      <c r="K120" s="1">
        <f t="shared" si="16"/>
        <v>4</v>
      </c>
    </row>
    <row r="121" spans="2:11" ht="11.25">
      <c r="B121" s="128">
        <v>43221</v>
      </c>
      <c r="C121" s="128">
        <v>43251</v>
      </c>
      <c r="D121" s="129">
        <v>43221</v>
      </c>
      <c r="E121" s="139">
        <v>89.81</v>
      </c>
      <c r="F121" s="142">
        <v>79.51</v>
      </c>
      <c r="G121" s="32">
        <f t="shared" si="15"/>
        <v>85.381</v>
      </c>
      <c r="H121" s="33">
        <f t="shared" si="12"/>
        <v>0.9565150092942745</v>
      </c>
      <c r="I121" s="33">
        <f t="shared" si="13"/>
        <v>0.8468155927957662</v>
      </c>
      <c r="J121" s="29">
        <f t="shared" si="14"/>
        <v>2018</v>
      </c>
      <c r="K121" s="1">
        <f t="shared" si="16"/>
        <v>5</v>
      </c>
    </row>
    <row r="122" spans="2:11" ht="11.25">
      <c r="B122" s="128">
        <v>43252</v>
      </c>
      <c r="C122" s="128">
        <v>43281</v>
      </c>
      <c r="D122" s="129">
        <v>43252</v>
      </c>
      <c r="E122" s="139">
        <v>103.6</v>
      </c>
      <c r="F122" s="142">
        <v>82.5</v>
      </c>
      <c r="G122" s="32">
        <f t="shared" si="15"/>
        <v>94.52699999999999</v>
      </c>
      <c r="H122" s="33">
        <f t="shared" si="12"/>
        <v>1.1033844222568403</v>
      </c>
      <c r="I122" s="33">
        <f t="shared" si="13"/>
        <v>0.8786603748666925</v>
      </c>
      <c r="J122" s="29">
        <f t="shared" si="14"/>
        <v>2018</v>
      </c>
      <c r="K122" s="1">
        <f t="shared" si="16"/>
        <v>6</v>
      </c>
    </row>
    <row r="123" spans="2:11" ht="11.25">
      <c r="B123" s="128">
        <v>43282</v>
      </c>
      <c r="C123" s="128">
        <v>43312</v>
      </c>
      <c r="D123" s="129">
        <v>43282</v>
      </c>
      <c r="E123" s="139">
        <v>127.58</v>
      </c>
      <c r="F123" s="142">
        <v>90.86</v>
      </c>
      <c r="G123" s="32">
        <f t="shared" si="15"/>
        <v>111.79039999999999</v>
      </c>
      <c r="H123" s="33">
        <f t="shared" si="12"/>
        <v>1.3587817045514257</v>
      </c>
      <c r="I123" s="33">
        <f t="shared" si="13"/>
        <v>0.9676979595198506</v>
      </c>
      <c r="J123" s="29">
        <f t="shared" si="14"/>
        <v>2018</v>
      </c>
      <c r="K123" s="1">
        <f t="shared" si="16"/>
        <v>7</v>
      </c>
    </row>
    <row r="124" spans="2:11" ht="11.25">
      <c r="B124" s="128">
        <v>43313</v>
      </c>
      <c r="C124" s="128">
        <v>43343</v>
      </c>
      <c r="D124" s="129">
        <v>43313</v>
      </c>
      <c r="E124" s="139">
        <v>135.11</v>
      </c>
      <c r="F124" s="142">
        <v>89.81</v>
      </c>
      <c r="G124" s="32">
        <f t="shared" si="15"/>
        <v>115.631</v>
      </c>
      <c r="H124" s="33">
        <f t="shared" si="12"/>
        <v>1.4389794333119856</v>
      </c>
      <c r="I124" s="33">
        <f t="shared" si="13"/>
        <v>0.9565150092942745</v>
      </c>
      <c r="J124" s="29">
        <f t="shared" si="14"/>
        <v>2018</v>
      </c>
      <c r="K124" s="1">
        <f t="shared" si="16"/>
        <v>8</v>
      </c>
    </row>
    <row r="125" spans="2:11" ht="11.25">
      <c r="B125" s="128">
        <v>43344</v>
      </c>
      <c r="C125" s="128">
        <v>43373</v>
      </c>
      <c r="D125" s="129">
        <v>43344</v>
      </c>
      <c r="E125" s="139">
        <v>109.27</v>
      </c>
      <c r="F125" s="142">
        <v>84.74</v>
      </c>
      <c r="G125" s="32">
        <f t="shared" si="15"/>
        <v>98.72209999999998</v>
      </c>
      <c r="H125" s="33">
        <f t="shared" si="12"/>
        <v>1.1637723534749513</v>
      </c>
      <c r="I125" s="33">
        <f t="shared" si="13"/>
        <v>0.9025173353479213</v>
      </c>
      <c r="J125" s="29">
        <f t="shared" si="14"/>
        <v>2018</v>
      </c>
      <c r="K125" s="1">
        <f t="shared" si="16"/>
        <v>9</v>
      </c>
    </row>
    <row r="126" spans="2:11" ht="11.25">
      <c r="B126" s="128">
        <v>43374</v>
      </c>
      <c r="C126" s="128">
        <v>43404</v>
      </c>
      <c r="D126" s="129">
        <v>43374</v>
      </c>
      <c r="E126" s="139">
        <v>92.31</v>
      </c>
      <c r="F126" s="142">
        <v>82.42</v>
      </c>
      <c r="G126" s="32">
        <f t="shared" si="15"/>
        <v>88.0573</v>
      </c>
      <c r="H126" s="33">
        <f t="shared" si="12"/>
        <v>0.9831410812599318</v>
      </c>
      <c r="I126" s="33">
        <f t="shared" si="13"/>
        <v>0.8778083405637914</v>
      </c>
      <c r="J126" s="29">
        <f t="shared" si="14"/>
        <v>2018</v>
      </c>
      <c r="K126" s="1">
        <f t="shared" si="16"/>
        <v>10</v>
      </c>
    </row>
    <row r="127" spans="2:11" ht="11.25">
      <c r="B127" s="128">
        <v>43405</v>
      </c>
      <c r="C127" s="128">
        <v>43434</v>
      </c>
      <c r="D127" s="129">
        <v>43405</v>
      </c>
      <c r="E127" s="139">
        <v>92.77</v>
      </c>
      <c r="F127" s="142">
        <v>83.03</v>
      </c>
      <c r="G127" s="32">
        <f t="shared" si="15"/>
        <v>88.58179999999999</v>
      </c>
      <c r="H127" s="33">
        <f t="shared" si="12"/>
        <v>0.9880402785016128</v>
      </c>
      <c r="I127" s="33">
        <f t="shared" si="13"/>
        <v>0.8843051021234117</v>
      </c>
      <c r="J127" s="29">
        <f t="shared" si="14"/>
        <v>2018</v>
      </c>
      <c r="K127" s="1">
        <f t="shared" si="16"/>
        <v>11</v>
      </c>
    </row>
    <row r="128" spans="2:11" ht="11.25">
      <c r="B128" s="128">
        <v>43435</v>
      </c>
      <c r="C128" s="128">
        <v>43465</v>
      </c>
      <c r="D128" s="129">
        <v>43435</v>
      </c>
      <c r="E128" s="139">
        <v>96.54</v>
      </c>
      <c r="F128" s="142">
        <v>86.77</v>
      </c>
      <c r="G128" s="32">
        <f t="shared" si="15"/>
        <v>92.3389</v>
      </c>
      <c r="H128" s="33">
        <f t="shared" si="12"/>
        <v>1.028192395025824</v>
      </c>
      <c r="I128" s="33">
        <f t="shared" si="13"/>
        <v>0.9241377057840351</v>
      </c>
      <c r="J128" s="29">
        <f t="shared" si="14"/>
        <v>2018</v>
      </c>
      <c r="K128" s="1">
        <f t="shared" si="16"/>
        <v>12</v>
      </c>
    </row>
    <row r="129" spans="2:11" ht="11.25">
      <c r="B129" s="128">
        <v>43466</v>
      </c>
      <c r="C129" s="128">
        <v>43496</v>
      </c>
      <c r="D129" s="129">
        <v>43466</v>
      </c>
      <c r="E129" s="139">
        <v>105.42</v>
      </c>
      <c r="F129" s="142">
        <v>92.51</v>
      </c>
      <c r="G129" s="32">
        <f t="shared" si="15"/>
        <v>99.86869999999999</v>
      </c>
      <c r="H129" s="33">
        <f t="shared" si="12"/>
        <v>1.0844910087393498</v>
      </c>
      <c r="I129" s="33">
        <f t="shared" si="13"/>
        <v>0.9516814951477638</v>
      </c>
      <c r="J129" s="29">
        <f t="shared" si="14"/>
        <v>2019</v>
      </c>
      <c r="K129" s="1">
        <f t="shared" si="16"/>
        <v>1</v>
      </c>
    </row>
    <row r="130" spans="2:11" ht="11.25">
      <c r="B130" s="128">
        <v>43497</v>
      </c>
      <c r="C130" s="128">
        <v>43524</v>
      </c>
      <c r="D130" s="129">
        <v>43497</v>
      </c>
      <c r="E130" s="139">
        <v>96.59</v>
      </c>
      <c r="F130" s="142">
        <v>89.91</v>
      </c>
      <c r="G130" s="32">
        <f t="shared" si="15"/>
        <v>93.7176</v>
      </c>
      <c r="H130" s="33">
        <f t="shared" si="12"/>
        <v>0.9936538278707437</v>
      </c>
      <c r="I130" s="33">
        <f t="shared" si="13"/>
        <v>0.9249344203733157</v>
      </c>
      <c r="J130" s="29">
        <f t="shared" si="14"/>
        <v>2019</v>
      </c>
      <c r="K130" s="1">
        <f t="shared" si="16"/>
        <v>2</v>
      </c>
    </row>
    <row r="131" spans="2:11" ht="11.25">
      <c r="B131" s="128">
        <v>43525</v>
      </c>
      <c r="C131" s="128">
        <v>43555</v>
      </c>
      <c r="D131" s="129">
        <v>43525</v>
      </c>
      <c r="E131" s="139">
        <v>87.85</v>
      </c>
      <c r="F131" s="142">
        <v>85.49</v>
      </c>
      <c r="G131" s="32">
        <f t="shared" si="15"/>
        <v>86.83519999999999</v>
      </c>
      <c r="H131" s="33">
        <f t="shared" si="12"/>
        <v>0.9037425072827915</v>
      </c>
      <c r="I131" s="33">
        <f t="shared" si="13"/>
        <v>0.8794643932567541</v>
      </c>
      <c r="J131" s="29">
        <f t="shared" si="14"/>
        <v>2019</v>
      </c>
      <c r="K131" s="1">
        <f t="shared" si="16"/>
        <v>3</v>
      </c>
    </row>
    <row r="132" spans="2:11" ht="11.25">
      <c r="B132" s="128">
        <v>43556</v>
      </c>
      <c r="C132" s="128">
        <v>43585</v>
      </c>
      <c r="D132" s="129">
        <v>43556</v>
      </c>
      <c r="E132" s="139">
        <v>87.06</v>
      </c>
      <c r="F132" s="142">
        <v>83.67</v>
      </c>
      <c r="G132" s="32">
        <f t="shared" si="15"/>
        <v>85.60229999999999</v>
      </c>
      <c r="H132" s="33">
        <f t="shared" si="12"/>
        <v>0.8956155114859401</v>
      </c>
      <c r="I132" s="33">
        <f t="shared" si="13"/>
        <v>0.8607414409146406</v>
      </c>
      <c r="J132" s="29">
        <f t="shared" si="14"/>
        <v>2019</v>
      </c>
      <c r="K132" s="1">
        <f t="shared" si="16"/>
        <v>4</v>
      </c>
    </row>
    <row r="133" spans="2:11" ht="11.25">
      <c r="B133" s="128">
        <v>43586</v>
      </c>
      <c r="C133" s="128">
        <v>43616</v>
      </c>
      <c r="D133" s="129">
        <v>43586</v>
      </c>
      <c r="E133" s="139">
        <v>92.27</v>
      </c>
      <c r="F133" s="142">
        <v>82.91</v>
      </c>
      <c r="G133" s="32">
        <f t="shared" si="15"/>
        <v>88.24519999999998</v>
      </c>
      <c r="H133" s="33">
        <f t="shared" si="12"/>
        <v>0.9492125343993532</v>
      </c>
      <c r="I133" s="33">
        <f t="shared" si="13"/>
        <v>0.8529230652113403</v>
      </c>
      <c r="J133" s="29">
        <f t="shared" si="14"/>
        <v>2019</v>
      </c>
      <c r="K133" s="1">
        <f t="shared" si="16"/>
        <v>5</v>
      </c>
    </row>
    <row r="134" spans="2:11" ht="11.25">
      <c r="B134" s="128">
        <v>43617</v>
      </c>
      <c r="C134" s="128">
        <v>43646</v>
      </c>
      <c r="D134" s="129">
        <v>43617</v>
      </c>
      <c r="E134" s="139">
        <v>107.5</v>
      </c>
      <c r="F134" s="142">
        <v>86.65</v>
      </c>
      <c r="G134" s="32">
        <f t="shared" si="15"/>
        <v>98.5345</v>
      </c>
      <c r="H134" s="33">
        <f t="shared" si="12"/>
        <v>1.1058886685589082</v>
      </c>
      <c r="I134" s="33">
        <f t="shared" si="13"/>
        <v>0.8913977035407387</v>
      </c>
      <c r="J134" s="29">
        <f t="shared" si="14"/>
        <v>2019</v>
      </c>
      <c r="K134" s="1">
        <f t="shared" si="16"/>
        <v>6</v>
      </c>
    </row>
    <row r="135" spans="2:11" ht="11.25">
      <c r="B135" s="128">
        <v>43647</v>
      </c>
      <c r="C135" s="128">
        <v>43677</v>
      </c>
      <c r="D135" s="129">
        <v>43647</v>
      </c>
      <c r="E135" s="139">
        <v>132.15</v>
      </c>
      <c r="F135" s="142">
        <v>93.58</v>
      </c>
      <c r="G135" s="32">
        <f t="shared" si="15"/>
        <v>115.5649</v>
      </c>
      <c r="H135" s="33">
        <f t="shared" si="12"/>
        <v>1.359471512093579</v>
      </c>
      <c r="I135" s="33">
        <f t="shared" si="13"/>
        <v>0.9626889451510943</v>
      </c>
      <c r="J135" s="29">
        <f t="shared" si="14"/>
        <v>2019</v>
      </c>
      <c r="K135" s="1">
        <f t="shared" si="16"/>
        <v>7</v>
      </c>
    </row>
    <row r="136" spans="2:11" ht="11.25">
      <c r="B136" s="128">
        <v>43678</v>
      </c>
      <c r="C136" s="128">
        <v>43708</v>
      </c>
      <c r="D136" s="129">
        <v>43678</v>
      </c>
      <c r="E136" s="139">
        <v>135.58</v>
      </c>
      <c r="F136" s="142">
        <v>92.99</v>
      </c>
      <c r="G136" s="32">
        <f t="shared" si="15"/>
        <v>117.2663</v>
      </c>
      <c r="H136" s="33">
        <f t="shared" si="12"/>
        <v>1.3947570761229469</v>
      </c>
      <c r="I136" s="33">
        <f t="shared" si="13"/>
        <v>0.9566194166445848</v>
      </c>
      <c r="J136" s="29">
        <f t="shared" si="14"/>
        <v>2019</v>
      </c>
      <c r="K136" s="1">
        <f t="shared" si="16"/>
        <v>8</v>
      </c>
    </row>
    <row r="137" spans="2:11" ht="11.25">
      <c r="B137" s="128">
        <v>43709</v>
      </c>
      <c r="C137" s="128">
        <v>43738</v>
      </c>
      <c r="D137" s="129">
        <v>43709</v>
      </c>
      <c r="E137" s="139">
        <v>113.89</v>
      </c>
      <c r="F137" s="142">
        <v>87.94</v>
      </c>
      <c r="G137" s="32">
        <f t="shared" si="15"/>
        <v>102.7315</v>
      </c>
      <c r="H137" s="33">
        <f t="shared" si="12"/>
        <v>1.1716247484853402</v>
      </c>
      <c r="I137" s="33">
        <f t="shared" si="13"/>
        <v>0.9046683675634455</v>
      </c>
      <c r="J137" s="29">
        <f t="shared" si="14"/>
        <v>2019</v>
      </c>
      <c r="K137" s="1">
        <f t="shared" si="16"/>
        <v>9</v>
      </c>
    </row>
    <row r="138" spans="2:11" ht="11.25">
      <c r="B138" s="128">
        <v>43739</v>
      </c>
      <c r="C138" s="128">
        <v>43769</v>
      </c>
      <c r="D138" s="129">
        <v>43739</v>
      </c>
      <c r="E138" s="139">
        <v>94.32</v>
      </c>
      <c r="F138" s="142">
        <v>86.07</v>
      </c>
      <c r="G138" s="32">
        <f t="shared" si="15"/>
        <v>90.77249999999998</v>
      </c>
      <c r="H138" s="33">
        <f aca="true" t="shared" si="17" ref="H138:H201">E138/VLOOKUP($J138,$M$10:$N$29,2)</f>
        <v>0.9703015741253602</v>
      </c>
      <c r="I138" s="33">
        <f aca="true" t="shared" si="18" ref="I138:I201">F138/VLOOKUP($J138,$M$10:$N$29,2)</f>
        <v>0.8854310483987463</v>
      </c>
      <c r="J138" s="29">
        <f t="shared" si="14"/>
        <v>2019</v>
      </c>
      <c r="K138" s="1">
        <f t="shared" si="16"/>
        <v>10</v>
      </c>
    </row>
    <row r="139" spans="2:11" ht="11.25">
      <c r="B139" s="128">
        <v>43770</v>
      </c>
      <c r="C139" s="128">
        <v>43799</v>
      </c>
      <c r="D139" s="129">
        <v>43770</v>
      </c>
      <c r="E139" s="139">
        <v>94.84</v>
      </c>
      <c r="F139" s="142">
        <v>87.95</v>
      </c>
      <c r="G139" s="32">
        <f t="shared" si="15"/>
        <v>91.87729999999999</v>
      </c>
      <c r="H139" s="33">
        <f t="shared" si="17"/>
        <v>0.9756509890802499</v>
      </c>
      <c r="I139" s="33">
        <f t="shared" si="18"/>
        <v>0.9047712409279627</v>
      </c>
      <c r="J139" s="29">
        <f aca="true" t="shared" si="19" ref="J139:J202">YEAR(B139)</f>
        <v>2019</v>
      </c>
      <c r="K139" s="1">
        <f t="shared" si="16"/>
        <v>11</v>
      </c>
    </row>
    <row r="140" spans="2:11" ht="11.25">
      <c r="B140" s="128">
        <v>43800</v>
      </c>
      <c r="C140" s="128">
        <v>43830</v>
      </c>
      <c r="D140" s="129">
        <v>43800</v>
      </c>
      <c r="E140" s="139">
        <v>99.47</v>
      </c>
      <c r="F140" s="142">
        <v>90.16</v>
      </c>
      <c r="G140" s="32">
        <f t="shared" si="15"/>
        <v>95.4667</v>
      </c>
      <c r="H140" s="33">
        <f t="shared" si="17"/>
        <v>1.0232813568516708</v>
      </c>
      <c r="I140" s="33">
        <f t="shared" si="18"/>
        <v>0.9275062544862434</v>
      </c>
      <c r="J140" s="29">
        <f t="shared" si="19"/>
        <v>2019</v>
      </c>
      <c r="K140" s="1">
        <f t="shared" si="16"/>
        <v>12</v>
      </c>
    </row>
    <row r="141" spans="2:11" ht="11.25">
      <c r="B141" s="128">
        <v>43831</v>
      </c>
      <c r="C141" s="128">
        <v>43861</v>
      </c>
      <c r="D141" s="129">
        <v>43831</v>
      </c>
      <c r="E141" s="139">
        <v>102.38</v>
      </c>
      <c r="F141" s="142">
        <v>95.99</v>
      </c>
      <c r="G141" s="32">
        <f t="shared" si="15"/>
        <v>99.63229999999999</v>
      </c>
      <c r="H141" s="33">
        <f t="shared" si="17"/>
        <v>1.0421241023092802</v>
      </c>
      <c r="I141" s="33">
        <f t="shared" si="18"/>
        <v>0.9770804120010529</v>
      </c>
      <c r="J141" s="29">
        <f t="shared" si="19"/>
        <v>2020</v>
      </c>
      <c r="K141" s="1">
        <f t="shared" si="16"/>
        <v>1</v>
      </c>
    </row>
    <row r="142" spans="2:11" ht="11.25">
      <c r="B142" s="128">
        <v>43862</v>
      </c>
      <c r="C142" s="128">
        <v>43890</v>
      </c>
      <c r="D142" s="129">
        <v>43862</v>
      </c>
      <c r="E142" s="139">
        <v>98.57</v>
      </c>
      <c r="F142" s="142">
        <v>92.71</v>
      </c>
      <c r="G142" s="32">
        <f t="shared" si="15"/>
        <v>96.05019999999999</v>
      </c>
      <c r="H142" s="33">
        <f t="shared" si="17"/>
        <v>1.0033421836747973</v>
      </c>
      <c r="I142" s="33">
        <f t="shared" si="18"/>
        <v>0.9436933534390834</v>
      </c>
      <c r="J142" s="29">
        <f t="shared" si="19"/>
        <v>2020</v>
      </c>
      <c r="K142" s="1">
        <f t="shared" si="16"/>
        <v>2</v>
      </c>
    </row>
    <row r="143" spans="2:11" ht="11.25">
      <c r="B143" s="128">
        <v>43891</v>
      </c>
      <c r="C143" s="128">
        <v>43921</v>
      </c>
      <c r="D143" s="129">
        <v>43891</v>
      </c>
      <c r="E143" s="139">
        <v>90.48</v>
      </c>
      <c r="F143" s="142">
        <v>87.46</v>
      </c>
      <c r="G143" s="32">
        <f t="shared" si="15"/>
        <v>89.1814</v>
      </c>
      <c r="H143" s="33">
        <f t="shared" si="17"/>
        <v>0.9209942252094518</v>
      </c>
      <c r="I143" s="33">
        <f t="shared" si="18"/>
        <v>0.8902537017773944</v>
      </c>
      <c r="J143" s="29">
        <f t="shared" si="19"/>
        <v>2020</v>
      </c>
      <c r="K143" s="1">
        <f t="shared" si="16"/>
        <v>3</v>
      </c>
    </row>
    <row r="144" spans="2:11" ht="11.25">
      <c r="B144" s="128">
        <v>43922</v>
      </c>
      <c r="C144" s="128">
        <v>43951</v>
      </c>
      <c r="D144" s="129">
        <v>43922</v>
      </c>
      <c r="E144" s="139">
        <v>89.72</v>
      </c>
      <c r="F144" s="142">
        <v>86.52</v>
      </c>
      <c r="G144" s="32">
        <f t="shared" si="15"/>
        <v>88.344</v>
      </c>
      <c r="H144" s="33">
        <f t="shared" si="17"/>
        <v>0.9132581994450929</v>
      </c>
      <c r="I144" s="33">
        <f t="shared" si="18"/>
        <v>0.8806854593846348</v>
      </c>
      <c r="J144" s="29">
        <f t="shared" si="19"/>
        <v>2020</v>
      </c>
      <c r="K144" s="1">
        <f t="shared" si="16"/>
        <v>4</v>
      </c>
    </row>
    <row r="145" spans="2:11" ht="11.25">
      <c r="B145" s="128">
        <v>43952</v>
      </c>
      <c r="C145" s="128">
        <v>43982</v>
      </c>
      <c r="D145" s="129">
        <v>43952</v>
      </c>
      <c r="E145" s="139">
        <v>92.46</v>
      </c>
      <c r="F145" s="142">
        <v>85.4</v>
      </c>
      <c r="G145" s="32">
        <f t="shared" si="15"/>
        <v>89.42419999999998</v>
      </c>
      <c r="H145" s="33">
        <f t="shared" si="17"/>
        <v>0.9411486081218601</v>
      </c>
      <c r="I145" s="33">
        <f t="shared" si="18"/>
        <v>0.8692850003634747</v>
      </c>
      <c r="J145" s="29">
        <f t="shared" si="19"/>
        <v>2020</v>
      </c>
      <c r="K145" s="1">
        <f t="shared" si="16"/>
        <v>5</v>
      </c>
    </row>
    <row r="146" spans="2:11" ht="11.25">
      <c r="B146" s="128">
        <v>43983</v>
      </c>
      <c r="C146" s="128">
        <v>44012</v>
      </c>
      <c r="D146" s="129">
        <v>43983</v>
      </c>
      <c r="E146" s="139">
        <v>108.36</v>
      </c>
      <c r="F146" s="142">
        <v>88.36</v>
      </c>
      <c r="G146" s="32">
        <f t="shared" si="15"/>
        <v>99.75999999999999</v>
      </c>
      <c r="H146" s="33">
        <f t="shared" si="17"/>
        <v>1.102994410297261</v>
      </c>
      <c r="I146" s="33">
        <f t="shared" si="18"/>
        <v>0.8994147849193983</v>
      </c>
      <c r="J146" s="29">
        <f t="shared" si="19"/>
        <v>2020</v>
      </c>
      <c r="K146" s="1">
        <f t="shared" si="16"/>
        <v>6</v>
      </c>
    </row>
    <row r="147" spans="2:11" ht="11.25">
      <c r="B147" s="128">
        <v>44013</v>
      </c>
      <c r="C147" s="128">
        <v>44043</v>
      </c>
      <c r="D147" s="129">
        <v>44013</v>
      </c>
      <c r="E147" s="139">
        <v>133.34</v>
      </c>
      <c r="F147" s="142">
        <v>95.47</v>
      </c>
      <c r="G147" s="32">
        <f t="shared" si="15"/>
        <v>117.0559</v>
      </c>
      <c r="H147" s="33">
        <f t="shared" si="17"/>
        <v>1.357265362394212</v>
      </c>
      <c r="I147" s="33">
        <f t="shared" si="18"/>
        <v>0.9717873417412285</v>
      </c>
      <c r="J147" s="29">
        <f t="shared" si="19"/>
        <v>2020</v>
      </c>
      <c r="K147" s="1">
        <f t="shared" si="16"/>
        <v>7</v>
      </c>
    </row>
    <row r="148" spans="2:11" ht="11.25">
      <c r="B148" s="128">
        <v>44044</v>
      </c>
      <c r="C148" s="128">
        <v>44074</v>
      </c>
      <c r="D148" s="129">
        <v>44044</v>
      </c>
      <c r="E148" s="139">
        <v>132.47</v>
      </c>
      <c r="F148" s="142">
        <v>94.37</v>
      </c>
      <c r="G148" s="32">
        <f t="shared" si="15"/>
        <v>116.08699999999999</v>
      </c>
      <c r="H148" s="33">
        <f t="shared" si="17"/>
        <v>1.3484096486902748</v>
      </c>
      <c r="I148" s="33">
        <f t="shared" si="18"/>
        <v>0.9605904623454461</v>
      </c>
      <c r="J148" s="29">
        <f t="shared" si="19"/>
        <v>2020</v>
      </c>
      <c r="K148" s="1">
        <f t="shared" si="16"/>
        <v>8</v>
      </c>
    </row>
    <row r="149" spans="2:11" ht="11.25">
      <c r="B149" s="128">
        <v>44075</v>
      </c>
      <c r="C149" s="128">
        <v>44104</v>
      </c>
      <c r="D149" s="129">
        <v>44075</v>
      </c>
      <c r="E149" s="139">
        <v>115.38</v>
      </c>
      <c r="F149" s="142">
        <v>89.64</v>
      </c>
      <c r="G149" s="32">
        <f t="shared" si="15"/>
        <v>104.3118</v>
      </c>
      <c r="H149" s="33">
        <f t="shared" si="17"/>
        <v>1.174450858804891</v>
      </c>
      <c r="I149" s="33">
        <f t="shared" si="18"/>
        <v>0.9124438809435815</v>
      </c>
      <c r="J149" s="29">
        <f t="shared" si="19"/>
        <v>2020</v>
      </c>
      <c r="K149" s="1">
        <f t="shared" si="16"/>
        <v>9</v>
      </c>
    </row>
    <row r="150" spans="2:11" ht="11.25">
      <c r="B150" s="128">
        <v>44105</v>
      </c>
      <c r="C150" s="128">
        <v>44135</v>
      </c>
      <c r="D150" s="129">
        <v>44105</v>
      </c>
      <c r="E150" s="139">
        <v>93.57</v>
      </c>
      <c r="F150" s="142">
        <v>86.49</v>
      </c>
      <c r="G150" s="32">
        <f t="shared" si="15"/>
        <v>90.5256</v>
      </c>
      <c r="H150" s="33">
        <f t="shared" si="17"/>
        <v>0.9524472773303315</v>
      </c>
      <c r="I150" s="33">
        <f t="shared" si="18"/>
        <v>0.880380089946568</v>
      </c>
      <c r="J150" s="29">
        <f t="shared" si="19"/>
        <v>2020</v>
      </c>
      <c r="K150" s="1">
        <f t="shared" si="16"/>
        <v>10</v>
      </c>
    </row>
    <row r="151" spans="2:11" ht="11.25">
      <c r="B151" s="128">
        <v>44136</v>
      </c>
      <c r="C151" s="128">
        <v>44165</v>
      </c>
      <c r="D151" s="129">
        <v>44136</v>
      </c>
      <c r="E151" s="139">
        <v>94.73</v>
      </c>
      <c r="F151" s="142">
        <v>90.03</v>
      </c>
      <c r="G151" s="32">
        <f t="shared" si="15"/>
        <v>92.709</v>
      </c>
      <c r="H151" s="33">
        <f t="shared" si="17"/>
        <v>0.9642548956022476</v>
      </c>
      <c r="I151" s="33">
        <f t="shared" si="18"/>
        <v>0.9164136836384499</v>
      </c>
      <c r="J151" s="29">
        <f t="shared" si="19"/>
        <v>2020</v>
      </c>
      <c r="K151" s="1">
        <f t="shared" si="16"/>
        <v>11</v>
      </c>
    </row>
    <row r="152" spans="2:11" ht="11.25">
      <c r="B152" s="128">
        <v>44166</v>
      </c>
      <c r="C152" s="128">
        <v>44196</v>
      </c>
      <c r="D152" s="129">
        <v>44166</v>
      </c>
      <c r="E152" s="139">
        <v>98.42</v>
      </c>
      <c r="F152" s="142">
        <v>92.37</v>
      </c>
      <c r="G152" s="32">
        <f t="shared" si="15"/>
        <v>95.8185</v>
      </c>
      <c r="H152" s="33">
        <f t="shared" si="17"/>
        <v>1.0018153364844633</v>
      </c>
      <c r="I152" s="33">
        <f t="shared" si="18"/>
        <v>0.9402324998076599</v>
      </c>
      <c r="J152" s="29">
        <f t="shared" si="19"/>
        <v>2020</v>
      </c>
      <c r="K152" s="1">
        <f t="shared" si="16"/>
        <v>12</v>
      </c>
    </row>
    <row r="153" spans="2:11" ht="11.25">
      <c r="B153" s="128">
        <v>44197</v>
      </c>
      <c r="C153" s="128">
        <v>44227</v>
      </c>
      <c r="D153" s="129">
        <v>44197</v>
      </c>
      <c r="E153" s="139">
        <v>104.95</v>
      </c>
      <c r="F153" s="142">
        <v>97.96</v>
      </c>
      <c r="G153" s="32">
        <f t="shared" si="15"/>
        <v>101.9443</v>
      </c>
      <c r="H153" s="33">
        <f t="shared" si="17"/>
        <v>1.0383354709050057</v>
      </c>
      <c r="I153" s="33">
        <f t="shared" si="18"/>
        <v>0.969179063647969</v>
      </c>
      <c r="J153" s="29">
        <f t="shared" si="19"/>
        <v>2021</v>
      </c>
      <c r="K153" s="1">
        <f t="shared" si="16"/>
        <v>1</v>
      </c>
    </row>
    <row r="154" spans="2:11" ht="11.25">
      <c r="B154" s="128">
        <v>44228</v>
      </c>
      <c r="C154" s="128">
        <v>44255</v>
      </c>
      <c r="D154" s="129">
        <v>44228</v>
      </c>
      <c r="E154" s="139">
        <v>99.39</v>
      </c>
      <c r="F154" s="142">
        <v>94.07</v>
      </c>
      <c r="G154" s="32">
        <f t="shared" si="15"/>
        <v>97.10239999999999</v>
      </c>
      <c r="H154" s="33">
        <f t="shared" si="17"/>
        <v>0.9833269409552026</v>
      </c>
      <c r="I154" s="33">
        <f t="shared" si="18"/>
        <v>0.930692879924096</v>
      </c>
      <c r="J154" s="29">
        <f t="shared" si="19"/>
        <v>2021</v>
      </c>
      <c r="K154" s="1">
        <f t="shared" si="16"/>
        <v>2</v>
      </c>
    </row>
    <row r="155" spans="2:11" ht="11.25">
      <c r="B155" s="128">
        <v>44256</v>
      </c>
      <c r="C155" s="128">
        <v>44286</v>
      </c>
      <c r="D155" s="129">
        <v>44256</v>
      </c>
      <c r="E155" s="139">
        <v>92.6</v>
      </c>
      <c r="F155" s="142">
        <v>89.84</v>
      </c>
      <c r="G155" s="32">
        <f t="shared" si="15"/>
        <v>91.41319999999999</v>
      </c>
      <c r="H155" s="33">
        <f t="shared" si="17"/>
        <v>0.9161492577970797</v>
      </c>
      <c r="I155" s="33">
        <f t="shared" si="18"/>
        <v>0.8888428652320697</v>
      </c>
      <c r="J155" s="29">
        <f t="shared" si="19"/>
        <v>2021</v>
      </c>
      <c r="K155" s="1">
        <f t="shared" si="16"/>
        <v>3</v>
      </c>
    </row>
    <row r="156" spans="2:11" ht="11.25">
      <c r="B156" s="128">
        <v>44287</v>
      </c>
      <c r="C156" s="128">
        <v>44316</v>
      </c>
      <c r="D156" s="129">
        <v>44287</v>
      </c>
      <c r="E156" s="139">
        <v>91.91</v>
      </c>
      <c r="F156" s="142">
        <v>88.34</v>
      </c>
      <c r="G156" s="32">
        <f t="shared" si="15"/>
        <v>90.3749</v>
      </c>
      <c r="H156" s="33">
        <f t="shared" si="17"/>
        <v>0.9093226596558271</v>
      </c>
      <c r="I156" s="33">
        <f t="shared" si="18"/>
        <v>0.8740024344902163</v>
      </c>
      <c r="J156" s="29">
        <f t="shared" si="19"/>
        <v>2021</v>
      </c>
      <c r="K156" s="1">
        <f t="shared" si="16"/>
        <v>4</v>
      </c>
    </row>
    <row r="157" spans="2:11" ht="11.25">
      <c r="B157" s="128">
        <v>44317</v>
      </c>
      <c r="C157" s="128">
        <v>44347</v>
      </c>
      <c r="D157" s="129">
        <v>44317</v>
      </c>
      <c r="E157" s="139">
        <v>93.33</v>
      </c>
      <c r="F157" s="142">
        <v>87.13</v>
      </c>
      <c r="G157" s="32">
        <f t="shared" si="15"/>
        <v>90.66399999999999</v>
      </c>
      <c r="H157" s="33">
        <f t="shared" si="17"/>
        <v>0.9233716007581151</v>
      </c>
      <c r="I157" s="33">
        <f t="shared" si="18"/>
        <v>0.8620311536917878</v>
      </c>
      <c r="J157" s="29">
        <f t="shared" si="19"/>
        <v>2021</v>
      </c>
      <c r="K157" s="1">
        <f t="shared" si="16"/>
        <v>5</v>
      </c>
    </row>
    <row r="158" spans="2:11" ht="11.25">
      <c r="B158" s="128">
        <v>44348</v>
      </c>
      <c r="C158" s="128">
        <v>44377</v>
      </c>
      <c r="D158" s="129">
        <v>44348</v>
      </c>
      <c r="E158" s="139">
        <v>111.97</v>
      </c>
      <c r="F158" s="142">
        <v>90.63</v>
      </c>
      <c r="G158" s="32">
        <f t="shared" si="15"/>
        <v>102.7938</v>
      </c>
      <c r="H158" s="33">
        <f t="shared" si="17"/>
        <v>1.1077886867768794</v>
      </c>
      <c r="I158" s="33">
        <f t="shared" si="18"/>
        <v>0.896658825422779</v>
      </c>
      <c r="J158" s="29">
        <f t="shared" si="19"/>
        <v>2021</v>
      </c>
      <c r="K158" s="1">
        <f t="shared" si="16"/>
        <v>6</v>
      </c>
    </row>
    <row r="159" spans="2:11" ht="11.25">
      <c r="B159" s="128">
        <v>44378</v>
      </c>
      <c r="C159" s="128">
        <v>44408</v>
      </c>
      <c r="D159" s="129">
        <v>44378</v>
      </c>
      <c r="E159" s="139">
        <v>133.05</v>
      </c>
      <c r="F159" s="142">
        <v>96.76</v>
      </c>
      <c r="G159" s="32">
        <f t="shared" si="15"/>
        <v>117.4453</v>
      </c>
      <c r="H159" s="33">
        <f t="shared" si="17"/>
        <v>1.3163462068023917</v>
      </c>
      <c r="I159" s="33">
        <f t="shared" si="18"/>
        <v>0.9573067190544864</v>
      </c>
      <c r="J159" s="29">
        <f t="shared" si="19"/>
        <v>2021</v>
      </c>
      <c r="K159" s="1">
        <f t="shared" si="16"/>
        <v>7</v>
      </c>
    </row>
    <row r="160" spans="2:11" ht="11.25">
      <c r="B160" s="128">
        <v>44409</v>
      </c>
      <c r="C160" s="128">
        <v>44439</v>
      </c>
      <c r="D160" s="129">
        <v>44409</v>
      </c>
      <c r="E160" s="139">
        <v>143.12</v>
      </c>
      <c r="F160" s="142">
        <v>97.44</v>
      </c>
      <c r="G160" s="32">
        <f t="shared" si="15"/>
        <v>123.4776</v>
      </c>
      <c r="H160" s="33">
        <f t="shared" si="17"/>
        <v>1.4159749651827005</v>
      </c>
      <c r="I160" s="33">
        <f t="shared" si="18"/>
        <v>0.9640343809907932</v>
      </c>
      <c r="J160" s="29">
        <f t="shared" si="19"/>
        <v>2021</v>
      </c>
      <c r="K160" s="1">
        <f t="shared" si="16"/>
        <v>8</v>
      </c>
    </row>
    <row r="161" spans="2:11" ht="11.25">
      <c r="B161" s="128">
        <v>44440</v>
      </c>
      <c r="C161" s="128">
        <v>44469</v>
      </c>
      <c r="D161" s="129">
        <v>44440</v>
      </c>
      <c r="E161" s="139">
        <v>123.6</v>
      </c>
      <c r="F161" s="142">
        <v>92.26</v>
      </c>
      <c r="G161" s="32">
        <f t="shared" si="15"/>
        <v>110.12379999999999</v>
      </c>
      <c r="H161" s="33">
        <f t="shared" si="17"/>
        <v>1.2228514931287155</v>
      </c>
      <c r="I161" s="33">
        <f t="shared" si="18"/>
        <v>0.9127854268289264</v>
      </c>
      <c r="J161" s="29">
        <f t="shared" si="19"/>
        <v>2021</v>
      </c>
      <c r="K161" s="1">
        <f t="shared" si="16"/>
        <v>9</v>
      </c>
    </row>
    <row r="162" spans="2:11" ht="11.25">
      <c r="B162" s="128">
        <v>44470</v>
      </c>
      <c r="C162" s="128">
        <v>44500</v>
      </c>
      <c r="D162" s="129">
        <v>44470</v>
      </c>
      <c r="E162" s="139">
        <v>99.02</v>
      </c>
      <c r="F162" s="142">
        <v>90.67</v>
      </c>
      <c r="G162" s="32">
        <f t="shared" si="15"/>
        <v>95.42949999999999</v>
      </c>
      <c r="H162" s="33">
        <f t="shared" si="17"/>
        <v>0.979666301372212</v>
      </c>
      <c r="I162" s="33">
        <f t="shared" si="18"/>
        <v>0.8970545702425619</v>
      </c>
      <c r="J162" s="29">
        <f t="shared" si="19"/>
        <v>2021</v>
      </c>
      <c r="K162" s="1">
        <f t="shared" si="16"/>
        <v>10</v>
      </c>
    </row>
    <row r="163" spans="2:11" ht="11.25">
      <c r="B163" s="128">
        <v>44501</v>
      </c>
      <c r="C163" s="128">
        <v>44530</v>
      </c>
      <c r="D163" s="129">
        <v>44501</v>
      </c>
      <c r="E163" s="139">
        <v>96.37</v>
      </c>
      <c r="F163" s="142">
        <v>90.02</v>
      </c>
      <c r="G163" s="32">
        <f t="shared" si="15"/>
        <v>93.6395</v>
      </c>
      <c r="H163" s="33">
        <f t="shared" si="17"/>
        <v>0.9534482070616046</v>
      </c>
      <c r="I163" s="33">
        <f t="shared" si="18"/>
        <v>0.890623716921092</v>
      </c>
      <c r="J163" s="29">
        <f t="shared" si="19"/>
        <v>2021</v>
      </c>
      <c r="K163" s="1">
        <f t="shared" si="16"/>
        <v>11</v>
      </c>
    </row>
    <row r="164" spans="2:11" ht="11.25">
      <c r="B164" s="128">
        <v>44531</v>
      </c>
      <c r="C164" s="128">
        <v>44561</v>
      </c>
      <c r="D164" s="129">
        <v>44531</v>
      </c>
      <c r="E164" s="139">
        <v>102.3</v>
      </c>
      <c r="F164" s="142">
        <v>93.45</v>
      </c>
      <c r="G164" s="32">
        <f t="shared" si="15"/>
        <v>98.49449999999999</v>
      </c>
      <c r="H164" s="33">
        <f t="shared" si="17"/>
        <v>1.012117376594398</v>
      </c>
      <c r="I164" s="33">
        <f t="shared" si="18"/>
        <v>0.9245588352174634</v>
      </c>
      <c r="J164" s="29">
        <f t="shared" si="19"/>
        <v>2021</v>
      </c>
      <c r="K164" s="1">
        <f t="shared" si="16"/>
        <v>12</v>
      </c>
    </row>
    <row r="165" spans="2:11" ht="11.25">
      <c r="B165" s="128">
        <v>44562</v>
      </c>
      <c r="C165" s="128">
        <v>44592</v>
      </c>
      <c r="D165" s="129">
        <v>44562</v>
      </c>
      <c r="E165" s="139">
        <v>108</v>
      </c>
      <c r="F165" s="142">
        <v>100.23</v>
      </c>
      <c r="G165" s="32">
        <f t="shared" si="15"/>
        <v>104.65889999999999</v>
      </c>
      <c r="H165" s="33">
        <f t="shared" si="17"/>
        <v>1.0424124319264867</v>
      </c>
      <c r="I165" s="33">
        <f t="shared" si="18"/>
        <v>0.9674166486295535</v>
      </c>
      <c r="J165" s="29">
        <f t="shared" si="19"/>
        <v>2022</v>
      </c>
      <c r="K165" s="1">
        <f t="shared" si="16"/>
        <v>1</v>
      </c>
    </row>
    <row r="166" spans="2:11" ht="11.25">
      <c r="B166" s="128">
        <v>44593</v>
      </c>
      <c r="C166" s="128">
        <v>44620</v>
      </c>
      <c r="D166" s="129">
        <v>44593</v>
      </c>
      <c r="E166" s="139">
        <v>102.09</v>
      </c>
      <c r="F166" s="142">
        <v>94.5</v>
      </c>
      <c r="G166" s="32">
        <f t="shared" si="15"/>
        <v>98.8263</v>
      </c>
      <c r="H166" s="33">
        <f t="shared" si="17"/>
        <v>0.9853693071793985</v>
      </c>
      <c r="I166" s="33">
        <f t="shared" si="18"/>
        <v>0.9121108779356759</v>
      </c>
      <c r="J166" s="29">
        <f t="shared" si="19"/>
        <v>2022</v>
      </c>
      <c r="K166" s="1">
        <f t="shared" si="16"/>
        <v>2</v>
      </c>
    </row>
    <row r="167" spans="2:11" ht="11.25">
      <c r="B167" s="128">
        <v>44621</v>
      </c>
      <c r="C167" s="128">
        <v>44651</v>
      </c>
      <c r="D167" s="129">
        <v>44621</v>
      </c>
      <c r="E167" s="139">
        <v>94.71</v>
      </c>
      <c r="F167" s="142">
        <v>92.05</v>
      </c>
      <c r="G167" s="32">
        <f t="shared" si="15"/>
        <v>93.56619999999998</v>
      </c>
      <c r="H167" s="33">
        <f t="shared" si="17"/>
        <v>0.9141377909977552</v>
      </c>
      <c r="I167" s="33">
        <f t="shared" si="18"/>
        <v>0.8884635588780844</v>
      </c>
      <c r="J167" s="29">
        <f t="shared" si="19"/>
        <v>2022</v>
      </c>
      <c r="K167" s="1">
        <f t="shared" si="16"/>
        <v>3</v>
      </c>
    </row>
    <row r="168" spans="2:11" ht="11.25">
      <c r="B168" s="128">
        <v>44652</v>
      </c>
      <c r="C168" s="128">
        <v>44681</v>
      </c>
      <c r="D168" s="129">
        <v>44652</v>
      </c>
      <c r="E168" s="139">
        <v>93.15</v>
      </c>
      <c r="F168" s="142">
        <v>89.84</v>
      </c>
      <c r="G168" s="32">
        <f t="shared" si="15"/>
        <v>91.7267</v>
      </c>
      <c r="H168" s="33">
        <f t="shared" si="17"/>
        <v>0.8990807225365949</v>
      </c>
      <c r="I168" s="33">
        <f t="shared" si="18"/>
        <v>0.8671327118914406</v>
      </c>
      <c r="J168" s="29">
        <f t="shared" si="19"/>
        <v>2022</v>
      </c>
      <c r="K168" s="1">
        <f t="shared" si="16"/>
        <v>4</v>
      </c>
    </row>
    <row r="169" spans="2:11" ht="11.25">
      <c r="B169" s="128">
        <v>44682</v>
      </c>
      <c r="C169" s="128">
        <v>44712</v>
      </c>
      <c r="D169" s="129">
        <v>44682</v>
      </c>
      <c r="E169" s="139">
        <v>95.66</v>
      </c>
      <c r="F169" s="142">
        <v>88.14</v>
      </c>
      <c r="G169" s="32">
        <f t="shared" si="15"/>
        <v>92.4264</v>
      </c>
      <c r="H169" s="33">
        <f t="shared" si="17"/>
        <v>0.9233071596119233</v>
      </c>
      <c r="I169" s="33">
        <f t="shared" si="18"/>
        <v>0.8507243680555606</v>
      </c>
      <c r="J169" s="29">
        <f t="shared" si="19"/>
        <v>2022</v>
      </c>
      <c r="K169" s="1">
        <f t="shared" si="16"/>
        <v>5</v>
      </c>
    </row>
    <row r="170" spans="2:11" ht="11.25">
      <c r="B170" s="128">
        <v>44713</v>
      </c>
      <c r="C170" s="128">
        <v>44742</v>
      </c>
      <c r="D170" s="129">
        <v>44713</v>
      </c>
      <c r="E170" s="139">
        <v>115.27</v>
      </c>
      <c r="F170" s="142">
        <v>92.45</v>
      </c>
      <c r="G170" s="32">
        <f t="shared" si="15"/>
        <v>105.45739999999999</v>
      </c>
      <c r="H170" s="33">
        <f t="shared" si="17"/>
        <v>1.1125822317422789</v>
      </c>
      <c r="I170" s="33">
        <f t="shared" si="18"/>
        <v>0.8923243456629973</v>
      </c>
      <c r="J170" s="29">
        <f t="shared" si="19"/>
        <v>2022</v>
      </c>
      <c r="K170" s="1">
        <f t="shared" si="16"/>
        <v>6</v>
      </c>
    </row>
    <row r="171" spans="2:11" ht="11.25">
      <c r="B171" s="128">
        <v>44743</v>
      </c>
      <c r="C171" s="128">
        <v>44773</v>
      </c>
      <c r="D171" s="129">
        <v>44743</v>
      </c>
      <c r="E171" s="139">
        <v>138.38</v>
      </c>
      <c r="F171" s="142">
        <v>99.43</v>
      </c>
      <c r="G171" s="32">
        <f t="shared" si="15"/>
        <v>121.63149999999999</v>
      </c>
      <c r="H171" s="33">
        <f t="shared" si="17"/>
        <v>1.3356391882406227</v>
      </c>
      <c r="I171" s="33">
        <f t="shared" si="18"/>
        <v>0.9596950750597277</v>
      </c>
      <c r="J171" s="29">
        <f t="shared" si="19"/>
        <v>2022</v>
      </c>
      <c r="K171" s="1">
        <f t="shared" si="16"/>
        <v>7</v>
      </c>
    </row>
    <row r="172" spans="2:11" ht="11.25">
      <c r="B172" s="128">
        <v>44774</v>
      </c>
      <c r="C172" s="128">
        <v>44804</v>
      </c>
      <c r="D172" s="129">
        <v>44774</v>
      </c>
      <c r="E172" s="139">
        <v>149.27</v>
      </c>
      <c r="F172" s="142">
        <v>99.89</v>
      </c>
      <c r="G172" s="32">
        <f t="shared" si="15"/>
        <v>128.0366</v>
      </c>
      <c r="H172" s="33">
        <f t="shared" si="17"/>
        <v>1.440749108459877</v>
      </c>
      <c r="I172" s="33">
        <f t="shared" si="18"/>
        <v>0.9641349798623775</v>
      </c>
      <c r="J172" s="29">
        <f t="shared" si="19"/>
        <v>2022</v>
      </c>
      <c r="K172" s="1">
        <f t="shared" si="16"/>
        <v>8</v>
      </c>
    </row>
    <row r="173" spans="2:11" ht="11.25">
      <c r="B173" s="128">
        <v>44805</v>
      </c>
      <c r="C173" s="128">
        <v>44834</v>
      </c>
      <c r="D173" s="129">
        <v>44805</v>
      </c>
      <c r="E173" s="139">
        <v>128.99</v>
      </c>
      <c r="F173" s="142">
        <v>94.43</v>
      </c>
      <c r="G173" s="32">
        <f t="shared" si="15"/>
        <v>114.1292</v>
      </c>
      <c r="H173" s="33">
        <f t="shared" si="17"/>
        <v>1.245007218464792</v>
      </c>
      <c r="I173" s="33">
        <f t="shared" si="18"/>
        <v>0.9114352402483162</v>
      </c>
      <c r="J173" s="29">
        <f t="shared" si="19"/>
        <v>2022</v>
      </c>
      <c r="K173" s="1">
        <f t="shared" si="16"/>
        <v>9</v>
      </c>
    </row>
    <row r="174" spans="2:11" ht="11.25">
      <c r="B174" s="128">
        <v>44835</v>
      </c>
      <c r="C174" s="128">
        <v>44865</v>
      </c>
      <c r="D174" s="129">
        <v>44835</v>
      </c>
      <c r="E174" s="139">
        <v>100.99</v>
      </c>
      <c r="F174" s="142">
        <v>92.39</v>
      </c>
      <c r="G174" s="32">
        <f t="shared" si="15"/>
        <v>97.29199999999999</v>
      </c>
      <c r="H174" s="33">
        <f t="shared" si="17"/>
        <v>0.9747521435208879</v>
      </c>
      <c r="I174" s="33">
        <f t="shared" si="18"/>
        <v>0.8917452276452603</v>
      </c>
      <c r="J174" s="29">
        <f t="shared" si="19"/>
        <v>2022</v>
      </c>
      <c r="K174" s="1">
        <f t="shared" si="16"/>
        <v>10</v>
      </c>
    </row>
    <row r="175" spans="2:11" ht="11.25">
      <c r="B175" s="128">
        <v>44866</v>
      </c>
      <c r="C175" s="128">
        <v>44895</v>
      </c>
      <c r="D175" s="129">
        <v>44866</v>
      </c>
      <c r="E175" s="139">
        <v>99.82</v>
      </c>
      <c r="F175" s="142">
        <v>88.49</v>
      </c>
      <c r="G175" s="32">
        <f t="shared" si="15"/>
        <v>94.94809999999998</v>
      </c>
      <c r="H175" s="33">
        <f t="shared" si="17"/>
        <v>0.9634593421750176</v>
      </c>
      <c r="I175" s="33">
        <f t="shared" si="18"/>
        <v>0.8541025564923593</v>
      </c>
      <c r="J175" s="29">
        <f t="shared" si="19"/>
        <v>2022</v>
      </c>
      <c r="K175" s="1">
        <f t="shared" si="16"/>
        <v>11</v>
      </c>
    </row>
    <row r="176" spans="2:11" ht="11.25">
      <c r="B176" s="128">
        <v>44896</v>
      </c>
      <c r="C176" s="128">
        <v>44926</v>
      </c>
      <c r="D176" s="129">
        <v>44896</v>
      </c>
      <c r="E176" s="139">
        <v>104.26</v>
      </c>
      <c r="F176" s="142">
        <v>95.68</v>
      </c>
      <c r="G176" s="32">
        <f t="shared" si="15"/>
        <v>100.5706</v>
      </c>
      <c r="H176" s="33">
        <f t="shared" si="17"/>
        <v>1.006314075487551</v>
      </c>
      <c r="I176" s="33">
        <f t="shared" si="18"/>
        <v>0.9235001989511691</v>
      </c>
      <c r="J176" s="29">
        <f t="shared" si="19"/>
        <v>2022</v>
      </c>
      <c r="K176" s="1">
        <f t="shared" si="16"/>
        <v>12</v>
      </c>
    </row>
    <row r="177" spans="2:11" ht="11.25">
      <c r="B177" s="128">
        <v>44927</v>
      </c>
      <c r="C177" s="128">
        <v>44957</v>
      </c>
      <c r="D177" s="129">
        <v>44927</v>
      </c>
      <c r="E177" s="139">
        <v>110.37</v>
      </c>
      <c r="F177" s="142">
        <v>101.5</v>
      </c>
      <c r="G177" s="32">
        <f t="shared" si="15"/>
        <v>106.5559</v>
      </c>
      <c r="H177" s="33">
        <f t="shared" si="17"/>
        <v>1.0514863426814662</v>
      </c>
      <c r="I177" s="33">
        <f t="shared" si="18"/>
        <v>0.9669825476322265</v>
      </c>
      <c r="J177" s="29">
        <f t="shared" si="19"/>
        <v>2023</v>
      </c>
      <c r="K177" s="1">
        <f t="shared" si="16"/>
        <v>1</v>
      </c>
    </row>
    <row r="178" spans="2:11" ht="11.25">
      <c r="B178" s="128">
        <v>44958</v>
      </c>
      <c r="C178" s="128">
        <v>44985</v>
      </c>
      <c r="D178" s="129">
        <v>44958</v>
      </c>
      <c r="E178" s="139">
        <v>104.11</v>
      </c>
      <c r="F178" s="142">
        <v>93.67</v>
      </c>
      <c r="G178" s="32">
        <f t="shared" si="15"/>
        <v>99.6208</v>
      </c>
      <c r="H178" s="33">
        <f t="shared" si="17"/>
        <v>0.9918478131427694</v>
      </c>
      <c r="I178" s="33">
        <f t="shared" si="18"/>
        <v>0.8923867511005975</v>
      </c>
      <c r="J178" s="29">
        <f t="shared" si="19"/>
        <v>2023</v>
      </c>
      <c r="K178" s="1">
        <f t="shared" si="16"/>
        <v>2</v>
      </c>
    </row>
    <row r="179" spans="2:11" ht="11.25">
      <c r="B179" s="128">
        <v>44986</v>
      </c>
      <c r="C179" s="128">
        <v>45016</v>
      </c>
      <c r="D179" s="129">
        <v>44986</v>
      </c>
      <c r="E179" s="139">
        <v>96.62</v>
      </c>
      <c r="F179" s="142">
        <v>93.43</v>
      </c>
      <c r="G179" s="32">
        <f t="shared" si="15"/>
        <v>95.2483</v>
      </c>
      <c r="H179" s="33">
        <f t="shared" si="17"/>
        <v>0.9204911699726672</v>
      </c>
      <c r="I179" s="33">
        <f t="shared" si="18"/>
        <v>0.8901002899042258</v>
      </c>
      <c r="J179" s="29">
        <f t="shared" si="19"/>
        <v>2023</v>
      </c>
      <c r="K179" s="1">
        <f t="shared" si="16"/>
        <v>3</v>
      </c>
    </row>
    <row r="180" spans="2:11" ht="11.25">
      <c r="B180" s="128">
        <v>45017</v>
      </c>
      <c r="C180" s="128">
        <v>45046</v>
      </c>
      <c r="D180" s="129">
        <v>45017</v>
      </c>
      <c r="E180" s="139">
        <v>93.98</v>
      </c>
      <c r="F180" s="142">
        <v>91.48</v>
      </c>
      <c r="G180" s="32">
        <f t="shared" si="15"/>
        <v>92.905</v>
      </c>
      <c r="H180" s="33">
        <f t="shared" si="17"/>
        <v>0.8953400968125778</v>
      </c>
      <c r="I180" s="33">
        <f t="shared" si="18"/>
        <v>0.8715227926837051</v>
      </c>
      <c r="J180" s="29">
        <f t="shared" si="19"/>
        <v>2023</v>
      </c>
      <c r="K180" s="1">
        <f t="shared" si="16"/>
        <v>4</v>
      </c>
    </row>
    <row r="181" spans="2:11" ht="11.25">
      <c r="B181" s="128">
        <v>45047</v>
      </c>
      <c r="C181" s="128">
        <v>45077</v>
      </c>
      <c r="D181" s="129">
        <v>45047</v>
      </c>
      <c r="E181" s="139">
        <v>98.39</v>
      </c>
      <c r="F181" s="142">
        <v>90.92</v>
      </c>
      <c r="G181" s="32">
        <f t="shared" si="15"/>
        <v>95.1779</v>
      </c>
      <c r="H181" s="33">
        <f t="shared" si="17"/>
        <v>0.9373538212959089</v>
      </c>
      <c r="I181" s="33">
        <f t="shared" si="18"/>
        <v>0.8661877165588378</v>
      </c>
      <c r="J181" s="29">
        <f t="shared" si="19"/>
        <v>2023</v>
      </c>
      <c r="K181" s="1">
        <f t="shared" si="16"/>
        <v>5</v>
      </c>
    </row>
    <row r="182" spans="2:11" ht="11.25">
      <c r="B182" s="128">
        <v>45078</v>
      </c>
      <c r="C182" s="128">
        <v>45107</v>
      </c>
      <c r="D182" s="129">
        <v>45078</v>
      </c>
      <c r="E182" s="139">
        <v>116.93</v>
      </c>
      <c r="F182" s="142">
        <v>94.11</v>
      </c>
      <c r="G182" s="32">
        <f t="shared" si="15"/>
        <v>107.1174</v>
      </c>
      <c r="H182" s="33">
        <f t="shared" si="17"/>
        <v>1.113982948715628</v>
      </c>
      <c r="I182" s="33">
        <f t="shared" si="18"/>
        <v>0.8965785966272791</v>
      </c>
      <c r="J182" s="29">
        <f t="shared" si="19"/>
        <v>2023</v>
      </c>
      <c r="K182" s="1">
        <f t="shared" si="16"/>
        <v>6</v>
      </c>
    </row>
    <row r="183" spans="2:11" ht="11.25">
      <c r="B183" s="128">
        <v>45108</v>
      </c>
      <c r="C183" s="128">
        <v>45138</v>
      </c>
      <c r="D183" s="129">
        <v>45108</v>
      </c>
      <c r="E183" s="139">
        <v>139.99</v>
      </c>
      <c r="F183" s="142">
        <v>101.5</v>
      </c>
      <c r="G183" s="32">
        <f aca="true" t="shared" si="20" ref="G183:G246">E183*0.57+F183*0.43</f>
        <v>123.43929999999999</v>
      </c>
      <c r="H183" s="33">
        <f t="shared" si="17"/>
        <v>1.3336737620003487</v>
      </c>
      <c r="I183" s="33">
        <f t="shared" si="18"/>
        <v>0.9669825476322265</v>
      </c>
      <c r="J183" s="29">
        <f t="shared" si="19"/>
        <v>2023</v>
      </c>
      <c r="K183" s="1">
        <f aca="true" t="shared" si="21" ref="K183:K246">MONTH(B183)</f>
        <v>7</v>
      </c>
    </row>
    <row r="184" spans="2:11" ht="11.25">
      <c r="B184" s="128">
        <v>45139</v>
      </c>
      <c r="C184" s="128">
        <v>45169</v>
      </c>
      <c r="D184" s="129">
        <v>45139</v>
      </c>
      <c r="E184" s="139">
        <v>150.75</v>
      </c>
      <c r="F184" s="142">
        <v>100.84</v>
      </c>
      <c r="G184" s="32">
        <f t="shared" si="20"/>
        <v>129.2887</v>
      </c>
      <c r="H184" s="33">
        <f t="shared" si="17"/>
        <v>1.436183438971016</v>
      </c>
      <c r="I184" s="33">
        <f t="shared" si="18"/>
        <v>0.960694779342204</v>
      </c>
      <c r="J184" s="29">
        <f t="shared" si="19"/>
        <v>2023</v>
      </c>
      <c r="K184" s="1">
        <f t="shared" si="21"/>
        <v>8</v>
      </c>
    </row>
    <row r="185" spans="2:11" ht="11.25">
      <c r="B185" s="128">
        <v>45170</v>
      </c>
      <c r="C185" s="128">
        <v>45199</v>
      </c>
      <c r="D185" s="129">
        <v>45170</v>
      </c>
      <c r="E185" s="139">
        <v>122.12</v>
      </c>
      <c r="F185" s="142">
        <v>95.92</v>
      </c>
      <c r="G185" s="32">
        <f t="shared" si="20"/>
        <v>110.85400000000001</v>
      </c>
      <c r="H185" s="33">
        <f t="shared" si="17"/>
        <v>1.1634276720871675</v>
      </c>
      <c r="I185" s="33">
        <f t="shared" si="18"/>
        <v>0.9138223248165829</v>
      </c>
      <c r="J185" s="29">
        <f t="shared" si="19"/>
        <v>2023</v>
      </c>
      <c r="K185" s="1">
        <f t="shared" si="21"/>
        <v>9</v>
      </c>
    </row>
    <row r="186" spans="2:11" ht="11.25">
      <c r="B186" s="128">
        <v>45200</v>
      </c>
      <c r="C186" s="128">
        <v>45230</v>
      </c>
      <c r="D186" s="129">
        <v>45200</v>
      </c>
      <c r="E186" s="139">
        <v>102.23</v>
      </c>
      <c r="F186" s="142">
        <v>93.45</v>
      </c>
      <c r="G186" s="32">
        <f t="shared" si="20"/>
        <v>98.4546</v>
      </c>
      <c r="H186" s="33">
        <f t="shared" si="17"/>
        <v>0.9739372004378573</v>
      </c>
      <c r="I186" s="33">
        <f t="shared" si="18"/>
        <v>0.8902908283372568</v>
      </c>
      <c r="J186" s="29">
        <f t="shared" si="19"/>
        <v>2023</v>
      </c>
      <c r="K186" s="1">
        <f t="shared" si="21"/>
        <v>10</v>
      </c>
    </row>
    <row r="187" spans="2:11" ht="11.25">
      <c r="B187" s="128">
        <v>45231</v>
      </c>
      <c r="C187" s="128">
        <v>45260</v>
      </c>
      <c r="D187" s="129">
        <v>45231</v>
      </c>
      <c r="E187" s="139">
        <v>101.17</v>
      </c>
      <c r="F187" s="142">
        <v>94.96</v>
      </c>
      <c r="G187" s="32">
        <f t="shared" si="20"/>
        <v>98.49969999999999</v>
      </c>
      <c r="H187" s="33">
        <f t="shared" si="17"/>
        <v>0.9638386634872153</v>
      </c>
      <c r="I187" s="33">
        <f t="shared" si="18"/>
        <v>0.9046764800310957</v>
      </c>
      <c r="J187" s="29">
        <f t="shared" si="19"/>
        <v>2023</v>
      </c>
      <c r="K187" s="1">
        <f t="shared" si="21"/>
        <v>11</v>
      </c>
    </row>
    <row r="188" spans="2:11" ht="11.25">
      <c r="B188" s="128">
        <v>45261</v>
      </c>
      <c r="C188" s="128">
        <v>45291</v>
      </c>
      <c r="D188" s="129">
        <v>45261</v>
      </c>
      <c r="E188" s="139">
        <v>105.54</v>
      </c>
      <c r="F188" s="142">
        <v>98.3</v>
      </c>
      <c r="G188" s="32">
        <f t="shared" si="20"/>
        <v>102.4268</v>
      </c>
      <c r="H188" s="33">
        <f t="shared" si="17"/>
        <v>1.0054713111044846</v>
      </c>
      <c r="I188" s="33">
        <f t="shared" si="18"/>
        <v>0.9364963983472695</v>
      </c>
      <c r="J188" s="29">
        <f t="shared" si="19"/>
        <v>2023</v>
      </c>
      <c r="K188" s="1">
        <f t="shared" si="21"/>
        <v>12</v>
      </c>
    </row>
    <row r="189" spans="2:11" ht="11.25">
      <c r="B189" s="128">
        <v>45292</v>
      </c>
      <c r="C189" s="128">
        <v>45322</v>
      </c>
      <c r="D189" s="129">
        <v>45292</v>
      </c>
      <c r="E189" s="139">
        <v>112.26</v>
      </c>
      <c r="F189" s="142">
        <v>103.34</v>
      </c>
      <c r="G189" s="32">
        <f t="shared" si="20"/>
        <v>108.42439999999999</v>
      </c>
      <c r="H189" s="33">
        <f t="shared" si="17"/>
        <v>1.050811451373644</v>
      </c>
      <c r="I189" s="33">
        <f t="shared" si="18"/>
        <v>0.9673156545960483</v>
      </c>
      <c r="J189" s="29">
        <f t="shared" si="19"/>
        <v>2024</v>
      </c>
      <c r="K189" s="1">
        <f t="shared" si="21"/>
        <v>1</v>
      </c>
    </row>
    <row r="190" spans="2:11" ht="11.25">
      <c r="B190" s="128">
        <v>45323</v>
      </c>
      <c r="C190" s="128">
        <v>45351</v>
      </c>
      <c r="D190" s="129">
        <v>45323</v>
      </c>
      <c r="E190" s="139">
        <v>107.46</v>
      </c>
      <c r="F190" s="142">
        <v>99.56</v>
      </c>
      <c r="G190" s="32">
        <f t="shared" si="20"/>
        <v>104.06299999999999</v>
      </c>
      <c r="H190" s="33">
        <f t="shared" si="17"/>
        <v>1.0058809777713502</v>
      </c>
      <c r="I190" s="33">
        <f t="shared" si="18"/>
        <v>0.9319329066342419</v>
      </c>
      <c r="J190" s="29">
        <f t="shared" si="19"/>
        <v>2024</v>
      </c>
      <c r="K190" s="1">
        <f t="shared" si="21"/>
        <v>2</v>
      </c>
    </row>
    <row r="191" spans="2:11" ht="11.25">
      <c r="B191" s="128">
        <v>45352</v>
      </c>
      <c r="C191" s="128">
        <v>45382</v>
      </c>
      <c r="D191" s="129">
        <v>45352</v>
      </c>
      <c r="E191" s="139">
        <v>97.54</v>
      </c>
      <c r="F191" s="142">
        <v>94.79</v>
      </c>
      <c r="G191" s="32">
        <f t="shared" si="20"/>
        <v>96.3575</v>
      </c>
      <c r="H191" s="33">
        <f t="shared" si="17"/>
        <v>0.9130246656599433</v>
      </c>
      <c r="I191" s="33">
        <f t="shared" si="18"/>
        <v>0.8872832484919626</v>
      </c>
      <c r="J191" s="29">
        <f t="shared" si="19"/>
        <v>2024</v>
      </c>
      <c r="K191" s="1">
        <f t="shared" si="21"/>
        <v>3</v>
      </c>
    </row>
    <row r="192" spans="2:11" ht="11.25">
      <c r="B192" s="128">
        <v>45383</v>
      </c>
      <c r="C192" s="128">
        <v>45412</v>
      </c>
      <c r="D192" s="129">
        <v>45383</v>
      </c>
      <c r="E192" s="139">
        <v>97.37</v>
      </c>
      <c r="F192" s="142">
        <v>93.36</v>
      </c>
      <c r="G192" s="32">
        <f t="shared" si="20"/>
        <v>95.64569999999999</v>
      </c>
      <c r="H192" s="33">
        <f t="shared" si="17"/>
        <v>0.9114333780531955</v>
      </c>
      <c r="I192" s="33">
        <f t="shared" si="18"/>
        <v>0.8738977115646125</v>
      </c>
      <c r="J192" s="29">
        <f t="shared" si="19"/>
        <v>2024</v>
      </c>
      <c r="K192" s="1">
        <f t="shared" si="21"/>
        <v>4</v>
      </c>
    </row>
    <row r="193" spans="2:11" ht="11.25">
      <c r="B193" s="128">
        <v>45413</v>
      </c>
      <c r="C193" s="128">
        <v>45443</v>
      </c>
      <c r="D193" s="129">
        <v>45413</v>
      </c>
      <c r="E193" s="139">
        <v>100.76</v>
      </c>
      <c r="F193" s="142">
        <v>92.57</v>
      </c>
      <c r="G193" s="32">
        <f t="shared" si="20"/>
        <v>97.2383</v>
      </c>
      <c r="H193" s="33">
        <f t="shared" si="17"/>
        <v>0.9431655250348154</v>
      </c>
      <c r="I193" s="33">
        <f t="shared" si="18"/>
        <v>0.8665029044509016</v>
      </c>
      <c r="J193" s="29">
        <f t="shared" si="19"/>
        <v>2024</v>
      </c>
      <c r="K193" s="1">
        <f t="shared" si="21"/>
        <v>5</v>
      </c>
    </row>
    <row r="194" spans="2:11" ht="11.25">
      <c r="B194" s="128">
        <v>45444</v>
      </c>
      <c r="C194" s="128">
        <v>45473</v>
      </c>
      <c r="D194" s="129">
        <v>45444</v>
      </c>
      <c r="E194" s="139">
        <v>116.43</v>
      </c>
      <c r="F194" s="142">
        <v>96.13</v>
      </c>
      <c r="G194" s="32">
        <f t="shared" si="20"/>
        <v>107.701</v>
      </c>
      <c r="H194" s="33">
        <f t="shared" si="17"/>
        <v>1.0898448003156367</v>
      </c>
      <c r="I194" s="33">
        <f t="shared" si="18"/>
        <v>0.8998263390392695</v>
      </c>
      <c r="J194" s="29">
        <f t="shared" si="19"/>
        <v>2024</v>
      </c>
      <c r="K194" s="1">
        <f t="shared" si="21"/>
        <v>6</v>
      </c>
    </row>
    <row r="195" spans="2:11" ht="11.25">
      <c r="B195" s="128">
        <v>45474</v>
      </c>
      <c r="C195" s="128">
        <v>45504</v>
      </c>
      <c r="D195" s="129">
        <v>45474</v>
      </c>
      <c r="E195" s="139">
        <v>146.73</v>
      </c>
      <c r="F195" s="142">
        <v>103.38</v>
      </c>
      <c r="G195" s="32">
        <f t="shared" si="20"/>
        <v>128.0895</v>
      </c>
      <c r="H195" s="33">
        <f t="shared" si="17"/>
        <v>1.3734684149301155</v>
      </c>
      <c r="I195" s="33">
        <f t="shared" si="18"/>
        <v>0.9676900752094006</v>
      </c>
      <c r="J195" s="29">
        <f t="shared" si="19"/>
        <v>2024</v>
      </c>
      <c r="K195" s="1">
        <f t="shared" si="21"/>
        <v>7</v>
      </c>
    </row>
    <row r="196" spans="2:11" ht="11.25">
      <c r="B196" s="128">
        <v>45505</v>
      </c>
      <c r="C196" s="128">
        <v>45535</v>
      </c>
      <c r="D196" s="129">
        <v>45505</v>
      </c>
      <c r="E196" s="139">
        <v>150.28</v>
      </c>
      <c r="F196" s="142">
        <v>102.8</v>
      </c>
      <c r="G196" s="32">
        <f t="shared" si="20"/>
        <v>129.8636</v>
      </c>
      <c r="H196" s="33">
        <f t="shared" si="17"/>
        <v>1.4066982443651455</v>
      </c>
      <c r="I196" s="33">
        <f t="shared" si="18"/>
        <v>0.9622609763157901</v>
      </c>
      <c r="J196" s="29">
        <f t="shared" si="19"/>
        <v>2024</v>
      </c>
      <c r="K196" s="1">
        <f t="shared" si="21"/>
        <v>8</v>
      </c>
    </row>
    <row r="197" spans="2:11" ht="11.25">
      <c r="B197" s="128">
        <v>45536</v>
      </c>
      <c r="C197" s="128">
        <v>45565</v>
      </c>
      <c r="D197" s="129">
        <v>45536</v>
      </c>
      <c r="E197" s="139">
        <v>123.15</v>
      </c>
      <c r="F197" s="142">
        <v>97.52</v>
      </c>
      <c r="G197" s="32">
        <f t="shared" si="20"/>
        <v>112.1291</v>
      </c>
      <c r="H197" s="33">
        <f t="shared" si="17"/>
        <v>1.152747463358848</v>
      </c>
      <c r="I197" s="33">
        <f t="shared" si="18"/>
        <v>0.9128374553532671</v>
      </c>
      <c r="J197" s="29">
        <f t="shared" si="19"/>
        <v>2024</v>
      </c>
      <c r="K197" s="1">
        <f t="shared" si="21"/>
        <v>9</v>
      </c>
    </row>
    <row r="198" spans="2:11" ht="11.25">
      <c r="B198" s="128">
        <v>45566</v>
      </c>
      <c r="C198" s="128">
        <v>45596</v>
      </c>
      <c r="D198" s="129">
        <v>45566</v>
      </c>
      <c r="E198" s="139">
        <v>102.04</v>
      </c>
      <c r="F198" s="142">
        <v>95.1</v>
      </c>
      <c r="G198" s="32">
        <f t="shared" si="20"/>
        <v>99.05579999999999</v>
      </c>
      <c r="H198" s="33">
        <f t="shared" si="17"/>
        <v>0.9551469846620937</v>
      </c>
      <c r="I198" s="33">
        <f t="shared" si="18"/>
        <v>0.890185008245444</v>
      </c>
      <c r="J198" s="29">
        <f t="shared" si="19"/>
        <v>2024</v>
      </c>
      <c r="K198" s="1">
        <f t="shared" si="21"/>
        <v>10</v>
      </c>
    </row>
    <row r="199" spans="2:11" ht="11.25">
      <c r="B199" s="128">
        <v>45597</v>
      </c>
      <c r="C199" s="128">
        <v>45626</v>
      </c>
      <c r="D199" s="129">
        <v>45597</v>
      </c>
      <c r="E199" s="139">
        <v>101.89</v>
      </c>
      <c r="F199" s="142">
        <v>96.4</v>
      </c>
      <c r="G199" s="32">
        <f t="shared" si="20"/>
        <v>99.5293</v>
      </c>
      <c r="H199" s="33">
        <f t="shared" si="17"/>
        <v>0.9537429073620219</v>
      </c>
      <c r="I199" s="33">
        <f t="shared" si="18"/>
        <v>0.9023536781793986</v>
      </c>
      <c r="J199" s="29">
        <f t="shared" si="19"/>
        <v>2024</v>
      </c>
      <c r="K199" s="1">
        <f t="shared" si="21"/>
        <v>11</v>
      </c>
    </row>
    <row r="200" spans="2:11" ht="11.25">
      <c r="B200" s="128">
        <v>45627</v>
      </c>
      <c r="C200" s="128">
        <v>45657</v>
      </c>
      <c r="D200" s="129">
        <v>45627</v>
      </c>
      <c r="E200" s="139">
        <v>106.7</v>
      </c>
      <c r="F200" s="142">
        <v>100.15</v>
      </c>
      <c r="G200" s="32">
        <f t="shared" si="20"/>
        <v>103.8835</v>
      </c>
      <c r="H200" s="33">
        <f t="shared" si="17"/>
        <v>0.9987669861176538</v>
      </c>
      <c r="I200" s="33">
        <f t="shared" si="18"/>
        <v>0.9374556106811905</v>
      </c>
      <c r="J200" s="29">
        <f t="shared" si="19"/>
        <v>2024</v>
      </c>
      <c r="K200" s="1">
        <f t="shared" si="21"/>
        <v>12</v>
      </c>
    </row>
    <row r="201" spans="2:11" ht="11.25">
      <c r="B201" s="128">
        <v>45658</v>
      </c>
      <c r="C201" s="128">
        <v>45688</v>
      </c>
      <c r="D201" s="129">
        <v>45658</v>
      </c>
      <c r="E201" s="139">
        <v>115.65</v>
      </c>
      <c r="F201" s="142">
        <v>105.26</v>
      </c>
      <c r="G201" s="32">
        <f t="shared" si="20"/>
        <v>111.1823</v>
      </c>
      <c r="H201" s="33">
        <f t="shared" si="17"/>
        <v>1.0630484718850566</v>
      </c>
      <c r="I201" s="33">
        <f t="shared" si="18"/>
        <v>0.967544160403122</v>
      </c>
      <c r="J201" s="29">
        <f t="shared" si="19"/>
        <v>2025</v>
      </c>
      <c r="K201" s="1">
        <f t="shared" si="21"/>
        <v>1</v>
      </c>
    </row>
    <row r="202" spans="2:11" ht="11.25">
      <c r="B202" s="128">
        <v>45689</v>
      </c>
      <c r="C202" s="128">
        <v>45716</v>
      </c>
      <c r="D202" s="129">
        <v>45689</v>
      </c>
      <c r="E202" s="139">
        <v>106.95</v>
      </c>
      <c r="F202" s="142">
        <v>100.95</v>
      </c>
      <c r="G202" s="32">
        <f t="shared" si="20"/>
        <v>104.37</v>
      </c>
      <c r="H202" s="33">
        <f aca="true" t="shared" si="22" ref="H202:H248">E202/VLOOKUP($J202,$M$10:$N$29,2)</f>
        <v>0.9830785479300198</v>
      </c>
      <c r="I202" s="33">
        <f aca="true" t="shared" si="23" ref="I202:I248">F202/VLOOKUP($J202,$M$10:$N$29,2)</f>
        <v>0.9279268762368911</v>
      </c>
      <c r="J202" s="29">
        <f t="shared" si="19"/>
        <v>2025</v>
      </c>
      <c r="K202" s="1">
        <f t="shared" si="21"/>
        <v>2</v>
      </c>
    </row>
    <row r="203" spans="2:11" ht="11.25">
      <c r="B203" s="128">
        <v>45717</v>
      </c>
      <c r="C203" s="128">
        <v>45747</v>
      </c>
      <c r="D203" s="129">
        <v>45717</v>
      </c>
      <c r="E203" s="139">
        <v>99.32</v>
      </c>
      <c r="F203" s="142">
        <v>91.5</v>
      </c>
      <c r="G203" s="32">
        <f t="shared" si="20"/>
        <v>95.95739999999999</v>
      </c>
      <c r="H203" s="33">
        <f t="shared" si="22"/>
        <v>0.9129440054269243</v>
      </c>
      <c r="I203" s="33">
        <f t="shared" si="23"/>
        <v>0.8410629933202133</v>
      </c>
      <c r="J203" s="29">
        <f aca="true" t="shared" si="24" ref="J203:J248">YEAR(B203)</f>
        <v>2025</v>
      </c>
      <c r="K203" s="1">
        <f t="shared" si="21"/>
        <v>3</v>
      </c>
    </row>
    <row r="204" spans="2:11" ht="11.25">
      <c r="B204" s="128">
        <v>45748</v>
      </c>
      <c r="C204" s="128">
        <v>45777</v>
      </c>
      <c r="D204" s="129">
        <v>45748</v>
      </c>
      <c r="E204" s="139">
        <v>98.63</v>
      </c>
      <c r="F204" s="142">
        <v>94.81</v>
      </c>
      <c r="G204" s="32">
        <f t="shared" si="20"/>
        <v>96.9874</v>
      </c>
      <c r="H204" s="33">
        <f t="shared" si="22"/>
        <v>0.9066015631822146</v>
      </c>
      <c r="I204" s="33">
        <f t="shared" si="23"/>
        <v>0.871488332204256</v>
      </c>
      <c r="J204" s="29">
        <f t="shared" si="24"/>
        <v>2025</v>
      </c>
      <c r="K204" s="1">
        <f t="shared" si="21"/>
        <v>4</v>
      </c>
    </row>
    <row r="205" spans="2:11" ht="11.25">
      <c r="B205" s="128">
        <v>45778</v>
      </c>
      <c r="C205" s="128">
        <v>45808</v>
      </c>
      <c r="D205" s="129">
        <v>45778</v>
      </c>
      <c r="E205" s="139">
        <v>103.46</v>
      </c>
      <c r="F205" s="142">
        <v>94.56</v>
      </c>
      <c r="G205" s="32">
        <f t="shared" si="20"/>
        <v>99.633</v>
      </c>
      <c r="H205" s="33">
        <f t="shared" si="22"/>
        <v>0.9509986588951832</v>
      </c>
      <c r="I205" s="33">
        <f t="shared" si="23"/>
        <v>0.869190345883709</v>
      </c>
      <c r="J205" s="29">
        <f t="shared" si="24"/>
        <v>2025</v>
      </c>
      <c r="K205" s="1">
        <f t="shared" si="21"/>
        <v>5</v>
      </c>
    </row>
    <row r="206" spans="2:11" ht="11.25">
      <c r="B206" s="128">
        <v>45809</v>
      </c>
      <c r="C206" s="128">
        <v>45838</v>
      </c>
      <c r="D206" s="129">
        <v>45809</v>
      </c>
      <c r="E206" s="139">
        <v>121.64</v>
      </c>
      <c r="F206" s="142">
        <v>98.26</v>
      </c>
      <c r="G206" s="32">
        <f t="shared" si="20"/>
        <v>111.5866</v>
      </c>
      <c r="H206" s="33">
        <f t="shared" si="22"/>
        <v>1.1181082241253633</v>
      </c>
      <c r="I206" s="33">
        <f t="shared" si="23"/>
        <v>0.9032005434278051</v>
      </c>
      <c r="J206" s="29">
        <f t="shared" si="24"/>
        <v>2025</v>
      </c>
      <c r="K206" s="1">
        <f t="shared" si="21"/>
        <v>6</v>
      </c>
    </row>
    <row r="207" spans="2:11" ht="11.25">
      <c r="B207" s="128">
        <v>45839</v>
      </c>
      <c r="C207" s="128">
        <v>45869</v>
      </c>
      <c r="D207" s="129">
        <v>45839</v>
      </c>
      <c r="E207" s="139">
        <v>150.13</v>
      </c>
      <c r="F207" s="142">
        <v>105.78</v>
      </c>
      <c r="G207" s="32">
        <f t="shared" si="20"/>
        <v>131.05949999999999</v>
      </c>
      <c r="H207" s="33">
        <f t="shared" si="22"/>
        <v>1.379986745214903</v>
      </c>
      <c r="I207" s="33">
        <f t="shared" si="23"/>
        <v>0.9723239719498598</v>
      </c>
      <c r="J207" s="29">
        <f t="shared" si="24"/>
        <v>2025</v>
      </c>
      <c r="K207" s="1">
        <f t="shared" si="21"/>
        <v>7</v>
      </c>
    </row>
    <row r="208" spans="2:11" ht="11.25">
      <c r="B208" s="128">
        <v>45870</v>
      </c>
      <c r="C208" s="128">
        <v>45900</v>
      </c>
      <c r="D208" s="129">
        <v>45870</v>
      </c>
      <c r="E208" s="139">
        <v>151.27</v>
      </c>
      <c r="F208" s="142">
        <v>104.93</v>
      </c>
      <c r="G208" s="32">
        <f t="shared" si="20"/>
        <v>131.3438</v>
      </c>
      <c r="H208" s="33">
        <f t="shared" si="22"/>
        <v>1.3904655628365976</v>
      </c>
      <c r="I208" s="33">
        <f t="shared" si="23"/>
        <v>0.9645108184599999</v>
      </c>
      <c r="J208" s="29">
        <f t="shared" si="24"/>
        <v>2025</v>
      </c>
      <c r="K208" s="1">
        <f t="shared" si="21"/>
        <v>8</v>
      </c>
    </row>
    <row r="209" spans="2:11" ht="11.25">
      <c r="B209" s="128">
        <v>45901</v>
      </c>
      <c r="C209" s="128">
        <v>45930</v>
      </c>
      <c r="D209" s="129">
        <v>45901</v>
      </c>
      <c r="E209" s="139">
        <v>126.18</v>
      </c>
      <c r="F209" s="142">
        <v>99.39</v>
      </c>
      <c r="G209" s="32">
        <f t="shared" si="20"/>
        <v>114.6603</v>
      </c>
      <c r="H209" s="33">
        <f t="shared" si="22"/>
        <v>1.1598396557064974</v>
      </c>
      <c r="I209" s="33">
        <f t="shared" si="23"/>
        <v>0.9135874415966776</v>
      </c>
      <c r="J209" s="29">
        <f t="shared" si="24"/>
        <v>2025</v>
      </c>
      <c r="K209" s="1">
        <f t="shared" si="21"/>
        <v>9</v>
      </c>
    </row>
    <row r="210" spans="2:11" ht="11.25">
      <c r="B210" s="128">
        <v>45931</v>
      </c>
      <c r="C210" s="128">
        <v>45961</v>
      </c>
      <c r="D210" s="129">
        <v>45931</v>
      </c>
      <c r="E210" s="139">
        <v>104.1</v>
      </c>
      <c r="F210" s="142">
        <v>96.97</v>
      </c>
      <c r="G210" s="32">
        <f t="shared" si="20"/>
        <v>101.0341</v>
      </c>
      <c r="H210" s="33">
        <f t="shared" si="22"/>
        <v>0.9568815038757836</v>
      </c>
      <c r="I210" s="33">
        <f t="shared" si="23"/>
        <v>0.8913429340137823</v>
      </c>
      <c r="J210" s="29">
        <f t="shared" si="24"/>
        <v>2025</v>
      </c>
      <c r="K210" s="1">
        <f t="shared" si="21"/>
        <v>10</v>
      </c>
    </row>
    <row r="211" spans="2:11" ht="11.25">
      <c r="B211" s="128">
        <v>45962</v>
      </c>
      <c r="C211" s="128">
        <v>45991</v>
      </c>
      <c r="D211" s="129">
        <v>45962</v>
      </c>
      <c r="E211" s="139">
        <v>103.52</v>
      </c>
      <c r="F211" s="142">
        <v>99.81</v>
      </c>
      <c r="G211" s="32">
        <f t="shared" si="20"/>
        <v>101.9247</v>
      </c>
      <c r="H211" s="33">
        <f t="shared" si="22"/>
        <v>0.9515501756121145</v>
      </c>
      <c r="I211" s="33">
        <f t="shared" si="23"/>
        <v>0.9174480586151966</v>
      </c>
      <c r="J211" s="29">
        <f t="shared" si="24"/>
        <v>2025</v>
      </c>
      <c r="K211" s="1">
        <f t="shared" si="21"/>
        <v>11</v>
      </c>
    </row>
    <row r="212" spans="2:11" ht="11.25">
      <c r="B212" s="128">
        <v>45992</v>
      </c>
      <c r="C212" s="128">
        <v>46022</v>
      </c>
      <c r="D212" s="129">
        <v>45992</v>
      </c>
      <c r="E212" s="139">
        <v>108.68</v>
      </c>
      <c r="F212" s="142">
        <v>101.87</v>
      </c>
      <c r="G212" s="32">
        <f t="shared" si="20"/>
        <v>105.7517</v>
      </c>
      <c r="H212" s="33">
        <f t="shared" si="22"/>
        <v>0.9989806132682053</v>
      </c>
      <c r="I212" s="33">
        <f t="shared" si="23"/>
        <v>0.9363834658965042</v>
      </c>
      <c r="J212" s="29">
        <f t="shared" si="24"/>
        <v>2025</v>
      </c>
      <c r="K212" s="1">
        <f t="shared" si="21"/>
        <v>12</v>
      </c>
    </row>
    <row r="213" spans="2:11" ht="11.25">
      <c r="B213" s="128">
        <v>46023</v>
      </c>
      <c r="C213" s="128">
        <v>46053</v>
      </c>
      <c r="D213" s="129">
        <v>46023</v>
      </c>
      <c r="E213" s="139">
        <v>116.67</v>
      </c>
      <c r="F213" s="142">
        <v>106.71</v>
      </c>
      <c r="G213" s="32">
        <f t="shared" si="20"/>
        <v>112.38719999999998</v>
      </c>
      <c r="H213" s="33">
        <f t="shared" si="22"/>
        <v>1.0543613162873082</v>
      </c>
      <c r="I213" s="33">
        <f t="shared" si="23"/>
        <v>0.9643515561928401</v>
      </c>
      <c r="J213" s="29">
        <f t="shared" si="24"/>
        <v>2026</v>
      </c>
      <c r="K213" s="1">
        <f t="shared" si="21"/>
        <v>1</v>
      </c>
    </row>
    <row r="214" spans="2:11" ht="11.25">
      <c r="B214" s="128">
        <v>46054</v>
      </c>
      <c r="C214" s="128">
        <v>46081</v>
      </c>
      <c r="D214" s="129">
        <v>46054</v>
      </c>
      <c r="E214" s="139">
        <v>109.36</v>
      </c>
      <c r="F214" s="142">
        <v>103.4</v>
      </c>
      <c r="G214" s="32">
        <f t="shared" si="20"/>
        <v>106.7972</v>
      </c>
      <c r="H214" s="33">
        <f t="shared" si="22"/>
        <v>0.9882999361376534</v>
      </c>
      <c r="I214" s="33">
        <f t="shared" si="23"/>
        <v>0.9344386740730922</v>
      </c>
      <c r="J214" s="29">
        <f t="shared" si="24"/>
        <v>2026</v>
      </c>
      <c r="K214" s="1">
        <f t="shared" si="21"/>
        <v>2</v>
      </c>
    </row>
    <row r="215" spans="2:11" ht="11.25">
      <c r="B215" s="128">
        <v>46082</v>
      </c>
      <c r="C215" s="128">
        <v>46112</v>
      </c>
      <c r="D215" s="129">
        <v>46082</v>
      </c>
      <c r="E215" s="139">
        <v>100.76</v>
      </c>
      <c r="F215" s="142">
        <v>96.72</v>
      </c>
      <c r="G215" s="32">
        <f t="shared" si="20"/>
        <v>99.02279999999999</v>
      </c>
      <c r="H215" s="33">
        <f t="shared" si="22"/>
        <v>0.9105806653733537</v>
      </c>
      <c r="I215" s="33">
        <f t="shared" si="23"/>
        <v>0.8740706823631478</v>
      </c>
      <c r="J215" s="29">
        <f t="shared" si="24"/>
        <v>2026</v>
      </c>
      <c r="K215" s="1">
        <f t="shared" si="21"/>
        <v>3</v>
      </c>
    </row>
    <row r="216" spans="2:11" ht="11.25">
      <c r="B216" s="128">
        <v>46113</v>
      </c>
      <c r="C216" s="128">
        <v>46142</v>
      </c>
      <c r="D216" s="129">
        <v>46113</v>
      </c>
      <c r="E216" s="139">
        <v>98.93</v>
      </c>
      <c r="F216" s="142">
        <v>96.34</v>
      </c>
      <c r="G216" s="32">
        <f t="shared" si="20"/>
        <v>97.8163</v>
      </c>
      <c r="H216" s="33">
        <f t="shared" si="22"/>
        <v>0.8940427275246714</v>
      </c>
      <c r="I216" s="33">
        <f t="shared" si="23"/>
        <v>0.8706365750503067</v>
      </c>
      <c r="J216" s="29">
        <f t="shared" si="24"/>
        <v>2026</v>
      </c>
      <c r="K216" s="1">
        <f t="shared" si="21"/>
        <v>4</v>
      </c>
    </row>
    <row r="217" spans="2:11" ht="11.25">
      <c r="B217" s="128">
        <v>46143</v>
      </c>
      <c r="C217" s="128">
        <v>46173</v>
      </c>
      <c r="D217" s="129">
        <v>46143</v>
      </c>
      <c r="E217" s="139">
        <v>101.25</v>
      </c>
      <c r="F217" s="142">
        <v>95.43</v>
      </c>
      <c r="G217" s="32">
        <f t="shared" si="20"/>
        <v>98.7474</v>
      </c>
      <c r="H217" s="33">
        <f t="shared" si="22"/>
        <v>0.9150088563820173</v>
      </c>
      <c r="I217" s="33">
        <f t="shared" si="23"/>
        <v>0.8624127917485028</v>
      </c>
      <c r="J217" s="29">
        <f t="shared" si="24"/>
        <v>2026</v>
      </c>
      <c r="K217" s="1">
        <f t="shared" si="21"/>
        <v>5</v>
      </c>
    </row>
    <row r="218" spans="2:11" ht="11.25">
      <c r="B218" s="128">
        <v>46174</v>
      </c>
      <c r="C218" s="128">
        <v>46203</v>
      </c>
      <c r="D218" s="129">
        <v>46174</v>
      </c>
      <c r="E218" s="139">
        <v>121.14</v>
      </c>
      <c r="F218" s="142">
        <v>99.27</v>
      </c>
      <c r="G218" s="32">
        <f t="shared" si="20"/>
        <v>111.73589999999999</v>
      </c>
      <c r="H218" s="33">
        <f t="shared" si="22"/>
        <v>1.0947572628357292</v>
      </c>
      <c r="I218" s="33">
        <f t="shared" si="23"/>
        <v>0.8971153498572133</v>
      </c>
      <c r="J218" s="29">
        <f t="shared" si="24"/>
        <v>2026</v>
      </c>
      <c r="K218" s="1">
        <f t="shared" si="21"/>
        <v>6</v>
      </c>
    </row>
    <row r="219" spans="2:11" ht="11.25">
      <c r="B219" s="128">
        <v>46204</v>
      </c>
      <c r="C219" s="128">
        <v>46234</v>
      </c>
      <c r="D219" s="129">
        <v>46204</v>
      </c>
      <c r="E219" s="139">
        <v>147.91</v>
      </c>
      <c r="F219" s="142">
        <v>105.99</v>
      </c>
      <c r="G219" s="32">
        <f t="shared" si="20"/>
        <v>129.88439999999997</v>
      </c>
      <c r="H219" s="33">
        <f t="shared" si="22"/>
        <v>1.3366810859008806</v>
      </c>
      <c r="I219" s="33">
        <f t="shared" si="23"/>
        <v>0.9578448265474568</v>
      </c>
      <c r="J219" s="29">
        <f t="shared" si="24"/>
        <v>2026</v>
      </c>
      <c r="K219" s="1">
        <f t="shared" si="21"/>
        <v>7</v>
      </c>
    </row>
    <row r="220" spans="2:11" ht="11.25">
      <c r="B220" s="128">
        <v>46235</v>
      </c>
      <c r="C220" s="128">
        <v>46265</v>
      </c>
      <c r="D220" s="129">
        <v>46235</v>
      </c>
      <c r="E220" s="139">
        <v>155.7</v>
      </c>
      <c r="F220" s="142">
        <v>106.86</v>
      </c>
      <c r="G220" s="32">
        <f t="shared" si="20"/>
        <v>134.69879999999998</v>
      </c>
      <c r="H220" s="33">
        <f t="shared" si="22"/>
        <v>1.4070802858141243</v>
      </c>
      <c r="I220" s="33">
        <f t="shared" si="23"/>
        <v>0.9657071248689616</v>
      </c>
      <c r="J220" s="29">
        <f t="shared" si="24"/>
        <v>2026</v>
      </c>
      <c r="K220" s="1">
        <f t="shared" si="21"/>
        <v>8</v>
      </c>
    </row>
    <row r="221" spans="2:11" ht="11.25">
      <c r="B221" s="128">
        <v>46266</v>
      </c>
      <c r="C221" s="128">
        <v>46295</v>
      </c>
      <c r="D221" s="129">
        <v>46266</v>
      </c>
      <c r="E221" s="139">
        <v>136.73</v>
      </c>
      <c r="F221" s="142">
        <v>101.03</v>
      </c>
      <c r="G221" s="32">
        <f t="shared" si="20"/>
        <v>121.37899999999999</v>
      </c>
      <c r="H221" s="33">
        <f t="shared" si="22"/>
        <v>1.235646033907291</v>
      </c>
      <c r="I221" s="33">
        <f t="shared" si="23"/>
        <v>0.9130206889903725</v>
      </c>
      <c r="J221" s="29">
        <f t="shared" si="24"/>
        <v>2026</v>
      </c>
      <c r="K221" s="1">
        <f t="shared" si="21"/>
        <v>9</v>
      </c>
    </row>
    <row r="222" spans="2:11" ht="11.25">
      <c r="B222" s="128">
        <v>46296</v>
      </c>
      <c r="C222" s="128">
        <v>46326</v>
      </c>
      <c r="D222" s="129">
        <v>46296</v>
      </c>
      <c r="E222" s="139">
        <v>108.14</v>
      </c>
      <c r="F222" s="142">
        <v>99.25</v>
      </c>
      <c r="G222" s="32">
        <f t="shared" si="20"/>
        <v>104.31729999999999</v>
      </c>
      <c r="H222" s="33">
        <f t="shared" si="22"/>
        <v>0.9772746442385318</v>
      </c>
      <c r="I222" s="33">
        <f t="shared" si="23"/>
        <v>0.8969346073670639</v>
      </c>
      <c r="J222" s="29">
        <f t="shared" si="24"/>
        <v>2026</v>
      </c>
      <c r="K222" s="1">
        <f t="shared" si="21"/>
        <v>10</v>
      </c>
    </row>
    <row r="223" spans="2:11" ht="11.25">
      <c r="B223" s="128">
        <v>46327</v>
      </c>
      <c r="C223" s="128">
        <v>46356</v>
      </c>
      <c r="D223" s="129">
        <v>46327</v>
      </c>
      <c r="E223" s="139">
        <v>104.75</v>
      </c>
      <c r="F223" s="142">
        <v>101.56</v>
      </c>
      <c r="G223" s="32">
        <f t="shared" si="20"/>
        <v>103.3783</v>
      </c>
      <c r="H223" s="33">
        <f t="shared" si="22"/>
        <v>0.9466387921581858</v>
      </c>
      <c r="I223" s="33">
        <f t="shared" si="23"/>
        <v>0.9178103649793351</v>
      </c>
      <c r="J223" s="29">
        <f t="shared" si="24"/>
        <v>2026</v>
      </c>
      <c r="K223" s="1">
        <f t="shared" si="21"/>
        <v>11</v>
      </c>
    </row>
    <row r="224" spans="2:11" ht="11.25">
      <c r="B224" s="128">
        <v>46357</v>
      </c>
      <c r="C224" s="128">
        <v>46387</v>
      </c>
      <c r="D224" s="129">
        <v>46357</v>
      </c>
      <c r="E224" s="139">
        <v>110.71</v>
      </c>
      <c r="F224" s="142">
        <v>103.69</v>
      </c>
      <c r="G224" s="32">
        <f t="shared" si="20"/>
        <v>107.69139999999999</v>
      </c>
      <c r="H224" s="33">
        <f t="shared" si="22"/>
        <v>1.000500054222747</v>
      </c>
      <c r="I224" s="33">
        <f t="shared" si="23"/>
        <v>0.9370594401802604</v>
      </c>
      <c r="J224" s="29">
        <f t="shared" si="24"/>
        <v>2026</v>
      </c>
      <c r="K224" s="1">
        <f t="shared" si="21"/>
        <v>12</v>
      </c>
    </row>
    <row r="225" spans="2:11" ht="11.25">
      <c r="B225" s="128">
        <v>46388</v>
      </c>
      <c r="C225" s="128">
        <v>46418</v>
      </c>
      <c r="D225" s="129">
        <v>46388</v>
      </c>
      <c r="E225" s="139">
        <v>117.97</v>
      </c>
      <c r="F225" s="142">
        <v>107.52</v>
      </c>
      <c r="G225" s="32">
        <f t="shared" si="20"/>
        <v>113.47649999999999</v>
      </c>
      <c r="H225" s="33">
        <f t="shared" si="22"/>
        <v>1.0516255870005038</v>
      </c>
      <c r="I225" s="33">
        <f t="shared" si="23"/>
        <v>0.9584706545248298</v>
      </c>
      <c r="J225" s="29">
        <f t="shared" si="24"/>
        <v>2027</v>
      </c>
      <c r="K225" s="1">
        <f t="shared" si="21"/>
        <v>1</v>
      </c>
    </row>
    <row r="226" spans="2:11" ht="11.25">
      <c r="B226" s="128">
        <v>46419</v>
      </c>
      <c r="C226" s="128">
        <v>46446</v>
      </c>
      <c r="D226" s="129">
        <v>46419</v>
      </c>
      <c r="E226" s="139">
        <v>110.53</v>
      </c>
      <c r="F226" s="142">
        <v>103.89</v>
      </c>
      <c r="G226" s="32">
        <f t="shared" si="20"/>
        <v>107.6748</v>
      </c>
      <c r="H226" s="33">
        <f t="shared" si="22"/>
        <v>0.9853028408168661</v>
      </c>
      <c r="I226" s="33">
        <f t="shared" si="23"/>
        <v>0.9261115727174904</v>
      </c>
      <c r="J226" s="29">
        <f t="shared" si="24"/>
        <v>2027</v>
      </c>
      <c r="K226" s="1">
        <f t="shared" si="21"/>
        <v>2</v>
      </c>
    </row>
    <row r="227" spans="2:11" ht="11.25">
      <c r="B227" s="128">
        <v>46447</v>
      </c>
      <c r="C227" s="128">
        <v>46477</v>
      </c>
      <c r="D227" s="129">
        <v>46447</v>
      </c>
      <c r="E227" s="139">
        <v>102.59</v>
      </c>
      <c r="F227" s="142">
        <v>100.04</v>
      </c>
      <c r="G227" s="32">
        <f t="shared" si="20"/>
        <v>101.4935</v>
      </c>
      <c r="H227" s="33">
        <f t="shared" si="22"/>
        <v>0.9145229208305645</v>
      </c>
      <c r="I227" s="33">
        <f t="shared" si="23"/>
        <v>0.891791334436979</v>
      </c>
      <c r="J227" s="29">
        <f t="shared" si="24"/>
        <v>2027</v>
      </c>
      <c r="K227" s="1">
        <f t="shared" si="21"/>
        <v>3</v>
      </c>
    </row>
    <row r="228" spans="2:11" ht="11.25">
      <c r="B228" s="128">
        <v>46478</v>
      </c>
      <c r="C228" s="128">
        <v>46507</v>
      </c>
      <c r="D228" s="129">
        <v>46478</v>
      </c>
      <c r="E228" s="139">
        <v>100.56</v>
      </c>
      <c r="F228" s="142">
        <v>98.13</v>
      </c>
      <c r="G228" s="32">
        <f t="shared" si="20"/>
        <v>99.51509999999999</v>
      </c>
      <c r="H228" s="33">
        <f t="shared" si="22"/>
        <v>0.8964267951917494</v>
      </c>
      <c r="I228" s="33">
        <f t="shared" si="23"/>
        <v>0.8747649305108031</v>
      </c>
      <c r="J228" s="29">
        <f t="shared" si="24"/>
        <v>2027</v>
      </c>
      <c r="K228" s="1">
        <f t="shared" si="21"/>
        <v>4</v>
      </c>
    </row>
    <row r="229" spans="2:11" ht="11.25">
      <c r="B229" s="128">
        <v>46508</v>
      </c>
      <c r="C229" s="128">
        <v>46538</v>
      </c>
      <c r="D229" s="129">
        <v>46508</v>
      </c>
      <c r="E229" s="139">
        <v>104.18</v>
      </c>
      <c r="F229" s="142">
        <v>97.5</v>
      </c>
      <c r="G229" s="32">
        <f t="shared" si="20"/>
        <v>101.3076</v>
      </c>
      <c r="H229" s="33">
        <f t="shared" si="22"/>
        <v>0.9286967335230355</v>
      </c>
      <c r="I229" s="33">
        <f t="shared" si="23"/>
        <v>0.8691488915194467</v>
      </c>
      <c r="J229" s="29">
        <f t="shared" si="24"/>
        <v>2027</v>
      </c>
      <c r="K229" s="1">
        <f t="shared" si="21"/>
        <v>5</v>
      </c>
    </row>
    <row r="230" spans="2:11" ht="11.25">
      <c r="B230" s="128">
        <v>46539</v>
      </c>
      <c r="C230" s="128">
        <v>46568</v>
      </c>
      <c r="D230" s="129">
        <v>46539</v>
      </c>
      <c r="E230" s="139">
        <v>126.36</v>
      </c>
      <c r="F230" s="142">
        <v>101.46</v>
      </c>
      <c r="G230" s="32">
        <f t="shared" si="20"/>
        <v>115.65299999999999</v>
      </c>
      <c r="H230" s="33">
        <f t="shared" si="22"/>
        <v>1.126416963409203</v>
      </c>
      <c r="I230" s="33">
        <f t="shared" si="23"/>
        <v>0.9044497080365442</v>
      </c>
      <c r="J230" s="29">
        <f t="shared" si="24"/>
        <v>2027</v>
      </c>
      <c r="K230" s="1">
        <f t="shared" si="21"/>
        <v>6</v>
      </c>
    </row>
    <row r="231" spans="2:11" ht="11.25">
      <c r="B231" s="128">
        <v>46569</v>
      </c>
      <c r="C231" s="128">
        <v>46599</v>
      </c>
      <c r="D231" s="129">
        <v>46569</v>
      </c>
      <c r="E231" s="139">
        <v>146.93</v>
      </c>
      <c r="F231" s="142">
        <v>107.72</v>
      </c>
      <c r="G231" s="32">
        <f t="shared" si="20"/>
        <v>130.0697</v>
      </c>
      <c r="H231" s="33">
        <f t="shared" si="22"/>
        <v>1.3097850936507929</v>
      </c>
      <c r="I231" s="33">
        <f t="shared" si="23"/>
        <v>0.9602535240458954</v>
      </c>
      <c r="J231" s="29">
        <f t="shared" si="24"/>
        <v>2027</v>
      </c>
      <c r="K231" s="1">
        <f t="shared" si="21"/>
        <v>7</v>
      </c>
    </row>
    <row r="232" spans="2:11" ht="11.25">
      <c r="B232" s="128">
        <v>46600</v>
      </c>
      <c r="C232" s="128">
        <v>46630</v>
      </c>
      <c r="D232" s="129">
        <v>46600</v>
      </c>
      <c r="E232" s="139">
        <v>158.4</v>
      </c>
      <c r="F232" s="142">
        <v>108.89</v>
      </c>
      <c r="G232" s="32">
        <f t="shared" si="20"/>
        <v>137.1107</v>
      </c>
      <c r="H232" s="33">
        <f t="shared" si="22"/>
        <v>1.412032660683901</v>
      </c>
      <c r="I232" s="33">
        <f t="shared" si="23"/>
        <v>0.9706833107441287</v>
      </c>
      <c r="J232" s="29">
        <f t="shared" si="24"/>
        <v>2027</v>
      </c>
      <c r="K232" s="1">
        <f t="shared" si="21"/>
        <v>8</v>
      </c>
    </row>
    <row r="233" spans="2:11" ht="11.25">
      <c r="B233" s="128">
        <v>46631</v>
      </c>
      <c r="C233" s="128">
        <v>46660</v>
      </c>
      <c r="D233" s="129">
        <v>46631</v>
      </c>
      <c r="E233" s="139">
        <v>133.4</v>
      </c>
      <c r="F233" s="142">
        <v>102.56</v>
      </c>
      <c r="G233" s="32">
        <f t="shared" si="20"/>
        <v>120.1388</v>
      </c>
      <c r="H233" s="33">
        <f t="shared" si="22"/>
        <v>1.1891739705507098</v>
      </c>
      <c r="I233" s="33">
        <f t="shared" si="23"/>
        <v>0.9142554904024047</v>
      </c>
      <c r="J233" s="29">
        <f t="shared" si="24"/>
        <v>2027</v>
      </c>
      <c r="K233" s="1">
        <f t="shared" si="21"/>
        <v>9</v>
      </c>
    </row>
    <row r="234" spans="2:11" ht="11.25">
      <c r="B234" s="128">
        <v>46661</v>
      </c>
      <c r="C234" s="128">
        <v>46691</v>
      </c>
      <c r="D234" s="129">
        <v>46661</v>
      </c>
      <c r="E234" s="139">
        <v>108.98</v>
      </c>
      <c r="F234" s="142">
        <v>101.12</v>
      </c>
      <c r="G234" s="32">
        <f t="shared" si="20"/>
        <v>105.6002</v>
      </c>
      <c r="H234" s="33">
        <f t="shared" si="22"/>
        <v>0.9714856020286083</v>
      </c>
      <c r="I234" s="33">
        <f t="shared" si="23"/>
        <v>0.9014188298507329</v>
      </c>
      <c r="J234" s="29">
        <f t="shared" si="24"/>
        <v>2027</v>
      </c>
      <c r="K234" s="1">
        <f t="shared" si="21"/>
        <v>10</v>
      </c>
    </row>
    <row r="235" spans="2:11" ht="11.25">
      <c r="B235" s="128">
        <v>46692</v>
      </c>
      <c r="C235" s="128">
        <v>46721</v>
      </c>
      <c r="D235" s="129">
        <v>46692</v>
      </c>
      <c r="E235" s="139">
        <v>106.38</v>
      </c>
      <c r="F235" s="142">
        <v>103.44</v>
      </c>
      <c r="G235" s="32">
        <f t="shared" si="20"/>
        <v>105.1158</v>
      </c>
      <c r="H235" s="33">
        <f t="shared" si="22"/>
        <v>0.9483082982547563</v>
      </c>
      <c r="I235" s="33">
        <f t="shared" si="23"/>
        <v>0.922100116295093</v>
      </c>
      <c r="J235" s="29">
        <f t="shared" si="24"/>
        <v>2027</v>
      </c>
      <c r="K235" s="1">
        <f t="shared" si="21"/>
        <v>11</v>
      </c>
    </row>
    <row r="236" spans="2:11" ht="11.25">
      <c r="B236" s="128">
        <v>46722</v>
      </c>
      <c r="C236" s="128">
        <v>46752</v>
      </c>
      <c r="D236" s="129">
        <v>46722</v>
      </c>
      <c r="E236" s="139">
        <v>111.5</v>
      </c>
      <c r="F236" s="142">
        <v>105.66</v>
      </c>
      <c r="G236" s="32">
        <f t="shared" si="20"/>
        <v>108.9888</v>
      </c>
      <c r="H236" s="33">
        <f t="shared" si="22"/>
        <v>0.993949757994034</v>
      </c>
      <c r="I236" s="33">
        <f t="shared" si="23"/>
        <v>0.9418899679789204</v>
      </c>
      <c r="J236" s="29">
        <f t="shared" si="24"/>
        <v>2027</v>
      </c>
      <c r="K236" s="1">
        <f t="shared" si="21"/>
        <v>12</v>
      </c>
    </row>
    <row r="237" spans="2:11" ht="11.25">
      <c r="B237" s="128">
        <v>46753</v>
      </c>
      <c r="C237" s="128">
        <v>46783</v>
      </c>
      <c r="D237" s="129">
        <v>46753</v>
      </c>
      <c r="E237" s="139">
        <v>119.8</v>
      </c>
      <c r="F237" s="142">
        <v>110.99</v>
      </c>
      <c r="G237" s="32">
        <f t="shared" si="20"/>
        <v>116.01169999999999</v>
      </c>
      <c r="H237" s="33">
        <f t="shared" si="22"/>
        <v>1.0481968586030121</v>
      </c>
      <c r="I237" s="33">
        <f t="shared" si="23"/>
        <v>0.9711132665805369</v>
      </c>
      <c r="J237" s="29">
        <f t="shared" si="24"/>
        <v>2028</v>
      </c>
      <c r="K237" s="1">
        <f t="shared" si="21"/>
        <v>1</v>
      </c>
    </row>
    <row r="238" spans="2:11" ht="11.25">
      <c r="B238" s="128">
        <v>46784</v>
      </c>
      <c r="C238" s="128">
        <v>46812</v>
      </c>
      <c r="D238" s="129">
        <v>46784</v>
      </c>
      <c r="E238" s="139">
        <v>114.09</v>
      </c>
      <c r="F238" s="142">
        <v>107.39</v>
      </c>
      <c r="G238" s="32">
        <f t="shared" si="20"/>
        <v>111.209</v>
      </c>
      <c r="H238" s="33">
        <f t="shared" si="22"/>
        <v>0.9982368914692626</v>
      </c>
      <c r="I238" s="33">
        <f t="shared" si="23"/>
        <v>0.9396148634839523</v>
      </c>
      <c r="J238" s="29">
        <f t="shared" si="24"/>
        <v>2028</v>
      </c>
      <c r="K238" s="1">
        <f t="shared" si="21"/>
        <v>2</v>
      </c>
    </row>
    <row r="239" spans="2:11" ht="11.25">
      <c r="B239" s="128">
        <v>46813</v>
      </c>
      <c r="C239" s="128">
        <v>46843</v>
      </c>
      <c r="D239" s="129">
        <v>46813</v>
      </c>
      <c r="E239" s="139">
        <v>104.03</v>
      </c>
      <c r="F239" s="142">
        <v>100.89</v>
      </c>
      <c r="G239" s="32">
        <f t="shared" si="20"/>
        <v>102.6798</v>
      </c>
      <c r="H239" s="33">
        <f t="shared" si="22"/>
        <v>0.91021635392714</v>
      </c>
      <c r="I239" s="33">
        <f t="shared" si="23"/>
        <v>0.8827427467817855</v>
      </c>
      <c r="J239" s="29">
        <f t="shared" si="24"/>
        <v>2028</v>
      </c>
      <c r="K239" s="1">
        <f t="shared" si="21"/>
        <v>3</v>
      </c>
    </row>
    <row r="240" spans="2:11" ht="11.25">
      <c r="B240" s="128">
        <v>46844</v>
      </c>
      <c r="C240" s="128">
        <v>46873</v>
      </c>
      <c r="D240" s="129">
        <v>46844</v>
      </c>
      <c r="E240" s="139">
        <v>102.46</v>
      </c>
      <c r="F240" s="142">
        <v>100.09</v>
      </c>
      <c r="G240" s="32">
        <f t="shared" si="20"/>
        <v>101.4409</v>
      </c>
      <c r="H240" s="33">
        <f t="shared" si="22"/>
        <v>0.8964795503544627</v>
      </c>
      <c r="I240" s="33">
        <f t="shared" si="23"/>
        <v>0.8757431016492112</v>
      </c>
      <c r="J240" s="29">
        <f t="shared" si="24"/>
        <v>2028</v>
      </c>
      <c r="K240" s="1">
        <f t="shared" si="21"/>
        <v>4</v>
      </c>
    </row>
    <row r="241" spans="2:11" ht="11.25">
      <c r="B241" s="128">
        <v>46874</v>
      </c>
      <c r="C241" s="128">
        <v>46904</v>
      </c>
      <c r="D241" s="129">
        <v>46874</v>
      </c>
      <c r="E241" s="139">
        <v>107.29</v>
      </c>
      <c r="F241" s="142">
        <v>99.45</v>
      </c>
      <c r="G241" s="32">
        <f t="shared" si="20"/>
        <v>103.9188</v>
      </c>
      <c r="H241" s="33">
        <f t="shared" si="22"/>
        <v>0.9387399078423805</v>
      </c>
      <c r="I241" s="33">
        <f t="shared" si="23"/>
        <v>0.8701433855431516</v>
      </c>
      <c r="J241" s="29">
        <f t="shared" si="24"/>
        <v>2028</v>
      </c>
      <c r="K241" s="1">
        <f t="shared" si="21"/>
        <v>5</v>
      </c>
    </row>
    <row r="242" spans="2:11" ht="11.25">
      <c r="B242" s="128">
        <v>46905</v>
      </c>
      <c r="C242" s="128">
        <v>46934</v>
      </c>
      <c r="D242" s="129">
        <v>46905</v>
      </c>
      <c r="E242" s="139">
        <v>128.78</v>
      </c>
      <c r="F242" s="142">
        <v>103.18</v>
      </c>
      <c r="G242" s="32">
        <f t="shared" si="20"/>
        <v>117.77199999999999</v>
      </c>
      <c r="H242" s="33">
        <f t="shared" si="22"/>
        <v>1.1267678752161596</v>
      </c>
      <c r="I242" s="33">
        <f t="shared" si="23"/>
        <v>0.9027792309737797</v>
      </c>
      <c r="J242" s="29">
        <f t="shared" si="24"/>
        <v>2028</v>
      </c>
      <c r="K242" s="1">
        <f t="shared" si="21"/>
        <v>6</v>
      </c>
    </row>
    <row r="243" spans="2:11" ht="11.25">
      <c r="B243" s="128">
        <v>46935</v>
      </c>
      <c r="C243" s="128">
        <v>46965</v>
      </c>
      <c r="D243" s="129">
        <v>46935</v>
      </c>
      <c r="E243" s="139">
        <v>151.93</v>
      </c>
      <c r="F243" s="142">
        <v>110.3</v>
      </c>
      <c r="G243" s="32">
        <f t="shared" si="20"/>
        <v>134.0291</v>
      </c>
      <c r="H243" s="33">
        <f t="shared" si="22"/>
        <v>1.3293201062400306</v>
      </c>
      <c r="I243" s="33">
        <f t="shared" si="23"/>
        <v>0.9650760726536916</v>
      </c>
      <c r="J243" s="29">
        <f t="shared" si="24"/>
        <v>2028</v>
      </c>
      <c r="K243" s="1">
        <f t="shared" si="21"/>
        <v>7</v>
      </c>
    </row>
    <row r="244" spans="2:11" ht="11.25">
      <c r="B244" s="128">
        <v>46966</v>
      </c>
      <c r="C244" s="128">
        <v>46996</v>
      </c>
      <c r="D244" s="129">
        <v>46966</v>
      </c>
      <c r="E244" s="139">
        <v>162.11</v>
      </c>
      <c r="F244" s="142">
        <v>110.79</v>
      </c>
      <c r="G244" s="32">
        <f t="shared" si="20"/>
        <v>140.0424</v>
      </c>
      <c r="H244" s="33">
        <f t="shared" si="22"/>
        <v>1.4183905905520395</v>
      </c>
      <c r="I244" s="33">
        <f t="shared" si="23"/>
        <v>0.9693633552973934</v>
      </c>
      <c r="J244" s="29">
        <f t="shared" si="24"/>
        <v>2028</v>
      </c>
      <c r="K244" s="1">
        <f t="shared" si="21"/>
        <v>8</v>
      </c>
    </row>
    <row r="245" spans="2:11" ht="11.25">
      <c r="B245" s="128">
        <v>46997</v>
      </c>
      <c r="C245" s="128">
        <v>47026</v>
      </c>
      <c r="D245" s="129">
        <v>46997</v>
      </c>
      <c r="E245" s="139">
        <v>133.15</v>
      </c>
      <c r="F245" s="142">
        <v>104.51</v>
      </c>
      <c r="G245" s="32">
        <f t="shared" si="20"/>
        <v>120.8348</v>
      </c>
      <c r="H245" s="33">
        <f t="shared" si="22"/>
        <v>1.165003436752847</v>
      </c>
      <c r="I245" s="33">
        <f t="shared" si="23"/>
        <v>0.9144161410066846</v>
      </c>
      <c r="J245" s="29">
        <f t="shared" si="24"/>
        <v>2028</v>
      </c>
      <c r="K245" s="1">
        <f t="shared" si="21"/>
        <v>9</v>
      </c>
    </row>
    <row r="246" spans="2:11" ht="11.25">
      <c r="B246" s="128">
        <v>47027</v>
      </c>
      <c r="C246" s="128">
        <v>47057</v>
      </c>
      <c r="D246" s="129">
        <v>47027</v>
      </c>
      <c r="E246" s="139">
        <v>109.65</v>
      </c>
      <c r="F246" s="142">
        <v>102.92</v>
      </c>
      <c r="G246" s="32">
        <f t="shared" si="20"/>
        <v>106.7561</v>
      </c>
      <c r="H246" s="33">
        <f t="shared" si="22"/>
        <v>0.959388860983475</v>
      </c>
      <c r="I246" s="33">
        <f t="shared" si="23"/>
        <v>0.900504346305693</v>
      </c>
      <c r="J246" s="29">
        <f t="shared" si="24"/>
        <v>2028</v>
      </c>
      <c r="K246" s="1">
        <f t="shared" si="21"/>
        <v>10</v>
      </c>
    </row>
    <row r="247" spans="2:11" ht="11.25">
      <c r="B247" s="128">
        <v>47058</v>
      </c>
      <c r="C247" s="128">
        <v>47087</v>
      </c>
      <c r="D247" s="129">
        <v>47058</v>
      </c>
      <c r="E247" s="139">
        <v>107.89</v>
      </c>
      <c r="F247" s="142">
        <v>104.87</v>
      </c>
      <c r="G247" s="32">
        <f>E247*0.57+F247*0.43</f>
        <v>106.5914</v>
      </c>
      <c r="H247" s="33">
        <f t="shared" si="22"/>
        <v>0.9439896416918112</v>
      </c>
      <c r="I247" s="33">
        <f t="shared" si="23"/>
        <v>0.917565981316343</v>
      </c>
      <c r="J247" s="29">
        <f t="shared" si="24"/>
        <v>2028</v>
      </c>
      <c r="K247" s="1">
        <f>MONTH(B247)</f>
        <v>11</v>
      </c>
    </row>
    <row r="248" spans="2:11" ht="11.25">
      <c r="B248" s="128">
        <v>47088</v>
      </c>
      <c r="C248" s="128">
        <v>47118</v>
      </c>
      <c r="D248" s="129">
        <v>47088</v>
      </c>
      <c r="E248" s="139">
        <v>112.16</v>
      </c>
      <c r="F248" s="142">
        <v>107.63</v>
      </c>
      <c r="G248" s="32">
        <f>E248*0.57+F248*0.43</f>
        <v>110.21209999999999</v>
      </c>
      <c r="H248" s="33">
        <f t="shared" si="22"/>
        <v>0.9813502475869269</v>
      </c>
      <c r="I248" s="33">
        <f t="shared" si="23"/>
        <v>0.9417147570237245</v>
      </c>
      <c r="J248" s="29">
        <f t="shared" si="24"/>
        <v>2028</v>
      </c>
      <c r="K248" s="1">
        <f>MONTH(B248)</f>
        <v>12</v>
      </c>
    </row>
    <row r="249" spans="2:11" ht="11.25">
      <c r="B249" s="128">
        <v>47119</v>
      </c>
      <c r="C249" s="128">
        <v>47149</v>
      </c>
      <c r="D249" s="129">
        <v>47119</v>
      </c>
      <c r="E249" s="139">
        <v>123.57</v>
      </c>
      <c r="F249" s="142">
        <v>112.61</v>
      </c>
      <c r="G249" s="32">
        <f>E249*0.57+F249*0.43</f>
        <v>118.85719999999998</v>
      </c>
      <c r="H249" s="33">
        <f>E249/VLOOKUP($J249,$M$10:$N$29,2)</f>
        <v>1.081182686290269</v>
      </c>
      <c r="I249" s="33">
        <f>F249/VLOOKUP($J249,$M$10:$N$29,2)</f>
        <v>0.9852875479740001</v>
      </c>
      <c r="J249" s="29">
        <f>YEAR(B249)</f>
        <v>2029</v>
      </c>
      <c r="K249" s="1">
        <f>MONTH(B249)</f>
        <v>1</v>
      </c>
    </row>
  </sheetData>
  <printOptions horizontalCentered="1"/>
  <pageMargins left="0.3" right="0.3" top="0.8" bottom="0.4" header="0.5" footer="0.2"/>
  <pageSetup horizontalDpi="600" verticalDpi="600" orientation="landscape" r:id="rId3"/>
  <headerFooter alignWithMargins="0">
    <oddFooter>&amp;L&amp;8ljh    &amp;F   ( &amp;A ) &amp;C &amp;R &amp;8&amp;D  &amp;T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0"/>
  <sheetViews>
    <sheetView zoomScale="85" zoomScaleNormal="85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20" sqref="F20"/>
    </sheetView>
  </sheetViews>
  <sheetFormatPr defaultColWidth="9.140625" defaultRowHeight="12.75"/>
  <cols>
    <col min="5" max="5" width="9.421875" style="0" bestFit="1" customWidth="1"/>
    <col min="6" max="6" width="12.57421875" style="0" bestFit="1" customWidth="1"/>
    <col min="7" max="9" width="9.28125" style="0" bestFit="1" customWidth="1"/>
    <col min="10" max="10" width="11.28125" style="0" bestFit="1" customWidth="1"/>
    <col min="11" max="11" width="3.8515625" style="0" customWidth="1"/>
    <col min="12" max="12" width="20.00390625" style="0" customWidth="1"/>
    <col min="13" max="14" width="14.140625" style="0" customWidth="1"/>
    <col min="15" max="15" width="11.8515625" style="0" customWidth="1"/>
  </cols>
  <sheetData>
    <row r="1" ht="12.75">
      <c r="A1" s="192" t="s">
        <v>68</v>
      </c>
    </row>
    <row r="2" ht="12.75">
      <c r="A2" t="s">
        <v>87</v>
      </c>
    </row>
    <row r="3" ht="13.5" thickBot="1"/>
    <row r="4" spans="1:15" ht="13.5" thickBot="1">
      <c r="A4" t="s">
        <v>23</v>
      </c>
      <c r="B4" t="s">
        <v>24</v>
      </c>
      <c r="C4" t="s">
        <v>25</v>
      </c>
      <c r="D4" t="s">
        <v>26</v>
      </c>
      <c r="E4" t="s">
        <v>27</v>
      </c>
      <c r="F4" t="s">
        <v>28</v>
      </c>
      <c r="G4" t="s">
        <v>29</v>
      </c>
      <c r="H4" t="s">
        <v>13</v>
      </c>
      <c r="L4" s="148" t="s">
        <v>52</v>
      </c>
      <c r="M4" s="149"/>
      <c r="N4" s="149"/>
      <c r="O4" s="150"/>
    </row>
    <row r="5" spans="1:8" ht="12.75">
      <c r="A5" s="35">
        <v>40544</v>
      </c>
      <c r="B5" t="s">
        <v>68</v>
      </c>
      <c r="C5" t="s">
        <v>30</v>
      </c>
      <c r="D5" t="s">
        <v>9</v>
      </c>
      <c r="E5" s="188">
        <v>19658.925</v>
      </c>
      <c r="F5">
        <v>49.1473125</v>
      </c>
      <c r="G5">
        <f>E5/F5</f>
        <v>400</v>
      </c>
      <c r="H5">
        <f>MONTH(A5)</f>
        <v>1</v>
      </c>
    </row>
    <row r="6" spans="1:15" ht="12.75">
      <c r="A6" s="35">
        <v>40544</v>
      </c>
      <c r="B6" t="s">
        <v>68</v>
      </c>
      <c r="C6" t="s">
        <v>30</v>
      </c>
      <c r="D6" t="s">
        <v>10</v>
      </c>
      <c r="E6" s="189">
        <v>16275.996</v>
      </c>
      <c r="F6">
        <v>47.3139418604651</v>
      </c>
      <c r="G6">
        <f>E6/F6</f>
        <v>344.0000000000001</v>
      </c>
      <c r="H6">
        <f>MONTH(A6)</f>
        <v>1</v>
      </c>
      <c r="L6" s="7" t="s">
        <v>31</v>
      </c>
      <c r="M6" s="7" t="s">
        <v>26</v>
      </c>
      <c r="N6" s="36"/>
      <c r="O6" s="37"/>
    </row>
    <row r="7" spans="1:15" ht="12.75">
      <c r="A7" s="35">
        <v>40575</v>
      </c>
      <c r="B7" t="s">
        <v>68</v>
      </c>
      <c r="C7" t="s">
        <v>30</v>
      </c>
      <c r="D7" t="s">
        <v>9</v>
      </c>
      <c r="E7" s="189">
        <v>15341.832</v>
      </c>
      <c r="F7">
        <v>39.9526875</v>
      </c>
      <c r="G7">
        <f>E7/F7</f>
        <v>384</v>
      </c>
      <c r="H7">
        <f>MONTH(A7)</f>
        <v>2</v>
      </c>
      <c r="I7" s="110" t="s">
        <v>46</v>
      </c>
      <c r="J7" s="110"/>
      <c r="L7" s="7" t="s">
        <v>13</v>
      </c>
      <c r="M7" s="6" t="s">
        <v>9</v>
      </c>
      <c r="N7" s="38" t="s">
        <v>10</v>
      </c>
      <c r="O7" s="39" t="s">
        <v>32</v>
      </c>
    </row>
    <row r="8" spans="1:15" ht="12.75">
      <c r="A8" s="35">
        <v>40575</v>
      </c>
      <c r="B8" t="s">
        <v>68</v>
      </c>
      <c r="C8" t="s">
        <v>30</v>
      </c>
      <c r="D8" t="s">
        <v>10</v>
      </c>
      <c r="E8" s="189">
        <v>9827.928</v>
      </c>
      <c r="F8">
        <v>34.12475</v>
      </c>
      <c r="G8">
        <f aca="true" t="shared" si="0" ref="G8:G71">E8/F8</f>
        <v>288</v>
      </c>
      <c r="H8">
        <f aca="true" t="shared" si="1" ref="H8:H71">MONTH(A8)</f>
        <v>2</v>
      </c>
      <c r="I8" t="s">
        <v>33</v>
      </c>
      <c r="L8" s="40">
        <v>1</v>
      </c>
      <c r="M8" s="40">
        <v>80208.41399999999</v>
      </c>
      <c r="N8" s="41">
        <v>63531.27</v>
      </c>
      <c r="O8" s="42">
        <v>143739.68399999998</v>
      </c>
    </row>
    <row r="9" spans="1:15" ht="12.75">
      <c r="A9" s="35">
        <v>40603</v>
      </c>
      <c r="B9" t="s">
        <v>68</v>
      </c>
      <c r="C9" t="s">
        <v>30</v>
      </c>
      <c r="D9" t="s">
        <v>9</v>
      </c>
      <c r="E9" s="189">
        <v>22156.497</v>
      </c>
      <c r="F9">
        <v>51.2881875</v>
      </c>
      <c r="G9">
        <f t="shared" si="0"/>
        <v>432</v>
      </c>
      <c r="H9">
        <f t="shared" si="1"/>
        <v>3</v>
      </c>
      <c r="I9" s="86">
        <f>YEAR(A5)</f>
        <v>2011</v>
      </c>
      <c r="J9">
        <f>SUM(E5:E28)</f>
        <v>325596.843</v>
      </c>
      <c r="L9" s="43">
        <v>2</v>
      </c>
      <c r="M9" s="43">
        <v>62006.571</v>
      </c>
      <c r="N9" s="44">
        <v>39571.388999999996</v>
      </c>
      <c r="O9" s="45">
        <v>101577.96</v>
      </c>
    </row>
    <row r="10" spans="1:15" ht="12.75">
      <c r="A10" s="35">
        <v>40603</v>
      </c>
      <c r="B10" t="s">
        <v>68</v>
      </c>
      <c r="C10" t="s">
        <v>30</v>
      </c>
      <c r="D10" t="s">
        <v>10</v>
      </c>
      <c r="E10" s="189">
        <v>14705.262</v>
      </c>
      <c r="F10">
        <v>47.13225</v>
      </c>
      <c r="G10">
        <f t="shared" si="0"/>
        <v>312</v>
      </c>
      <c r="H10">
        <f t="shared" si="1"/>
        <v>3</v>
      </c>
      <c r="I10" s="86">
        <f>I9+1</f>
        <v>2012</v>
      </c>
      <c r="J10">
        <f>SUM(E29:E52)</f>
        <v>326495.76300000004</v>
      </c>
      <c r="L10" s="43">
        <v>3</v>
      </c>
      <c r="M10" s="43">
        <v>86984.766</v>
      </c>
      <c r="N10" s="44">
        <v>60462.27</v>
      </c>
      <c r="O10" s="45">
        <v>147447.036</v>
      </c>
    </row>
    <row r="11" spans="1:15" ht="12.75">
      <c r="A11" s="35">
        <v>40634</v>
      </c>
      <c r="B11" t="s">
        <v>68</v>
      </c>
      <c r="C11" t="s">
        <v>30</v>
      </c>
      <c r="D11" t="s">
        <v>9</v>
      </c>
      <c r="E11" s="189">
        <v>16718.13</v>
      </c>
      <c r="F11">
        <v>40.1878125</v>
      </c>
      <c r="G11">
        <f t="shared" si="0"/>
        <v>416</v>
      </c>
      <c r="H11">
        <f t="shared" si="1"/>
        <v>4</v>
      </c>
      <c r="I11" s="86">
        <f>I10+1</f>
        <v>2013</v>
      </c>
      <c r="J11">
        <f>SUM(E53:E76)</f>
        <v>325596.843</v>
      </c>
      <c r="L11" s="43">
        <v>4</v>
      </c>
      <c r="M11" s="43">
        <v>66229.51500000001</v>
      </c>
      <c r="N11" s="44">
        <v>41130.045000000006</v>
      </c>
      <c r="O11" s="45">
        <v>107359.56</v>
      </c>
    </row>
    <row r="12" spans="1:15" ht="12.75">
      <c r="A12" s="35">
        <v>40634</v>
      </c>
      <c r="B12" t="s">
        <v>68</v>
      </c>
      <c r="C12" t="s">
        <v>30</v>
      </c>
      <c r="D12" t="s">
        <v>10</v>
      </c>
      <c r="E12" s="189">
        <v>10121.76</v>
      </c>
      <c r="F12">
        <v>33.2952631578947</v>
      </c>
      <c r="G12">
        <f t="shared" si="0"/>
        <v>304.00000000000034</v>
      </c>
      <c r="H12">
        <f t="shared" si="1"/>
        <v>4</v>
      </c>
      <c r="I12" s="86">
        <f>I11+1</f>
        <v>2014</v>
      </c>
      <c r="J12" s="87">
        <f>SUM(E77:E100)</f>
        <v>325596.843</v>
      </c>
      <c r="L12" s="43">
        <v>5</v>
      </c>
      <c r="M12" s="43">
        <v>65576.907</v>
      </c>
      <c r="N12" s="44">
        <v>43274.385</v>
      </c>
      <c r="O12" s="45">
        <v>108851.29200000002</v>
      </c>
    </row>
    <row r="13" spans="1:15" ht="12.75">
      <c r="A13" s="35">
        <v>40664</v>
      </c>
      <c r="B13" t="s">
        <v>68</v>
      </c>
      <c r="C13" t="s">
        <v>30</v>
      </c>
      <c r="D13" t="s">
        <v>9</v>
      </c>
      <c r="E13" s="189">
        <v>15916.725</v>
      </c>
      <c r="F13">
        <v>39.7918125</v>
      </c>
      <c r="G13">
        <f t="shared" si="0"/>
        <v>400</v>
      </c>
      <c r="H13">
        <f t="shared" si="1"/>
        <v>5</v>
      </c>
      <c r="I13" s="195" t="s">
        <v>36</v>
      </c>
      <c r="J13">
        <f>SUM(J9:J12)</f>
        <v>1303286.292</v>
      </c>
      <c r="L13" s="43">
        <v>6</v>
      </c>
      <c r="M13" s="43">
        <v>48278.538</v>
      </c>
      <c r="N13" s="44">
        <v>27527.742000000002</v>
      </c>
      <c r="O13" s="45">
        <v>75806.28</v>
      </c>
    </row>
    <row r="14" spans="1:15" ht="12.75">
      <c r="A14" s="35">
        <v>40664</v>
      </c>
      <c r="B14" t="s">
        <v>68</v>
      </c>
      <c r="C14" t="s">
        <v>30</v>
      </c>
      <c r="D14" t="s">
        <v>10</v>
      </c>
      <c r="E14" s="189">
        <v>11296.098</v>
      </c>
      <c r="F14">
        <v>32.8374941860465</v>
      </c>
      <c r="G14">
        <f t="shared" si="0"/>
        <v>344.0000000000001</v>
      </c>
      <c r="H14">
        <f t="shared" si="1"/>
        <v>5</v>
      </c>
      <c r="I14" s="195" t="s">
        <v>53</v>
      </c>
      <c r="J14">
        <f>J13/4</f>
        <v>325821.573</v>
      </c>
      <c r="L14" s="43">
        <v>7</v>
      </c>
      <c r="M14" s="43">
        <v>40755.528000000006</v>
      </c>
      <c r="N14" s="44">
        <v>27940.968</v>
      </c>
      <c r="O14" s="45">
        <v>68696.49600000001</v>
      </c>
    </row>
    <row r="15" spans="1:15" ht="12.75">
      <c r="A15" s="35">
        <v>40695</v>
      </c>
      <c r="B15" t="s">
        <v>68</v>
      </c>
      <c r="C15" t="s">
        <v>30</v>
      </c>
      <c r="D15" t="s">
        <v>9</v>
      </c>
      <c r="E15" s="189">
        <v>12306.294</v>
      </c>
      <c r="F15">
        <v>29.5824375</v>
      </c>
      <c r="G15">
        <f t="shared" si="0"/>
        <v>416</v>
      </c>
      <c r="H15">
        <f t="shared" si="1"/>
        <v>6</v>
      </c>
      <c r="I15" s="195" t="s">
        <v>54</v>
      </c>
      <c r="J15" s="191">
        <f>J14/(99*8760)</f>
        <v>0.3756994292237443</v>
      </c>
      <c r="L15" s="43">
        <v>8</v>
      </c>
      <c r="M15" s="43">
        <v>45825.318</v>
      </c>
      <c r="N15" s="44">
        <v>24209.262000000002</v>
      </c>
      <c r="O15" s="45">
        <v>70034.58</v>
      </c>
    </row>
    <row r="16" spans="1:15" ht="12.75">
      <c r="A16" s="35">
        <v>40695</v>
      </c>
      <c r="B16" t="s">
        <v>68</v>
      </c>
      <c r="C16" t="s">
        <v>30</v>
      </c>
      <c r="D16" t="s">
        <v>10</v>
      </c>
      <c r="E16" s="189">
        <v>6645.276</v>
      </c>
      <c r="F16">
        <v>21.8594605263157</v>
      </c>
      <c r="G16">
        <f t="shared" si="0"/>
        <v>304.00000000000125</v>
      </c>
      <c r="H16">
        <f t="shared" si="1"/>
        <v>6</v>
      </c>
      <c r="L16" s="43">
        <v>9</v>
      </c>
      <c r="M16" s="43">
        <v>54719.28</v>
      </c>
      <c r="N16" s="44">
        <v>36115.2</v>
      </c>
      <c r="O16" s="45">
        <v>90834.48</v>
      </c>
    </row>
    <row r="17" spans="1:15" ht="12.75">
      <c r="A17" s="35">
        <v>40725</v>
      </c>
      <c r="B17" t="s">
        <v>68</v>
      </c>
      <c r="C17" t="s">
        <v>30</v>
      </c>
      <c r="D17" t="s">
        <v>9</v>
      </c>
      <c r="E17" s="189">
        <v>9989.1</v>
      </c>
      <c r="F17">
        <v>24.97275</v>
      </c>
      <c r="G17">
        <f t="shared" si="0"/>
        <v>400</v>
      </c>
      <c r="H17">
        <f t="shared" si="1"/>
        <v>7</v>
      </c>
      <c r="L17" s="43">
        <v>10</v>
      </c>
      <c r="M17" s="43">
        <v>67996.467</v>
      </c>
      <c r="N17" s="44">
        <v>45004.113</v>
      </c>
      <c r="O17" s="45">
        <v>113000.58</v>
      </c>
    </row>
    <row r="18" spans="1:15" ht="12.75">
      <c r="A18" s="35">
        <v>40725</v>
      </c>
      <c r="B18" t="s">
        <v>68</v>
      </c>
      <c r="C18" t="s">
        <v>30</v>
      </c>
      <c r="D18" t="s">
        <v>10</v>
      </c>
      <c r="E18" s="189">
        <v>7185.024</v>
      </c>
      <c r="F18">
        <v>20.8866976744186</v>
      </c>
      <c r="G18">
        <f t="shared" si="0"/>
        <v>344.0000000000001</v>
      </c>
      <c r="H18">
        <f t="shared" si="1"/>
        <v>7</v>
      </c>
      <c r="L18" s="43">
        <v>11</v>
      </c>
      <c r="M18" s="43">
        <v>71860.932</v>
      </c>
      <c r="N18" s="44">
        <v>54138.348</v>
      </c>
      <c r="O18" s="45">
        <v>125999.28</v>
      </c>
    </row>
    <row r="19" spans="1:15" ht="12.75">
      <c r="A19" s="35">
        <v>40756</v>
      </c>
      <c r="B19" t="s">
        <v>68</v>
      </c>
      <c r="C19" t="s">
        <v>30</v>
      </c>
      <c r="D19" t="s">
        <v>9</v>
      </c>
      <c r="E19" s="189">
        <v>11563.398</v>
      </c>
      <c r="F19">
        <v>26.767125</v>
      </c>
      <c r="G19">
        <f t="shared" si="0"/>
        <v>431.99999999999994</v>
      </c>
      <c r="H19">
        <f t="shared" si="1"/>
        <v>8</v>
      </c>
      <c r="L19" s="43">
        <v>12</v>
      </c>
      <c r="M19" s="43">
        <v>81803.89799999999</v>
      </c>
      <c r="N19" s="44">
        <v>68135.166</v>
      </c>
      <c r="O19" s="45">
        <v>149939.06399999998</v>
      </c>
    </row>
    <row r="20" spans="1:15" ht="12.75">
      <c r="A20" s="35">
        <v>40756</v>
      </c>
      <c r="B20" t="s">
        <v>68</v>
      </c>
      <c r="C20" t="s">
        <v>30</v>
      </c>
      <c r="D20" t="s">
        <v>10</v>
      </c>
      <c r="E20" s="189">
        <v>5945.247</v>
      </c>
      <c r="F20">
        <v>19.0552788461538</v>
      </c>
      <c r="G20">
        <f t="shared" si="0"/>
        <v>312.00000000000074</v>
      </c>
      <c r="H20">
        <f t="shared" si="1"/>
        <v>8</v>
      </c>
      <c r="L20" s="47" t="s">
        <v>32</v>
      </c>
      <c r="M20" s="47">
        <v>772246.1340000001</v>
      </c>
      <c r="N20" s="48">
        <v>531040.158</v>
      </c>
      <c r="O20" s="49">
        <v>1303286.292</v>
      </c>
    </row>
    <row r="21" spans="1:8" ht="13.5" thickBot="1">
      <c r="A21" s="35">
        <v>40787</v>
      </c>
      <c r="B21" t="s">
        <v>68</v>
      </c>
      <c r="C21" t="s">
        <v>30</v>
      </c>
      <c r="D21" t="s">
        <v>9</v>
      </c>
      <c r="E21" s="189">
        <v>13959</v>
      </c>
      <c r="F21">
        <v>34.8975</v>
      </c>
      <c r="G21">
        <f t="shared" si="0"/>
        <v>400</v>
      </c>
      <c r="H21">
        <f t="shared" si="1"/>
        <v>9</v>
      </c>
    </row>
    <row r="22" spans="1:15" ht="13.5" thickBot="1">
      <c r="A22" s="35">
        <v>40787</v>
      </c>
      <c r="B22" t="s">
        <v>68</v>
      </c>
      <c r="C22" t="s">
        <v>30</v>
      </c>
      <c r="D22" t="s">
        <v>10</v>
      </c>
      <c r="E22" s="189">
        <v>8749.62</v>
      </c>
      <c r="F22">
        <v>27.3425625</v>
      </c>
      <c r="G22">
        <f t="shared" si="0"/>
        <v>320.00000000000006</v>
      </c>
      <c r="H22">
        <f t="shared" si="1"/>
        <v>9</v>
      </c>
      <c r="L22" s="148" t="s">
        <v>48</v>
      </c>
      <c r="M22" s="149"/>
      <c r="N22" s="149"/>
      <c r="O22" s="150"/>
    </row>
    <row r="23" spans="1:15" ht="12.75">
      <c r="A23" s="35">
        <v>40817</v>
      </c>
      <c r="B23" t="s">
        <v>68</v>
      </c>
      <c r="C23" t="s">
        <v>30</v>
      </c>
      <c r="D23" t="s">
        <v>9</v>
      </c>
      <c r="E23" s="189">
        <v>16522.506</v>
      </c>
      <c r="F23">
        <v>39.7175625</v>
      </c>
      <c r="G23">
        <f t="shared" si="0"/>
        <v>416.00000000000006</v>
      </c>
      <c r="H23">
        <f t="shared" si="1"/>
        <v>10</v>
      </c>
      <c r="L23" s="8">
        <v>1</v>
      </c>
      <c r="M23" s="53">
        <f aca="true" t="shared" si="2" ref="M23:M34">M8/4</f>
        <v>20052.103499999997</v>
      </c>
      <c r="N23" s="147">
        <f aca="true" t="shared" si="3" ref="N23:N34">N8/4</f>
        <v>15882.8175</v>
      </c>
      <c r="O23" s="55">
        <f>M23+N23</f>
        <v>35934.920999999995</v>
      </c>
    </row>
    <row r="24" spans="1:15" ht="12.75">
      <c r="A24" s="35">
        <v>40817</v>
      </c>
      <c r="B24" t="s">
        <v>68</v>
      </c>
      <c r="C24" t="s">
        <v>30</v>
      </c>
      <c r="D24" t="s">
        <v>10</v>
      </c>
      <c r="E24" s="189">
        <v>11727.639</v>
      </c>
      <c r="F24">
        <v>35.7549969512195</v>
      </c>
      <c r="G24">
        <f t="shared" si="0"/>
        <v>328.00000000000006</v>
      </c>
      <c r="H24">
        <f t="shared" si="1"/>
        <v>10</v>
      </c>
      <c r="L24" s="8">
        <v>2</v>
      </c>
      <c r="M24" s="53">
        <f t="shared" si="2"/>
        <v>15501.64275</v>
      </c>
      <c r="N24" s="54">
        <f t="shared" si="3"/>
        <v>9892.847249999999</v>
      </c>
      <c r="O24" s="55">
        <f aca="true" t="shared" si="4" ref="O24:O35">M24+N24</f>
        <v>25394.489999999998</v>
      </c>
    </row>
    <row r="25" spans="1:15" ht="12.75">
      <c r="A25" s="35">
        <v>40848</v>
      </c>
      <c r="B25" t="s">
        <v>68</v>
      </c>
      <c r="C25" t="s">
        <v>30</v>
      </c>
      <c r="D25" t="s">
        <v>9</v>
      </c>
      <c r="E25" s="189">
        <v>18146.7</v>
      </c>
      <c r="F25">
        <v>45.36675</v>
      </c>
      <c r="G25">
        <f t="shared" si="0"/>
        <v>400</v>
      </c>
      <c r="H25">
        <f t="shared" si="1"/>
        <v>11</v>
      </c>
      <c r="L25" s="8">
        <v>3</v>
      </c>
      <c r="M25" s="53">
        <f t="shared" si="2"/>
        <v>21746.1915</v>
      </c>
      <c r="N25" s="54">
        <f t="shared" si="3"/>
        <v>15115.5675</v>
      </c>
      <c r="O25" s="55">
        <f t="shared" si="4"/>
        <v>36861.759</v>
      </c>
    </row>
    <row r="26" spans="1:15" ht="12.75">
      <c r="A26" s="35">
        <v>40848</v>
      </c>
      <c r="B26" t="s">
        <v>68</v>
      </c>
      <c r="C26" t="s">
        <v>30</v>
      </c>
      <c r="D26" t="s">
        <v>10</v>
      </c>
      <c r="E26" s="189">
        <v>13353.12</v>
      </c>
      <c r="F26">
        <v>41.7285</v>
      </c>
      <c r="G26">
        <f t="shared" si="0"/>
        <v>320.00000000000006</v>
      </c>
      <c r="H26">
        <f t="shared" si="1"/>
        <v>11</v>
      </c>
      <c r="L26" s="8">
        <v>4</v>
      </c>
      <c r="M26" s="53">
        <f t="shared" si="2"/>
        <v>16557.378750000003</v>
      </c>
      <c r="N26" s="54">
        <f t="shared" si="3"/>
        <v>10282.511250000001</v>
      </c>
      <c r="O26" s="55">
        <f t="shared" si="4"/>
        <v>26839.890000000007</v>
      </c>
    </row>
    <row r="27" spans="1:15" ht="12.75">
      <c r="A27" s="35">
        <v>40878</v>
      </c>
      <c r="B27" t="s">
        <v>68</v>
      </c>
      <c r="C27" t="s">
        <v>30</v>
      </c>
      <c r="D27" t="s">
        <v>9</v>
      </c>
      <c r="E27" s="189">
        <v>20851.974</v>
      </c>
      <c r="F27">
        <v>50.1249375</v>
      </c>
      <c r="G27">
        <f t="shared" si="0"/>
        <v>415.99999999999994</v>
      </c>
      <c r="H27">
        <f t="shared" si="1"/>
        <v>12</v>
      </c>
      <c r="L27" s="8">
        <v>5</v>
      </c>
      <c r="M27" s="53">
        <f t="shared" si="2"/>
        <v>16394.22675</v>
      </c>
      <c r="N27" s="54">
        <f t="shared" si="3"/>
        <v>10818.59625</v>
      </c>
      <c r="O27" s="55">
        <f t="shared" si="4"/>
        <v>27212.823000000004</v>
      </c>
    </row>
    <row r="28" spans="1:15" ht="12.75">
      <c r="A28" s="35">
        <v>40878</v>
      </c>
      <c r="B28" t="s">
        <v>68</v>
      </c>
      <c r="C28" t="s">
        <v>30</v>
      </c>
      <c r="D28" t="s">
        <v>10</v>
      </c>
      <c r="E28" s="190">
        <v>16632.792</v>
      </c>
      <c r="F28">
        <v>50.709731707317</v>
      </c>
      <c r="G28">
        <f t="shared" si="0"/>
        <v>328.0000000000005</v>
      </c>
      <c r="H28">
        <f t="shared" si="1"/>
        <v>12</v>
      </c>
      <c r="L28" s="8">
        <v>6</v>
      </c>
      <c r="M28" s="53">
        <f t="shared" si="2"/>
        <v>12069.6345</v>
      </c>
      <c r="N28" s="54">
        <f t="shared" si="3"/>
        <v>6881.9355000000005</v>
      </c>
      <c r="O28" s="55">
        <f t="shared" si="4"/>
        <v>18951.57</v>
      </c>
    </row>
    <row r="29" spans="1:15" ht="12.75">
      <c r="A29" s="35">
        <v>40909</v>
      </c>
      <c r="B29" t="s">
        <v>68</v>
      </c>
      <c r="C29" t="s">
        <v>30</v>
      </c>
      <c r="D29" t="s">
        <v>9</v>
      </c>
      <c r="E29" s="188">
        <v>19658.925</v>
      </c>
      <c r="F29">
        <v>49.1473125</v>
      </c>
      <c r="G29">
        <f t="shared" si="0"/>
        <v>400</v>
      </c>
      <c r="H29">
        <f t="shared" si="1"/>
        <v>1</v>
      </c>
      <c r="L29" s="8">
        <v>7</v>
      </c>
      <c r="M29" s="53">
        <f t="shared" si="2"/>
        <v>10188.882000000001</v>
      </c>
      <c r="N29" s="54">
        <f t="shared" si="3"/>
        <v>6985.242</v>
      </c>
      <c r="O29" s="55">
        <f t="shared" si="4"/>
        <v>17174.124000000003</v>
      </c>
    </row>
    <row r="30" spans="1:15" ht="12.75">
      <c r="A30" s="35">
        <v>40909</v>
      </c>
      <c r="B30" t="s">
        <v>68</v>
      </c>
      <c r="C30" t="s">
        <v>30</v>
      </c>
      <c r="D30" t="s">
        <v>10</v>
      </c>
      <c r="E30" s="189">
        <v>16275.996</v>
      </c>
      <c r="F30">
        <v>47.3139418604651</v>
      </c>
      <c r="G30">
        <f t="shared" si="0"/>
        <v>344.0000000000001</v>
      </c>
      <c r="H30">
        <f t="shared" si="1"/>
        <v>1</v>
      </c>
      <c r="L30" s="8">
        <v>8</v>
      </c>
      <c r="M30" s="53">
        <f t="shared" si="2"/>
        <v>11456.3295</v>
      </c>
      <c r="N30" s="54">
        <f t="shared" si="3"/>
        <v>6052.315500000001</v>
      </c>
      <c r="O30" s="55">
        <f t="shared" si="4"/>
        <v>17508.645</v>
      </c>
    </row>
    <row r="31" spans="1:15" ht="12.75">
      <c r="A31" s="35">
        <v>40940</v>
      </c>
      <c r="B31" t="s">
        <v>68</v>
      </c>
      <c r="C31" t="s">
        <v>30</v>
      </c>
      <c r="D31" t="s">
        <v>9</v>
      </c>
      <c r="E31" s="189">
        <v>15981.075</v>
      </c>
      <c r="F31">
        <v>39.9526875</v>
      </c>
      <c r="G31">
        <f t="shared" si="0"/>
        <v>400</v>
      </c>
      <c r="H31">
        <f t="shared" si="1"/>
        <v>2</v>
      </c>
      <c r="L31" s="8">
        <v>9</v>
      </c>
      <c r="M31" s="53">
        <f t="shared" si="2"/>
        <v>13679.82</v>
      </c>
      <c r="N31" s="54">
        <f t="shared" si="3"/>
        <v>9028.8</v>
      </c>
      <c r="O31" s="55">
        <f t="shared" si="4"/>
        <v>22708.62</v>
      </c>
    </row>
    <row r="32" spans="1:15" ht="12.75">
      <c r="A32" s="35">
        <v>40940</v>
      </c>
      <c r="B32" t="s">
        <v>68</v>
      </c>
      <c r="C32" t="s">
        <v>30</v>
      </c>
      <c r="D32" t="s">
        <v>10</v>
      </c>
      <c r="E32" s="189">
        <v>10087.605</v>
      </c>
      <c r="F32">
        <v>34.0797466216216</v>
      </c>
      <c r="G32">
        <f t="shared" si="0"/>
        <v>296.00000000000017</v>
      </c>
      <c r="H32">
        <f t="shared" si="1"/>
        <v>2</v>
      </c>
      <c r="L32" s="8">
        <v>10</v>
      </c>
      <c r="M32" s="53">
        <f t="shared" si="2"/>
        <v>16999.11675</v>
      </c>
      <c r="N32" s="54">
        <f t="shared" si="3"/>
        <v>11251.02825</v>
      </c>
      <c r="O32" s="55">
        <f t="shared" si="4"/>
        <v>28250.145</v>
      </c>
    </row>
    <row r="33" spans="1:15" ht="12.75">
      <c r="A33" s="35">
        <v>40969</v>
      </c>
      <c r="B33" t="s">
        <v>68</v>
      </c>
      <c r="C33" t="s">
        <v>30</v>
      </c>
      <c r="D33" t="s">
        <v>9</v>
      </c>
      <c r="E33" s="189">
        <v>22156.497</v>
      </c>
      <c r="F33">
        <v>51.2881875</v>
      </c>
      <c r="G33">
        <f t="shared" si="0"/>
        <v>432</v>
      </c>
      <c r="H33">
        <f t="shared" si="1"/>
        <v>3</v>
      </c>
      <c r="L33" s="8">
        <v>11</v>
      </c>
      <c r="M33" s="53">
        <f t="shared" si="2"/>
        <v>17965.233</v>
      </c>
      <c r="N33" s="54">
        <f t="shared" si="3"/>
        <v>13534.587</v>
      </c>
      <c r="O33" s="55">
        <f t="shared" si="4"/>
        <v>31499.82</v>
      </c>
    </row>
    <row r="34" spans="1:15" ht="12.75">
      <c r="A34" s="35">
        <v>40969</v>
      </c>
      <c r="B34" t="s">
        <v>68</v>
      </c>
      <c r="C34" t="s">
        <v>30</v>
      </c>
      <c r="D34" t="s">
        <v>10</v>
      </c>
      <c r="E34" s="189">
        <v>14705.262</v>
      </c>
      <c r="F34">
        <v>47.13225</v>
      </c>
      <c r="G34">
        <f t="shared" si="0"/>
        <v>312</v>
      </c>
      <c r="H34">
        <f t="shared" si="1"/>
        <v>3</v>
      </c>
      <c r="L34" s="8">
        <v>12</v>
      </c>
      <c r="M34" s="53">
        <f t="shared" si="2"/>
        <v>20450.974499999997</v>
      </c>
      <c r="N34" s="54">
        <f t="shared" si="3"/>
        <v>17033.7915</v>
      </c>
      <c r="O34" s="55">
        <f t="shared" si="4"/>
        <v>37484.765999999996</v>
      </c>
    </row>
    <row r="35" spans="1:15" ht="12.75">
      <c r="A35" s="35">
        <v>41000</v>
      </c>
      <c r="B35" t="s">
        <v>68</v>
      </c>
      <c r="C35" t="s">
        <v>30</v>
      </c>
      <c r="D35" t="s">
        <v>9</v>
      </c>
      <c r="E35" s="189">
        <v>16075.125</v>
      </c>
      <c r="F35">
        <v>40.1878125</v>
      </c>
      <c r="G35">
        <f t="shared" si="0"/>
        <v>400</v>
      </c>
      <c r="H35">
        <f t="shared" si="1"/>
        <v>4</v>
      </c>
      <c r="L35" s="46" t="s">
        <v>32</v>
      </c>
      <c r="M35" s="56">
        <f>SUM(M23:M34)</f>
        <v>193061.53350000002</v>
      </c>
      <c r="N35" s="57">
        <f>SUM(N23:N34)</f>
        <v>132760.0395</v>
      </c>
      <c r="O35" s="58">
        <f t="shared" si="4"/>
        <v>325821.57300000003</v>
      </c>
    </row>
    <row r="36" spans="1:8" ht="13.5" thickBot="1">
      <c r="A36" s="35">
        <v>41000</v>
      </c>
      <c r="B36" t="s">
        <v>68</v>
      </c>
      <c r="C36" t="s">
        <v>30</v>
      </c>
      <c r="D36" t="s">
        <v>10</v>
      </c>
      <c r="E36" s="189">
        <v>10764.765</v>
      </c>
      <c r="F36">
        <v>33.639890625</v>
      </c>
      <c r="G36">
        <f t="shared" si="0"/>
        <v>320</v>
      </c>
      <c r="H36">
        <f t="shared" si="1"/>
        <v>4</v>
      </c>
    </row>
    <row r="37" spans="1:15" ht="13.5" thickBot="1">
      <c r="A37" s="35">
        <v>41030</v>
      </c>
      <c r="B37" t="s">
        <v>68</v>
      </c>
      <c r="C37" t="s">
        <v>30</v>
      </c>
      <c r="D37" t="s">
        <v>9</v>
      </c>
      <c r="E37" s="189">
        <v>16553.394</v>
      </c>
      <c r="F37">
        <v>39.7918125</v>
      </c>
      <c r="G37">
        <f t="shared" si="0"/>
        <v>416</v>
      </c>
      <c r="H37">
        <f t="shared" si="1"/>
        <v>5</v>
      </c>
      <c r="L37" s="148" t="s">
        <v>47</v>
      </c>
      <c r="M37" s="149"/>
      <c r="N37" s="149"/>
      <c r="O37" s="150"/>
    </row>
    <row r="38" spans="1:15" ht="12.75">
      <c r="A38" s="35">
        <v>41030</v>
      </c>
      <c r="B38" t="s">
        <v>68</v>
      </c>
      <c r="C38" t="s">
        <v>30</v>
      </c>
      <c r="D38" t="s">
        <v>10</v>
      </c>
      <c r="E38" s="189">
        <v>10659.429</v>
      </c>
      <c r="F38">
        <v>32.4982591463414</v>
      </c>
      <c r="G38">
        <f t="shared" si="0"/>
        <v>328.0000000000007</v>
      </c>
      <c r="H38">
        <f t="shared" si="1"/>
        <v>5</v>
      </c>
      <c r="L38" s="8">
        <v>1</v>
      </c>
      <c r="M38" s="175">
        <f aca="true" t="shared" si="5" ref="M38:O48">M23/$O$35</f>
        <v>0.06154320389337754</v>
      </c>
      <c r="N38" s="176">
        <f t="shared" si="5"/>
        <v>0.04874697937818868</v>
      </c>
      <c r="O38" s="177">
        <f t="shared" si="5"/>
        <v>0.11029018327156621</v>
      </c>
    </row>
    <row r="39" spans="1:15" ht="12.75">
      <c r="A39" s="35">
        <v>41061</v>
      </c>
      <c r="B39" t="s">
        <v>68</v>
      </c>
      <c r="C39" t="s">
        <v>30</v>
      </c>
      <c r="D39" t="s">
        <v>9</v>
      </c>
      <c r="E39" s="189">
        <v>12306.294</v>
      </c>
      <c r="F39">
        <v>29.5824375</v>
      </c>
      <c r="G39">
        <f t="shared" si="0"/>
        <v>416</v>
      </c>
      <c r="H39">
        <f t="shared" si="1"/>
        <v>6</v>
      </c>
      <c r="L39" s="8">
        <v>2</v>
      </c>
      <c r="M39" s="175">
        <f t="shared" si="5"/>
        <v>0.047577091373259064</v>
      </c>
      <c r="N39" s="178">
        <f t="shared" si="5"/>
        <v>0.0303627754261686</v>
      </c>
      <c r="O39" s="177">
        <f t="shared" si="5"/>
        <v>0.07793986679942766</v>
      </c>
    </row>
    <row r="40" spans="1:15" ht="12.75">
      <c r="A40" s="35">
        <v>41061</v>
      </c>
      <c r="B40" t="s">
        <v>68</v>
      </c>
      <c r="C40" t="s">
        <v>30</v>
      </c>
      <c r="D40" t="s">
        <v>10</v>
      </c>
      <c r="E40" s="189">
        <v>6645.276</v>
      </c>
      <c r="F40">
        <v>21.8594605263157</v>
      </c>
      <c r="G40">
        <f t="shared" si="0"/>
        <v>304.00000000000125</v>
      </c>
      <c r="H40">
        <f t="shared" si="1"/>
        <v>6</v>
      </c>
      <c r="L40" s="8">
        <v>3</v>
      </c>
      <c r="M40" s="175">
        <f t="shared" si="5"/>
        <v>0.06674263861589054</v>
      </c>
      <c r="N40" s="178">
        <f t="shared" si="5"/>
        <v>0.04639216292777519</v>
      </c>
      <c r="O40" s="177">
        <f t="shared" si="5"/>
        <v>0.11313480154366573</v>
      </c>
    </row>
    <row r="41" spans="1:15" ht="12.75">
      <c r="A41" s="35">
        <v>41091</v>
      </c>
      <c r="B41" t="s">
        <v>68</v>
      </c>
      <c r="C41" t="s">
        <v>30</v>
      </c>
      <c r="D41" t="s">
        <v>9</v>
      </c>
      <c r="E41" s="189">
        <v>9989.1</v>
      </c>
      <c r="F41">
        <v>24.97275</v>
      </c>
      <c r="G41">
        <f t="shared" si="0"/>
        <v>400</v>
      </c>
      <c r="H41">
        <f t="shared" si="1"/>
        <v>7</v>
      </c>
      <c r="L41" s="8">
        <v>4</v>
      </c>
      <c r="M41" s="175">
        <f t="shared" si="5"/>
        <v>0.05081731880902804</v>
      </c>
      <c r="N41" s="178">
        <f t="shared" si="5"/>
        <v>0.031558718335694735</v>
      </c>
      <c r="O41" s="177">
        <f t="shared" si="5"/>
        <v>0.08237603714472277</v>
      </c>
    </row>
    <row r="42" spans="1:15" ht="12.75">
      <c r="A42" s="35">
        <v>41091</v>
      </c>
      <c r="B42" t="s">
        <v>68</v>
      </c>
      <c r="C42" t="s">
        <v>30</v>
      </c>
      <c r="D42" t="s">
        <v>10</v>
      </c>
      <c r="E42" s="189">
        <v>7185.024</v>
      </c>
      <c r="F42">
        <v>20.8866976744186</v>
      </c>
      <c r="G42">
        <f t="shared" si="0"/>
        <v>344.0000000000001</v>
      </c>
      <c r="H42">
        <f t="shared" si="1"/>
        <v>7</v>
      </c>
      <c r="L42" s="8">
        <v>5</v>
      </c>
      <c r="M42" s="175">
        <f t="shared" si="5"/>
        <v>0.05031657848512075</v>
      </c>
      <c r="N42" s="178">
        <f t="shared" si="5"/>
        <v>0.03320405137814493</v>
      </c>
      <c r="O42" s="177">
        <f t="shared" si="5"/>
        <v>0.0835206298632657</v>
      </c>
    </row>
    <row r="43" spans="1:15" ht="12.75">
      <c r="A43" s="35">
        <v>41122</v>
      </c>
      <c r="B43" t="s">
        <v>68</v>
      </c>
      <c r="C43" t="s">
        <v>30</v>
      </c>
      <c r="D43" t="s">
        <v>9</v>
      </c>
      <c r="E43" s="189">
        <v>11563.398</v>
      </c>
      <c r="F43">
        <v>26.767125</v>
      </c>
      <c r="G43">
        <f t="shared" si="0"/>
        <v>431.99999999999994</v>
      </c>
      <c r="H43">
        <f t="shared" si="1"/>
        <v>8</v>
      </c>
      <c r="L43" s="8">
        <v>6</v>
      </c>
      <c r="M43" s="175">
        <f t="shared" si="5"/>
        <v>0.0370436935432756</v>
      </c>
      <c r="N43" s="178">
        <f t="shared" si="5"/>
        <v>0.021121792018357236</v>
      </c>
      <c r="O43" s="177">
        <f t="shared" si="5"/>
        <v>0.05816548556163283</v>
      </c>
    </row>
    <row r="44" spans="1:15" ht="12.75">
      <c r="A44" s="35">
        <v>41122</v>
      </c>
      <c r="B44" t="s">
        <v>68</v>
      </c>
      <c r="C44" t="s">
        <v>30</v>
      </c>
      <c r="D44" t="s">
        <v>10</v>
      </c>
      <c r="E44" s="189">
        <v>5945.247</v>
      </c>
      <c r="F44">
        <v>19.0552788461538</v>
      </c>
      <c r="G44">
        <f t="shared" si="0"/>
        <v>312.00000000000074</v>
      </c>
      <c r="H44">
        <f t="shared" si="1"/>
        <v>8</v>
      </c>
      <c r="L44" s="8">
        <v>7</v>
      </c>
      <c r="M44" s="175">
        <f t="shared" si="5"/>
        <v>0.03127135476692331</v>
      </c>
      <c r="N44" s="178">
        <f t="shared" si="5"/>
        <v>0.021438856659132265</v>
      </c>
      <c r="O44" s="177">
        <f t="shared" si="5"/>
        <v>0.05271021142605558</v>
      </c>
    </row>
    <row r="45" spans="1:15" ht="12.75">
      <c r="A45" s="35">
        <v>41153</v>
      </c>
      <c r="B45" t="s">
        <v>68</v>
      </c>
      <c r="C45" t="s">
        <v>30</v>
      </c>
      <c r="D45" t="s">
        <v>9</v>
      </c>
      <c r="E45" s="189">
        <v>13400.64</v>
      </c>
      <c r="F45">
        <v>34.8975</v>
      </c>
      <c r="G45">
        <f t="shared" si="0"/>
        <v>384</v>
      </c>
      <c r="H45">
        <f t="shared" si="1"/>
        <v>9</v>
      </c>
      <c r="L45" s="8">
        <v>8</v>
      </c>
      <c r="M45" s="175">
        <f t="shared" si="5"/>
        <v>0.035161359619364424</v>
      </c>
      <c r="N45" s="178">
        <f t="shared" si="5"/>
        <v>0.018575551779071425</v>
      </c>
      <c r="O45" s="177">
        <f t="shared" si="5"/>
        <v>0.05373691139843585</v>
      </c>
    </row>
    <row r="46" spans="1:15" ht="12.75">
      <c r="A46" s="35">
        <v>41153</v>
      </c>
      <c r="B46" t="s">
        <v>68</v>
      </c>
      <c r="C46" t="s">
        <v>30</v>
      </c>
      <c r="D46" t="s">
        <v>10</v>
      </c>
      <c r="E46" s="189">
        <v>9307.98</v>
      </c>
      <c r="F46">
        <v>27.7023214285714</v>
      </c>
      <c r="G46">
        <f t="shared" si="0"/>
        <v>336.00000000000034</v>
      </c>
      <c r="H46">
        <f t="shared" si="1"/>
        <v>9</v>
      </c>
      <c r="L46" s="8">
        <v>9</v>
      </c>
      <c r="M46" s="175">
        <f t="shared" si="5"/>
        <v>0.04198561769266272</v>
      </c>
      <c r="N46" s="178">
        <f t="shared" si="5"/>
        <v>0.027710872293898105</v>
      </c>
      <c r="O46" s="177">
        <f t="shared" si="5"/>
        <v>0.06969648998656082</v>
      </c>
    </row>
    <row r="47" spans="1:15" ht="12.75">
      <c r="A47" s="35">
        <v>41183</v>
      </c>
      <c r="B47" t="s">
        <v>68</v>
      </c>
      <c r="C47" t="s">
        <v>30</v>
      </c>
      <c r="D47" t="s">
        <v>9</v>
      </c>
      <c r="E47" s="189">
        <v>17157.987</v>
      </c>
      <c r="F47">
        <v>39.7175625</v>
      </c>
      <c r="G47">
        <f t="shared" si="0"/>
        <v>432.00000000000006</v>
      </c>
      <c r="H47">
        <f t="shared" si="1"/>
        <v>10</v>
      </c>
      <c r="L47" s="8">
        <v>10</v>
      </c>
      <c r="M47" s="175">
        <f t="shared" si="5"/>
        <v>0.05217308538989835</v>
      </c>
      <c r="N47" s="178">
        <f t="shared" si="5"/>
        <v>0.03453125631432637</v>
      </c>
      <c r="O47" s="177">
        <f t="shared" si="5"/>
        <v>0.08670434170422471</v>
      </c>
    </row>
    <row r="48" spans="1:15" ht="12.75">
      <c r="A48" s="35">
        <v>41183</v>
      </c>
      <c r="B48" t="s">
        <v>68</v>
      </c>
      <c r="C48" t="s">
        <v>30</v>
      </c>
      <c r="D48" t="s">
        <v>10</v>
      </c>
      <c r="E48" s="189">
        <v>11092.158</v>
      </c>
      <c r="F48">
        <v>35.5517884615384</v>
      </c>
      <c r="G48">
        <f t="shared" si="0"/>
        <v>312.0000000000005</v>
      </c>
      <c r="H48">
        <f t="shared" si="1"/>
        <v>10</v>
      </c>
      <c r="L48" s="8">
        <v>11</v>
      </c>
      <c r="M48" s="175">
        <f t="shared" si="5"/>
        <v>0.05513825507189482</v>
      </c>
      <c r="N48" s="178">
        <f t="shared" si="5"/>
        <v>0.041539873727145744</v>
      </c>
      <c r="O48" s="177">
        <f t="shared" si="5"/>
        <v>0.09667812879904056</v>
      </c>
    </row>
    <row r="49" spans="1:15" ht="12.75">
      <c r="A49" s="35">
        <v>41214</v>
      </c>
      <c r="B49" t="s">
        <v>68</v>
      </c>
      <c r="C49" t="s">
        <v>30</v>
      </c>
      <c r="D49" t="s">
        <v>9</v>
      </c>
      <c r="E49" s="189">
        <v>18146.7</v>
      </c>
      <c r="F49">
        <v>45.36675</v>
      </c>
      <c r="G49">
        <f t="shared" si="0"/>
        <v>400</v>
      </c>
      <c r="H49">
        <f t="shared" si="1"/>
        <v>11</v>
      </c>
      <c r="L49" s="8">
        <v>12</v>
      </c>
      <c r="M49" s="175">
        <f aca="true" t="shared" si="6" ref="M49:O50">M34/$O$35</f>
        <v>0.06276740460030863</v>
      </c>
      <c r="N49" s="178">
        <f t="shared" si="6"/>
        <v>0.05227950790109284</v>
      </c>
      <c r="O49" s="177">
        <f t="shared" si="6"/>
        <v>0.11504691250140148</v>
      </c>
    </row>
    <row r="50" spans="1:15" ht="12.75">
      <c r="A50" s="35">
        <v>41214</v>
      </c>
      <c r="B50" t="s">
        <v>68</v>
      </c>
      <c r="C50" t="s">
        <v>30</v>
      </c>
      <c r="D50" t="s">
        <v>10</v>
      </c>
      <c r="E50" s="189">
        <v>13353.12</v>
      </c>
      <c r="F50">
        <v>41.7285</v>
      </c>
      <c r="G50">
        <f t="shared" si="0"/>
        <v>320.00000000000006</v>
      </c>
      <c r="H50">
        <f t="shared" si="1"/>
        <v>11</v>
      </c>
      <c r="L50" s="46" t="s">
        <v>32</v>
      </c>
      <c r="M50" s="179">
        <f t="shared" si="6"/>
        <v>0.5925376018610038</v>
      </c>
      <c r="N50" s="180">
        <f t="shared" si="6"/>
        <v>0.40746239813899615</v>
      </c>
      <c r="O50" s="181">
        <f t="shared" si="6"/>
        <v>1</v>
      </c>
    </row>
    <row r="51" spans="1:8" ht="12.75">
      <c r="A51" s="35">
        <v>41244</v>
      </c>
      <c r="B51" t="s">
        <v>68</v>
      </c>
      <c r="C51" t="s">
        <v>30</v>
      </c>
      <c r="D51" t="s">
        <v>9</v>
      </c>
      <c r="E51" s="189">
        <v>20049.975</v>
      </c>
      <c r="F51">
        <v>50.1249375</v>
      </c>
      <c r="G51">
        <f t="shared" si="0"/>
        <v>399.99999999999994</v>
      </c>
      <c r="H51">
        <f t="shared" si="1"/>
        <v>12</v>
      </c>
    </row>
    <row r="52" spans="1:8" ht="12.75">
      <c r="A52" s="35">
        <v>41244</v>
      </c>
      <c r="B52" t="s">
        <v>68</v>
      </c>
      <c r="C52" t="s">
        <v>30</v>
      </c>
      <c r="D52" t="s">
        <v>10</v>
      </c>
      <c r="E52" s="190">
        <v>17434.791</v>
      </c>
      <c r="F52">
        <v>50.6825319767441</v>
      </c>
      <c r="G52">
        <f t="shared" si="0"/>
        <v>344.00000000000057</v>
      </c>
      <c r="H52">
        <f t="shared" si="1"/>
        <v>12</v>
      </c>
    </row>
    <row r="53" spans="1:8" ht="12.75">
      <c r="A53" s="35">
        <v>41275</v>
      </c>
      <c r="B53" t="s">
        <v>68</v>
      </c>
      <c r="C53" t="s">
        <v>30</v>
      </c>
      <c r="D53" t="s">
        <v>9</v>
      </c>
      <c r="E53" s="188">
        <v>20445.282</v>
      </c>
      <c r="F53">
        <v>49.1473125</v>
      </c>
      <c r="G53">
        <f t="shared" si="0"/>
        <v>416</v>
      </c>
      <c r="H53">
        <f t="shared" si="1"/>
        <v>1</v>
      </c>
    </row>
    <row r="54" spans="1:8" ht="12.75">
      <c r="A54" s="35">
        <v>41275</v>
      </c>
      <c r="B54" t="s">
        <v>68</v>
      </c>
      <c r="C54" t="s">
        <v>30</v>
      </c>
      <c r="D54" t="s">
        <v>10</v>
      </c>
      <c r="E54" s="189">
        <v>15489.639</v>
      </c>
      <c r="F54">
        <v>47.2245091463414</v>
      </c>
      <c r="G54">
        <f t="shared" si="0"/>
        <v>328.00000000000045</v>
      </c>
      <c r="H54">
        <f t="shared" si="1"/>
        <v>1</v>
      </c>
    </row>
    <row r="55" spans="1:8" ht="12.75">
      <c r="A55" s="35">
        <v>41306</v>
      </c>
      <c r="B55" t="s">
        <v>68</v>
      </c>
      <c r="C55" t="s">
        <v>30</v>
      </c>
      <c r="D55" t="s">
        <v>9</v>
      </c>
      <c r="E55" s="189">
        <v>15341.832</v>
      </c>
      <c r="F55">
        <v>39.9526875</v>
      </c>
      <c r="G55">
        <f t="shared" si="0"/>
        <v>384</v>
      </c>
      <c r="H55">
        <f t="shared" si="1"/>
        <v>2</v>
      </c>
    </row>
    <row r="56" spans="1:8" ht="12.75">
      <c r="A56" s="35">
        <v>41306</v>
      </c>
      <c r="B56" t="s">
        <v>68</v>
      </c>
      <c r="C56" t="s">
        <v>30</v>
      </c>
      <c r="D56" t="s">
        <v>10</v>
      </c>
      <c r="E56" s="189">
        <v>9827.928</v>
      </c>
      <c r="F56">
        <v>34.12475</v>
      </c>
      <c r="G56">
        <f t="shared" si="0"/>
        <v>288</v>
      </c>
      <c r="H56">
        <f t="shared" si="1"/>
        <v>2</v>
      </c>
    </row>
    <row r="57" spans="1:8" ht="12.75">
      <c r="A57" s="35">
        <v>41334</v>
      </c>
      <c r="B57" t="s">
        <v>68</v>
      </c>
      <c r="C57" t="s">
        <v>30</v>
      </c>
      <c r="D57" t="s">
        <v>9</v>
      </c>
      <c r="E57" s="189">
        <v>21335.886</v>
      </c>
      <c r="F57">
        <v>51.2881875</v>
      </c>
      <c r="G57">
        <f t="shared" si="0"/>
        <v>416</v>
      </c>
      <c r="H57">
        <f t="shared" si="1"/>
        <v>3</v>
      </c>
    </row>
    <row r="58" spans="1:8" ht="12.75">
      <c r="A58" s="35">
        <v>41334</v>
      </c>
      <c r="B58" t="s">
        <v>68</v>
      </c>
      <c r="C58" t="s">
        <v>30</v>
      </c>
      <c r="D58" t="s">
        <v>10</v>
      </c>
      <c r="E58" s="189">
        <v>15525.873</v>
      </c>
      <c r="F58">
        <v>47.3349786585365</v>
      </c>
      <c r="G58">
        <f t="shared" si="0"/>
        <v>328.00000000000057</v>
      </c>
      <c r="H58">
        <f t="shared" si="1"/>
        <v>3</v>
      </c>
    </row>
    <row r="59" spans="1:8" ht="12.75">
      <c r="A59" s="35">
        <v>41365</v>
      </c>
      <c r="B59" t="s">
        <v>68</v>
      </c>
      <c r="C59" t="s">
        <v>30</v>
      </c>
      <c r="D59" t="s">
        <v>9</v>
      </c>
      <c r="E59" s="189">
        <v>16718.13</v>
      </c>
      <c r="F59">
        <v>40.1878125</v>
      </c>
      <c r="G59">
        <f t="shared" si="0"/>
        <v>416</v>
      </c>
      <c r="H59">
        <f t="shared" si="1"/>
        <v>4</v>
      </c>
    </row>
    <row r="60" spans="1:8" ht="12.75">
      <c r="A60" s="35">
        <v>41365</v>
      </c>
      <c r="B60" t="s">
        <v>68</v>
      </c>
      <c r="C60" t="s">
        <v>30</v>
      </c>
      <c r="D60" t="s">
        <v>10</v>
      </c>
      <c r="E60" s="189">
        <v>10121.76</v>
      </c>
      <c r="F60">
        <v>33.2952631578947</v>
      </c>
      <c r="G60">
        <f t="shared" si="0"/>
        <v>304.00000000000034</v>
      </c>
      <c r="H60">
        <f t="shared" si="1"/>
        <v>4</v>
      </c>
    </row>
    <row r="61" spans="1:8" ht="12.75">
      <c r="A61" s="35">
        <v>41395</v>
      </c>
      <c r="B61" t="s">
        <v>68</v>
      </c>
      <c r="C61" t="s">
        <v>30</v>
      </c>
      <c r="D61" t="s">
        <v>9</v>
      </c>
      <c r="E61" s="189">
        <v>16553.394</v>
      </c>
      <c r="F61">
        <v>39.7918125</v>
      </c>
      <c r="G61">
        <f t="shared" si="0"/>
        <v>416</v>
      </c>
      <c r="H61">
        <f t="shared" si="1"/>
        <v>5</v>
      </c>
    </row>
    <row r="62" spans="1:8" ht="12.75">
      <c r="A62" s="35">
        <v>41395</v>
      </c>
      <c r="B62" t="s">
        <v>68</v>
      </c>
      <c r="C62" t="s">
        <v>30</v>
      </c>
      <c r="D62" t="s">
        <v>10</v>
      </c>
      <c r="E62" s="189">
        <v>10659.429</v>
      </c>
      <c r="F62">
        <v>32.4982591463414</v>
      </c>
      <c r="G62">
        <f t="shared" si="0"/>
        <v>328.0000000000007</v>
      </c>
      <c r="H62">
        <f t="shared" si="1"/>
        <v>5</v>
      </c>
    </row>
    <row r="63" spans="1:8" ht="12.75">
      <c r="A63" s="35">
        <v>41426</v>
      </c>
      <c r="B63" t="s">
        <v>68</v>
      </c>
      <c r="C63" t="s">
        <v>30</v>
      </c>
      <c r="D63" t="s">
        <v>9</v>
      </c>
      <c r="E63" s="189">
        <v>11832.975</v>
      </c>
      <c r="F63">
        <v>29.5824375</v>
      </c>
      <c r="G63">
        <f t="shared" si="0"/>
        <v>400</v>
      </c>
      <c r="H63">
        <f t="shared" si="1"/>
        <v>6</v>
      </c>
    </row>
    <row r="64" spans="1:8" ht="12.75">
      <c r="A64" s="35">
        <v>41426</v>
      </c>
      <c r="B64" t="s">
        <v>68</v>
      </c>
      <c r="C64" t="s">
        <v>30</v>
      </c>
      <c r="D64" t="s">
        <v>10</v>
      </c>
      <c r="E64" s="189">
        <v>7118.595</v>
      </c>
      <c r="F64">
        <v>22.245609375</v>
      </c>
      <c r="G64">
        <f t="shared" si="0"/>
        <v>320</v>
      </c>
      <c r="H64">
        <f t="shared" si="1"/>
        <v>6</v>
      </c>
    </row>
    <row r="65" spans="1:8" ht="12.75">
      <c r="A65" s="35">
        <v>41456</v>
      </c>
      <c r="B65" t="s">
        <v>68</v>
      </c>
      <c r="C65" t="s">
        <v>30</v>
      </c>
      <c r="D65" t="s">
        <v>9</v>
      </c>
      <c r="E65" s="189">
        <v>10388.664</v>
      </c>
      <c r="F65">
        <v>24.97275</v>
      </c>
      <c r="G65">
        <f t="shared" si="0"/>
        <v>416</v>
      </c>
      <c r="H65">
        <f t="shared" si="1"/>
        <v>7</v>
      </c>
    </row>
    <row r="66" spans="1:8" ht="12.75">
      <c r="A66" s="35">
        <v>41456</v>
      </c>
      <c r="B66" t="s">
        <v>68</v>
      </c>
      <c r="C66" t="s">
        <v>30</v>
      </c>
      <c r="D66" t="s">
        <v>10</v>
      </c>
      <c r="E66" s="189">
        <v>6785.46</v>
      </c>
      <c r="F66">
        <v>20.6873780487804</v>
      </c>
      <c r="G66">
        <f t="shared" si="0"/>
        <v>328.0000000000014</v>
      </c>
      <c r="H66">
        <f t="shared" si="1"/>
        <v>7</v>
      </c>
    </row>
    <row r="67" spans="1:8" ht="12.75">
      <c r="A67" s="35">
        <v>41487</v>
      </c>
      <c r="B67" t="s">
        <v>68</v>
      </c>
      <c r="C67" t="s">
        <v>30</v>
      </c>
      <c r="D67" t="s">
        <v>9</v>
      </c>
      <c r="E67" s="189">
        <v>11563.398</v>
      </c>
      <c r="F67">
        <v>26.767125</v>
      </c>
      <c r="G67">
        <f t="shared" si="0"/>
        <v>431.99999999999994</v>
      </c>
      <c r="H67">
        <f t="shared" si="1"/>
        <v>8</v>
      </c>
    </row>
    <row r="68" spans="1:8" ht="12.75">
      <c r="A68" s="35">
        <v>41487</v>
      </c>
      <c r="B68" t="s">
        <v>68</v>
      </c>
      <c r="C68" t="s">
        <v>30</v>
      </c>
      <c r="D68" t="s">
        <v>10</v>
      </c>
      <c r="E68" s="189">
        <v>5945.247</v>
      </c>
      <c r="F68">
        <v>19.0552788461538</v>
      </c>
      <c r="G68">
        <f t="shared" si="0"/>
        <v>312.00000000000074</v>
      </c>
      <c r="H68">
        <f t="shared" si="1"/>
        <v>8</v>
      </c>
    </row>
    <row r="69" spans="1:8" ht="12.75">
      <c r="A69" s="35">
        <v>41518</v>
      </c>
      <c r="B69" t="s">
        <v>68</v>
      </c>
      <c r="C69" t="s">
        <v>30</v>
      </c>
      <c r="D69" t="s">
        <v>9</v>
      </c>
      <c r="E69" s="189">
        <v>13400.64</v>
      </c>
      <c r="F69">
        <v>34.8975</v>
      </c>
      <c r="G69">
        <f t="shared" si="0"/>
        <v>384</v>
      </c>
      <c r="H69">
        <f t="shared" si="1"/>
        <v>9</v>
      </c>
    </row>
    <row r="70" spans="1:8" ht="12.75">
      <c r="A70" s="35">
        <v>41518</v>
      </c>
      <c r="B70" t="s">
        <v>68</v>
      </c>
      <c r="C70" t="s">
        <v>30</v>
      </c>
      <c r="D70" t="s">
        <v>10</v>
      </c>
      <c r="E70" s="189">
        <v>9307.98</v>
      </c>
      <c r="F70">
        <v>27.7023214285714</v>
      </c>
      <c r="G70">
        <f t="shared" si="0"/>
        <v>336.00000000000034</v>
      </c>
      <c r="H70">
        <f t="shared" si="1"/>
        <v>9</v>
      </c>
    </row>
    <row r="71" spans="1:8" ht="12.75">
      <c r="A71" s="35">
        <v>41548</v>
      </c>
      <c r="B71" t="s">
        <v>68</v>
      </c>
      <c r="C71" t="s">
        <v>30</v>
      </c>
      <c r="D71" t="s">
        <v>9</v>
      </c>
      <c r="E71" s="189">
        <v>17157.987</v>
      </c>
      <c r="F71">
        <v>39.7175625</v>
      </c>
      <c r="G71">
        <f t="shared" si="0"/>
        <v>432.00000000000006</v>
      </c>
      <c r="H71">
        <f t="shared" si="1"/>
        <v>10</v>
      </c>
    </row>
    <row r="72" spans="1:8" ht="12.75">
      <c r="A72" s="35">
        <v>41548</v>
      </c>
      <c r="B72" t="s">
        <v>68</v>
      </c>
      <c r="C72" t="s">
        <v>30</v>
      </c>
      <c r="D72" t="s">
        <v>10</v>
      </c>
      <c r="E72" s="189">
        <v>11092.158</v>
      </c>
      <c r="F72">
        <v>35.5517884615384</v>
      </c>
      <c r="G72">
        <f aca="true" t="shared" si="7" ref="G72:G100">E72/F72</f>
        <v>312.0000000000005</v>
      </c>
      <c r="H72">
        <f aca="true" t="shared" si="8" ref="H72:H100">MONTH(A72)</f>
        <v>10</v>
      </c>
    </row>
    <row r="73" spans="1:8" ht="12.75">
      <c r="A73" s="35">
        <v>41579</v>
      </c>
      <c r="B73" t="s">
        <v>68</v>
      </c>
      <c r="C73" t="s">
        <v>30</v>
      </c>
      <c r="D73" t="s">
        <v>9</v>
      </c>
      <c r="E73" s="189">
        <v>18146.7</v>
      </c>
      <c r="F73">
        <v>45.36675</v>
      </c>
      <c r="G73">
        <f t="shared" si="7"/>
        <v>400</v>
      </c>
      <c r="H73">
        <f t="shared" si="8"/>
        <v>11</v>
      </c>
    </row>
    <row r="74" spans="1:8" ht="12.75">
      <c r="A74" s="35">
        <v>41579</v>
      </c>
      <c r="B74" t="s">
        <v>68</v>
      </c>
      <c r="C74" t="s">
        <v>30</v>
      </c>
      <c r="D74" t="s">
        <v>10</v>
      </c>
      <c r="E74" s="189">
        <v>13353.12</v>
      </c>
      <c r="F74">
        <v>41.7285</v>
      </c>
      <c r="G74">
        <f t="shared" si="7"/>
        <v>320.00000000000006</v>
      </c>
      <c r="H74">
        <f t="shared" si="8"/>
        <v>11</v>
      </c>
    </row>
    <row r="75" spans="1:8" ht="12.75">
      <c r="A75" s="35">
        <v>41609</v>
      </c>
      <c r="B75" t="s">
        <v>68</v>
      </c>
      <c r="C75" t="s">
        <v>30</v>
      </c>
      <c r="D75" t="s">
        <v>9</v>
      </c>
      <c r="E75" s="189">
        <v>20049.975</v>
      </c>
      <c r="F75">
        <v>50.1249375</v>
      </c>
      <c r="G75">
        <f t="shared" si="7"/>
        <v>399.99999999999994</v>
      </c>
      <c r="H75">
        <f t="shared" si="8"/>
        <v>12</v>
      </c>
    </row>
    <row r="76" spans="1:8" ht="12.75">
      <c r="A76" s="35">
        <v>41609</v>
      </c>
      <c r="B76" t="s">
        <v>68</v>
      </c>
      <c r="C76" t="s">
        <v>30</v>
      </c>
      <c r="D76" t="s">
        <v>10</v>
      </c>
      <c r="E76" s="190">
        <v>17434.791</v>
      </c>
      <c r="F76">
        <v>50.6825319767441</v>
      </c>
      <c r="G76">
        <f t="shared" si="7"/>
        <v>344.00000000000057</v>
      </c>
      <c r="H76">
        <f t="shared" si="8"/>
        <v>12</v>
      </c>
    </row>
    <row r="77" spans="1:8" ht="12.75">
      <c r="A77" s="35">
        <v>41640</v>
      </c>
      <c r="B77" t="s">
        <v>68</v>
      </c>
      <c r="C77" t="s">
        <v>30</v>
      </c>
      <c r="D77" t="s">
        <v>9</v>
      </c>
      <c r="E77" s="188">
        <v>20445.282</v>
      </c>
      <c r="F77">
        <v>49.1473125</v>
      </c>
      <c r="G77">
        <f t="shared" si="7"/>
        <v>416</v>
      </c>
      <c r="H77">
        <f t="shared" si="8"/>
        <v>1</v>
      </c>
    </row>
    <row r="78" spans="1:8" ht="12.75">
      <c r="A78" s="35">
        <v>41640</v>
      </c>
      <c r="B78" t="s">
        <v>68</v>
      </c>
      <c r="C78" t="s">
        <v>30</v>
      </c>
      <c r="D78" t="s">
        <v>10</v>
      </c>
      <c r="E78" s="189">
        <v>15489.639</v>
      </c>
      <c r="F78">
        <v>47.2245091463414</v>
      </c>
      <c r="G78">
        <f t="shared" si="7"/>
        <v>328.00000000000045</v>
      </c>
      <c r="H78">
        <f t="shared" si="8"/>
        <v>1</v>
      </c>
    </row>
    <row r="79" spans="1:8" ht="12.75">
      <c r="A79" s="35">
        <v>41671</v>
      </c>
      <c r="B79" t="s">
        <v>68</v>
      </c>
      <c r="C79" t="s">
        <v>30</v>
      </c>
      <c r="D79" t="s">
        <v>9</v>
      </c>
      <c r="E79" s="189">
        <v>15341.832</v>
      </c>
      <c r="F79">
        <v>39.9526875</v>
      </c>
      <c r="G79">
        <f t="shared" si="7"/>
        <v>384</v>
      </c>
      <c r="H79">
        <f t="shared" si="8"/>
        <v>2</v>
      </c>
    </row>
    <row r="80" spans="1:8" ht="12.75">
      <c r="A80" s="35">
        <v>41671</v>
      </c>
      <c r="B80" t="s">
        <v>68</v>
      </c>
      <c r="C80" t="s">
        <v>30</v>
      </c>
      <c r="D80" t="s">
        <v>10</v>
      </c>
      <c r="E80" s="189">
        <v>9827.928</v>
      </c>
      <c r="F80">
        <v>34.12475</v>
      </c>
      <c r="G80">
        <f t="shared" si="7"/>
        <v>288</v>
      </c>
      <c r="H80">
        <f t="shared" si="8"/>
        <v>2</v>
      </c>
    </row>
    <row r="81" spans="1:8" ht="12.75">
      <c r="A81" s="35">
        <v>41699</v>
      </c>
      <c r="B81" t="s">
        <v>68</v>
      </c>
      <c r="C81" t="s">
        <v>30</v>
      </c>
      <c r="D81" t="s">
        <v>9</v>
      </c>
      <c r="E81" s="189">
        <v>21335.886</v>
      </c>
      <c r="F81">
        <v>51.2881875</v>
      </c>
      <c r="G81">
        <f t="shared" si="7"/>
        <v>416</v>
      </c>
      <c r="H81">
        <f t="shared" si="8"/>
        <v>3</v>
      </c>
    </row>
    <row r="82" spans="1:8" ht="12.75">
      <c r="A82" s="35">
        <v>41699</v>
      </c>
      <c r="B82" t="s">
        <v>68</v>
      </c>
      <c r="C82" t="s">
        <v>30</v>
      </c>
      <c r="D82" t="s">
        <v>10</v>
      </c>
      <c r="E82" s="189">
        <v>15525.873</v>
      </c>
      <c r="F82">
        <v>47.3349786585365</v>
      </c>
      <c r="G82">
        <f t="shared" si="7"/>
        <v>328.00000000000057</v>
      </c>
      <c r="H82">
        <f t="shared" si="8"/>
        <v>3</v>
      </c>
    </row>
    <row r="83" spans="1:8" ht="12.75">
      <c r="A83" s="35">
        <v>41730</v>
      </c>
      <c r="B83" t="s">
        <v>68</v>
      </c>
      <c r="C83" t="s">
        <v>30</v>
      </c>
      <c r="D83" t="s">
        <v>9</v>
      </c>
      <c r="E83" s="189">
        <v>16718.13</v>
      </c>
      <c r="F83">
        <v>40.1878125</v>
      </c>
      <c r="G83">
        <f t="shared" si="7"/>
        <v>416</v>
      </c>
      <c r="H83">
        <f t="shared" si="8"/>
        <v>4</v>
      </c>
    </row>
    <row r="84" spans="1:8" ht="12.75">
      <c r="A84" s="35">
        <v>41730</v>
      </c>
      <c r="B84" t="s">
        <v>68</v>
      </c>
      <c r="C84" t="s">
        <v>30</v>
      </c>
      <c r="D84" t="s">
        <v>10</v>
      </c>
      <c r="E84" s="189">
        <v>10121.76</v>
      </c>
      <c r="F84">
        <v>33.2952631578947</v>
      </c>
      <c r="G84">
        <f t="shared" si="7"/>
        <v>304.00000000000034</v>
      </c>
      <c r="H84">
        <f t="shared" si="8"/>
        <v>4</v>
      </c>
    </row>
    <row r="85" spans="1:8" ht="12.75">
      <c r="A85" s="35">
        <v>41760</v>
      </c>
      <c r="B85" t="s">
        <v>68</v>
      </c>
      <c r="C85" t="s">
        <v>30</v>
      </c>
      <c r="D85" t="s">
        <v>9</v>
      </c>
      <c r="E85" s="189">
        <v>16553.394</v>
      </c>
      <c r="F85">
        <v>39.7918125</v>
      </c>
      <c r="G85">
        <f t="shared" si="7"/>
        <v>416</v>
      </c>
      <c r="H85">
        <f t="shared" si="8"/>
        <v>5</v>
      </c>
    </row>
    <row r="86" spans="1:8" ht="12.75">
      <c r="A86" s="35">
        <v>41760</v>
      </c>
      <c r="B86" t="s">
        <v>68</v>
      </c>
      <c r="C86" t="s">
        <v>30</v>
      </c>
      <c r="D86" t="s">
        <v>10</v>
      </c>
      <c r="E86" s="189">
        <v>10659.429</v>
      </c>
      <c r="F86">
        <v>32.4982591463414</v>
      </c>
      <c r="G86">
        <f t="shared" si="7"/>
        <v>328.0000000000007</v>
      </c>
      <c r="H86">
        <f t="shared" si="8"/>
        <v>5</v>
      </c>
    </row>
    <row r="87" spans="1:8" ht="12.75">
      <c r="A87" s="35">
        <v>41791</v>
      </c>
      <c r="B87" t="s">
        <v>68</v>
      </c>
      <c r="C87" t="s">
        <v>30</v>
      </c>
      <c r="D87" t="s">
        <v>9</v>
      </c>
      <c r="E87" s="189">
        <v>11832.975</v>
      </c>
      <c r="F87">
        <v>29.5824375</v>
      </c>
      <c r="G87">
        <f t="shared" si="7"/>
        <v>400</v>
      </c>
      <c r="H87">
        <f t="shared" si="8"/>
        <v>6</v>
      </c>
    </row>
    <row r="88" spans="1:8" ht="12.75">
      <c r="A88" s="35">
        <v>41791</v>
      </c>
      <c r="B88" t="s">
        <v>68</v>
      </c>
      <c r="C88" t="s">
        <v>30</v>
      </c>
      <c r="D88" t="s">
        <v>10</v>
      </c>
      <c r="E88" s="189">
        <v>7118.595</v>
      </c>
      <c r="F88">
        <v>22.245609375</v>
      </c>
      <c r="G88">
        <f t="shared" si="7"/>
        <v>320</v>
      </c>
      <c r="H88">
        <f t="shared" si="8"/>
        <v>6</v>
      </c>
    </row>
    <row r="89" spans="1:8" ht="12.75">
      <c r="A89" s="35">
        <v>41821</v>
      </c>
      <c r="B89" t="s">
        <v>68</v>
      </c>
      <c r="C89" t="s">
        <v>30</v>
      </c>
      <c r="D89" t="s">
        <v>9</v>
      </c>
      <c r="E89" s="189">
        <v>10388.664</v>
      </c>
      <c r="F89">
        <v>24.97275</v>
      </c>
      <c r="G89">
        <f t="shared" si="7"/>
        <v>416</v>
      </c>
      <c r="H89">
        <f t="shared" si="8"/>
        <v>7</v>
      </c>
    </row>
    <row r="90" spans="1:8" ht="12.75">
      <c r="A90" s="35">
        <v>41821</v>
      </c>
      <c r="B90" t="s">
        <v>68</v>
      </c>
      <c r="C90" t="s">
        <v>30</v>
      </c>
      <c r="D90" t="s">
        <v>10</v>
      </c>
      <c r="E90" s="189">
        <v>6785.46</v>
      </c>
      <c r="F90">
        <v>20.6873780487804</v>
      </c>
      <c r="G90">
        <f t="shared" si="7"/>
        <v>328.0000000000014</v>
      </c>
      <c r="H90">
        <f t="shared" si="8"/>
        <v>7</v>
      </c>
    </row>
    <row r="91" spans="1:8" ht="12.75">
      <c r="A91" s="35">
        <v>41852</v>
      </c>
      <c r="B91" t="s">
        <v>68</v>
      </c>
      <c r="C91" t="s">
        <v>30</v>
      </c>
      <c r="D91" t="s">
        <v>9</v>
      </c>
      <c r="E91" s="189">
        <v>11135.124</v>
      </c>
      <c r="F91">
        <v>26.767125</v>
      </c>
      <c r="G91">
        <f t="shared" si="7"/>
        <v>416</v>
      </c>
      <c r="H91">
        <f t="shared" si="8"/>
        <v>8</v>
      </c>
    </row>
    <row r="92" spans="1:8" ht="12.75">
      <c r="A92" s="35">
        <v>41852</v>
      </c>
      <c r="B92" t="s">
        <v>68</v>
      </c>
      <c r="C92" t="s">
        <v>30</v>
      </c>
      <c r="D92" t="s">
        <v>10</v>
      </c>
      <c r="E92" s="189">
        <v>6373.521</v>
      </c>
      <c r="F92">
        <v>19.4314664634146</v>
      </c>
      <c r="G92">
        <f t="shared" si="7"/>
        <v>328.00000000000057</v>
      </c>
      <c r="H92">
        <f t="shared" si="8"/>
        <v>8</v>
      </c>
    </row>
    <row r="93" spans="1:8" ht="12.75">
      <c r="A93" s="35">
        <v>41883</v>
      </c>
      <c r="B93" t="s">
        <v>68</v>
      </c>
      <c r="C93" t="s">
        <v>30</v>
      </c>
      <c r="D93" t="s">
        <v>9</v>
      </c>
      <c r="E93" s="189">
        <v>13959</v>
      </c>
      <c r="F93">
        <v>34.8975</v>
      </c>
      <c r="G93">
        <f t="shared" si="7"/>
        <v>400</v>
      </c>
      <c r="H93">
        <f t="shared" si="8"/>
        <v>9</v>
      </c>
    </row>
    <row r="94" spans="1:8" ht="12.75">
      <c r="A94" s="35">
        <v>41883</v>
      </c>
      <c r="B94" t="s">
        <v>68</v>
      </c>
      <c r="C94" t="s">
        <v>30</v>
      </c>
      <c r="D94" t="s">
        <v>10</v>
      </c>
      <c r="E94" s="189">
        <v>8749.62</v>
      </c>
      <c r="F94">
        <v>27.3425625</v>
      </c>
      <c r="G94">
        <f t="shared" si="7"/>
        <v>320.00000000000006</v>
      </c>
      <c r="H94">
        <f t="shared" si="8"/>
        <v>9</v>
      </c>
    </row>
    <row r="95" spans="1:8" ht="12.75">
      <c r="A95" s="35">
        <v>41913</v>
      </c>
      <c r="B95" t="s">
        <v>68</v>
      </c>
      <c r="C95" t="s">
        <v>30</v>
      </c>
      <c r="D95" t="s">
        <v>9</v>
      </c>
      <c r="E95" s="189">
        <v>17157.987</v>
      </c>
      <c r="F95">
        <v>39.7175625</v>
      </c>
      <c r="G95">
        <f t="shared" si="7"/>
        <v>432.00000000000006</v>
      </c>
      <c r="H95">
        <f t="shared" si="8"/>
        <v>10</v>
      </c>
    </row>
    <row r="96" spans="1:8" ht="12.75">
      <c r="A96" s="35">
        <v>41913</v>
      </c>
      <c r="B96" t="s">
        <v>68</v>
      </c>
      <c r="C96" t="s">
        <v>30</v>
      </c>
      <c r="D96" t="s">
        <v>10</v>
      </c>
      <c r="E96" s="189">
        <v>11092.158</v>
      </c>
      <c r="F96">
        <v>35.5517884615384</v>
      </c>
      <c r="G96">
        <f t="shared" si="7"/>
        <v>312.0000000000005</v>
      </c>
      <c r="H96">
        <f t="shared" si="8"/>
        <v>10</v>
      </c>
    </row>
    <row r="97" spans="1:8" ht="12.75">
      <c r="A97" s="35">
        <v>41944</v>
      </c>
      <c r="B97" t="s">
        <v>68</v>
      </c>
      <c r="C97" t="s">
        <v>30</v>
      </c>
      <c r="D97" t="s">
        <v>9</v>
      </c>
      <c r="E97" s="189">
        <v>17420.832</v>
      </c>
      <c r="F97">
        <v>45.36675</v>
      </c>
      <c r="G97">
        <f t="shared" si="7"/>
        <v>383.99999999999994</v>
      </c>
      <c r="H97">
        <f t="shared" si="8"/>
        <v>11</v>
      </c>
    </row>
    <row r="98" spans="1:8" ht="12.75">
      <c r="A98" s="35">
        <v>41944</v>
      </c>
      <c r="B98" t="s">
        <v>68</v>
      </c>
      <c r="C98" t="s">
        <v>30</v>
      </c>
      <c r="D98" t="s">
        <v>10</v>
      </c>
      <c r="E98" s="189">
        <v>14078.988</v>
      </c>
      <c r="F98">
        <v>41.90175</v>
      </c>
      <c r="G98">
        <f t="shared" si="7"/>
        <v>336</v>
      </c>
      <c r="H98">
        <f t="shared" si="8"/>
        <v>11</v>
      </c>
    </row>
    <row r="99" spans="1:8" ht="12.75">
      <c r="A99" s="35">
        <v>41974</v>
      </c>
      <c r="B99" t="s">
        <v>68</v>
      </c>
      <c r="C99" t="s">
        <v>30</v>
      </c>
      <c r="D99" t="s">
        <v>9</v>
      </c>
      <c r="E99" s="189">
        <v>20851.974</v>
      </c>
      <c r="F99">
        <v>50.1249375</v>
      </c>
      <c r="G99">
        <f t="shared" si="7"/>
        <v>415.99999999999994</v>
      </c>
      <c r="H99">
        <f t="shared" si="8"/>
        <v>12</v>
      </c>
    </row>
    <row r="100" spans="1:8" ht="12.75">
      <c r="A100" s="35">
        <v>41974</v>
      </c>
      <c r="B100" t="s">
        <v>68</v>
      </c>
      <c r="C100" t="s">
        <v>30</v>
      </c>
      <c r="D100" t="s">
        <v>10</v>
      </c>
      <c r="E100" s="190">
        <v>16632.792</v>
      </c>
      <c r="F100">
        <v>50.709731707317</v>
      </c>
      <c r="G100">
        <f t="shared" si="7"/>
        <v>328.0000000000005</v>
      </c>
      <c r="H100">
        <f t="shared" si="8"/>
        <v>12</v>
      </c>
    </row>
  </sheetData>
  <printOptions horizontalCentered="1"/>
  <pageMargins left="0.3" right="0.3" top="0.8" bottom="0.4" header="0.5" footer="0.2"/>
  <pageSetup horizontalDpi="600" verticalDpi="600" orientation="landscape" scale="80" r:id="rId1"/>
  <headerFooter alignWithMargins="0">
    <oddFooter>&amp;L&amp;8ljh    &amp;F   ( &amp;A ) &amp;C &amp;R 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0"/>
  <sheetViews>
    <sheetView zoomScale="85" zoomScaleNormal="85" workbookViewId="0" topLeftCell="A1">
      <pane xSplit="1" ySplit="9" topLeftCell="B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9.28125" style="90" bestFit="1" customWidth="1"/>
    <col min="2" max="2" width="8.8515625" style="90" customWidth="1"/>
    <col min="3" max="3" width="12.00390625" style="90" bestFit="1" customWidth="1"/>
    <col min="4" max="4" width="14.7109375" style="96" customWidth="1"/>
    <col min="5" max="5" width="12.421875" style="90" customWidth="1"/>
    <col min="6" max="6" width="2.8515625" style="90" customWidth="1"/>
    <col min="7" max="7" width="15.140625" style="90" bestFit="1" customWidth="1"/>
    <col min="8" max="9" width="14.00390625" style="90" customWidth="1"/>
    <col min="10" max="10" width="11.7109375" style="90" customWidth="1"/>
    <col min="11" max="11" width="13.8515625" style="90" customWidth="1"/>
    <col min="12" max="13" width="14.140625" style="90" customWidth="1"/>
    <col min="14" max="14" width="15.28125" style="90" customWidth="1"/>
    <col min="15" max="16" width="2.421875" style="90" customWidth="1"/>
    <col min="17" max="17" width="11.00390625" style="90" customWidth="1"/>
    <col min="18" max="18" width="15.140625" style="90" bestFit="1" customWidth="1"/>
    <col min="19" max="19" width="9.28125" style="90" bestFit="1" customWidth="1"/>
    <col min="20" max="20" width="16.00390625" style="90" bestFit="1" customWidth="1"/>
    <col min="21" max="21" width="12.421875" style="90" bestFit="1" customWidth="1"/>
    <col min="22" max="16384" width="9.140625" style="90" customWidth="1"/>
  </cols>
  <sheetData>
    <row r="1" spans="1:20" ht="18">
      <c r="A1" s="109" t="s">
        <v>78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208"/>
      <c r="N1" s="107"/>
      <c r="O1" s="107"/>
      <c r="P1" s="107"/>
      <c r="Q1" s="107"/>
      <c r="R1" s="107"/>
      <c r="S1" s="107"/>
      <c r="T1" s="107"/>
    </row>
    <row r="3" spans="2:10" ht="12.75">
      <c r="B3" s="88"/>
      <c r="C3" s="88"/>
      <c r="D3" s="108" t="s">
        <v>37</v>
      </c>
      <c r="E3" s="89">
        <v>0.074</v>
      </c>
      <c r="I3" s="91" t="s">
        <v>38</v>
      </c>
      <c r="J3" s="92">
        <v>63.8</v>
      </c>
    </row>
    <row r="4" spans="2:10" ht="12.75">
      <c r="B4" s="88"/>
      <c r="C4" s="88"/>
      <c r="D4" s="108" t="s">
        <v>39</v>
      </c>
      <c r="E4" s="89">
        <f>((1+E3)^(1/12))-1</f>
        <v>0.005966897775609548</v>
      </c>
      <c r="I4" s="91" t="s">
        <v>40</v>
      </c>
      <c r="J4" s="93">
        <v>54.89618842766989</v>
      </c>
    </row>
    <row r="5" spans="4:8" ht="12.75">
      <c r="D5" s="91"/>
      <c r="E5" s="94"/>
      <c r="H5" s="207" t="s">
        <v>77</v>
      </c>
    </row>
    <row r="6" ht="36.75" customHeight="1">
      <c r="M6" s="182"/>
    </row>
    <row r="7" spans="5:12" ht="12.75">
      <c r="E7" s="97"/>
      <c r="G7" s="91" t="s">
        <v>76</v>
      </c>
      <c r="H7" s="95" t="e">
        <f>-NPV($E$4,H10:H249)</f>
        <v>#NAME?</v>
      </c>
      <c r="I7" s="95"/>
      <c r="K7" s="95" t="e">
        <f>-NPV($E$4,K10:K249)</f>
        <v>#NAME?</v>
      </c>
      <c r="L7" s="97" t="e">
        <f>H7-K7</f>
        <v>#NAME?</v>
      </c>
    </row>
    <row r="8" ht="13.5" thickBot="1">
      <c r="D8" s="90"/>
    </row>
    <row r="9" spans="1:11" ht="51.75" thickBot="1">
      <c r="A9" s="98" t="s">
        <v>13</v>
      </c>
      <c r="B9" s="99" t="s">
        <v>86</v>
      </c>
      <c r="C9" s="99" t="s">
        <v>41</v>
      </c>
      <c r="D9" s="100" t="s">
        <v>42</v>
      </c>
      <c r="G9" s="100" t="s">
        <v>43</v>
      </c>
      <c r="H9" s="100" t="s">
        <v>44</v>
      </c>
      <c r="I9" s="100" t="s">
        <v>69</v>
      </c>
      <c r="J9" s="100" t="s">
        <v>45</v>
      </c>
      <c r="K9" s="100" t="s">
        <v>44</v>
      </c>
    </row>
    <row r="10" spans="1:11" ht="12.75">
      <c r="A10" s="101">
        <v>40330</v>
      </c>
      <c r="B10" s="102">
        <v>1</v>
      </c>
      <c r="C10" s="103">
        <f>VLOOKUP(MONTH(A10),Generation!$L$23:$O$34,4)</f>
        <v>18951.57</v>
      </c>
      <c r="D10" s="104">
        <f>63.8*C10</f>
        <v>1209110.166</v>
      </c>
      <c r="G10" s="105">
        <f aca="true" t="shared" si="0" ref="G10:G73">$J$3</f>
        <v>63.8</v>
      </c>
      <c r="H10" s="104">
        <f aca="true" t="shared" si="1" ref="H10:H73">G10*C10</f>
        <v>1209110.166</v>
      </c>
      <c r="I10" s="104"/>
      <c r="J10" s="106">
        <f>J4</f>
        <v>54.89618842766989</v>
      </c>
      <c r="K10" s="104">
        <f aca="true" t="shared" si="2" ref="K10:K73">J10*C10</f>
        <v>1040368.9577201759</v>
      </c>
    </row>
    <row r="11" spans="1:11" ht="12.75">
      <c r="A11" s="101" t="e">
        <f>EDATE(A10,1)</f>
        <v>#NAME?</v>
      </c>
      <c r="B11" s="102">
        <f>B10+1</f>
        <v>2</v>
      </c>
      <c r="C11" s="103" t="e">
        <f>VLOOKUP(MONTH(A11),Generation!$L$23:$O$34,4)</f>
        <v>#NAME?</v>
      </c>
      <c r="D11" s="104" t="e">
        <f aca="true" t="shared" si="3" ref="D11:D74">63.8*C11</f>
        <v>#NAME?</v>
      </c>
      <c r="G11" s="105">
        <f t="shared" si="0"/>
        <v>63.8</v>
      </c>
      <c r="H11" s="104" t="e">
        <f t="shared" si="1"/>
        <v>#NAME?</v>
      </c>
      <c r="I11" s="104"/>
      <c r="J11" s="106">
        <f aca="true" t="shared" si="4" ref="J11:J16">J10</f>
        <v>54.89618842766989</v>
      </c>
      <c r="K11" s="104" t="e">
        <f t="shared" si="2"/>
        <v>#NAME?</v>
      </c>
    </row>
    <row r="12" spans="1:11" ht="12.75">
      <c r="A12" s="101" t="e">
        <f>EDATE(A11,1)</f>
        <v>#NAME?</v>
      </c>
      <c r="B12" s="102">
        <f aca="true" t="shared" si="5" ref="B12:B75">B11+1</f>
        <v>3</v>
      </c>
      <c r="C12" s="103" t="e">
        <f>VLOOKUP(MONTH(A12),Generation!$L$23:$O$34,4)</f>
        <v>#NAME?</v>
      </c>
      <c r="D12" s="104" t="e">
        <f t="shared" si="3"/>
        <v>#NAME?</v>
      </c>
      <c r="G12" s="105">
        <f t="shared" si="0"/>
        <v>63.8</v>
      </c>
      <c r="H12" s="104" t="e">
        <f t="shared" si="1"/>
        <v>#NAME?</v>
      </c>
      <c r="I12" s="104"/>
      <c r="J12" s="106">
        <f t="shared" si="4"/>
        <v>54.89618842766989</v>
      </c>
      <c r="K12" s="104" t="e">
        <f t="shared" si="2"/>
        <v>#NAME?</v>
      </c>
    </row>
    <row r="13" spans="1:11" ht="12.75">
      <c r="A13" s="101" t="e">
        <f>EDATE(A12,1)</f>
        <v>#NAME?</v>
      </c>
      <c r="B13" s="102">
        <f t="shared" si="5"/>
        <v>4</v>
      </c>
      <c r="C13" s="103" t="e">
        <f>VLOOKUP(MONTH(A13),Generation!$L$23:$O$34,4)</f>
        <v>#NAME?</v>
      </c>
      <c r="D13" s="104" t="e">
        <f t="shared" si="3"/>
        <v>#NAME?</v>
      </c>
      <c r="G13" s="105">
        <f t="shared" si="0"/>
        <v>63.8</v>
      </c>
      <c r="H13" s="104" t="e">
        <f t="shared" si="1"/>
        <v>#NAME?</v>
      </c>
      <c r="I13" s="104"/>
      <c r="J13" s="106">
        <f t="shared" si="4"/>
        <v>54.89618842766989</v>
      </c>
      <c r="K13" s="104" t="e">
        <f t="shared" si="2"/>
        <v>#NAME?</v>
      </c>
    </row>
    <row r="14" spans="1:11" ht="12.75">
      <c r="A14" s="101" t="e">
        <f>EDATE(A13,1)</f>
        <v>#NAME?</v>
      </c>
      <c r="B14" s="102">
        <f t="shared" si="5"/>
        <v>5</v>
      </c>
      <c r="C14" s="103" t="e">
        <f>VLOOKUP(MONTH(A14),Generation!$L$23:$O$34,4)</f>
        <v>#NAME?</v>
      </c>
      <c r="D14" s="104" t="e">
        <f t="shared" si="3"/>
        <v>#NAME?</v>
      </c>
      <c r="G14" s="105">
        <f t="shared" si="0"/>
        <v>63.8</v>
      </c>
      <c r="H14" s="104" t="e">
        <f t="shared" si="1"/>
        <v>#NAME?</v>
      </c>
      <c r="I14" s="104"/>
      <c r="J14" s="106">
        <f t="shared" si="4"/>
        <v>54.89618842766989</v>
      </c>
      <c r="K14" s="104" t="e">
        <f t="shared" si="2"/>
        <v>#NAME?</v>
      </c>
    </row>
    <row r="15" spans="1:11" ht="12.75">
      <c r="A15" s="101" t="e">
        <f>EDATE(A14,1)</f>
        <v>#NAME?</v>
      </c>
      <c r="B15" s="102">
        <f t="shared" si="5"/>
        <v>6</v>
      </c>
      <c r="C15" s="103" t="e">
        <f>VLOOKUP(MONTH(A15),Generation!$L$23:$O$34,4)</f>
        <v>#NAME?</v>
      </c>
      <c r="D15" s="104" t="e">
        <f t="shared" si="3"/>
        <v>#NAME?</v>
      </c>
      <c r="G15" s="105">
        <f t="shared" si="0"/>
        <v>63.8</v>
      </c>
      <c r="H15" s="104" t="e">
        <f t="shared" si="1"/>
        <v>#NAME?</v>
      </c>
      <c r="I15" s="104"/>
      <c r="J15" s="106">
        <f t="shared" si="4"/>
        <v>54.89618842766989</v>
      </c>
      <c r="K15" s="104" t="e">
        <f t="shared" si="2"/>
        <v>#NAME?</v>
      </c>
    </row>
    <row r="16" spans="1:11" ht="12.75">
      <c r="A16" s="101" t="e">
        <f>EDATE(A15,1)</f>
        <v>#NAME?</v>
      </c>
      <c r="B16" s="102">
        <f t="shared" si="5"/>
        <v>7</v>
      </c>
      <c r="C16" s="103" t="e">
        <f>VLOOKUP(MONTH(A16),Generation!$L$23:$O$34,4)</f>
        <v>#NAME?</v>
      </c>
      <c r="D16" s="104" t="e">
        <f t="shared" si="3"/>
        <v>#NAME?</v>
      </c>
      <c r="G16" s="105">
        <f t="shared" si="0"/>
        <v>63.8</v>
      </c>
      <c r="H16" s="104" t="e">
        <f t="shared" si="1"/>
        <v>#NAME?</v>
      </c>
      <c r="I16" s="104"/>
      <c r="J16" s="106">
        <f t="shared" si="4"/>
        <v>54.89618842766989</v>
      </c>
      <c r="K16" s="104" t="e">
        <f t="shared" si="2"/>
        <v>#NAME?</v>
      </c>
    </row>
    <row r="17" spans="1:11" ht="12.75">
      <c r="A17" s="101" t="e">
        <f>EDATE(A16,1)</f>
        <v>#NAME?</v>
      </c>
      <c r="B17" s="102">
        <f t="shared" si="5"/>
        <v>8</v>
      </c>
      <c r="C17" s="103" t="e">
        <f>VLOOKUP(MONTH(A17),Generation!$L$23:$O$34,4)</f>
        <v>#NAME?</v>
      </c>
      <c r="D17" s="104" t="e">
        <f t="shared" si="3"/>
        <v>#NAME?</v>
      </c>
      <c r="G17" s="105">
        <f t="shared" si="0"/>
        <v>63.8</v>
      </c>
      <c r="H17" s="104" t="e">
        <f t="shared" si="1"/>
        <v>#NAME?</v>
      </c>
      <c r="I17" s="206" t="e">
        <f>VLOOKUP(YEAR(A17),Inflation!$B$9:$E$31,4)</f>
        <v>#NAME?</v>
      </c>
      <c r="J17" s="106" t="e">
        <f>J16*(1+I17)</f>
        <v>#NAME?</v>
      </c>
      <c r="K17" s="104" t="e">
        <f t="shared" si="2"/>
        <v>#NAME?</v>
      </c>
    </row>
    <row r="18" spans="1:11" ht="12.75">
      <c r="A18" s="101" t="e">
        <f>EDATE(A17,1)</f>
        <v>#NAME?</v>
      </c>
      <c r="B18" s="102">
        <f t="shared" si="5"/>
        <v>9</v>
      </c>
      <c r="C18" s="103" t="e">
        <f>VLOOKUP(MONTH(A18),Generation!$L$23:$O$34,4)</f>
        <v>#NAME?</v>
      </c>
      <c r="D18" s="104" t="e">
        <f t="shared" si="3"/>
        <v>#NAME?</v>
      </c>
      <c r="G18" s="105">
        <f t="shared" si="0"/>
        <v>63.8</v>
      </c>
      <c r="H18" s="104" t="e">
        <f t="shared" si="1"/>
        <v>#NAME?</v>
      </c>
      <c r="I18" s="104"/>
      <c r="J18" s="106" t="e">
        <f aca="true" t="shared" si="6" ref="J18:J26">J17</f>
        <v>#NAME?</v>
      </c>
      <c r="K18" s="104" t="e">
        <f t="shared" si="2"/>
        <v>#NAME?</v>
      </c>
    </row>
    <row r="19" spans="1:11" ht="12.75">
      <c r="A19" s="101" t="e">
        <f>EDATE(A18,1)</f>
        <v>#NAME?</v>
      </c>
      <c r="B19" s="102">
        <f t="shared" si="5"/>
        <v>10</v>
      </c>
      <c r="C19" s="103" t="e">
        <f>VLOOKUP(MONTH(A19),Generation!$L$23:$O$34,4)</f>
        <v>#NAME?</v>
      </c>
      <c r="D19" s="104" t="e">
        <f t="shared" si="3"/>
        <v>#NAME?</v>
      </c>
      <c r="G19" s="105">
        <f t="shared" si="0"/>
        <v>63.8</v>
      </c>
      <c r="H19" s="104" t="e">
        <f t="shared" si="1"/>
        <v>#NAME?</v>
      </c>
      <c r="I19" s="104"/>
      <c r="J19" s="106" t="e">
        <f t="shared" si="6"/>
        <v>#NAME?</v>
      </c>
      <c r="K19" s="104" t="e">
        <f t="shared" si="2"/>
        <v>#NAME?</v>
      </c>
    </row>
    <row r="20" spans="1:11" ht="12.75">
      <c r="A20" s="101" t="e">
        <f>EDATE(A19,1)</f>
        <v>#NAME?</v>
      </c>
      <c r="B20" s="102">
        <f t="shared" si="5"/>
        <v>11</v>
      </c>
      <c r="C20" s="103" t="e">
        <f>VLOOKUP(MONTH(A20),Generation!$L$23:$O$34,4)</f>
        <v>#NAME?</v>
      </c>
      <c r="D20" s="104" t="e">
        <f t="shared" si="3"/>
        <v>#NAME?</v>
      </c>
      <c r="G20" s="105">
        <f t="shared" si="0"/>
        <v>63.8</v>
      </c>
      <c r="H20" s="104" t="e">
        <f t="shared" si="1"/>
        <v>#NAME?</v>
      </c>
      <c r="I20" s="104"/>
      <c r="J20" s="106" t="e">
        <f t="shared" si="6"/>
        <v>#NAME?</v>
      </c>
      <c r="K20" s="104" t="e">
        <f t="shared" si="2"/>
        <v>#NAME?</v>
      </c>
    </row>
    <row r="21" spans="1:11" ht="12.75">
      <c r="A21" s="101" t="e">
        <f>EDATE(A20,1)</f>
        <v>#NAME?</v>
      </c>
      <c r="B21" s="102">
        <f t="shared" si="5"/>
        <v>12</v>
      </c>
      <c r="C21" s="103" t="e">
        <f>VLOOKUP(MONTH(A21),Generation!$L$23:$O$34,4)</f>
        <v>#NAME?</v>
      </c>
      <c r="D21" s="104" t="e">
        <f t="shared" si="3"/>
        <v>#NAME?</v>
      </c>
      <c r="G21" s="105">
        <f t="shared" si="0"/>
        <v>63.8</v>
      </c>
      <c r="H21" s="104" t="e">
        <f t="shared" si="1"/>
        <v>#NAME?</v>
      </c>
      <c r="I21" s="104"/>
      <c r="J21" s="106" t="e">
        <f t="shared" si="6"/>
        <v>#NAME?</v>
      </c>
      <c r="K21" s="104" t="e">
        <f t="shared" si="2"/>
        <v>#NAME?</v>
      </c>
    </row>
    <row r="22" spans="1:11" ht="12.75">
      <c r="A22" s="101" t="e">
        <f>EDATE(A21,1)</f>
        <v>#NAME?</v>
      </c>
      <c r="B22" s="102">
        <f t="shared" si="5"/>
        <v>13</v>
      </c>
      <c r="C22" s="103" t="e">
        <f>VLOOKUP(MONTH(A22),Generation!$L$23:$O$34,4)</f>
        <v>#NAME?</v>
      </c>
      <c r="D22" s="104" t="e">
        <f t="shared" si="3"/>
        <v>#NAME?</v>
      </c>
      <c r="G22" s="105">
        <f t="shared" si="0"/>
        <v>63.8</v>
      </c>
      <c r="H22" s="104" t="e">
        <f t="shared" si="1"/>
        <v>#NAME?</v>
      </c>
      <c r="I22" s="104"/>
      <c r="J22" s="106" t="e">
        <f t="shared" si="6"/>
        <v>#NAME?</v>
      </c>
      <c r="K22" s="104" t="e">
        <f t="shared" si="2"/>
        <v>#NAME?</v>
      </c>
    </row>
    <row r="23" spans="1:11" ht="12.75">
      <c r="A23" s="101" t="e">
        <f>EDATE(A22,1)</f>
        <v>#NAME?</v>
      </c>
      <c r="B23" s="102">
        <f t="shared" si="5"/>
        <v>14</v>
      </c>
      <c r="C23" s="103" t="e">
        <f>VLOOKUP(MONTH(A23),Generation!$L$23:$O$34,4)</f>
        <v>#NAME?</v>
      </c>
      <c r="D23" s="104" t="e">
        <f t="shared" si="3"/>
        <v>#NAME?</v>
      </c>
      <c r="G23" s="105">
        <f t="shared" si="0"/>
        <v>63.8</v>
      </c>
      <c r="H23" s="104" t="e">
        <f t="shared" si="1"/>
        <v>#NAME?</v>
      </c>
      <c r="I23" s="104"/>
      <c r="J23" s="106" t="e">
        <f t="shared" si="6"/>
        <v>#NAME?</v>
      </c>
      <c r="K23" s="104" t="e">
        <f t="shared" si="2"/>
        <v>#NAME?</v>
      </c>
    </row>
    <row r="24" spans="1:11" ht="12.75">
      <c r="A24" s="101" t="e">
        <f>EDATE(A23,1)</f>
        <v>#NAME?</v>
      </c>
      <c r="B24" s="102">
        <f t="shared" si="5"/>
        <v>15</v>
      </c>
      <c r="C24" s="103" t="e">
        <f>VLOOKUP(MONTH(A24),Generation!$L$23:$O$34,4)</f>
        <v>#NAME?</v>
      </c>
      <c r="D24" s="104" t="e">
        <f t="shared" si="3"/>
        <v>#NAME?</v>
      </c>
      <c r="G24" s="105">
        <f t="shared" si="0"/>
        <v>63.8</v>
      </c>
      <c r="H24" s="104" t="e">
        <f t="shared" si="1"/>
        <v>#NAME?</v>
      </c>
      <c r="I24" s="104"/>
      <c r="J24" s="106" t="e">
        <f t="shared" si="6"/>
        <v>#NAME?</v>
      </c>
      <c r="K24" s="104" t="e">
        <f t="shared" si="2"/>
        <v>#NAME?</v>
      </c>
    </row>
    <row r="25" spans="1:11" ht="12.75">
      <c r="A25" s="101" t="e">
        <f>EDATE(A24,1)</f>
        <v>#NAME?</v>
      </c>
      <c r="B25" s="102">
        <f t="shared" si="5"/>
        <v>16</v>
      </c>
      <c r="C25" s="103" t="e">
        <f>VLOOKUP(MONTH(A25),Generation!$L$23:$O$34,4)</f>
        <v>#NAME?</v>
      </c>
      <c r="D25" s="104" t="e">
        <f t="shared" si="3"/>
        <v>#NAME?</v>
      </c>
      <c r="G25" s="105">
        <f t="shared" si="0"/>
        <v>63.8</v>
      </c>
      <c r="H25" s="104" t="e">
        <f t="shared" si="1"/>
        <v>#NAME?</v>
      </c>
      <c r="I25" s="104"/>
      <c r="J25" s="106" t="e">
        <f t="shared" si="6"/>
        <v>#NAME?</v>
      </c>
      <c r="K25" s="104" t="e">
        <f t="shared" si="2"/>
        <v>#NAME?</v>
      </c>
    </row>
    <row r="26" spans="1:11" ht="12.75">
      <c r="A26" s="101" t="e">
        <f>EDATE(A25,1)</f>
        <v>#NAME?</v>
      </c>
      <c r="B26" s="102">
        <f t="shared" si="5"/>
        <v>17</v>
      </c>
      <c r="C26" s="103" t="e">
        <f>VLOOKUP(MONTH(A26),Generation!$L$23:$O$34,4)</f>
        <v>#NAME?</v>
      </c>
      <c r="D26" s="104" t="e">
        <f t="shared" si="3"/>
        <v>#NAME?</v>
      </c>
      <c r="G26" s="105">
        <f t="shared" si="0"/>
        <v>63.8</v>
      </c>
      <c r="H26" s="104" t="e">
        <f t="shared" si="1"/>
        <v>#NAME?</v>
      </c>
      <c r="I26" s="104"/>
      <c r="J26" s="106" t="e">
        <f t="shared" si="6"/>
        <v>#NAME?</v>
      </c>
      <c r="K26" s="104" t="e">
        <f t="shared" si="2"/>
        <v>#NAME?</v>
      </c>
    </row>
    <row r="27" spans="1:11" ht="12.75">
      <c r="A27" s="101" t="e">
        <f>EDATE(A26,1)</f>
        <v>#NAME?</v>
      </c>
      <c r="B27" s="102">
        <f t="shared" si="5"/>
        <v>18</v>
      </c>
      <c r="C27" s="103" t="e">
        <f>VLOOKUP(MONTH(A27),Generation!$L$23:$O$34,4)</f>
        <v>#NAME?</v>
      </c>
      <c r="D27" s="104" t="e">
        <f t="shared" si="3"/>
        <v>#NAME?</v>
      </c>
      <c r="G27" s="105">
        <f t="shared" si="0"/>
        <v>63.8</v>
      </c>
      <c r="H27" s="104" t="e">
        <f t="shared" si="1"/>
        <v>#NAME?</v>
      </c>
      <c r="I27" s="104"/>
      <c r="J27" s="106" t="e">
        <f>J26</f>
        <v>#NAME?</v>
      </c>
      <c r="K27" s="104" t="e">
        <f t="shared" si="2"/>
        <v>#NAME?</v>
      </c>
    </row>
    <row r="28" spans="1:11" ht="12.75">
      <c r="A28" s="101" t="e">
        <f>EDATE(A27,1)</f>
        <v>#NAME?</v>
      </c>
      <c r="B28" s="102">
        <f t="shared" si="5"/>
        <v>19</v>
      </c>
      <c r="C28" s="103" t="e">
        <f>VLOOKUP(MONTH(A28),Generation!$L$23:$O$34,4)</f>
        <v>#NAME?</v>
      </c>
      <c r="D28" s="104" t="e">
        <f t="shared" si="3"/>
        <v>#NAME?</v>
      </c>
      <c r="G28" s="105">
        <f t="shared" si="0"/>
        <v>63.8</v>
      </c>
      <c r="H28" s="104" t="e">
        <f t="shared" si="1"/>
        <v>#NAME?</v>
      </c>
      <c r="I28" s="104"/>
      <c r="J28" s="106" t="e">
        <f>J27</f>
        <v>#NAME?</v>
      </c>
      <c r="K28" s="104" t="e">
        <f t="shared" si="2"/>
        <v>#NAME?</v>
      </c>
    </row>
    <row r="29" spans="1:11" ht="12.75">
      <c r="A29" s="101" t="e">
        <f>EDATE(A28,1)</f>
        <v>#NAME?</v>
      </c>
      <c r="B29" s="102">
        <f t="shared" si="5"/>
        <v>20</v>
      </c>
      <c r="C29" s="103" t="e">
        <f>VLOOKUP(MONTH(A29),Generation!$L$23:$O$34,4)</f>
        <v>#NAME?</v>
      </c>
      <c r="D29" s="104" t="e">
        <f t="shared" si="3"/>
        <v>#NAME?</v>
      </c>
      <c r="G29" s="105">
        <f t="shared" si="0"/>
        <v>63.8</v>
      </c>
      <c r="H29" s="104" t="e">
        <f t="shared" si="1"/>
        <v>#NAME?</v>
      </c>
      <c r="I29" s="206" t="e">
        <f>VLOOKUP(YEAR(A29),Inflation!$B$9:$E$31,4)</f>
        <v>#NAME?</v>
      </c>
      <c r="J29" s="106" t="e">
        <f>J28*(1+I29)</f>
        <v>#NAME?</v>
      </c>
      <c r="K29" s="104" t="e">
        <f t="shared" si="2"/>
        <v>#NAME?</v>
      </c>
    </row>
    <row r="30" spans="1:11" ht="12.75">
      <c r="A30" s="101" t="e">
        <f>EDATE(A29,1)</f>
        <v>#NAME?</v>
      </c>
      <c r="B30" s="102">
        <f t="shared" si="5"/>
        <v>21</v>
      </c>
      <c r="C30" s="103" t="e">
        <f>VLOOKUP(MONTH(A30),Generation!$L$23:$O$34,4)</f>
        <v>#NAME?</v>
      </c>
      <c r="D30" s="104" t="e">
        <f t="shared" si="3"/>
        <v>#NAME?</v>
      </c>
      <c r="G30" s="105">
        <f t="shared" si="0"/>
        <v>63.8</v>
      </c>
      <c r="H30" s="104" t="e">
        <f t="shared" si="1"/>
        <v>#NAME?</v>
      </c>
      <c r="I30" s="104"/>
      <c r="J30" s="106" t="e">
        <f aca="true" t="shared" si="7" ref="J30:J38">J29</f>
        <v>#NAME?</v>
      </c>
      <c r="K30" s="104" t="e">
        <f t="shared" si="2"/>
        <v>#NAME?</v>
      </c>
    </row>
    <row r="31" spans="1:11" ht="12.75">
      <c r="A31" s="101" t="e">
        <f>EDATE(A30,1)</f>
        <v>#NAME?</v>
      </c>
      <c r="B31" s="102">
        <f t="shared" si="5"/>
        <v>22</v>
      </c>
      <c r="C31" s="103" t="e">
        <f>VLOOKUP(MONTH(A31),Generation!$L$23:$O$34,4)</f>
        <v>#NAME?</v>
      </c>
      <c r="D31" s="104" t="e">
        <f t="shared" si="3"/>
        <v>#NAME?</v>
      </c>
      <c r="G31" s="105">
        <f t="shared" si="0"/>
        <v>63.8</v>
      </c>
      <c r="H31" s="104" t="e">
        <f t="shared" si="1"/>
        <v>#NAME?</v>
      </c>
      <c r="I31" s="104"/>
      <c r="J31" s="106" t="e">
        <f t="shared" si="7"/>
        <v>#NAME?</v>
      </c>
      <c r="K31" s="104" t="e">
        <f t="shared" si="2"/>
        <v>#NAME?</v>
      </c>
    </row>
    <row r="32" spans="1:11" ht="12.75">
      <c r="A32" s="101" t="e">
        <f>EDATE(A31,1)</f>
        <v>#NAME?</v>
      </c>
      <c r="B32" s="102">
        <f t="shared" si="5"/>
        <v>23</v>
      </c>
      <c r="C32" s="103" t="e">
        <f>VLOOKUP(MONTH(A32),Generation!$L$23:$O$34,4)</f>
        <v>#NAME?</v>
      </c>
      <c r="D32" s="104" t="e">
        <f t="shared" si="3"/>
        <v>#NAME?</v>
      </c>
      <c r="G32" s="105">
        <f t="shared" si="0"/>
        <v>63.8</v>
      </c>
      <c r="H32" s="104" t="e">
        <f t="shared" si="1"/>
        <v>#NAME?</v>
      </c>
      <c r="I32" s="104"/>
      <c r="J32" s="106" t="e">
        <f t="shared" si="7"/>
        <v>#NAME?</v>
      </c>
      <c r="K32" s="104" t="e">
        <f t="shared" si="2"/>
        <v>#NAME?</v>
      </c>
    </row>
    <row r="33" spans="1:11" ht="12.75">
      <c r="A33" s="101" t="e">
        <f>EDATE(A32,1)</f>
        <v>#NAME?</v>
      </c>
      <c r="B33" s="102">
        <f t="shared" si="5"/>
        <v>24</v>
      </c>
      <c r="C33" s="103" t="e">
        <f>VLOOKUP(MONTH(A33),Generation!$L$23:$O$34,4)</f>
        <v>#NAME?</v>
      </c>
      <c r="D33" s="104" t="e">
        <f t="shared" si="3"/>
        <v>#NAME?</v>
      </c>
      <c r="G33" s="105">
        <f t="shared" si="0"/>
        <v>63.8</v>
      </c>
      <c r="H33" s="104" t="e">
        <f t="shared" si="1"/>
        <v>#NAME?</v>
      </c>
      <c r="I33" s="104"/>
      <c r="J33" s="106" t="e">
        <f t="shared" si="7"/>
        <v>#NAME?</v>
      </c>
      <c r="K33" s="104" t="e">
        <f t="shared" si="2"/>
        <v>#NAME?</v>
      </c>
    </row>
    <row r="34" spans="1:11" ht="12.75">
      <c r="A34" s="101" t="e">
        <f>EDATE(A33,1)</f>
        <v>#NAME?</v>
      </c>
      <c r="B34" s="102">
        <f t="shared" si="5"/>
        <v>25</v>
      </c>
      <c r="C34" s="103" t="e">
        <f>VLOOKUP(MONTH(A34),Generation!$L$23:$O$34,4)</f>
        <v>#NAME?</v>
      </c>
      <c r="D34" s="104" t="e">
        <f t="shared" si="3"/>
        <v>#NAME?</v>
      </c>
      <c r="G34" s="105">
        <f t="shared" si="0"/>
        <v>63.8</v>
      </c>
      <c r="H34" s="104" t="e">
        <f t="shared" si="1"/>
        <v>#NAME?</v>
      </c>
      <c r="I34" s="104"/>
      <c r="J34" s="106" t="e">
        <f t="shared" si="7"/>
        <v>#NAME?</v>
      </c>
      <c r="K34" s="104" t="e">
        <f t="shared" si="2"/>
        <v>#NAME?</v>
      </c>
    </row>
    <row r="35" spans="1:11" ht="12.75">
      <c r="A35" s="101" t="e">
        <f>EDATE(A34,1)</f>
        <v>#NAME?</v>
      </c>
      <c r="B35" s="102">
        <f t="shared" si="5"/>
        <v>26</v>
      </c>
      <c r="C35" s="103" t="e">
        <f>VLOOKUP(MONTH(A35),Generation!$L$23:$O$34,4)</f>
        <v>#NAME?</v>
      </c>
      <c r="D35" s="104" t="e">
        <f t="shared" si="3"/>
        <v>#NAME?</v>
      </c>
      <c r="G35" s="105">
        <f t="shared" si="0"/>
        <v>63.8</v>
      </c>
      <c r="H35" s="104" t="e">
        <f t="shared" si="1"/>
        <v>#NAME?</v>
      </c>
      <c r="I35" s="104"/>
      <c r="J35" s="106" t="e">
        <f t="shared" si="7"/>
        <v>#NAME?</v>
      </c>
      <c r="K35" s="104" t="e">
        <f t="shared" si="2"/>
        <v>#NAME?</v>
      </c>
    </row>
    <row r="36" spans="1:11" ht="12.75">
      <c r="A36" s="101" t="e">
        <f>EDATE(A35,1)</f>
        <v>#NAME?</v>
      </c>
      <c r="B36" s="102">
        <f t="shared" si="5"/>
        <v>27</v>
      </c>
      <c r="C36" s="103" t="e">
        <f>VLOOKUP(MONTH(A36),Generation!$L$23:$O$34,4)</f>
        <v>#NAME?</v>
      </c>
      <c r="D36" s="104" t="e">
        <f t="shared" si="3"/>
        <v>#NAME?</v>
      </c>
      <c r="G36" s="105">
        <f t="shared" si="0"/>
        <v>63.8</v>
      </c>
      <c r="H36" s="104" t="e">
        <f t="shared" si="1"/>
        <v>#NAME?</v>
      </c>
      <c r="I36" s="104"/>
      <c r="J36" s="106" t="e">
        <f t="shared" si="7"/>
        <v>#NAME?</v>
      </c>
      <c r="K36" s="104" t="e">
        <f t="shared" si="2"/>
        <v>#NAME?</v>
      </c>
    </row>
    <row r="37" spans="1:11" ht="12.75">
      <c r="A37" s="101" t="e">
        <f>EDATE(A36,1)</f>
        <v>#NAME?</v>
      </c>
      <c r="B37" s="102">
        <f t="shared" si="5"/>
        <v>28</v>
      </c>
      <c r="C37" s="103" t="e">
        <f>VLOOKUP(MONTH(A37),Generation!$L$23:$O$34,4)</f>
        <v>#NAME?</v>
      </c>
      <c r="D37" s="104" t="e">
        <f t="shared" si="3"/>
        <v>#NAME?</v>
      </c>
      <c r="G37" s="105">
        <f t="shared" si="0"/>
        <v>63.8</v>
      </c>
      <c r="H37" s="104" t="e">
        <f t="shared" si="1"/>
        <v>#NAME?</v>
      </c>
      <c r="I37" s="104"/>
      <c r="J37" s="106" t="e">
        <f t="shared" si="7"/>
        <v>#NAME?</v>
      </c>
      <c r="K37" s="104" t="e">
        <f t="shared" si="2"/>
        <v>#NAME?</v>
      </c>
    </row>
    <row r="38" spans="1:11" ht="12.75">
      <c r="A38" s="101" t="e">
        <f>EDATE(A37,1)</f>
        <v>#NAME?</v>
      </c>
      <c r="B38" s="102">
        <f t="shared" si="5"/>
        <v>29</v>
      </c>
      <c r="C38" s="103" t="e">
        <f>VLOOKUP(MONTH(A38),Generation!$L$23:$O$34,4)</f>
        <v>#NAME?</v>
      </c>
      <c r="D38" s="104" t="e">
        <f t="shared" si="3"/>
        <v>#NAME?</v>
      </c>
      <c r="G38" s="105">
        <f t="shared" si="0"/>
        <v>63.8</v>
      </c>
      <c r="H38" s="104" t="e">
        <f t="shared" si="1"/>
        <v>#NAME?</v>
      </c>
      <c r="I38" s="104"/>
      <c r="J38" s="106" t="e">
        <f t="shared" si="7"/>
        <v>#NAME?</v>
      </c>
      <c r="K38" s="104" t="e">
        <f t="shared" si="2"/>
        <v>#NAME?</v>
      </c>
    </row>
    <row r="39" spans="1:11" ht="12.75">
      <c r="A39" s="101" t="e">
        <f>EDATE(A38,1)</f>
        <v>#NAME?</v>
      </c>
      <c r="B39" s="102">
        <f t="shared" si="5"/>
        <v>30</v>
      </c>
      <c r="C39" s="103" t="e">
        <f>VLOOKUP(MONTH(A39),Generation!$L$23:$O$34,4)</f>
        <v>#NAME?</v>
      </c>
      <c r="D39" s="104" t="e">
        <f t="shared" si="3"/>
        <v>#NAME?</v>
      </c>
      <c r="G39" s="105">
        <f t="shared" si="0"/>
        <v>63.8</v>
      </c>
      <c r="H39" s="104" t="e">
        <f t="shared" si="1"/>
        <v>#NAME?</v>
      </c>
      <c r="I39" s="104"/>
      <c r="J39" s="106" t="e">
        <f>J38</f>
        <v>#NAME?</v>
      </c>
      <c r="K39" s="104" t="e">
        <f t="shared" si="2"/>
        <v>#NAME?</v>
      </c>
    </row>
    <row r="40" spans="1:11" ht="12.75">
      <c r="A40" s="101" t="e">
        <f>EDATE(A39,1)</f>
        <v>#NAME?</v>
      </c>
      <c r="B40" s="102">
        <f t="shared" si="5"/>
        <v>31</v>
      </c>
      <c r="C40" s="103" t="e">
        <f>VLOOKUP(MONTH(A40),Generation!$L$23:$O$34,4)</f>
        <v>#NAME?</v>
      </c>
      <c r="D40" s="104" t="e">
        <f t="shared" si="3"/>
        <v>#NAME?</v>
      </c>
      <c r="G40" s="105">
        <f t="shared" si="0"/>
        <v>63.8</v>
      </c>
      <c r="H40" s="104" t="e">
        <f t="shared" si="1"/>
        <v>#NAME?</v>
      </c>
      <c r="I40" s="104"/>
      <c r="J40" s="106" t="e">
        <f>J39</f>
        <v>#NAME?</v>
      </c>
      <c r="K40" s="104" t="e">
        <f t="shared" si="2"/>
        <v>#NAME?</v>
      </c>
    </row>
    <row r="41" spans="1:11" ht="12.75">
      <c r="A41" s="101" t="e">
        <f>EDATE(A40,1)</f>
        <v>#NAME?</v>
      </c>
      <c r="B41" s="102">
        <f t="shared" si="5"/>
        <v>32</v>
      </c>
      <c r="C41" s="103" t="e">
        <f>VLOOKUP(MONTH(A41),Generation!$L$23:$O$34,4)</f>
        <v>#NAME?</v>
      </c>
      <c r="D41" s="104" t="e">
        <f t="shared" si="3"/>
        <v>#NAME?</v>
      </c>
      <c r="G41" s="105">
        <f t="shared" si="0"/>
        <v>63.8</v>
      </c>
      <c r="H41" s="104" t="e">
        <f t="shared" si="1"/>
        <v>#NAME?</v>
      </c>
      <c r="I41" s="206" t="e">
        <f>VLOOKUP(YEAR(A41),Inflation!$B$9:$E$31,4)</f>
        <v>#NAME?</v>
      </c>
      <c r="J41" s="106" t="e">
        <f>J40*(1+I41)</f>
        <v>#NAME?</v>
      </c>
      <c r="K41" s="104" t="e">
        <f t="shared" si="2"/>
        <v>#NAME?</v>
      </c>
    </row>
    <row r="42" spans="1:11" ht="12.75">
      <c r="A42" s="101" t="e">
        <f>EDATE(A41,1)</f>
        <v>#NAME?</v>
      </c>
      <c r="B42" s="102">
        <f t="shared" si="5"/>
        <v>33</v>
      </c>
      <c r="C42" s="103" t="e">
        <f>VLOOKUP(MONTH(A42),Generation!$L$23:$O$34,4)</f>
        <v>#NAME?</v>
      </c>
      <c r="D42" s="104" t="e">
        <f t="shared" si="3"/>
        <v>#NAME?</v>
      </c>
      <c r="G42" s="105">
        <f t="shared" si="0"/>
        <v>63.8</v>
      </c>
      <c r="H42" s="104" t="e">
        <f t="shared" si="1"/>
        <v>#NAME?</v>
      </c>
      <c r="I42" s="104"/>
      <c r="J42" s="106" t="e">
        <f aca="true" t="shared" si="8" ref="J42:J50">J41</f>
        <v>#NAME?</v>
      </c>
      <c r="K42" s="104" t="e">
        <f t="shared" si="2"/>
        <v>#NAME?</v>
      </c>
    </row>
    <row r="43" spans="1:11" ht="12.75">
      <c r="A43" s="101" t="e">
        <f>EDATE(A42,1)</f>
        <v>#NAME?</v>
      </c>
      <c r="B43" s="102">
        <f t="shared" si="5"/>
        <v>34</v>
      </c>
      <c r="C43" s="103" t="e">
        <f>VLOOKUP(MONTH(A43),Generation!$L$23:$O$34,4)</f>
        <v>#NAME?</v>
      </c>
      <c r="D43" s="104" t="e">
        <f t="shared" si="3"/>
        <v>#NAME?</v>
      </c>
      <c r="G43" s="105">
        <f t="shared" si="0"/>
        <v>63.8</v>
      </c>
      <c r="H43" s="104" t="e">
        <f t="shared" si="1"/>
        <v>#NAME?</v>
      </c>
      <c r="I43" s="104"/>
      <c r="J43" s="106" t="e">
        <f t="shared" si="8"/>
        <v>#NAME?</v>
      </c>
      <c r="K43" s="104" t="e">
        <f t="shared" si="2"/>
        <v>#NAME?</v>
      </c>
    </row>
    <row r="44" spans="1:11" ht="12.75">
      <c r="A44" s="101" t="e">
        <f>EDATE(A43,1)</f>
        <v>#NAME?</v>
      </c>
      <c r="B44" s="102">
        <f t="shared" si="5"/>
        <v>35</v>
      </c>
      <c r="C44" s="103" t="e">
        <f>VLOOKUP(MONTH(A44),Generation!$L$23:$O$34,4)</f>
        <v>#NAME?</v>
      </c>
      <c r="D44" s="104" t="e">
        <f t="shared" si="3"/>
        <v>#NAME?</v>
      </c>
      <c r="G44" s="105">
        <f t="shared" si="0"/>
        <v>63.8</v>
      </c>
      <c r="H44" s="104" t="e">
        <f t="shared" si="1"/>
        <v>#NAME?</v>
      </c>
      <c r="I44" s="104"/>
      <c r="J44" s="106" t="e">
        <f t="shared" si="8"/>
        <v>#NAME?</v>
      </c>
      <c r="K44" s="104" t="e">
        <f t="shared" si="2"/>
        <v>#NAME?</v>
      </c>
    </row>
    <row r="45" spans="1:11" ht="12.75">
      <c r="A45" s="101" t="e">
        <f>EDATE(A44,1)</f>
        <v>#NAME?</v>
      </c>
      <c r="B45" s="102">
        <f t="shared" si="5"/>
        <v>36</v>
      </c>
      <c r="C45" s="103" t="e">
        <f>VLOOKUP(MONTH(A45),Generation!$L$23:$O$34,4)</f>
        <v>#NAME?</v>
      </c>
      <c r="D45" s="104" t="e">
        <f t="shared" si="3"/>
        <v>#NAME?</v>
      </c>
      <c r="G45" s="105">
        <f t="shared" si="0"/>
        <v>63.8</v>
      </c>
      <c r="H45" s="104" t="e">
        <f t="shared" si="1"/>
        <v>#NAME?</v>
      </c>
      <c r="I45" s="104"/>
      <c r="J45" s="106" t="e">
        <f t="shared" si="8"/>
        <v>#NAME?</v>
      </c>
      <c r="K45" s="104" t="e">
        <f t="shared" si="2"/>
        <v>#NAME?</v>
      </c>
    </row>
    <row r="46" spans="1:11" ht="12.75">
      <c r="A46" s="101" t="e">
        <f>EDATE(A45,1)</f>
        <v>#NAME?</v>
      </c>
      <c r="B46" s="102">
        <f t="shared" si="5"/>
        <v>37</v>
      </c>
      <c r="C46" s="103" t="e">
        <f>VLOOKUP(MONTH(A46),Generation!$L$23:$O$34,4)</f>
        <v>#NAME?</v>
      </c>
      <c r="D46" s="104" t="e">
        <f t="shared" si="3"/>
        <v>#NAME?</v>
      </c>
      <c r="G46" s="105">
        <f t="shared" si="0"/>
        <v>63.8</v>
      </c>
      <c r="H46" s="104" t="e">
        <f t="shared" si="1"/>
        <v>#NAME?</v>
      </c>
      <c r="I46" s="104"/>
      <c r="J46" s="106" t="e">
        <f t="shared" si="8"/>
        <v>#NAME?</v>
      </c>
      <c r="K46" s="104" t="e">
        <f t="shared" si="2"/>
        <v>#NAME?</v>
      </c>
    </row>
    <row r="47" spans="1:11" ht="12.75">
      <c r="A47" s="101" t="e">
        <f>EDATE(A46,1)</f>
        <v>#NAME?</v>
      </c>
      <c r="B47" s="102">
        <f t="shared" si="5"/>
        <v>38</v>
      </c>
      <c r="C47" s="103" t="e">
        <f>VLOOKUP(MONTH(A47),Generation!$L$23:$O$34,4)</f>
        <v>#NAME?</v>
      </c>
      <c r="D47" s="104" t="e">
        <f t="shared" si="3"/>
        <v>#NAME?</v>
      </c>
      <c r="G47" s="105">
        <f t="shared" si="0"/>
        <v>63.8</v>
      </c>
      <c r="H47" s="104" t="e">
        <f t="shared" si="1"/>
        <v>#NAME?</v>
      </c>
      <c r="I47" s="104"/>
      <c r="J47" s="106" t="e">
        <f t="shared" si="8"/>
        <v>#NAME?</v>
      </c>
      <c r="K47" s="104" t="e">
        <f t="shared" si="2"/>
        <v>#NAME?</v>
      </c>
    </row>
    <row r="48" spans="1:11" ht="12.75">
      <c r="A48" s="101" t="e">
        <f>EDATE(A47,1)</f>
        <v>#NAME?</v>
      </c>
      <c r="B48" s="102">
        <f t="shared" si="5"/>
        <v>39</v>
      </c>
      <c r="C48" s="103" t="e">
        <f>VLOOKUP(MONTH(A48),Generation!$L$23:$O$34,4)</f>
        <v>#NAME?</v>
      </c>
      <c r="D48" s="104" t="e">
        <f t="shared" si="3"/>
        <v>#NAME?</v>
      </c>
      <c r="G48" s="105">
        <f t="shared" si="0"/>
        <v>63.8</v>
      </c>
      <c r="H48" s="104" t="e">
        <f t="shared" si="1"/>
        <v>#NAME?</v>
      </c>
      <c r="I48" s="104"/>
      <c r="J48" s="106" t="e">
        <f t="shared" si="8"/>
        <v>#NAME?</v>
      </c>
      <c r="K48" s="104" t="e">
        <f t="shared" si="2"/>
        <v>#NAME?</v>
      </c>
    </row>
    <row r="49" spans="1:11" ht="12.75">
      <c r="A49" s="101" t="e">
        <f>EDATE(A48,1)</f>
        <v>#NAME?</v>
      </c>
      <c r="B49" s="102">
        <f t="shared" si="5"/>
        <v>40</v>
      </c>
      <c r="C49" s="103" t="e">
        <f>VLOOKUP(MONTH(A49),Generation!$L$23:$O$34,4)</f>
        <v>#NAME?</v>
      </c>
      <c r="D49" s="104" t="e">
        <f t="shared" si="3"/>
        <v>#NAME?</v>
      </c>
      <c r="G49" s="105">
        <f t="shared" si="0"/>
        <v>63.8</v>
      </c>
      <c r="H49" s="104" t="e">
        <f t="shared" si="1"/>
        <v>#NAME?</v>
      </c>
      <c r="I49" s="104"/>
      <c r="J49" s="106" t="e">
        <f t="shared" si="8"/>
        <v>#NAME?</v>
      </c>
      <c r="K49" s="104" t="e">
        <f t="shared" si="2"/>
        <v>#NAME?</v>
      </c>
    </row>
    <row r="50" spans="1:11" ht="12.75">
      <c r="A50" s="101" t="e">
        <f>EDATE(A49,1)</f>
        <v>#NAME?</v>
      </c>
      <c r="B50" s="102">
        <f t="shared" si="5"/>
        <v>41</v>
      </c>
      <c r="C50" s="103" t="e">
        <f>VLOOKUP(MONTH(A50),Generation!$L$23:$O$34,4)</f>
        <v>#NAME?</v>
      </c>
      <c r="D50" s="104" t="e">
        <f t="shared" si="3"/>
        <v>#NAME?</v>
      </c>
      <c r="G50" s="105">
        <f t="shared" si="0"/>
        <v>63.8</v>
      </c>
      <c r="H50" s="104" t="e">
        <f t="shared" si="1"/>
        <v>#NAME?</v>
      </c>
      <c r="I50" s="104"/>
      <c r="J50" s="106" t="e">
        <f t="shared" si="8"/>
        <v>#NAME?</v>
      </c>
      <c r="K50" s="104" t="e">
        <f t="shared" si="2"/>
        <v>#NAME?</v>
      </c>
    </row>
    <row r="51" spans="1:11" ht="12.75">
      <c r="A51" s="101" t="e">
        <f>EDATE(A50,1)</f>
        <v>#NAME?</v>
      </c>
      <c r="B51" s="102">
        <f t="shared" si="5"/>
        <v>42</v>
      </c>
      <c r="C51" s="103" t="e">
        <f>VLOOKUP(MONTH(A51),Generation!$L$23:$O$34,4)</f>
        <v>#NAME?</v>
      </c>
      <c r="D51" s="104" t="e">
        <f t="shared" si="3"/>
        <v>#NAME?</v>
      </c>
      <c r="G51" s="105">
        <f t="shared" si="0"/>
        <v>63.8</v>
      </c>
      <c r="H51" s="104" t="e">
        <f t="shared" si="1"/>
        <v>#NAME?</v>
      </c>
      <c r="I51" s="104"/>
      <c r="J51" s="106" t="e">
        <f>J50</f>
        <v>#NAME?</v>
      </c>
      <c r="K51" s="104" t="e">
        <f t="shared" si="2"/>
        <v>#NAME?</v>
      </c>
    </row>
    <row r="52" spans="1:11" ht="12.75">
      <c r="A52" s="101" t="e">
        <f>EDATE(A51,1)</f>
        <v>#NAME?</v>
      </c>
      <c r="B52" s="102">
        <f t="shared" si="5"/>
        <v>43</v>
      </c>
      <c r="C52" s="103" t="e">
        <f>VLOOKUP(MONTH(A52),Generation!$L$23:$O$34,4)</f>
        <v>#NAME?</v>
      </c>
      <c r="D52" s="104" t="e">
        <f t="shared" si="3"/>
        <v>#NAME?</v>
      </c>
      <c r="G52" s="105">
        <f t="shared" si="0"/>
        <v>63.8</v>
      </c>
      <c r="H52" s="104" t="e">
        <f t="shared" si="1"/>
        <v>#NAME?</v>
      </c>
      <c r="I52" s="104"/>
      <c r="J52" s="106" t="e">
        <f>J51</f>
        <v>#NAME?</v>
      </c>
      <c r="K52" s="104" t="e">
        <f t="shared" si="2"/>
        <v>#NAME?</v>
      </c>
    </row>
    <row r="53" spans="1:11" ht="12.75">
      <c r="A53" s="101" t="e">
        <f>EDATE(A52,1)</f>
        <v>#NAME?</v>
      </c>
      <c r="B53" s="102">
        <f t="shared" si="5"/>
        <v>44</v>
      </c>
      <c r="C53" s="103" t="e">
        <f>VLOOKUP(MONTH(A53),Generation!$L$23:$O$34,4)</f>
        <v>#NAME?</v>
      </c>
      <c r="D53" s="104" t="e">
        <f t="shared" si="3"/>
        <v>#NAME?</v>
      </c>
      <c r="G53" s="105">
        <f t="shared" si="0"/>
        <v>63.8</v>
      </c>
      <c r="H53" s="104" t="e">
        <f t="shared" si="1"/>
        <v>#NAME?</v>
      </c>
      <c r="I53" s="206" t="e">
        <f>VLOOKUP(YEAR(A53),Inflation!$B$9:$E$31,4)</f>
        <v>#NAME?</v>
      </c>
      <c r="J53" s="106" t="e">
        <f>J52*(1+I53)</f>
        <v>#NAME?</v>
      </c>
      <c r="K53" s="104" t="e">
        <f t="shared" si="2"/>
        <v>#NAME?</v>
      </c>
    </row>
    <row r="54" spans="1:11" ht="12.75">
      <c r="A54" s="101" t="e">
        <f>EDATE(A53,1)</f>
        <v>#NAME?</v>
      </c>
      <c r="B54" s="102">
        <f t="shared" si="5"/>
        <v>45</v>
      </c>
      <c r="C54" s="103" t="e">
        <f>VLOOKUP(MONTH(A54),Generation!$L$23:$O$34,4)</f>
        <v>#NAME?</v>
      </c>
      <c r="D54" s="104" t="e">
        <f t="shared" si="3"/>
        <v>#NAME?</v>
      </c>
      <c r="G54" s="105">
        <f t="shared" si="0"/>
        <v>63.8</v>
      </c>
      <c r="H54" s="104" t="e">
        <f t="shared" si="1"/>
        <v>#NAME?</v>
      </c>
      <c r="I54" s="104"/>
      <c r="J54" s="106" t="e">
        <f aca="true" t="shared" si="9" ref="J54:J62">J53</f>
        <v>#NAME?</v>
      </c>
      <c r="K54" s="104" t="e">
        <f t="shared" si="2"/>
        <v>#NAME?</v>
      </c>
    </row>
    <row r="55" spans="1:11" ht="12.75">
      <c r="A55" s="101" t="e">
        <f>EDATE(A54,1)</f>
        <v>#NAME?</v>
      </c>
      <c r="B55" s="102">
        <f t="shared" si="5"/>
        <v>46</v>
      </c>
      <c r="C55" s="103" t="e">
        <f>VLOOKUP(MONTH(A55),Generation!$L$23:$O$34,4)</f>
        <v>#NAME?</v>
      </c>
      <c r="D55" s="104" t="e">
        <f t="shared" si="3"/>
        <v>#NAME?</v>
      </c>
      <c r="G55" s="105">
        <f t="shared" si="0"/>
        <v>63.8</v>
      </c>
      <c r="H55" s="104" t="e">
        <f t="shared" si="1"/>
        <v>#NAME?</v>
      </c>
      <c r="I55" s="104"/>
      <c r="J55" s="106" t="e">
        <f t="shared" si="9"/>
        <v>#NAME?</v>
      </c>
      <c r="K55" s="104" t="e">
        <f t="shared" si="2"/>
        <v>#NAME?</v>
      </c>
    </row>
    <row r="56" spans="1:11" ht="12.75">
      <c r="A56" s="101" t="e">
        <f>EDATE(A55,1)</f>
        <v>#NAME?</v>
      </c>
      <c r="B56" s="102">
        <f t="shared" si="5"/>
        <v>47</v>
      </c>
      <c r="C56" s="103" t="e">
        <f>VLOOKUP(MONTH(A56),Generation!$L$23:$O$34,4)</f>
        <v>#NAME?</v>
      </c>
      <c r="D56" s="104" t="e">
        <f t="shared" si="3"/>
        <v>#NAME?</v>
      </c>
      <c r="G56" s="105">
        <f t="shared" si="0"/>
        <v>63.8</v>
      </c>
      <c r="H56" s="104" t="e">
        <f t="shared" si="1"/>
        <v>#NAME?</v>
      </c>
      <c r="I56" s="104"/>
      <c r="J56" s="106" t="e">
        <f t="shared" si="9"/>
        <v>#NAME?</v>
      </c>
      <c r="K56" s="104" t="e">
        <f t="shared" si="2"/>
        <v>#NAME?</v>
      </c>
    </row>
    <row r="57" spans="1:11" ht="12.75">
      <c r="A57" s="101" t="e">
        <f>EDATE(A56,1)</f>
        <v>#NAME?</v>
      </c>
      <c r="B57" s="102">
        <f t="shared" si="5"/>
        <v>48</v>
      </c>
      <c r="C57" s="103" t="e">
        <f>VLOOKUP(MONTH(A57),Generation!$L$23:$O$34,4)</f>
        <v>#NAME?</v>
      </c>
      <c r="D57" s="104" t="e">
        <f t="shared" si="3"/>
        <v>#NAME?</v>
      </c>
      <c r="G57" s="105">
        <f t="shared" si="0"/>
        <v>63.8</v>
      </c>
      <c r="H57" s="104" t="e">
        <f t="shared" si="1"/>
        <v>#NAME?</v>
      </c>
      <c r="I57" s="104"/>
      <c r="J57" s="106" t="e">
        <f t="shared" si="9"/>
        <v>#NAME?</v>
      </c>
      <c r="K57" s="104" t="e">
        <f t="shared" si="2"/>
        <v>#NAME?</v>
      </c>
    </row>
    <row r="58" spans="1:11" ht="12.75">
      <c r="A58" s="101" t="e">
        <f>EDATE(A57,1)</f>
        <v>#NAME?</v>
      </c>
      <c r="B58" s="102">
        <f t="shared" si="5"/>
        <v>49</v>
      </c>
      <c r="C58" s="103" t="e">
        <f>VLOOKUP(MONTH(A58),Generation!$L$23:$O$34,4)</f>
        <v>#NAME?</v>
      </c>
      <c r="D58" s="104" t="e">
        <f t="shared" si="3"/>
        <v>#NAME?</v>
      </c>
      <c r="G58" s="105">
        <f t="shared" si="0"/>
        <v>63.8</v>
      </c>
      <c r="H58" s="104" t="e">
        <f t="shared" si="1"/>
        <v>#NAME?</v>
      </c>
      <c r="I58" s="104"/>
      <c r="J58" s="106" t="e">
        <f t="shared" si="9"/>
        <v>#NAME?</v>
      </c>
      <c r="K58" s="104" t="e">
        <f t="shared" si="2"/>
        <v>#NAME?</v>
      </c>
    </row>
    <row r="59" spans="1:11" ht="12.75">
      <c r="A59" s="101" t="e">
        <f>EDATE(A58,1)</f>
        <v>#NAME?</v>
      </c>
      <c r="B59" s="102">
        <f t="shared" si="5"/>
        <v>50</v>
      </c>
      <c r="C59" s="103" t="e">
        <f>VLOOKUP(MONTH(A59),Generation!$L$23:$O$34,4)</f>
        <v>#NAME?</v>
      </c>
      <c r="D59" s="104" t="e">
        <f t="shared" si="3"/>
        <v>#NAME?</v>
      </c>
      <c r="G59" s="105">
        <f t="shared" si="0"/>
        <v>63.8</v>
      </c>
      <c r="H59" s="104" t="e">
        <f t="shared" si="1"/>
        <v>#NAME?</v>
      </c>
      <c r="I59" s="104"/>
      <c r="J59" s="106" t="e">
        <f t="shared" si="9"/>
        <v>#NAME?</v>
      </c>
      <c r="K59" s="104" t="e">
        <f t="shared" si="2"/>
        <v>#NAME?</v>
      </c>
    </row>
    <row r="60" spans="1:11" ht="12.75">
      <c r="A60" s="101" t="e">
        <f>EDATE(A59,1)</f>
        <v>#NAME?</v>
      </c>
      <c r="B60" s="102">
        <f t="shared" si="5"/>
        <v>51</v>
      </c>
      <c r="C60" s="103" t="e">
        <f>VLOOKUP(MONTH(A60),Generation!$L$23:$O$34,4)</f>
        <v>#NAME?</v>
      </c>
      <c r="D60" s="104" t="e">
        <f t="shared" si="3"/>
        <v>#NAME?</v>
      </c>
      <c r="G60" s="105">
        <f t="shared" si="0"/>
        <v>63.8</v>
      </c>
      <c r="H60" s="104" t="e">
        <f t="shared" si="1"/>
        <v>#NAME?</v>
      </c>
      <c r="I60" s="104"/>
      <c r="J60" s="106" t="e">
        <f t="shared" si="9"/>
        <v>#NAME?</v>
      </c>
      <c r="K60" s="104" t="e">
        <f t="shared" si="2"/>
        <v>#NAME?</v>
      </c>
    </row>
    <row r="61" spans="1:11" ht="12.75">
      <c r="A61" s="101" t="e">
        <f>EDATE(A60,1)</f>
        <v>#NAME?</v>
      </c>
      <c r="B61" s="102">
        <f t="shared" si="5"/>
        <v>52</v>
      </c>
      <c r="C61" s="103" t="e">
        <f>VLOOKUP(MONTH(A61),Generation!$L$23:$O$34,4)</f>
        <v>#NAME?</v>
      </c>
      <c r="D61" s="104" t="e">
        <f t="shared" si="3"/>
        <v>#NAME?</v>
      </c>
      <c r="G61" s="105">
        <f t="shared" si="0"/>
        <v>63.8</v>
      </c>
      <c r="H61" s="104" t="e">
        <f t="shared" si="1"/>
        <v>#NAME?</v>
      </c>
      <c r="I61" s="104"/>
      <c r="J61" s="106" t="e">
        <f t="shared" si="9"/>
        <v>#NAME?</v>
      </c>
      <c r="K61" s="104" t="e">
        <f t="shared" si="2"/>
        <v>#NAME?</v>
      </c>
    </row>
    <row r="62" spans="1:11" ht="12.75">
      <c r="A62" s="101" t="e">
        <f>EDATE(A61,1)</f>
        <v>#NAME?</v>
      </c>
      <c r="B62" s="102">
        <f t="shared" si="5"/>
        <v>53</v>
      </c>
      <c r="C62" s="103" t="e">
        <f>VLOOKUP(MONTH(A62),Generation!$L$23:$O$34,4)</f>
        <v>#NAME?</v>
      </c>
      <c r="D62" s="104" t="e">
        <f t="shared" si="3"/>
        <v>#NAME?</v>
      </c>
      <c r="G62" s="105">
        <f t="shared" si="0"/>
        <v>63.8</v>
      </c>
      <c r="H62" s="104" t="e">
        <f t="shared" si="1"/>
        <v>#NAME?</v>
      </c>
      <c r="I62" s="104"/>
      <c r="J62" s="106" t="e">
        <f t="shared" si="9"/>
        <v>#NAME?</v>
      </c>
      <c r="K62" s="104" t="e">
        <f t="shared" si="2"/>
        <v>#NAME?</v>
      </c>
    </row>
    <row r="63" spans="1:11" ht="12.75">
      <c r="A63" s="101" t="e">
        <f>EDATE(A62,1)</f>
        <v>#NAME?</v>
      </c>
      <c r="B63" s="102">
        <f t="shared" si="5"/>
        <v>54</v>
      </c>
      <c r="C63" s="103" t="e">
        <f>VLOOKUP(MONTH(A63),Generation!$L$23:$O$34,4)</f>
        <v>#NAME?</v>
      </c>
      <c r="D63" s="104" t="e">
        <f t="shared" si="3"/>
        <v>#NAME?</v>
      </c>
      <c r="G63" s="105">
        <f t="shared" si="0"/>
        <v>63.8</v>
      </c>
      <c r="H63" s="104" t="e">
        <f t="shared" si="1"/>
        <v>#NAME?</v>
      </c>
      <c r="I63" s="104"/>
      <c r="J63" s="106" t="e">
        <f>J62</f>
        <v>#NAME?</v>
      </c>
      <c r="K63" s="104" t="e">
        <f t="shared" si="2"/>
        <v>#NAME?</v>
      </c>
    </row>
    <row r="64" spans="1:11" ht="12.75">
      <c r="A64" s="101" t="e">
        <f>EDATE(A63,1)</f>
        <v>#NAME?</v>
      </c>
      <c r="B64" s="102">
        <f t="shared" si="5"/>
        <v>55</v>
      </c>
      <c r="C64" s="103" t="e">
        <f>VLOOKUP(MONTH(A64),Generation!$L$23:$O$34,4)</f>
        <v>#NAME?</v>
      </c>
      <c r="D64" s="104" t="e">
        <f t="shared" si="3"/>
        <v>#NAME?</v>
      </c>
      <c r="G64" s="105">
        <f t="shared" si="0"/>
        <v>63.8</v>
      </c>
      <c r="H64" s="104" t="e">
        <f t="shared" si="1"/>
        <v>#NAME?</v>
      </c>
      <c r="I64" s="104"/>
      <c r="J64" s="106" t="e">
        <f>J63</f>
        <v>#NAME?</v>
      </c>
      <c r="K64" s="104" t="e">
        <f t="shared" si="2"/>
        <v>#NAME?</v>
      </c>
    </row>
    <row r="65" spans="1:11" ht="12.75">
      <c r="A65" s="101" t="e">
        <f>EDATE(A64,1)</f>
        <v>#NAME?</v>
      </c>
      <c r="B65" s="102">
        <f t="shared" si="5"/>
        <v>56</v>
      </c>
      <c r="C65" s="103" t="e">
        <f>VLOOKUP(MONTH(A65),Generation!$L$23:$O$34,4)</f>
        <v>#NAME?</v>
      </c>
      <c r="D65" s="104" t="e">
        <f t="shared" si="3"/>
        <v>#NAME?</v>
      </c>
      <c r="G65" s="105">
        <f t="shared" si="0"/>
        <v>63.8</v>
      </c>
      <c r="H65" s="104" t="e">
        <f t="shared" si="1"/>
        <v>#NAME?</v>
      </c>
      <c r="I65" s="206" t="e">
        <f>VLOOKUP(YEAR(A65),Inflation!$B$9:$E$31,4)</f>
        <v>#NAME?</v>
      </c>
      <c r="J65" s="106" t="e">
        <f>J64*(1+I65)</f>
        <v>#NAME?</v>
      </c>
      <c r="K65" s="104" t="e">
        <f t="shared" si="2"/>
        <v>#NAME?</v>
      </c>
    </row>
    <row r="66" spans="1:11" ht="12.75">
      <c r="A66" s="101" t="e">
        <f>EDATE(A65,1)</f>
        <v>#NAME?</v>
      </c>
      <c r="B66" s="102">
        <f t="shared" si="5"/>
        <v>57</v>
      </c>
      <c r="C66" s="103" t="e">
        <f>VLOOKUP(MONTH(A66),Generation!$L$23:$O$34,4)</f>
        <v>#NAME?</v>
      </c>
      <c r="D66" s="104" t="e">
        <f t="shared" si="3"/>
        <v>#NAME?</v>
      </c>
      <c r="G66" s="105">
        <f t="shared" si="0"/>
        <v>63.8</v>
      </c>
      <c r="H66" s="104" t="e">
        <f t="shared" si="1"/>
        <v>#NAME?</v>
      </c>
      <c r="I66" s="104"/>
      <c r="J66" s="106" t="e">
        <f aca="true" t="shared" si="10" ref="J66:J74">J65</f>
        <v>#NAME?</v>
      </c>
      <c r="K66" s="104" t="e">
        <f t="shared" si="2"/>
        <v>#NAME?</v>
      </c>
    </row>
    <row r="67" spans="1:11" ht="12.75">
      <c r="A67" s="101" t="e">
        <f>EDATE(A66,1)</f>
        <v>#NAME?</v>
      </c>
      <c r="B67" s="102">
        <f t="shared" si="5"/>
        <v>58</v>
      </c>
      <c r="C67" s="103" t="e">
        <f>VLOOKUP(MONTH(A67),Generation!$L$23:$O$34,4)</f>
        <v>#NAME?</v>
      </c>
      <c r="D67" s="104" t="e">
        <f t="shared" si="3"/>
        <v>#NAME?</v>
      </c>
      <c r="G67" s="105">
        <f t="shared" si="0"/>
        <v>63.8</v>
      </c>
      <c r="H67" s="104" t="e">
        <f t="shared" si="1"/>
        <v>#NAME?</v>
      </c>
      <c r="I67" s="104"/>
      <c r="J67" s="106" t="e">
        <f t="shared" si="10"/>
        <v>#NAME?</v>
      </c>
      <c r="K67" s="104" t="e">
        <f t="shared" si="2"/>
        <v>#NAME?</v>
      </c>
    </row>
    <row r="68" spans="1:11" ht="12.75">
      <c r="A68" s="101" t="e">
        <f>EDATE(A67,1)</f>
        <v>#NAME?</v>
      </c>
      <c r="B68" s="102">
        <f t="shared" si="5"/>
        <v>59</v>
      </c>
      <c r="C68" s="103" t="e">
        <f>VLOOKUP(MONTH(A68),Generation!$L$23:$O$34,4)</f>
        <v>#NAME?</v>
      </c>
      <c r="D68" s="104" t="e">
        <f t="shared" si="3"/>
        <v>#NAME?</v>
      </c>
      <c r="G68" s="105">
        <f t="shared" si="0"/>
        <v>63.8</v>
      </c>
      <c r="H68" s="104" t="e">
        <f t="shared" si="1"/>
        <v>#NAME?</v>
      </c>
      <c r="I68" s="104"/>
      <c r="J68" s="106" t="e">
        <f t="shared" si="10"/>
        <v>#NAME?</v>
      </c>
      <c r="K68" s="104" t="e">
        <f t="shared" si="2"/>
        <v>#NAME?</v>
      </c>
    </row>
    <row r="69" spans="1:11" ht="12.75">
      <c r="A69" s="101" t="e">
        <f>EDATE(A68,1)</f>
        <v>#NAME?</v>
      </c>
      <c r="B69" s="102">
        <f t="shared" si="5"/>
        <v>60</v>
      </c>
      <c r="C69" s="103" t="e">
        <f>VLOOKUP(MONTH(A69),Generation!$L$23:$O$34,4)</f>
        <v>#NAME?</v>
      </c>
      <c r="D69" s="104" t="e">
        <f t="shared" si="3"/>
        <v>#NAME?</v>
      </c>
      <c r="G69" s="105">
        <f t="shared" si="0"/>
        <v>63.8</v>
      </c>
      <c r="H69" s="104" t="e">
        <f t="shared" si="1"/>
        <v>#NAME?</v>
      </c>
      <c r="I69" s="104"/>
      <c r="J69" s="106" t="e">
        <f t="shared" si="10"/>
        <v>#NAME?</v>
      </c>
      <c r="K69" s="104" t="e">
        <f t="shared" si="2"/>
        <v>#NAME?</v>
      </c>
    </row>
    <row r="70" spans="1:11" ht="12.75">
      <c r="A70" s="101" t="e">
        <f>EDATE(A69,1)</f>
        <v>#NAME?</v>
      </c>
      <c r="B70" s="102">
        <f t="shared" si="5"/>
        <v>61</v>
      </c>
      <c r="C70" s="103" t="e">
        <f>VLOOKUP(MONTH(A70),Generation!$L$23:$O$34,4)</f>
        <v>#NAME?</v>
      </c>
      <c r="D70" s="104" t="e">
        <f t="shared" si="3"/>
        <v>#NAME?</v>
      </c>
      <c r="G70" s="105">
        <f t="shared" si="0"/>
        <v>63.8</v>
      </c>
      <c r="H70" s="104" t="e">
        <f t="shared" si="1"/>
        <v>#NAME?</v>
      </c>
      <c r="I70" s="104"/>
      <c r="J70" s="106" t="e">
        <f t="shared" si="10"/>
        <v>#NAME?</v>
      </c>
      <c r="K70" s="104" t="e">
        <f t="shared" si="2"/>
        <v>#NAME?</v>
      </c>
    </row>
    <row r="71" spans="1:11" ht="12.75">
      <c r="A71" s="101" t="e">
        <f>EDATE(A70,1)</f>
        <v>#NAME?</v>
      </c>
      <c r="B71" s="102">
        <f t="shared" si="5"/>
        <v>62</v>
      </c>
      <c r="C71" s="103" t="e">
        <f>VLOOKUP(MONTH(A71),Generation!$L$23:$O$34,4)</f>
        <v>#NAME?</v>
      </c>
      <c r="D71" s="104" t="e">
        <f t="shared" si="3"/>
        <v>#NAME?</v>
      </c>
      <c r="G71" s="105">
        <f t="shared" si="0"/>
        <v>63.8</v>
      </c>
      <c r="H71" s="104" t="e">
        <f t="shared" si="1"/>
        <v>#NAME?</v>
      </c>
      <c r="I71" s="104"/>
      <c r="J71" s="106" t="e">
        <f t="shared" si="10"/>
        <v>#NAME?</v>
      </c>
      <c r="K71" s="104" t="e">
        <f t="shared" si="2"/>
        <v>#NAME?</v>
      </c>
    </row>
    <row r="72" spans="1:11" ht="12.75">
      <c r="A72" s="101" t="e">
        <f>EDATE(A71,1)</f>
        <v>#NAME?</v>
      </c>
      <c r="B72" s="102">
        <f t="shared" si="5"/>
        <v>63</v>
      </c>
      <c r="C72" s="103" t="e">
        <f>VLOOKUP(MONTH(A72),Generation!$L$23:$O$34,4)</f>
        <v>#NAME?</v>
      </c>
      <c r="D72" s="104" t="e">
        <f t="shared" si="3"/>
        <v>#NAME?</v>
      </c>
      <c r="G72" s="105">
        <f t="shared" si="0"/>
        <v>63.8</v>
      </c>
      <c r="H72" s="104" t="e">
        <f t="shared" si="1"/>
        <v>#NAME?</v>
      </c>
      <c r="I72" s="104"/>
      <c r="J72" s="106" t="e">
        <f t="shared" si="10"/>
        <v>#NAME?</v>
      </c>
      <c r="K72" s="104" t="e">
        <f t="shared" si="2"/>
        <v>#NAME?</v>
      </c>
    </row>
    <row r="73" spans="1:11" ht="12.75">
      <c r="A73" s="101" t="e">
        <f>EDATE(A72,1)</f>
        <v>#NAME?</v>
      </c>
      <c r="B73" s="102">
        <f t="shared" si="5"/>
        <v>64</v>
      </c>
      <c r="C73" s="103" t="e">
        <f>VLOOKUP(MONTH(A73),Generation!$L$23:$O$34,4)</f>
        <v>#NAME?</v>
      </c>
      <c r="D73" s="104" t="e">
        <f t="shared" si="3"/>
        <v>#NAME?</v>
      </c>
      <c r="G73" s="105">
        <f t="shared" si="0"/>
        <v>63.8</v>
      </c>
      <c r="H73" s="104" t="e">
        <f t="shared" si="1"/>
        <v>#NAME?</v>
      </c>
      <c r="I73" s="104"/>
      <c r="J73" s="106" t="e">
        <f t="shared" si="10"/>
        <v>#NAME?</v>
      </c>
      <c r="K73" s="104" t="e">
        <f t="shared" si="2"/>
        <v>#NAME?</v>
      </c>
    </row>
    <row r="74" spans="1:11" ht="12.75">
      <c r="A74" s="101" t="e">
        <f>EDATE(A73,1)</f>
        <v>#NAME?</v>
      </c>
      <c r="B74" s="102">
        <f t="shared" si="5"/>
        <v>65</v>
      </c>
      <c r="C74" s="103" t="e">
        <f>VLOOKUP(MONTH(A74),Generation!$L$23:$O$34,4)</f>
        <v>#NAME?</v>
      </c>
      <c r="D74" s="104" t="e">
        <f t="shared" si="3"/>
        <v>#NAME?</v>
      </c>
      <c r="G74" s="105">
        <f aca="true" t="shared" si="11" ref="G74:G137">$J$3</f>
        <v>63.8</v>
      </c>
      <c r="H74" s="104" t="e">
        <f aca="true" t="shared" si="12" ref="H74:H137">G74*C74</f>
        <v>#NAME?</v>
      </c>
      <c r="I74" s="104"/>
      <c r="J74" s="106" t="e">
        <f t="shared" si="10"/>
        <v>#NAME?</v>
      </c>
      <c r="K74" s="104" t="e">
        <f aca="true" t="shared" si="13" ref="K74:K137">J74*C74</f>
        <v>#NAME?</v>
      </c>
    </row>
    <row r="75" spans="1:11" ht="12.75">
      <c r="A75" s="101" t="e">
        <f>EDATE(A74,1)</f>
        <v>#NAME?</v>
      </c>
      <c r="B75" s="102">
        <f t="shared" si="5"/>
        <v>66</v>
      </c>
      <c r="C75" s="103" t="e">
        <f>VLOOKUP(MONTH(A75),Generation!$L$23:$O$34,4)</f>
        <v>#NAME?</v>
      </c>
      <c r="D75" s="104" t="e">
        <f aca="true" t="shared" si="14" ref="D75:D138">63.8*C75</f>
        <v>#NAME?</v>
      </c>
      <c r="G75" s="105">
        <f t="shared" si="11"/>
        <v>63.8</v>
      </c>
      <c r="H75" s="104" t="e">
        <f t="shared" si="12"/>
        <v>#NAME?</v>
      </c>
      <c r="I75" s="104"/>
      <c r="J75" s="106" t="e">
        <f>J74</f>
        <v>#NAME?</v>
      </c>
      <c r="K75" s="104" t="e">
        <f t="shared" si="13"/>
        <v>#NAME?</v>
      </c>
    </row>
    <row r="76" spans="1:11" ht="12.75">
      <c r="A76" s="101" t="e">
        <f>EDATE(A75,1)</f>
        <v>#NAME?</v>
      </c>
      <c r="B76" s="102">
        <f aca="true" t="shared" si="15" ref="B76:B139">B75+1</f>
        <v>67</v>
      </c>
      <c r="C76" s="103" t="e">
        <f>VLOOKUP(MONTH(A76),Generation!$L$23:$O$34,4)</f>
        <v>#NAME?</v>
      </c>
      <c r="D76" s="104" t="e">
        <f t="shared" si="14"/>
        <v>#NAME?</v>
      </c>
      <c r="G76" s="105">
        <f t="shared" si="11"/>
        <v>63.8</v>
      </c>
      <c r="H76" s="104" t="e">
        <f t="shared" si="12"/>
        <v>#NAME?</v>
      </c>
      <c r="I76" s="104"/>
      <c r="J76" s="106" t="e">
        <f>J75</f>
        <v>#NAME?</v>
      </c>
      <c r="K76" s="104" t="e">
        <f t="shared" si="13"/>
        <v>#NAME?</v>
      </c>
    </row>
    <row r="77" spans="1:11" ht="12.75">
      <c r="A77" s="101" t="e">
        <f>EDATE(A76,1)</f>
        <v>#NAME?</v>
      </c>
      <c r="B77" s="102">
        <f t="shared" si="15"/>
        <v>68</v>
      </c>
      <c r="C77" s="103" t="e">
        <f>VLOOKUP(MONTH(A77),Generation!$L$23:$O$34,4)</f>
        <v>#NAME?</v>
      </c>
      <c r="D77" s="104" t="e">
        <f t="shared" si="14"/>
        <v>#NAME?</v>
      </c>
      <c r="G77" s="105">
        <f t="shared" si="11"/>
        <v>63.8</v>
      </c>
      <c r="H77" s="104" t="e">
        <f t="shared" si="12"/>
        <v>#NAME?</v>
      </c>
      <c r="I77" s="206" t="e">
        <f>VLOOKUP(YEAR(A77),Inflation!$B$9:$E$31,4)</f>
        <v>#NAME?</v>
      </c>
      <c r="J77" s="106" t="e">
        <f>J76*(1+I77)</f>
        <v>#NAME?</v>
      </c>
      <c r="K77" s="104" t="e">
        <f t="shared" si="13"/>
        <v>#NAME?</v>
      </c>
    </row>
    <row r="78" spans="1:11" ht="12.75">
      <c r="A78" s="101" t="e">
        <f>EDATE(A77,1)</f>
        <v>#NAME?</v>
      </c>
      <c r="B78" s="102">
        <f t="shared" si="15"/>
        <v>69</v>
      </c>
      <c r="C78" s="103" t="e">
        <f>VLOOKUP(MONTH(A78),Generation!$L$23:$O$34,4)</f>
        <v>#NAME?</v>
      </c>
      <c r="D78" s="104" t="e">
        <f t="shared" si="14"/>
        <v>#NAME?</v>
      </c>
      <c r="G78" s="105">
        <f t="shared" si="11"/>
        <v>63.8</v>
      </c>
      <c r="H78" s="104" t="e">
        <f t="shared" si="12"/>
        <v>#NAME?</v>
      </c>
      <c r="I78" s="104"/>
      <c r="J78" s="106" t="e">
        <f aca="true" t="shared" si="16" ref="J78:J86">J77</f>
        <v>#NAME?</v>
      </c>
      <c r="K78" s="104" t="e">
        <f t="shared" si="13"/>
        <v>#NAME?</v>
      </c>
    </row>
    <row r="79" spans="1:11" ht="12.75">
      <c r="A79" s="101" t="e">
        <f>EDATE(A78,1)</f>
        <v>#NAME?</v>
      </c>
      <c r="B79" s="102">
        <f t="shared" si="15"/>
        <v>70</v>
      </c>
      <c r="C79" s="103" t="e">
        <f>VLOOKUP(MONTH(A79),Generation!$L$23:$O$34,4)</f>
        <v>#NAME?</v>
      </c>
      <c r="D79" s="104" t="e">
        <f t="shared" si="14"/>
        <v>#NAME?</v>
      </c>
      <c r="G79" s="105">
        <f t="shared" si="11"/>
        <v>63.8</v>
      </c>
      <c r="H79" s="104" t="e">
        <f t="shared" si="12"/>
        <v>#NAME?</v>
      </c>
      <c r="I79" s="104"/>
      <c r="J79" s="106" t="e">
        <f t="shared" si="16"/>
        <v>#NAME?</v>
      </c>
      <c r="K79" s="104" t="e">
        <f t="shared" si="13"/>
        <v>#NAME?</v>
      </c>
    </row>
    <row r="80" spans="1:11" ht="12.75">
      <c r="A80" s="101" t="e">
        <f>EDATE(A79,1)</f>
        <v>#NAME?</v>
      </c>
      <c r="B80" s="102">
        <f t="shared" si="15"/>
        <v>71</v>
      </c>
      <c r="C80" s="103" t="e">
        <f>VLOOKUP(MONTH(A80),Generation!$L$23:$O$34,4)</f>
        <v>#NAME?</v>
      </c>
      <c r="D80" s="104" t="e">
        <f t="shared" si="14"/>
        <v>#NAME?</v>
      </c>
      <c r="G80" s="105">
        <f t="shared" si="11"/>
        <v>63.8</v>
      </c>
      <c r="H80" s="104" t="e">
        <f t="shared" si="12"/>
        <v>#NAME?</v>
      </c>
      <c r="I80" s="104"/>
      <c r="J80" s="106" t="e">
        <f t="shared" si="16"/>
        <v>#NAME?</v>
      </c>
      <c r="K80" s="104" t="e">
        <f t="shared" si="13"/>
        <v>#NAME?</v>
      </c>
    </row>
    <row r="81" spans="1:11" ht="12.75">
      <c r="A81" s="101" t="e">
        <f>EDATE(A80,1)</f>
        <v>#NAME?</v>
      </c>
      <c r="B81" s="102">
        <f t="shared" si="15"/>
        <v>72</v>
      </c>
      <c r="C81" s="103" t="e">
        <f>VLOOKUP(MONTH(A81),Generation!$L$23:$O$34,4)</f>
        <v>#NAME?</v>
      </c>
      <c r="D81" s="104" t="e">
        <f t="shared" si="14"/>
        <v>#NAME?</v>
      </c>
      <c r="G81" s="105">
        <f t="shared" si="11"/>
        <v>63.8</v>
      </c>
      <c r="H81" s="104" t="e">
        <f t="shared" si="12"/>
        <v>#NAME?</v>
      </c>
      <c r="I81" s="104"/>
      <c r="J81" s="106" t="e">
        <f t="shared" si="16"/>
        <v>#NAME?</v>
      </c>
      <c r="K81" s="104" t="e">
        <f t="shared" si="13"/>
        <v>#NAME?</v>
      </c>
    </row>
    <row r="82" spans="1:11" ht="12.75">
      <c r="A82" s="101" t="e">
        <f>EDATE(A81,1)</f>
        <v>#NAME?</v>
      </c>
      <c r="B82" s="102">
        <f t="shared" si="15"/>
        <v>73</v>
      </c>
      <c r="C82" s="103" t="e">
        <f>VLOOKUP(MONTH(A82),Generation!$L$23:$O$34,4)</f>
        <v>#NAME?</v>
      </c>
      <c r="D82" s="104" t="e">
        <f t="shared" si="14"/>
        <v>#NAME?</v>
      </c>
      <c r="G82" s="105">
        <f t="shared" si="11"/>
        <v>63.8</v>
      </c>
      <c r="H82" s="104" t="e">
        <f t="shared" si="12"/>
        <v>#NAME?</v>
      </c>
      <c r="I82" s="104"/>
      <c r="J82" s="106" t="e">
        <f t="shared" si="16"/>
        <v>#NAME?</v>
      </c>
      <c r="K82" s="104" t="e">
        <f t="shared" si="13"/>
        <v>#NAME?</v>
      </c>
    </row>
    <row r="83" spans="1:11" ht="12.75">
      <c r="A83" s="101" t="e">
        <f>EDATE(A82,1)</f>
        <v>#NAME?</v>
      </c>
      <c r="B83" s="102">
        <f t="shared" si="15"/>
        <v>74</v>
      </c>
      <c r="C83" s="103" t="e">
        <f>VLOOKUP(MONTH(A83),Generation!$L$23:$O$34,4)</f>
        <v>#NAME?</v>
      </c>
      <c r="D83" s="104" t="e">
        <f t="shared" si="14"/>
        <v>#NAME?</v>
      </c>
      <c r="G83" s="105">
        <f t="shared" si="11"/>
        <v>63.8</v>
      </c>
      <c r="H83" s="104" t="e">
        <f t="shared" si="12"/>
        <v>#NAME?</v>
      </c>
      <c r="I83" s="104"/>
      <c r="J83" s="106" t="e">
        <f t="shared" si="16"/>
        <v>#NAME?</v>
      </c>
      <c r="K83" s="104" t="e">
        <f t="shared" si="13"/>
        <v>#NAME?</v>
      </c>
    </row>
    <row r="84" spans="1:11" ht="12.75">
      <c r="A84" s="101" t="e">
        <f>EDATE(A83,1)</f>
        <v>#NAME?</v>
      </c>
      <c r="B84" s="102">
        <f t="shared" si="15"/>
        <v>75</v>
      </c>
      <c r="C84" s="103" t="e">
        <f>VLOOKUP(MONTH(A84),Generation!$L$23:$O$34,4)</f>
        <v>#NAME?</v>
      </c>
      <c r="D84" s="104" t="e">
        <f t="shared" si="14"/>
        <v>#NAME?</v>
      </c>
      <c r="G84" s="105">
        <f t="shared" si="11"/>
        <v>63.8</v>
      </c>
      <c r="H84" s="104" t="e">
        <f t="shared" si="12"/>
        <v>#NAME?</v>
      </c>
      <c r="I84" s="104"/>
      <c r="J84" s="106" t="e">
        <f t="shared" si="16"/>
        <v>#NAME?</v>
      </c>
      <c r="K84" s="104" t="e">
        <f t="shared" si="13"/>
        <v>#NAME?</v>
      </c>
    </row>
    <row r="85" spans="1:11" ht="12.75">
      <c r="A85" s="101" t="e">
        <f>EDATE(A84,1)</f>
        <v>#NAME?</v>
      </c>
      <c r="B85" s="102">
        <f t="shared" si="15"/>
        <v>76</v>
      </c>
      <c r="C85" s="103" t="e">
        <f>VLOOKUP(MONTH(A85),Generation!$L$23:$O$34,4)</f>
        <v>#NAME?</v>
      </c>
      <c r="D85" s="104" t="e">
        <f t="shared" si="14"/>
        <v>#NAME?</v>
      </c>
      <c r="G85" s="105">
        <f t="shared" si="11"/>
        <v>63.8</v>
      </c>
      <c r="H85" s="104" t="e">
        <f t="shared" si="12"/>
        <v>#NAME?</v>
      </c>
      <c r="I85" s="104"/>
      <c r="J85" s="106" t="e">
        <f t="shared" si="16"/>
        <v>#NAME?</v>
      </c>
      <c r="K85" s="104" t="e">
        <f t="shared" si="13"/>
        <v>#NAME?</v>
      </c>
    </row>
    <row r="86" spans="1:11" ht="12.75">
      <c r="A86" s="101" t="e">
        <f>EDATE(A85,1)</f>
        <v>#NAME?</v>
      </c>
      <c r="B86" s="102">
        <f t="shared" si="15"/>
        <v>77</v>
      </c>
      <c r="C86" s="103" t="e">
        <f>VLOOKUP(MONTH(A86),Generation!$L$23:$O$34,4)</f>
        <v>#NAME?</v>
      </c>
      <c r="D86" s="104" t="e">
        <f t="shared" si="14"/>
        <v>#NAME?</v>
      </c>
      <c r="G86" s="105">
        <f t="shared" si="11"/>
        <v>63.8</v>
      </c>
      <c r="H86" s="104" t="e">
        <f t="shared" si="12"/>
        <v>#NAME?</v>
      </c>
      <c r="I86" s="104"/>
      <c r="J86" s="106" t="e">
        <f t="shared" si="16"/>
        <v>#NAME?</v>
      </c>
      <c r="K86" s="104" t="e">
        <f t="shared" si="13"/>
        <v>#NAME?</v>
      </c>
    </row>
    <row r="87" spans="1:11" ht="12.75">
      <c r="A87" s="101" t="e">
        <f>EDATE(A86,1)</f>
        <v>#NAME?</v>
      </c>
      <c r="B87" s="102">
        <f t="shared" si="15"/>
        <v>78</v>
      </c>
      <c r="C87" s="103" t="e">
        <f>VLOOKUP(MONTH(A87),Generation!$L$23:$O$34,4)</f>
        <v>#NAME?</v>
      </c>
      <c r="D87" s="104" t="e">
        <f t="shared" si="14"/>
        <v>#NAME?</v>
      </c>
      <c r="G87" s="105">
        <f t="shared" si="11"/>
        <v>63.8</v>
      </c>
      <c r="H87" s="104" t="e">
        <f t="shared" si="12"/>
        <v>#NAME?</v>
      </c>
      <c r="I87" s="104"/>
      <c r="J87" s="106" t="e">
        <f>J86</f>
        <v>#NAME?</v>
      </c>
      <c r="K87" s="104" t="e">
        <f t="shared" si="13"/>
        <v>#NAME?</v>
      </c>
    </row>
    <row r="88" spans="1:11" ht="12.75">
      <c r="A88" s="101" t="e">
        <f>EDATE(A87,1)</f>
        <v>#NAME?</v>
      </c>
      <c r="B88" s="102">
        <f t="shared" si="15"/>
        <v>79</v>
      </c>
      <c r="C88" s="103" t="e">
        <f>VLOOKUP(MONTH(A88),Generation!$L$23:$O$34,4)</f>
        <v>#NAME?</v>
      </c>
      <c r="D88" s="104" t="e">
        <f t="shared" si="14"/>
        <v>#NAME?</v>
      </c>
      <c r="G88" s="105">
        <f t="shared" si="11"/>
        <v>63.8</v>
      </c>
      <c r="H88" s="104" t="e">
        <f t="shared" si="12"/>
        <v>#NAME?</v>
      </c>
      <c r="I88" s="104"/>
      <c r="J88" s="106" t="e">
        <f>J87</f>
        <v>#NAME?</v>
      </c>
      <c r="K88" s="104" t="e">
        <f t="shared" si="13"/>
        <v>#NAME?</v>
      </c>
    </row>
    <row r="89" spans="1:11" ht="12.75">
      <c r="A89" s="101" t="e">
        <f>EDATE(A88,1)</f>
        <v>#NAME?</v>
      </c>
      <c r="B89" s="102">
        <f t="shared" si="15"/>
        <v>80</v>
      </c>
      <c r="C89" s="103" t="e">
        <f>VLOOKUP(MONTH(A89),Generation!$L$23:$O$34,4)</f>
        <v>#NAME?</v>
      </c>
      <c r="D89" s="104" t="e">
        <f t="shared" si="14"/>
        <v>#NAME?</v>
      </c>
      <c r="G89" s="105">
        <f t="shared" si="11"/>
        <v>63.8</v>
      </c>
      <c r="H89" s="104" t="e">
        <f t="shared" si="12"/>
        <v>#NAME?</v>
      </c>
      <c r="I89" s="206" t="e">
        <f>VLOOKUP(YEAR(A89),Inflation!$B$9:$E$31,4)</f>
        <v>#NAME?</v>
      </c>
      <c r="J89" s="106" t="e">
        <f>J88*(1+I89)</f>
        <v>#NAME?</v>
      </c>
      <c r="K89" s="104" t="e">
        <f t="shared" si="13"/>
        <v>#NAME?</v>
      </c>
    </row>
    <row r="90" spans="1:11" ht="12.75">
      <c r="A90" s="101" t="e">
        <f>EDATE(A89,1)</f>
        <v>#NAME?</v>
      </c>
      <c r="B90" s="102">
        <f t="shared" si="15"/>
        <v>81</v>
      </c>
      <c r="C90" s="103" t="e">
        <f>VLOOKUP(MONTH(A90),Generation!$L$23:$O$34,4)</f>
        <v>#NAME?</v>
      </c>
      <c r="D90" s="104" t="e">
        <f t="shared" si="14"/>
        <v>#NAME?</v>
      </c>
      <c r="G90" s="105">
        <f t="shared" si="11"/>
        <v>63.8</v>
      </c>
      <c r="H90" s="104" t="e">
        <f t="shared" si="12"/>
        <v>#NAME?</v>
      </c>
      <c r="I90" s="104"/>
      <c r="J90" s="106" t="e">
        <f aca="true" t="shared" si="17" ref="J90:J98">J89</f>
        <v>#NAME?</v>
      </c>
      <c r="K90" s="104" t="e">
        <f t="shared" si="13"/>
        <v>#NAME?</v>
      </c>
    </row>
    <row r="91" spans="1:11" ht="12.75">
      <c r="A91" s="101" t="e">
        <f>EDATE(A90,1)</f>
        <v>#NAME?</v>
      </c>
      <c r="B91" s="102">
        <f t="shared" si="15"/>
        <v>82</v>
      </c>
      <c r="C91" s="103" t="e">
        <f>VLOOKUP(MONTH(A91),Generation!$L$23:$O$34,4)</f>
        <v>#NAME?</v>
      </c>
      <c r="D91" s="104" t="e">
        <f t="shared" si="14"/>
        <v>#NAME?</v>
      </c>
      <c r="G91" s="105">
        <f t="shared" si="11"/>
        <v>63.8</v>
      </c>
      <c r="H91" s="104" t="e">
        <f t="shared" si="12"/>
        <v>#NAME?</v>
      </c>
      <c r="I91" s="104"/>
      <c r="J91" s="106" t="e">
        <f t="shared" si="17"/>
        <v>#NAME?</v>
      </c>
      <c r="K91" s="104" t="e">
        <f t="shared" si="13"/>
        <v>#NAME?</v>
      </c>
    </row>
    <row r="92" spans="1:11" ht="12.75">
      <c r="A92" s="101" t="e">
        <f>EDATE(A91,1)</f>
        <v>#NAME?</v>
      </c>
      <c r="B92" s="102">
        <f t="shared" si="15"/>
        <v>83</v>
      </c>
      <c r="C92" s="103" t="e">
        <f>VLOOKUP(MONTH(A92),Generation!$L$23:$O$34,4)</f>
        <v>#NAME?</v>
      </c>
      <c r="D92" s="104" t="e">
        <f t="shared" si="14"/>
        <v>#NAME?</v>
      </c>
      <c r="G92" s="105">
        <f t="shared" si="11"/>
        <v>63.8</v>
      </c>
      <c r="H92" s="104" t="e">
        <f t="shared" si="12"/>
        <v>#NAME?</v>
      </c>
      <c r="I92" s="104"/>
      <c r="J92" s="106" t="e">
        <f t="shared" si="17"/>
        <v>#NAME?</v>
      </c>
      <c r="K92" s="104" t="e">
        <f t="shared" si="13"/>
        <v>#NAME?</v>
      </c>
    </row>
    <row r="93" spans="1:11" ht="12.75">
      <c r="A93" s="101" t="e">
        <f>EDATE(A92,1)</f>
        <v>#NAME?</v>
      </c>
      <c r="B93" s="102">
        <f t="shared" si="15"/>
        <v>84</v>
      </c>
      <c r="C93" s="103" t="e">
        <f>VLOOKUP(MONTH(A93),Generation!$L$23:$O$34,4)</f>
        <v>#NAME?</v>
      </c>
      <c r="D93" s="104" t="e">
        <f t="shared" si="14"/>
        <v>#NAME?</v>
      </c>
      <c r="G93" s="105">
        <f t="shared" si="11"/>
        <v>63.8</v>
      </c>
      <c r="H93" s="104" t="e">
        <f t="shared" si="12"/>
        <v>#NAME?</v>
      </c>
      <c r="I93" s="104"/>
      <c r="J93" s="106" t="e">
        <f t="shared" si="17"/>
        <v>#NAME?</v>
      </c>
      <c r="K93" s="104" t="e">
        <f t="shared" si="13"/>
        <v>#NAME?</v>
      </c>
    </row>
    <row r="94" spans="1:11" ht="12.75">
      <c r="A94" s="101" t="e">
        <f>EDATE(A93,1)</f>
        <v>#NAME?</v>
      </c>
      <c r="B94" s="102">
        <f t="shared" si="15"/>
        <v>85</v>
      </c>
      <c r="C94" s="103" t="e">
        <f>VLOOKUP(MONTH(A94),Generation!$L$23:$O$34,4)</f>
        <v>#NAME?</v>
      </c>
      <c r="D94" s="104" t="e">
        <f t="shared" si="14"/>
        <v>#NAME?</v>
      </c>
      <c r="G94" s="105">
        <f t="shared" si="11"/>
        <v>63.8</v>
      </c>
      <c r="H94" s="104" t="e">
        <f t="shared" si="12"/>
        <v>#NAME?</v>
      </c>
      <c r="I94" s="104"/>
      <c r="J94" s="106" t="e">
        <f t="shared" si="17"/>
        <v>#NAME?</v>
      </c>
      <c r="K94" s="104" t="e">
        <f t="shared" si="13"/>
        <v>#NAME?</v>
      </c>
    </row>
    <row r="95" spans="1:11" ht="12.75">
      <c r="A95" s="101" t="e">
        <f>EDATE(A94,1)</f>
        <v>#NAME?</v>
      </c>
      <c r="B95" s="102">
        <f t="shared" si="15"/>
        <v>86</v>
      </c>
      <c r="C95" s="103" t="e">
        <f>VLOOKUP(MONTH(A95),Generation!$L$23:$O$34,4)</f>
        <v>#NAME?</v>
      </c>
      <c r="D95" s="104" t="e">
        <f t="shared" si="14"/>
        <v>#NAME?</v>
      </c>
      <c r="G95" s="105">
        <f t="shared" si="11"/>
        <v>63.8</v>
      </c>
      <c r="H95" s="104" t="e">
        <f t="shared" si="12"/>
        <v>#NAME?</v>
      </c>
      <c r="I95" s="104"/>
      <c r="J95" s="106" t="e">
        <f t="shared" si="17"/>
        <v>#NAME?</v>
      </c>
      <c r="K95" s="104" t="e">
        <f t="shared" si="13"/>
        <v>#NAME?</v>
      </c>
    </row>
    <row r="96" spans="1:11" ht="12.75">
      <c r="A96" s="101" t="e">
        <f>EDATE(A95,1)</f>
        <v>#NAME?</v>
      </c>
      <c r="B96" s="102">
        <f t="shared" si="15"/>
        <v>87</v>
      </c>
      <c r="C96" s="103" t="e">
        <f>VLOOKUP(MONTH(A96),Generation!$L$23:$O$34,4)</f>
        <v>#NAME?</v>
      </c>
      <c r="D96" s="104" t="e">
        <f t="shared" si="14"/>
        <v>#NAME?</v>
      </c>
      <c r="G96" s="105">
        <f t="shared" si="11"/>
        <v>63.8</v>
      </c>
      <c r="H96" s="104" t="e">
        <f t="shared" si="12"/>
        <v>#NAME?</v>
      </c>
      <c r="I96" s="104"/>
      <c r="J96" s="106" t="e">
        <f t="shared" si="17"/>
        <v>#NAME?</v>
      </c>
      <c r="K96" s="104" t="e">
        <f t="shared" si="13"/>
        <v>#NAME?</v>
      </c>
    </row>
    <row r="97" spans="1:11" ht="12.75">
      <c r="A97" s="101" t="e">
        <f>EDATE(A96,1)</f>
        <v>#NAME?</v>
      </c>
      <c r="B97" s="102">
        <f t="shared" si="15"/>
        <v>88</v>
      </c>
      <c r="C97" s="103" t="e">
        <f>VLOOKUP(MONTH(A97),Generation!$L$23:$O$34,4)</f>
        <v>#NAME?</v>
      </c>
      <c r="D97" s="104" t="e">
        <f t="shared" si="14"/>
        <v>#NAME?</v>
      </c>
      <c r="G97" s="105">
        <f t="shared" si="11"/>
        <v>63.8</v>
      </c>
      <c r="H97" s="104" t="e">
        <f t="shared" si="12"/>
        <v>#NAME?</v>
      </c>
      <c r="I97" s="104"/>
      <c r="J97" s="106" t="e">
        <f t="shared" si="17"/>
        <v>#NAME?</v>
      </c>
      <c r="K97" s="104" t="e">
        <f t="shared" si="13"/>
        <v>#NAME?</v>
      </c>
    </row>
    <row r="98" spans="1:11" ht="12.75">
      <c r="A98" s="101" t="e">
        <f>EDATE(A97,1)</f>
        <v>#NAME?</v>
      </c>
      <c r="B98" s="102">
        <f t="shared" si="15"/>
        <v>89</v>
      </c>
      <c r="C98" s="103" t="e">
        <f>VLOOKUP(MONTH(A98),Generation!$L$23:$O$34,4)</f>
        <v>#NAME?</v>
      </c>
      <c r="D98" s="104" t="e">
        <f t="shared" si="14"/>
        <v>#NAME?</v>
      </c>
      <c r="G98" s="105">
        <f t="shared" si="11"/>
        <v>63.8</v>
      </c>
      <c r="H98" s="104" t="e">
        <f t="shared" si="12"/>
        <v>#NAME?</v>
      </c>
      <c r="I98" s="104"/>
      <c r="J98" s="106" t="e">
        <f t="shared" si="17"/>
        <v>#NAME?</v>
      </c>
      <c r="K98" s="104" t="e">
        <f t="shared" si="13"/>
        <v>#NAME?</v>
      </c>
    </row>
    <row r="99" spans="1:11" ht="12.75">
      <c r="A99" s="101" t="e">
        <f>EDATE(A98,1)</f>
        <v>#NAME?</v>
      </c>
      <c r="B99" s="102">
        <f t="shared" si="15"/>
        <v>90</v>
      </c>
      <c r="C99" s="103" t="e">
        <f>VLOOKUP(MONTH(A99),Generation!$L$23:$O$34,4)</f>
        <v>#NAME?</v>
      </c>
      <c r="D99" s="104" t="e">
        <f t="shared" si="14"/>
        <v>#NAME?</v>
      </c>
      <c r="G99" s="105">
        <f t="shared" si="11"/>
        <v>63.8</v>
      </c>
      <c r="H99" s="104" t="e">
        <f t="shared" si="12"/>
        <v>#NAME?</v>
      </c>
      <c r="I99" s="104"/>
      <c r="J99" s="106" t="e">
        <f>J98</f>
        <v>#NAME?</v>
      </c>
      <c r="K99" s="104" t="e">
        <f t="shared" si="13"/>
        <v>#NAME?</v>
      </c>
    </row>
    <row r="100" spans="1:11" ht="12.75">
      <c r="A100" s="101" t="e">
        <f>EDATE(A99,1)</f>
        <v>#NAME?</v>
      </c>
      <c r="B100" s="102">
        <f t="shared" si="15"/>
        <v>91</v>
      </c>
      <c r="C100" s="103" t="e">
        <f>VLOOKUP(MONTH(A100),Generation!$L$23:$O$34,4)</f>
        <v>#NAME?</v>
      </c>
      <c r="D100" s="104" t="e">
        <f t="shared" si="14"/>
        <v>#NAME?</v>
      </c>
      <c r="G100" s="105">
        <f t="shared" si="11"/>
        <v>63.8</v>
      </c>
      <c r="H100" s="104" t="e">
        <f t="shared" si="12"/>
        <v>#NAME?</v>
      </c>
      <c r="I100" s="104"/>
      <c r="J100" s="106" t="e">
        <f>J99</f>
        <v>#NAME?</v>
      </c>
      <c r="K100" s="104" t="e">
        <f t="shared" si="13"/>
        <v>#NAME?</v>
      </c>
    </row>
    <row r="101" spans="1:11" ht="12.75">
      <c r="A101" s="101" t="e">
        <f>EDATE(A100,1)</f>
        <v>#NAME?</v>
      </c>
      <c r="B101" s="102">
        <f t="shared" si="15"/>
        <v>92</v>
      </c>
      <c r="C101" s="103" t="e">
        <f>VLOOKUP(MONTH(A101),Generation!$L$23:$O$34,4)</f>
        <v>#NAME?</v>
      </c>
      <c r="D101" s="104" t="e">
        <f t="shared" si="14"/>
        <v>#NAME?</v>
      </c>
      <c r="G101" s="105">
        <f t="shared" si="11"/>
        <v>63.8</v>
      </c>
      <c r="H101" s="104" t="e">
        <f t="shared" si="12"/>
        <v>#NAME?</v>
      </c>
      <c r="I101" s="206" t="e">
        <f>VLOOKUP(YEAR(A101),Inflation!$B$9:$E$31,4)</f>
        <v>#NAME?</v>
      </c>
      <c r="J101" s="106" t="e">
        <f>J100*(1+I101)</f>
        <v>#NAME?</v>
      </c>
      <c r="K101" s="104" t="e">
        <f t="shared" si="13"/>
        <v>#NAME?</v>
      </c>
    </row>
    <row r="102" spans="1:11" ht="12.75">
      <c r="A102" s="101" t="e">
        <f>EDATE(A101,1)</f>
        <v>#NAME?</v>
      </c>
      <c r="B102" s="102">
        <f t="shared" si="15"/>
        <v>93</v>
      </c>
      <c r="C102" s="103" t="e">
        <f>VLOOKUP(MONTH(A102),Generation!$L$23:$O$34,4)</f>
        <v>#NAME?</v>
      </c>
      <c r="D102" s="104" t="e">
        <f t="shared" si="14"/>
        <v>#NAME?</v>
      </c>
      <c r="G102" s="105">
        <f t="shared" si="11"/>
        <v>63.8</v>
      </c>
      <c r="H102" s="104" t="e">
        <f t="shared" si="12"/>
        <v>#NAME?</v>
      </c>
      <c r="I102" s="104"/>
      <c r="J102" s="106" t="e">
        <f aca="true" t="shared" si="18" ref="J102:J110">J101</f>
        <v>#NAME?</v>
      </c>
      <c r="K102" s="104" t="e">
        <f t="shared" si="13"/>
        <v>#NAME?</v>
      </c>
    </row>
    <row r="103" spans="1:11" ht="12.75">
      <c r="A103" s="101" t="e">
        <f>EDATE(A102,1)</f>
        <v>#NAME?</v>
      </c>
      <c r="B103" s="102">
        <f t="shared" si="15"/>
        <v>94</v>
      </c>
      <c r="C103" s="103" t="e">
        <f>VLOOKUP(MONTH(A103),Generation!$L$23:$O$34,4)</f>
        <v>#NAME?</v>
      </c>
      <c r="D103" s="104" t="e">
        <f t="shared" si="14"/>
        <v>#NAME?</v>
      </c>
      <c r="G103" s="105">
        <f t="shared" si="11"/>
        <v>63.8</v>
      </c>
      <c r="H103" s="104" t="e">
        <f t="shared" si="12"/>
        <v>#NAME?</v>
      </c>
      <c r="I103" s="104"/>
      <c r="J103" s="106" t="e">
        <f t="shared" si="18"/>
        <v>#NAME?</v>
      </c>
      <c r="K103" s="104" t="e">
        <f t="shared" si="13"/>
        <v>#NAME?</v>
      </c>
    </row>
    <row r="104" spans="1:11" ht="12.75">
      <c r="A104" s="101" t="e">
        <f>EDATE(A103,1)</f>
        <v>#NAME?</v>
      </c>
      <c r="B104" s="102">
        <f t="shared" si="15"/>
        <v>95</v>
      </c>
      <c r="C104" s="103" t="e">
        <f>VLOOKUP(MONTH(A104),Generation!$L$23:$O$34,4)</f>
        <v>#NAME?</v>
      </c>
      <c r="D104" s="104" t="e">
        <f t="shared" si="14"/>
        <v>#NAME?</v>
      </c>
      <c r="G104" s="105">
        <f t="shared" si="11"/>
        <v>63.8</v>
      </c>
      <c r="H104" s="104" t="e">
        <f t="shared" si="12"/>
        <v>#NAME?</v>
      </c>
      <c r="I104" s="104"/>
      <c r="J104" s="106" t="e">
        <f t="shared" si="18"/>
        <v>#NAME?</v>
      </c>
      <c r="K104" s="104" t="e">
        <f t="shared" si="13"/>
        <v>#NAME?</v>
      </c>
    </row>
    <row r="105" spans="1:11" ht="12.75">
      <c r="A105" s="101" t="e">
        <f>EDATE(A104,1)</f>
        <v>#NAME?</v>
      </c>
      <c r="B105" s="102">
        <f t="shared" si="15"/>
        <v>96</v>
      </c>
      <c r="C105" s="103" t="e">
        <f>VLOOKUP(MONTH(A105),Generation!$L$23:$O$34,4)</f>
        <v>#NAME?</v>
      </c>
      <c r="D105" s="104" t="e">
        <f t="shared" si="14"/>
        <v>#NAME?</v>
      </c>
      <c r="G105" s="105">
        <f t="shared" si="11"/>
        <v>63.8</v>
      </c>
      <c r="H105" s="104" t="e">
        <f t="shared" si="12"/>
        <v>#NAME?</v>
      </c>
      <c r="I105" s="104"/>
      <c r="J105" s="106" t="e">
        <f t="shared" si="18"/>
        <v>#NAME?</v>
      </c>
      <c r="K105" s="104" t="e">
        <f t="shared" si="13"/>
        <v>#NAME?</v>
      </c>
    </row>
    <row r="106" spans="1:11" ht="12.75">
      <c r="A106" s="101" t="e">
        <f>EDATE(A105,1)</f>
        <v>#NAME?</v>
      </c>
      <c r="B106" s="102">
        <f t="shared" si="15"/>
        <v>97</v>
      </c>
      <c r="C106" s="103" t="e">
        <f>VLOOKUP(MONTH(A106),Generation!$L$23:$O$34,4)</f>
        <v>#NAME?</v>
      </c>
      <c r="D106" s="104" t="e">
        <f t="shared" si="14"/>
        <v>#NAME?</v>
      </c>
      <c r="G106" s="105">
        <f t="shared" si="11"/>
        <v>63.8</v>
      </c>
      <c r="H106" s="104" t="e">
        <f t="shared" si="12"/>
        <v>#NAME?</v>
      </c>
      <c r="I106" s="104"/>
      <c r="J106" s="106" t="e">
        <f t="shared" si="18"/>
        <v>#NAME?</v>
      </c>
      <c r="K106" s="104" t="e">
        <f t="shared" si="13"/>
        <v>#NAME?</v>
      </c>
    </row>
    <row r="107" spans="1:11" ht="12.75">
      <c r="A107" s="101" t="e">
        <f>EDATE(A106,1)</f>
        <v>#NAME?</v>
      </c>
      <c r="B107" s="102">
        <f t="shared" si="15"/>
        <v>98</v>
      </c>
      <c r="C107" s="103" t="e">
        <f>VLOOKUP(MONTH(A107),Generation!$L$23:$O$34,4)</f>
        <v>#NAME?</v>
      </c>
      <c r="D107" s="104" t="e">
        <f t="shared" si="14"/>
        <v>#NAME?</v>
      </c>
      <c r="G107" s="105">
        <f t="shared" si="11"/>
        <v>63.8</v>
      </c>
      <c r="H107" s="104" t="e">
        <f t="shared" si="12"/>
        <v>#NAME?</v>
      </c>
      <c r="I107" s="104"/>
      <c r="J107" s="106" t="e">
        <f t="shared" si="18"/>
        <v>#NAME?</v>
      </c>
      <c r="K107" s="104" t="e">
        <f t="shared" si="13"/>
        <v>#NAME?</v>
      </c>
    </row>
    <row r="108" spans="1:11" ht="12.75">
      <c r="A108" s="101" t="e">
        <f>EDATE(A107,1)</f>
        <v>#NAME?</v>
      </c>
      <c r="B108" s="102">
        <f t="shared" si="15"/>
        <v>99</v>
      </c>
      <c r="C108" s="103" t="e">
        <f>VLOOKUP(MONTH(A108),Generation!$L$23:$O$34,4)</f>
        <v>#NAME?</v>
      </c>
      <c r="D108" s="104" t="e">
        <f t="shared" si="14"/>
        <v>#NAME?</v>
      </c>
      <c r="G108" s="105">
        <f t="shared" si="11"/>
        <v>63.8</v>
      </c>
      <c r="H108" s="104" t="e">
        <f t="shared" si="12"/>
        <v>#NAME?</v>
      </c>
      <c r="I108" s="104"/>
      <c r="J108" s="106" t="e">
        <f t="shared" si="18"/>
        <v>#NAME?</v>
      </c>
      <c r="K108" s="104" t="e">
        <f t="shared" si="13"/>
        <v>#NAME?</v>
      </c>
    </row>
    <row r="109" spans="1:11" ht="12.75">
      <c r="A109" s="101" t="e">
        <f>EDATE(A108,1)</f>
        <v>#NAME?</v>
      </c>
      <c r="B109" s="102">
        <f t="shared" si="15"/>
        <v>100</v>
      </c>
      <c r="C109" s="103" t="e">
        <f>VLOOKUP(MONTH(A109),Generation!$L$23:$O$34,4)</f>
        <v>#NAME?</v>
      </c>
      <c r="D109" s="104" t="e">
        <f t="shared" si="14"/>
        <v>#NAME?</v>
      </c>
      <c r="G109" s="105">
        <f t="shared" si="11"/>
        <v>63.8</v>
      </c>
      <c r="H109" s="104" t="e">
        <f t="shared" si="12"/>
        <v>#NAME?</v>
      </c>
      <c r="I109" s="104"/>
      <c r="J109" s="106" t="e">
        <f t="shared" si="18"/>
        <v>#NAME?</v>
      </c>
      <c r="K109" s="104" t="e">
        <f t="shared" si="13"/>
        <v>#NAME?</v>
      </c>
    </row>
    <row r="110" spans="1:11" ht="12.75">
      <c r="A110" s="101" t="e">
        <f>EDATE(A109,1)</f>
        <v>#NAME?</v>
      </c>
      <c r="B110" s="102">
        <f t="shared" si="15"/>
        <v>101</v>
      </c>
      <c r="C110" s="103" t="e">
        <f>VLOOKUP(MONTH(A110),Generation!$L$23:$O$34,4)</f>
        <v>#NAME?</v>
      </c>
      <c r="D110" s="104" t="e">
        <f t="shared" si="14"/>
        <v>#NAME?</v>
      </c>
      <c r="G110" s="105">
        <f t="shared" si="11"/>
        <v>63.8</v>
      </c>
      <c r="H110" s="104" t="e">
        <f t="shared" si="12"/>
        <v>#NAME?</v>
      </c>
      <c r="I110" s="104"/>
      <c r="J110" s="106" t="e">
        <f t="shared" si="18"/>
        <v>#NAME?</v>
      </c>
      <c r="K110" s="104" t="e">
        <f t="shared" si="13"/>
        <v>#NAME?</v>
      </c>
    </row>
    <row r="111" spans="1:11" ht="12.75">
      <c r="A111" s="101" t="e">
        <f>EDATE(A110,1)</f>
        <v>#NAME?</v>
      </c>
      <c r="B111" s="102">
        <f t="shared" si="15"/>
        <v>102</v>
      </c>
      <c r="C111" s="103" t="e">
        <f>VLOOKUP(MONTH(A111),Generation!$L$23:$O$34,4)</f>
        <v>#NAME?</v>
      </c>
      <c r="D111" s="104" t="e">
        <f t="shared" si="14"/>
        <v>#NAME?</v>
      </c>
      <c r="G111" s="105">
        <f t="shared" si="11"/>
        <v>63.8</v>
      </c>
      <c r="H111" s="104" t="e">
        <f t="shared" si="12"/>
        <v>#NAME?</v>
      </c>
      <c r="I111" s="104"/>
      <c r="J111" s="106" t="e">
        <f>J110</f>
        <v>#NAME?</v>
      </c>
      <c r="K111" s="104" t="e">
        <f t="shared" si="13"/>
        <v>#NAME?</v>
      </c>
    </row>
    <row r="112" spans="1:11" ht="12.75">
      <c r="A112" s="101" t="e">
        <f>EDATE(A111,1)</f>
        <v>#NAME?</v>
      </c>
      <c r="B112" s="102">
        <f t="shared" si="15"/>
        <v>103</v>
      </c>
      <c r="C112" s="103" t="e">
        <f>VLOOKUP(MONTH(A112),Generation!$L$23:$O$34,4)</f>
        <v>#NAME?</v>
      </c>
      <c r="D112" s="104" t="e">
        <f t="shared" si="14"/>
        <v>#NAME?</v>
      </c>
      <c r="G112" s="105">
        <f t="shared" si="11"/>
        <v>63.8</v>
      </c>
      <c r="H112" s="104" t="e">
        <f t="shared" si="12"/>
        <v>#NAME?</v>
      </c>
      <c r="I112" s="104"/>
      <c r="J112" s="106" t="e">
        <f>J111</f>
        <v>#NAME?</v>
      </c>
      <c r="K112" s="104" t="e">
        <f t="shared" si="13"/>
        <v>#NAME?</v>
      </c>
    </row>
    <row r="113" spans="1:11" ht="12.75">
      <c r="A113" s="101" t="e">
        <f>EDATE(A112,1)</f>
        <v>#NAME?</v>
      </c>
      <c r="B113" s="102">
        <f t="shared" si="15"/>
        <v>104</v>
      </c>
      <c r="C113" s="103" t="e">
        <f>VLOOKUP(MONTH(A113),Generation!$L$23:$O$34,4)</f>
        <v>#NAME?</v>
      </c>
      <c r="D113" s="104" t="e">
        <f t="shared" si="14"/>
        <v>#NAME?</v>
      </c>
      <c r="G113" s="105">
        <f t="shared" si="11"/>
        <v>63.8</v>
      </c>
      <c r="H113" s="104" t="e">
        <f t="shared" si="12"/>
        <v>#NAME?</v>
      </c>
      <c r="I113" s="206" t="e">
        <f>VLOOKUP(YEAR(A113),Inflation!$B$9:$E$31,4)</f>
        <v>#NAME?</v>
      </c>
      <c r="J113" s="106" t="e">
        <f>J112*(1+I113)</f>
        <v>#NAME?</v>
      </c>
      <c r="K113" s="104" t="e">
        <f t="shared" si="13"/>
        <v>#NAME?</v>
      </c>
    </row>
    <row r="114" spans="1:11" ht="12.75">
      <c r="A114" s="101" t="e">
        <f>EDATE(A113,1)</f>
        <v>#NAME?</v>
      </c>
      <c r="B114" s="102">
        <f t="shared" si="15"/>
        <v>105</v>
      </c>
      <c r="C114" s="103" t="e">
        <f>VLOOKUP(MONTH(A114),Generation!$L$23:$O$34,4)</f>
        <v>#NAME?</v>
      </c>
      <c r="D114" s="104" t="e">
        <f t="shared" si="14"/>
        <v>#NAME?</v>
      </c>
      <c r="G114" s="105">
        <f t="shared" si="11"/>
        <v>63.8</v>
      </c>
      <c r="H114" s="104" t="e">
        <f t="shared" si="12"/>
        <v>#NAME?</v>
      </c>
      <c r="I114" s="104"/>
      <c r="J114" s="106" t="e">
        <f aca="true" t="shared" si="19" ref="J114:J177">J113</f>
        <v>#NAME?</v>
      </c>
      <c r="K114" s="104" t="e">
        <f t="shared" si="13"/>
        <v>#NAME?</v>
      </c>
    </row>
    <row r="115" spans="1:11" ht="12.75">
      <c r="A115" s="101" t="e">
        <f>EDATE(A114,1)</f>
        <v>#NAME?</v>
      </c>
      <c r="B115" s="102">
        <f t="shared" si="15"/>
        <v>106</v>
      </c>
      <c r="C115" s="103" t="e">
        <f>VLOOKUP(MONTH(A115),Generation!$L$23:$O$34,4)</f>
        <v>#NAME?</v>
      </c>
      <c r="D115" s="104" t="e">
        <f t="shared" si="14"/>
        <v>#NAME?</v>
      </c>
      <c r="G115" s="105">
        <f t="shared" si="11"/>
        <v>63.8</v>
      </c>
      <c r="H115" s="104" t="e">
        <f t="shared" si="12"/>
        <v>#NAME?</v>
      </c>
      <c r="I115" s="104"/>
      <c r="J115" s="106" t="e">
        <f t="shared" si="19"/>
        <v>#NAME?</v>
      </c>
      <c r="K115" s="104" t="e">
        <f t="shared" si="13"/>
        <v>#NAME?</v>
      </c>
    </row>
    <row r="116" spans="1:11" ht="12.75">
      <c r="A116" s="101" t="e">
        <f>EDATE(A115,1)</f>
        <v>#NAME?</v>
      </c>
      <c r="B116" s="102">
        <f t="shared" si="15"/>
        <v>107</v>
      </c>
      <c r="C116" s="103" t="e">
        <f>VLOOKUP(MONTH(A116),Generation!$L$23:$O$34,4)</f>
        <v>#NAME?</v>
      </c>
      <c r="D116" s="104" t="e">
        <f t="shared" si="14"/>
        <v>#NAME?</v>
      </c>
      <c r="G116" s="105">
        <f t="shared" si="11"/>
        <v>63.8</v>
      </c>
      <c r="H116" s="104" t="e">
        <f t="shared" si="12"/>
        <v>#NAME?</v>
      </c>
      <c r="I116" s="104"/>
      <c r="J116" s="106" t="e">
        <f t="shared" si="19"/>
        <v>#NAME?</v>
      </c>
      <c r="K116" s="104" t="e">
        <f t="shared" si="13"/>
        <v>#NAME?</v>
      </c>
    </row>
    <row r="117" spans="1:11" ht="12.75">
      <c r="A117" s="101" t="e">
        <f>EDATE(A116,1)</f>
        <v>#NAME?</v>
      </c>
      <c r="B117" s="102">
        <f t="shared" si="15"/>
        <v>108</v>
      </c>
      <c r="C117" s="103" t="e">
        <f>VLOOKUP(MONTH(A117),Generation!$L$23:$O$34,4)</f>
        <v>#NAME?</v>
      </c>
      <c r="D117" s="104" t="e">
        <f t="shared" si="14"/>
        <v>#NAME?</v>
      </c>
      <c r="G117" s="105">
        <f t="shared" si="11"/>
        <v>63.8</v>
      </c>
      <c r="H117" s="104" t="e">
        <f t="shared" si="12"/>
        <v>#NAME?</v>
      </c>
      <c r="I117" s="104"/>
      <c r="J117" s="106" t="e">
        <f t="shared" si="19"/>
        <v>#NAME?</v>
      </c>
      <c r="K117" s="104" t="e">
        <f t="shared" si="13"/>
        <v>#NAME?</v>
      </c>
    </row>
    <row r="118" spans="1:11" ht="12.75">
      <c r="A118" s="101" t="e">
        <f>EDATE(A117,1)</f>
        <v>#NAME?</v>
      </c>
      <c r="B118" s="102">
        <f t="shared" si="15"/>
        <v>109</v>
      </c>
      <c r="C118" s="103" t="e">
        <f>VLOOKUP(MONTH(A118),Generation!$L$23:$O$34,4)</f>
        <v>#NAME?</v>
      </c>
      <c r="D118" s="104" t="e">
        <f t="shared" si="14"/>
        <v>#NAME?</v>
      </c>
      <c r="G118" s="105">
        <f t="shared" si="11"/>
        <v>63.8</v>
      </c>
      <c r="H118" s="104" t="e">
        <f t="shared" si="12"/>
        <v>#NAME?</v>
      </c>
      <c r="I118" s="104"/>
      <c r="J118" s="106" t="e">
        <f t="shared" si="19"/>
        <v>#NAME?</v>
      </c>
      <c r="K118" s="104" t="e">
        <f t="shared" si="13"/>
        <v>#NAME?</v>
      </c>
    </row>
    <row r="119" spans="1:11" ht="12.75">
      <c r="A119" s="101" t="e">
        <f>EDATE(A118,1)</f>
        <v>#NAME?</v>
      </c>
      <c r="B119" s="102">
        <f t="shared" si="15"/>
        <v>110</v>
      </c>
      <c r="C119" s="103" t="e">
        <f>VLOOKUP(MONTH(A119),Generation!$L$23:$O$34,4)</f>
        <v>#NAME?</v>
      </c>
      <c r="D119" s="104" t="e">
        <f t="shared" si="14"/>
        <v>#NAME?</v>
      </c>
      <c r="G119" s="105">
        <f t="shared" si="11"/>
        <v>63.8</v>
      </c>
      <c r="H119" s="104" t="e">
        <f t="shared" si="12"/>
        <v>#NAME?</v>
      </c>
      <c r="I119" s="104"/>
      <c r="J119" s="106" t="e">
        <f t="shared" si="19"/>
        <v>#NAME?</v>
      </c>
      <c r="K119" s="104" t="e">
        <f t="shared" si="13"/>
        <v>#NAME?</v>
      </c>
    </row>
    <row r="120" spans="1:11" ht="12.75">
      <c r="A120" s="101" t="e">
        <f>EDATE(A119,1)</f>
        <v>#NAME?</v>
      </c>
      <c r="B120" s="102">
        <f t="shared" si="15"/>
        <v>111</v>
      </c>
      <c r="C120" s="103" t="e">
        <f>VLOOKUP(MONTH(A120),Generation!$L$23:$O$34,4)</f>
        <v>#NAME?</v>
      </c>
      <c r="D120" s="104" t="e">
        <f t="shared" si="14"/>
        <v>#NAME?</v>
      </c>
      <c r="G120" s="105">
        <f t="shared" si="11"/>
        <v>63.8</v>
      </c>
      <c r="H120" s="104" t="e">
        <f t="shared" si="12"/>
        <v>#NAME?</v>
      </c>
      <c r="I120" s="104"/>
      <c r="J120" s="106" t="e">
        <f t="shared" si="19"/>
        <v>#NAME?</v>
      </c>
      <c r="K120" s="104" t="e">
        <f t="shared" si="13"/>
        <v>#NAME?</v>
      </c>
    </row>
    <row r="121" spans="1:11" ht="12.75">
      <c r="A121" s="101" t="e">
        <f>EDATE(A120,1)</f>
        <v>#NAME?</v>
      </c>
      <c r="B121" s="102">
        <f t="shared" si="15"/>
        <v>112</v>
      </c>
      <c r="C121" s="103" t="e">
        <f>VLOOKUP(MONTH(A121),Generation!$L$23:$O$34,4)</f>
        <v>#NAME?</v>
      </c>
      <c r="D121" s="104" t="e">
        <f t="shared" si="14"/>
        <v>#NAME?</v>
      </c>
      <c r="G121" s="105">
        <f t="shared" si="11"/>
        <v>63.8</v>
      </c>
      <c r="H121" s="104" t="e">
        <f t="shared" si="12"/>
        <v>#NAME?</v>
      </c>
      <c r="I121" s="104"/>
      <c r="J121" s="106" t="e">
        <f t="shared" si="19"/>
        <v>#NAME?</v>
      </c>
      <c r="K121" s="104" t="e">
        <f t="shared" si="13"/>
        <v>#NAME?</v>
      </c>
    </row>
    <row r="122" spans="1:11" ht="12.75">
      <c r="A122" s="101" t="e">
        <f>EDATE(A121,1)</f>
        <v>#NAME?</v>
      </c>
      <c r="B122" s="102">
        <f t="shared" si="15"/>
        <v>113</v>
      </c>
      <c r="C122" s="103" t="e">
        <f>VLOOKUP(MONTH(A122),Generation!$L$23:$O$34,4)</f>
        <v>#NAME?</v>
      </c>
      <c r="D122" s="104" t="e">
        <f t="shared" si="14"/>
        <v>#NAME?</v>
      </c>
      <c r="G122" s="105">
        <f t="shared" si="11"/>
        <v>63.8</v>
      </c>
      <c r="H122" s="104" t="e">
        <f t="shared" si="12"/>
        <v>#NAME?</v>
      </c>
      <c r="I122" s="104"/>
      <c r="J122" s="106" t="e">
        <f t="shared" si="19"/>
        <v>#NAME?</v>
      </c>
      <c r="K122" s="104" t="e">
        <f t="shared" si="13"/>
        <v>#NAME?</v>
      </c>
    </row>
    <row r="123" spans="1:11" ht="12.75">
      <c r="A123" s="101" t="e">
        <f>EDATE(A122,1)</f>
        <v>#NAME?</v>
      </c>
      <c r="B123" s="102">
        <f t="shared" si="15"/>
        <v>114</v>
      </c>
      <c r="C123" s="103" t="e">
        <f>VLOOKUP(MONTH(A123),Generation!$L$23:$O$34,4)</f>
        <v>#NAME?</v>
      </c>
      <c r="D123" s="104" t="e">
        <f t="shared" si="14"/>
        <v>#NAME?</v>
      </c>
      <c r="G123" s="105">
        <f t="shared" si="11"/>
        <v>63.8</v>
      </c>
      <c r="H123" s="104" t="e">
        <f t="shared" si="12"/>
        <v>#NAME?</v>
      </c>
      <c r="I123" s="104"/>
      <c r="J123" s="106" t="e">
        <f t="shared" si="19"/>
        <v>#NAME?</v>
      </c>
      <c r="K123" s="104" t="e">
        <f t="shared" si="13"/>
        <v>#NAME?</v>
      </c>
    </row>
    <row r="124" spans="1:11" ht="12.75">
      <c r="A124" s="101" t="e">
        <f>EDATE(A123,1)</f>
        <v>#NAME?</v>
      </c>
      <c r="B124" s="102">
        <f t="shared" si="15"/>
        <v>115</v>
      </c>
      <c r="C124" s="103" t="e">
        <f>VLOOKUP(MONTH(A124),Generation!$L$23:$O$34,4)</f>
        <v>#NAME?</v>
      </c>
      <c r="D124" s="104" t="e">
        <f t="shared" si="14"/>
        <v>#NAME?</v>
      </c>
      <c r="G124" s="105">
        <f t="shared" si="11"/>
        <v>63.8</v>
      </c>
      <c r="H124" s="104" t="e">
        <f t="shared" si="12"/>
        <v>#NAME?</v>
      </c>
      <c r="I124" s="104"/>
      <c r="J124" s="106" t="e">
        <f t="shared" si="19"/>
        <v>#NAME?</v>
      </c>
      <c r="K124" s="104" t="e">
        <f t="shared" si="13"/>
        <v>#NAME?</v>
      </c>
    </row>
    <row r="125" spans="1:11" ht="12.75">
      <c r="A125" s="101" t="e">
        <f>EDATE(A124,1)</f>
        <v>#NAME?</v>
      </c>
      <c r="B125" s="102">
        <f t="shared" si="15"/>
        <v>116</v>
      </c>
      <c r="C125" s="103" t="e">
        <f>VLOOKUP(MONTH(A125),Generation!$L$23:$O$34,4)</f>
        <v>#NAME?</v>
      </c>
      <c r="D125" s="104" t="e">
        <f t="shared" si="14"/>
        <v>#NAME?</v>
      </c>
      <c r="G125" s="105">
        <f t="shared" si="11"/>
        <v>63.8</v>
      </c>
      <c r="H125" s="104" t="e">
        <f t="shared" si="12"/>
        <v>#NAME?</v>
      </c>
      <c r="I125" s="206" t="e">
        <f>VLOOKUP(YEAR(A125),Inflation!$B$9:$E$31,4)</f>
        <v>#NAME?</v>
      </c>
      <c r="J125" s="106" t="e">
        <f>J124*(1+I125)</f>
        <v>#NAME?</v>
      </c>
      <c r="K125" s="104" t="e">
        <f t="shared" si="13"/>
        <v>#NAME?</v>
      </c>
    </row>
    <row r="126" spans="1:11" ht="12.75">
      <c r="A126" s="101" t="e">
        <f>EDATE(A125,1)</f>
        <v>#NAME?</v>
      </c>
      <c r="B126" s="102">
        <f t="shared" si="15"/>
        <v>117</v>
      </c>
      <c r="C126" s="103" t="e">
        <f>VLOOKUP(MONTH(A126),Generation!$L$23:$O$34,4)</f>
        <v>#NAME?</v>
      </c>
      <c r="D126" s="104" t="e">
        <f t="shared" si="14"/>
        <v>#NAME?</v>
      </c>
      <c r="G126" s="105">
        <f t="shared" si="11"/>
        <v>63.8</v>
      </c>
      <c r="H126" s="104" t="e">
        <f t="shared" si="12"/>
        <v>#NAME?</v>
      </c>
      <c r="I126" s="104"/>
      <c r="J126" s="106" t="e">
        <f t="shared" si="19"/>
        <v>#NAME?</v>
      </c>
      <c r="K126" s="104" t="e">
        <f t="shared" si="13"/>
        <v>#NAME?</v>
      </c>
    </row>
    <row r="127" spans="1:11" ht="12.75">
      <c r="A127" s="101" t="e">
        <f>EDATE(A126,1)</f>
        <v>#NAME?</v>
      </c>
      <c r="B127" s="102">
        <f t="shared" si="15"/>
        <v>118</v>
      </c>
      <c r="C127" s="103" t="e">
        <f>VLOOKUP(MONTH(A127),Generation!$L$23:$O$34,4)</f>
        <v>#NAME?</v>
      </c>
      <c r="D127" s="104" t="e">
        <f t="shared" si="14"/>
        <v>#NAME?</v>
      </c>
      <c r="G127" s="105">
        <f t="shared" si="11"/>
        <v>63.8</v>
      </c>
      <c r="H127" s="104" t="e">
        <f t="shared" si="12"/>
        <v>#NAME?</v>
      </c>
      <c r="I127" s="104"/>
      <c r="J127" s="106" t="e">
        <f t="shared" si="19"/>
        <v>#NAME?</v>
      </c>
      <c r="K127" s="104" t="e">
        <f t="shared" si="13"/>
        <v>#NAME?</v>
      </c>
    </row>
    <row r="128" spans="1:11" ht="12.75">
      <c r="A128" s="101" t="e">
        <f>EDATE(A127,1)</f>
        <v>#NAME?</v>
      </c>
      <c r="B128" s="102">
        <f t="shared" si="15"/>
        <v>119</v>
      </c>
      <c r="C128" s="103" t="e">
        <f>VLOOKUP(MONTH(A128),Generation!$L$23:$O$34,4)</f>
        <v>#NAME?</v>
      </c>
      <c r="D128" s="104" t="e">
        <f t="shared" si="14"/>
        <v>#NAME?</v>
      </c>
      <c r="G128" s="105">
        <f t="shared" si="11"/>
        <v>63.8</v>
      </c>
      <c r="H128" s="104" t="e">
        <f t="shared" si="12"/>
        <v>#NAME?</v>
      </c>
      <c r="I128" s="104"/>
      <c r="J128" s="106" t="e">
        <f t="shared" si="19"/>
        <v>#NAME?</v>
      </c>
      <c r="K128" s="104" t="e">
        <f t="shared" si="13"/>
        <v>#NAME?</v>
      </c>
    </row>
    <row r="129" spans="1:11" ht="12.75">
      <c r="A129" s="101" t="e">
        <f>EDATE(A128,1)</f>
        <v>#NAME?</v>
      </c>
      <c r="B129" s="102">
        <f t="shared" si="15"/>
        <v>120</v>
      </c>
      <c r="C129" s="103" t="e">
        <f>VLOOKUP(MONTH(A129),Generation!$L$23:$O$34,4)</f>
        <v>#NAME?</v>
      </c>
      <c r="D129" s="104" t="e">
        <f t="shared" si="14"/>
        <v>#NAME?</v>
      </c>
      <c r="G129" s="105">
        <f t="shared" si="11"/>
        <v>63.8</v>
      </c>
      <c r="H129" s="104" t="e">
        <f t="shared" si="12"/>
        <v>#NAME?</v>
      </c>
      <c r="I129" s="104"/>
      <c r="J129" s="106" t="e">
        <f t="shared" si="19"/>
        <v>#NAME?</v>
      </c>
      <c r="K129" s="104" t="e">
        <f t="shared" si="13"/>
        <v>#NAME?</v>
      </c>
    </row>
    <row r="130" spans="1:11" ht="12.75">
      <c r="A130" s="101" t="e">
        <f>EDATE(A129,1)</f>
        <v>#NAME?</v>
      </c>
      <c r="B130" s="102">
        <f t="shared" si="15"/>
        <v>121</v>
      </c>
      <c r="C130" s="103" t="e">
        <f>VLOOKUP(MONTH(A130),Generation!$L$23:$O$34,4)</f>
        <v>#NAME?</v>
      </c>
      <c r="D130" s="104" t="e">
        <f t="shared" si="14"/>
        <v>#NAME?</v>
      </c>
      <c r="G130" s="105">
        <f t="shared" si="11"/>
        <v>63.8</v>
      </c>
      <c r="H130" s="104" t="e">
        <f t="shared" si="12"/>
        <v>#NAME?</v>
      </c>
      <c r="I130" s="104"/>
      <c r="J130" s="106" t="e">
        <f t="shared" si="19"/>
        <v>#NAME?</v>
      </c>
      <c r="K130" s="104" t="e">
        <f t="shared" si="13"/>
        <v>#NAME?</v>
      </c>
    </row>
    <row r="131" spans="1:11" ht="12.75">
      <c r="A131" s="101" t="e">
        <f>EDATE(A130,1)</f>
        <v>#NAME?</v>
      </c>
      <c r="B131" s="102">
        <f t="shared" si="15"/>
        <v>122</v>
      </c>
      <c r="C131" s="103" t="e">
        <f>VLOOKUP(MONTH(A131),Generation!$L$23:$O$34,4)</f>
        <v>#NAME?</v>
      </c>
      <c r="D131" s="104" t="e">
        <f t="shared" si="14"/>
        <v>#NAME?</v>
      </c>
      <c r="G131" s="105">
        <f t="shared" si="11"/>
        <v>63.8</v>
      </c>
      <c r="H131" s="104" t="e">
        <f t="shared" si="12"/>
        <v>#NAME?</v>
      </c>
      <c r="I131" s="104"/>
      <c r="J131" s="106" t="e">
        <f t="shared" si="19"/>
        <v>#NAME?</v>
      </c>
      <c r="K131" s="104" t="e">
        <f t="shared" si="13"/>
        <v>#NAME?</v>
      </c>
    </row>
    <row r="132" spans="1:11" ht="12.75">
      <c r="A132" s="101" t="e">
        <f>EDATE(A131,1)</f>
        <v>#NAME?</v>
      </c>
      <c r="B132" s="102">
        <f t="shared" si="15"/>
        <v>123</v>
      </c>
      <c r="C132" s="103" t="e">
        <f>VLOOKUP(MONTH(A132),Generation!$L$23:$O$34,4)</f>
        <v>#NAME?</v>
      </c>
      <c r="D132" s="104" t="e">
        <f t="shared" si="14"/>
        <v>#NAME?</v>
      </c>
      <c r="G132" s="105">
        <f t="shared" si="11"/>
        <v>63.8</v>
      </c>
      <c r="H132" s="104" t="e">
        <f t="shared" si="12"/>
        <v>#NAME?</v>
      </c>
      <c r="I132" s="104"/>
      <c r="J132" s="106" t="e">
        <f t="shared" si="19"/>
        <v>#NAME?</v>
      </c>
      <c r="K132" s="104" t="e">
        <f t="shared" si="13"/>
        <v>#NAME?</v>
      </c>
    </row>
    <row r="133" spans="1:11" ht="12.75">
      <c r="A133" s="101" t="e">
        <f>EDATE(A132,1)</f>
        <v>#NAME?</v>
      </c>
      <c r="B133" s="102">
        <f t="shared" si="15"/>
        <v>124</v>
      </c>
      <c r="C133" s="103" t="e">
        <f>VLOOKUP(MONTH(A133),Generation!$L$23:$O$34,4)</f>
        <v>#NAME?</v>
      </c>
      <c r="D133" s="104" t="e">
        <f t="shared" si="14"/>
        <v>#NAME?</v>
      </c>
      <c r="G133" s="105">
        <f t="shared" si="11"/>
        <v>63.8</v>
      </c>
      <c r="H133" s="104" t="e">
        <f t="shared" si="12"/>
        <v>#NAME?</v>
      </c>
      <c r="I133" s="104"/>
      <c r="J133" s="106" t="e">
        <f t="shared" si="19"/>
        <v>#NAME?</v>
      </c>
      <c r="K133" s="104" t="e">
        <f t="shared" si="13"/>
        <v>#NAME?</v>
      </c>
    </row>
    <row r="134" spans="1:11" ht="12.75">
      <c r="A134" s="101" t="e">
        <f>EDATE(A133,1)</f>
        <v>#NAME?</v>
      </c>
      <c r="B134" s="102">
        <f t="shared" si="15"/>
        <v>125</v>
      </c>
      <c r="C134" s="103" t="e">
        <f>VLOOKUP(MONTH(A134),Generation!$L$23:$O$34,4)</f>
        <v>#NAME?</v>
      </c>
      <c r="D134" s="104" t="e">
        <f t="shared" si="14"/>
        <v>#NAME?</v>
      </c>
      <c r="G134" s="105">
        <f t="shared" si="11"/>
        <v>63.8</v>
      </c>
      <c r="H134" s="104" t="e">
        <f t="shared" si="12"/>
        <v>#NAME?</v>
      </c>
      <c r="I134" s="104"/>
      <c r="J134" s="106" t="e">
        <f t="shared" si="19"/>
        <v>#NAME?</v>
      </c>
      <c r="K134" s="104" t="e">
        <f t="shared" si="13"/>
        <v>#NAME?</v>
      </c>
    </row>
    <row r="135" spans="1:11" ht="12.75">
      <c r="A135" s="101" t="e">
        <f>EDATE(A134,1)</f>
        <v>#NAME?</v>
      </c>
      <c r="B135" s="102">
        <f t="shared" si="15"/>
        <v>126</v>
      </c>
      <c r="C135" s="103" t="e">
        <f>VLOOKUP(MONTH(A135),Generation!$L$23:$O$34,4)</f>
        <v>#NAME?</v>
      </c>
      <c r="D135" s="104" t="e">
        <f t="shared" si="14"/>
        <v>#NAME?</v>
      </c>
      <c r="G135" s="105">
        <f t="shared" si="11"/>
        <v>63.8</v>
      </c>
      <c r="H135" s="104" t="e">
        <f t="shared" si="12"/>
        <v>#NAME?</v>
      </c>
      <c r="I135" s="104"/>
      <c r="J135" s="106" t="e">
        <f t="shared" si="19"/>
        <v>#NAME?</v>
      </c>
      <c r="K135" s="104" t="e">
        <f t="shared" si="13"/>
        <v>#NAME?</v>
      </c>
    </row>
    <row r="136" spans="1:11" ht="12.75">
      <c r="A136" s="101" t="e">
        <f>EDATE(A135,1)</f>
        <v>#NAME?</v>
      </c>
      <c r="B136" s="102">
        <f t="shared" si="15"/>
        <v>127</v>
      </c>
      <c r="C136" s="103" t="e">
        <f>VLOOKUP(MONTH(A136),Generation!$L$23:$O$34,4)</f>
        <v>#NAME?</v>
      </c>
      <c r="D136" s="104" t="e">
        <f t="shared" si="14"/>
        <v>#NAME?</v>
      </c>
      <c r="G136" s="105">
        <f t="shared" si="11"/>
        <v>63.8</v>
      </c>
      <c r="H136" s="104" t="e">
        <f t="shared" si="12"/>
        <v>#NAME?</v>
      </c>
      <c r="I136" s="104"/>
      <c r="J136" s="106" t="e">
        <f t="shared" si="19"/>
        <v>#NAME?</v>
      </c>
      <c r="K136" s="104" t="e">
        <f t="shared" si="13"/>
        <v>#NAME?</v>
      </c>
    </row>
    <row r="137" spans="1:11" ht="12.75">
      <c r="A137" s="101" t="e">
        <f>EDATE(A136,1)</f>
        <v>#NAME?</v>
      </c>
      <c r="B137" s="102">
        <f t="shared" si="15"/>
        <v>128</v>
      </c>
      <c r="C137" s="103" t="e">
        <f>VLOOKUP(MONTH(A137),Generation!$L$23:$O$34,4)</f>
        <v>#NAME?</v>
      </c>
      <c r="D137" s="104" t="e">
        <f t="shared" si="14"/>
        <v>#NAME?</v>
      </c>
      <c r="G137" s="105">
        <f t="shared" si="11"/>
        <v>63.8</v>
      </c>
      <c r="H137" s="104" t="e">
        <f t="shared" si="12"/>
        <v>#NAME?</v>
      </c>
      <c r="I137" s="206" t="e">
        <f>VLOOKUP(YEAR(A137),Inflation!$B$9:$E$31,4)</f>
        <v>#NAME?</v>
      </c>
      <c r="J137" s="106" t="e">
        <f>J136*(1+I137)</f>
        <v>#NAME?</v>
      </c>
      <c r="K137" s="104" t="e">
        <f t="shared" si="13"/>
        <v>#NAME?</v>
      </c>
    </row>
    <row r="138" spans="1:11" ht="12.75">
      <c r="A138" s="101" t="e">
        <f>EDATE(A137,1)</f>
        <v>#NAME?</v>
      </c>
      <c r="B138" s="102">
        <f t="shared" si="15"/>
        <v>129</v>
      </c>
      <c r="C138" s="103" t="e">
        <f>VLOOKUP(MONTH(A138),Generation!$L$23:$O$34,4)</f>
        <v>#NAME?</v>
      </c>
      <c r="D138" s="104" t="e">
        <f t="shared" si="14"/>
        <v>#NAME?</v>
      </c>
      <c r="G138" s="105">
        <f aca="true" t="shared" si="20" ref="G138:G201">$J$3</f>
        <v>63.8</v>
      </c>
      <c r="H138" s="104" t="e">
        <f aca="true" t="shared" si="21" ref="H138:H201">G138*C138</f>
        <v>#NAME?</v>
      </c>
      <c r="I138" s="104"/>
      <c r="J138" s="106" t="e">
        <f t="shared" si="19"/>
        <v>#NAME?</v>
      </c>
      <c r="K138" s="104" t="e">
        <f aca="true" t="shared" si="22" ref="K138:K201">J138*C138</f>
        <v>#NAME?</v>
      </c>
    </row>
    <row r="139" spans="1:11" ht="12.75">
      <c r="A139" s="101" t="e">
        <f>EDATE(A138,1)</f>
        <v>#NAME?</v>
      </c>
      <c r="B139" s="102">
        <f t="shared" si="15"/>
        <v>130</v>
      </c>
      <c r="C139" s="103" t="e">
        <f>VLOOKUP(MONTH(A139),Generation!$L$23:$O$34,4)</f>
        <v>#NAME?</v>
      </c>
      <c r="D139" s="104" t="e">
        <f aca="true" t="shared" si="23" ref="D139:D202">63.8*C139</f>
        <v>#NAME?</v>
      </c>
      <c r="G139" s="105">
        <f t="shared" si="20"/>
        <v>63.8</v>
      </c>
      <c r="H139" s="104" t="e">
        <f t="shared" si="21"/>
        <v>#NAME?</v>
      </c>
      <c r="I139" s="104"/>
      <c r="J139" s="106" t="e">
        <f t="shared" si="19"/>
        <v>#NAME?</v>
      </c>
      <c r="K139" s="104" t="e">
        <f t="shared" si="22"/>
        <v>#NAME?</v>
      </c>
    </row>
    <row r="140" spans="1:11" ht="12.75">
      <c r="A140" s="101" t="e">
        <f>EDATE(A139,1)</f>
        <v>#NAME?</v>
      </c>
      <c r="B140" s="102">
        <f aca="true" t="shared" si="24" ref="B140:B203">B139+1</f>
        <v>131</v>
      </c>
      <c r="C140" s="103" t="e">
        <f>VLOOKUP(MONTH(A140),Generation!$L$23:$O$34,4)</f>
        <v>#NAME?</v>
      </c>
      <c r="D140" s="104" t="e">
        <f t="shared" si="23"/>
        <v>#NAME?</v>
      </c>
      <c r="G140" s="105">
        <f t="shared" si="20"/>
        <v>63.8</v>
      </c>
      <c r="H140" s="104" t="e">
        <f t="shared" si="21"/>
        <v>#NAME?</v>
      </c>
      <c r="I140" s="104"/>
      <c r="J140" s="106" t="e">
        <f t="shared" si="19"/>
        <v>#NAME?</v>
      </c>
      <c r="K140" s="104" t="e">
        <f t="shared" si="22"/>
        <v>#NAME?</v>
      </c>
    </row>
    <row r="141" spans="1:11" ht="12.75">
      <c r="A141" s="101" t="e">
        <f>EDATE(A140,1)</f>
        <v>#NAME?</v>
      </c>
      <c r="B141" s="102">
        <f t="shared" si="24"/>
        <v>132</v>
      </c>
      <c r="C141" s="103" t="e">
        <f>VLOOKUP(MONTH(A141),Generation!$L$23:$O$34,4)</f>
        <v>#NAME?</v>
      </c>
      <c r="D141" s="104" t="e">
        <f t="shared" si="23"/>
        <v>#NAME?</v>
      </c>
      <c r="G141" s="105">
        <f t="shared" si="20"/>
        <v>63.8</v>
      </c>
      <c r="H141" s="104" t="e">
        <f t="shared" si="21"/>
        <v>#NAME?</v>
      </c>
      <c r="I141" s="104"/>
      <c r="J141" s="106" t="e">
        <f t="shared" si="19"/>
        <v>#NAME?</v>
      </c>
      <c r="K141" s="104" t="e">
        <f t="shared" si="22"/>
        <v>#NAME?</v>
      </c>
    </row>
    <row r="142" spans="1:11" ht="12.75">
      <c r="A142" s="101" t="e">
        <f>EDATE(A141,1)</f>
        <v>#NAME?</v>
      </c>
      <c r="B142" s="102">
        <f t="shared" si="24"/>
        <v>133</v>
      </c>
      <c r="C142" s="103" t="e">
        <f>VLOOKUP(MONTH(A142),Generation!$L$23:$O$34,4)</f>
        <v>#NAME?</v>
      </c>
      <c r="D142" s="104" t="e">
        <f t="shared" si="23"/>
        <v>#NAME?</v>
      </c>
      <c r="G142" s="105">
        <f t="shared" si="20"/>
        <v>63.8</v>
      </c>
      <c r="H142" s="104" t="e">
        <f t="shared" si="21"/>
        <v>#NAME?</v>
      </c>
      <c r="I142" s="104"/>
      <c r="J142" s="106" t="e">
        <f t="shared" si="19"/>
        <v>#NAME?</v>
      </c>
      <c r="K142" s="104" t="e">
        <f t="shared" si="22"/>
        <v>#NAME?</v>
      </c>
    </row>
    <row r="143" spans="1:11" ht="12.75">
      <c r="A143" s="101" t="e">
        <f>EDATE(A142,1)</f>
        <v>#NAME?</v>
      </c>
      <c r="B143" s="102">
        <f t="shared" si="24"/>
        <v>134</v>
      </c>
      <c r="C143" s="103" t="e">
        <f>VLOOKUP(MONTH(A143),Generation!$L$23:$O$34,4)</f>
        <v>#NAME?</v>
      </c>
      <c r="D143" s="104" t="e">
        <f t="shared" si="23"/>
        <v>#NAME?</v>
      </c>
      <c r="G143" s="105">
        <f t="shared" si="20"/>
        <v>63.8</v>
      </c>
      <c r="H143" s="104" t="e">
        <f t="shared" si="21"/>
        <v>#NAME?</v>
      </c>
      <c r="I143" s="104"/>
      <c r="J143" s="106" t="e">
        <f t="shared" si="19"/>
        <v>#NAME?</v>
      </c>
      <c r="K143" s="104" t="e">
        <f t="shared" si="22"/>
        <v>#NAME?</v>
      </c>
    </row>
    <row r="144" spans="1:11" ht="12.75">
      <c r="A144" s="101" t="e">
        <f>EDATE(A143,1)</f>
        <v>#NAME?</v>
      </c>
      <c r="B144" s="102">
        <f t="shared" si="24"/>
        <v>135</v>
      </c>
      <c r="C144" s="103" t="e">
        <f>VLOOKUP(MONTH(A144),Generation!$L$23:$O$34,4)</f>
        <v>#NAME?</v>
      </c>
      <c r="D144" s="104" t="e">
        <f t="shared" si="23"/>
        <v>#NAME?</v>
      </c>
      <c r="G144" s="105">
        <f t="shared" si="20"/>
        <v>63.8</v>
      </c>
      <c r="H144" s="104" t="e">
        <f t="shared" si="21"/>
        <v>#NAME?</v>
      </c>
      <c r="I144" s="104"/>
      <c r="J144" s="106" t="e">
        <f t="shared" si="19"/>
        <v>#NAME?</v>
      </c>
      <c r="K144" s="104" t="e">
        <f t="shared" si="22"/>
        <v>#NAME?</v>
      </c>
    </row>
    <row r="145" spans="1:11" ht="12.75">
      <c r="A145" s="101" t="e">
        <f>EDATE(A144,1)</f>
        <v>#NAME?</v>
      </c>
      <c r="B145" s="102">
        <f t="shared" si="24"/>
        <v>136</v>
      </c>
      <c r="C145" s="103" t="e">
        <f>VLOOKUP(MONTH(A145),Generation!$L$23:$O$34,4)</f>
        <v>#NAME?</v>
      </c>
      <c r="D145" s="104" t="e">
        <f t="shared" si="23"/>
        <v>#NAME?</v>
      </c>
      <c r="G145" s="105">
        <f t="shared" si="20"/>
        <v>63.8</v>
      </c>
      <c r="H145" s="104" t="e">
        <f t="shared" si="21"/>
        <v>#NAME?</v>
      </c>
      <c r="I145" s="104"/>
      <c r="J145" s="106" t="e">
        <f t="shared" si="19"/>
        <v>#NAME?</v>
      </c>
      <c r="K145" s="104" t="e">
        <f t="shared" si="22"/>
        <v>#NAME?</v>
      </c>
    </row>
    <row r="146" spans="1:11" ht="12.75">
      <c r="A146" s="101" t="e">
        <f>EDATE(A145,1)</f>
        <v>#NAME?</v>
      </c>
      <c r="B146" s="102">
        <f t="shared" si="24"/>
        <v>137</v>
      </c>
      <c r="C146" s="103" t="e">
        <f>VLOOKUP(MONTH(A146),Generation!$L$23:$O$34,4)</f>
        <v>#NAME?</v>
      </c>
      <c r="D146" s="104" t="e">
        <f t="shared" si="23"/>
        <v>#NAME?</v>
      </c>
      <c r="G146" s="105">
        <f t="shared" si="20"/>
        <v>63.8</v>
      </c>
      <c r="H146" s="104" t="e">
        <f t="shared" si="21"/>
        <v>#NAME?</v>
      </c>
      <c r="I146" s="104"/>
      <c r="J146" s="106" t="e">
        <f t="shared" si="19"/>
        <v>#NAME?</v>
      </c>
      <c r="K146" s="104" t="e">
        <f t="shared" si="22"/>
        <v>#NAME?</v>
      </c>
    </row>
    <row r="147" spans="1:11" ht="12.75">
      <c r="A147" s="101" t="e">
        <f>EDATE(A146,1)</f>
        <v>#NAME?</v>
      </c>
      <c r="B147" s="102">
        <f t="shared" si="24"/>
        <v>138</v>
      </c>
      <c r="C147" s="103" t="e">
        <f>VLOOKUP(MONTH(A147),Generation!$L$23:$O$34,4)</f>
        <v>#NAME?</v>
      </c>
      <c r="D147" s="104" t="e">
        <f t="shared" si="23"/>
        <v>#NAME?</v>
      </c>
      <c r="G147" s="105">
        <f t="shared" si="20"/>
        <v>63.8</v>
      </c>
      <c r="H147" s="104" t="e">
        <f t="shared" si="21"/>
        <v>#NAME?</v>
      </c>
      <c r="I147" s="104"/>
      <c r="J147" s="106" t="e">
        <f t="shared" si="19"/>
        <v>#NAME?</v>
      </c>
      <c r="K147" s="104" t="e">
        <f t="shared" si="22"/>
        <v>#NAME?</v>
      </c>
    </row>
    <row r="148" spans="1:11" ht="12.75">
      <c r="A148" s="101" t="e">
        <f>EDATE(A147,1)</f>
        <v>#NAME?</v>
      </c>
      <c r="B148" s="102">
        <f t="shared" si="24"/>
        <v>139</v>
      </c>
      <c r="C148" s="103" t="e">
        <f>VLOOKUP(MONTH(A148),Generation!$L$23:$O$34,4)</f>
        <v>#NAME?</v>
      </c>
      <c r="D148" s="104" t="e">
        <f t="shared" si="23"/>
        <v>#NAME?</v>
      </c>
      <c r="G148" s="105">
        <f t="shared" si="20"/>
        <v>63.8</v>
      </c>
      <c r="H148" s="104" t="e">
        <f t="shared" si="21"/>
        <v>#NAME?</v>
      </c>
      <c r="I148" s="104"/>
      <c r="J148" s="106" t="e">
        <f t="shared" si="19"/>
        <v>#NAME?</v>
      </c>
      <c r="K148" s="104" t="e">
        <f t="shared" si="22"/>
        <v>#NAME?</v>
      </c>
    </row>
    <row r="149" spans="1:11" ht="12.75">
      <c r="A149" s="101" t="e">
        <f>EDATE(A148,1)</f>
        <v>#NAME?</v>
      </c>
      <c r="B149" s="102">
        <f t="shared" si="24"/>
        <v>140</v>
      </c>
      <c r="C149" s="103" t="e">
        <f>VLOOKUP(MONTH(A149),Generation!$L$23:$O$34,4)</f>
        <v>#NAME?</v>
      </c>
      <c r="D149" s="104" t="e">
        <f t="shared" si="23"/>
        <v>#NAME?</v>
      </c>
      <c r="G149" s="105">
        <f t="shared" si="20"/>
        <v>63.8</v>
      </c>
      <c r="H149" s="104" t="e">
        <f t="shared" si="21"/>
        <v>#NAME?</v>
      </c>
      <c r="I149" s="206" t="e">
        <f>VLOOKUP(YEAR(A149),Inflation!$B$9:$E$31,4)</f>
        <v>#NAME?</v>
      </c>
      <c r="J149" s="106" t="e">
        <f>J148*(1+I149)</f>
        <v>#NAME?</v>
      </c>
      <c r="K149" s="104" t="e">
        <f t="shared" si="22"/>
        <v>#NAME?</v>
      </c>
    </row>
    <row r="150" spans="1:11" ht="12.75">
      <c r="A150" s="101" t="e">
        <f>EDATE(A149,1)</f>
        <v>#NAME?</v>
      </c>
      <c r="B150" s="102">
        <f t="shared" si="24"/>
        <v>141</v>
      </c>
      <c r="C150" s="103" t="e">
        <f>VLOOKUP(MONTH(A150),Generation!$L$23:$O$34,4)</f>
        <v>#NAME?</v>
      </c>
      <c r="D150" s="104" t="e">
        <f t="shared" si="23"/>
        <v>#NAME?</v>
      </c>
      <c r="G150" s="105">
        <f t="shared" si="20"/>
        <v>63.8</v>
      </c>
      <c r="H150" s="104" t="e">
        <f t="shared" si="21"/>
        <v>#NAME?</v>
      </c>
      <c r="I150" s="104"/>
      <c r="J150" s="106" t="e">
        <f t="shared" si="19"/>
        <v>#NAME?</v>
      </c>
      <c r="K150" s="104" t="e">
        <f t="shared" si="22"/>
        <v>#NAME?</v>
      </c>
    </row>
    <row r="151" spans="1:11" ht="12.75">
      <c r="A151" s="101" t="e">
        <f>EDATE(A150,1)</f>
        <v>#NAME?</v>
      </c>
      <c r="B151" s="102">
        <f t="shared" si="24"/>
        <v>142</v>
      </c>
      <c r="C151" s="103" t="e">
        <f>VLOOKUP(MONTH(A151),Generation!$L$23:$O$34,4)</f>
        <v>#NAME?</v>
      </c>
      <c r="D151" s="104" t="e">
        <f t="shared" si="23"/>
        <v>#NAME?</v>
      </c>
      <c r="G151" s="105">
        <f t="shared" si="20"/>
        <v>63.8</v>
      </c>
      <c r="H151" s="104" t="e">
        <f t="shared" si="21"/>
        <v>#NAME?</v>
      </c>
      <c r="I151" s="104"/>
      <c r="J151" s="106" t="e">
        <f t="shared" si="19"/>
        <v>#NAME?</v>
      </c>
      <c r="K151" s="104" t="e">
        <f t="shared" si="22"/>
        <v>#NAME?</v>
      </c>
    </row>
    <row r="152" spans="1:11" ht="12.75">
      <c r="A152" s="101" t="e">
        <f>EDATE(A151,1)</f>
        <v>#NAME?</v>
      </c>
      <c r="B152" s="102">
        <f t="shared" si="24"/>
        <v>143</v>
      </c>
      <c r="C152" s="103" t="e">
        <f>VLOOKUP(MONTH(A152),Generation!$L$23:$O$34,4)</f>
        <v>#NAME?</v>
      </c>
      <c r="D152" s="104" t="e">
        <f t="shared" si="23"/>
        <v>#NAME?</v>
      </c>
      <c r="G152" s="105">
        <f t="shared" si="20"/>
        <v>63.8</v>
      </c>
      <c r="H152" s="104" t="e">
        <f t="shared" si="21"/>
        <v>#NAME?</v>
      </c>
      <c r="I152" s="104"/>
      <c r="J152" s="106" t="e">
        <f t="shared" si="19"/>
        <v>#NAME?</v>
      </c>
      <c r="K152" s="104" t="e">
        <f t="shared" si="22"/>
        <v>#NAME?</v>
      </c>
    </row>
    <row r="153" spans="1:11" ht="12.75">
      <c r="A153" s="101" t="e">
        <f>EDATE(A152,1)</f>
        <v>#NAME?</v>
      </c>
      <c r="B153" s="102">
        <f t="shared" si="24"/>
        <v>144</v>
      </c>
      <c r="C153" s="103" t="e">
        <f>VLOOKUP(MONTH(A153),Generation!$L$23:$O$34,4)</f>
        <v>#NAME?</v>
      </c>
      <c r="D153" s="104" t="e">
        <f t="shared" si="23"/>
        <v>#NAME?</v>
      </c>
      <c r="G153" s="105">
        <f t="shared" si="20"/>
        <v>63.8</v>
      </c>
      <c r="H153" s="104" t="e">
        <f t="shared" si="21"/>
        <v>#NAME?</v>
      </c>
      <c r="I153" s="104"/>
      <c r="J153" s="106" t="e">
        <f t="shared" si="19"/>
        <v>#NAME?</v>
      </c>
      <c r="K153" s="104" t="e">
        <f t="shared" si="22"/>
        <v>#NAME?</v>
      </c>
    </row>
    <row r="154" spans="1:11" ht="12.75">
      <c r="A154" s="101" t="e">
        <f>EDATE(A153,1)</f>
        <v>#NAME?</v>
      </c>
      <c r="B154" s="102">
        <f t="shared" si="24"/>
        <v>145</v>
      </c>
      <c r="C154" s="103" t="e">
        <f>VLOOKUP(MONTH(A154),Generation!$L$23:$O$34,4)</f>
        <v>#NAME?</v>
      </c>
      <c r="D154" s="104" t="e">
        <f t="shared" si="23"/>
        <v>#NAME?</v>
      </c>
      <c r="G154" s="105">
        <f t="shared" si="20"/>
        <v>63.8</v>
      </c>
      <c r="H154" s="104" t="e">
        <f t="shared" si="21"/>
        <v>#NAME?</v>
      </c>
      <c r="I154" s="104"/>
      <c r="J154" s="106" t="e">
        <f t="shared" si="19"/>
        <v>#NAME?</v>
      </c>
      <c r="K154" s="104" t="e">
        <f t="shared" si="22"/>
        <v>#NAME?</v>
      </c>
    </row>
    <row r="155" spans="1:11" ht="12.75">
      <c r="A155" s="101" t="e">
        <f>EDATE(A154,1)</f>
        <v>#NAME?</v>
      </c>
      <c r="B155" s="102">
        <f t="shared" si="24"/>
        <v>146</v>
      </c>
      <c r="C155" s="103" t="e">
        <f>VLOOKUP(MONTH(A155),Generation!$L$23:$O$34,4)</f>
        <v>#NAME?</v>
      </c>
      <c r="D155" s="104" t="e">
        <f t="shared" si="23"/>
        <v>#NAME?</v>
      </c>
      <c r="G155" s="105">
        <f t="shared" si="20"/>
        <v>63.8</v>
      </c>
      <c r="H155" s="104" t="e">
        <f t="shared" si="21"/>
        <v>#NAME?</v>
      </c>
      <c r="I155" s="104"/>
      <c r="J155" s="106" t="e">
        <f t="shared" si="19"/>
        <v>#NAME?</v>
      </c>
      <c r="K155" s="104" t="e">
        <f t="shared" si="22"/>
        <v>#NAME?</v>
      </c>
    </row>
    <row r="156" spans="1:11" ht="12.75">
      <c r="A156" s="101" t="e">
        <f>EDATE(A155,1)</f>
        <v>#NAME?</v>
      </c>
      <c r="B156" s="102">
        <f t="shared" si="24"/>
        <v>147</v>
      </c>
      <c r="C156" s="103" t="e">
        <f>VLOOKUP(MONTH(A156),Generation!$L$23:$O$34,4)</f>
        <v>#NAME?</v>
      </c>
      <c r="D156" s="104" t="e">
        <f t="shared" si="23"/>
        <v>#NAME?</v>
      </c>
      <c r="G156" s="105">
        <f t="shared" si="20"/>
        <v>63.8</v>
      </c>
      <c r="H156" s="104" t="e">
        <f t="shared" si="21"/>
        <v>#NAME?</v>
      </c>
      <c r="I156" s="104"/>
      <c r="J156" s="106" t="e">
        <f t="shared" si="19"/>
        <v>#NAME?</v>
      </c>
      <c r="K156" s="104" t="e">
        <f t="shared" si="22"/>
        <v>#NAME?</v>
      </c>
    </row>
    <row r="157" spans="1:11" ht="12.75">
      <c r="A157" s="101" t="e">
        <f>EDATE(A156,1)</f>
        <v>#NAME?</v>
      </c>
      <c r="B157" s="102">
        <f t="shared" si="24"/>
        <v>148</v>
      </c>
      <c r="C157" s="103" t="e">
        <f>VLOOKUP(MONTH(A157),Generation!$L$23:$O$34,4)</f>
        <v>#NAME?</v>
      </c>
      <c r="D157" s="104" t="e">
        <f t="shared" si="23"/>
        <v>#NAME?</v>
      </c>
      <c r="G157" s="105">
        <f t="shared" si="20"/>
        <v>63.8</v>
      </c>
      <c r="H157" s="104" t="e">
        <f t="shared" si="21"/>
        <v>#NAME?</v>
      </c>
      <c r="I157" s="104"/>
      <c r="J157" s="106" t="e">
        <f t="shared" si="19"/>
        <v>#NAME?</v>
      </c>
      <c r="K157" s="104" t="e">
        <f t="shared" si="22"/>
        <v>#NAME?</v>
      </c>
    </row>
    <row r="158" spans="1:11" ht="12.75">
      <c r="A158" s="101" t="e">
        <f>EDATE(A157,1)</f>
        <v>#NAME?</v>
      </c>
      <c r="B158" s="102">
        <f t="shared" si="24"/>
        <v>149</v>
      </c>
      <c r="C158" s="103" t="e">
        <f>VLOOKUP(MONTH(A158),Generation!$L$23:$O$34,4)</f>
        <v>#NAME?</v>
      </c>
      <c r="D158" s="104" t="e">
        <f t="shared" si="23"/>
        <v>#NAME?</v>
      </c>
      <c r="G158" s="105">
        <f t="shared" si="20"/>
        <v>63.8</v>
      </c>
      <c r="H158" s="104" t="e">
        <f t="shared" si="21"/>
        <v>#NAME?</v>
      </c>
      <c r="I158" s="104"/>
      <c r="J158" s="106" t="e">
        <f t="shared" si="19"/>
        <v>#NAME?</v>
      </c>
      <c r="K158" s="104" t="e">
        <f t="shared" si="22"/>
        <v>#NAME?</v>
      </c>
    </row>
    <row r="159" spans="1:11" ht="12.75">
      <c r="A159" s="101" t="e">
        <f>EDATE(A158,1)</f>
        <v>#NAME?</v>
      </c>
      <c r="B159" s="102">
        <f t="shared" si="24"/>
        <v>150</v>
      </c>
      <c r="C159" s="103" t="e">
        <f>VLOOKUP(MONTH(A159),Generation!$L$23:$O$34,4)</f>
        <v>#NAME?</v>
      </c>
      <c r="D159" s="104" t="e">
        <f t="shared" si="23"/>
        <v>#NAME?</v>
      </c>
      <c r="G159" s="105">
        <f t="shared" si="20"/>
        <v>63.8</v>
      </c>
      <c r="H159" s="104" t="e">
        <f t="shared" si="21"/>
        <v>#NAME?</v>
      </c>
      <c r="I159" s="104"/>
      <c r="J159" s="106" t="e">
        <f t="shared" si="19"/>
        <v>#NAME?</v>
      </c>
      <c r="K159" s="104" t="e">
        <f t="shared" si="22"/>
        <v>#NAME?</v>
      </c>
    </row>
    <row r="160" spans="1:11" ht="12.75">
      <c r="A160" s="101" t="e">
        <f>EDATE(A159,1)</f>
        <v>#NAME?</v>
      </c>
      <c r="B160" s="102">
        <f t="shared" si="24"/>
        <v>151</v>
      </c>
      <c r="C160" s="103" t="e">
        <f>VLOOKUP(MONTH(A160),Generation!$L$23:$O$34,4)</f>
        <v>#NAME?</v>
      </c>
      <c r="D160" s="104" t="e">
        <f t="shared" si="23"/>
        <v>#NAME?</v>
      </c>
      <c r="G160" s="105">
        <f t="shared" si="20"/>
        <v>63.8</v>
      </c>
      <c r="H160" s="104" t="e">
        <f t="shared" si="21"/>
        <v>#NAME?</v>
      </c>
      <c r="I160" s="104"/>
      <c r="J160" s="106" t="e">
        <f t="shared" si="19"/>
        <v>#NAME?</v>
      </c>
      <c r="K160" s="104" t="e">
        <f t="shared" si="22"/>
        <v>#NAME?</v>
      </c>
    </row>
    <row r="161" spans="1:11" ht="12.75">
      <c r="A161" s="101" t="e">
        <f>EDATE(A160,1)</f>
        <v>#NAME?</v>
      </c>
      <c r="B161" s="102">
        <f t="shared" si="24"/>
        <v>152</v>
      </c>
      <c r="C161" s="103" t="e">
        <f>VLOOKUP(MONTH(A161),Generation!$L$23:$O$34,4)</f>
        <v>#NAME?</v>
      </c>
      <c r="D161" s="104" t="e">
        <f t="shared" si="23"/>
        <v>#NAME?</v>
      </c>
      <c r="G161" s="105">
        <f t="shared" si="20"/>
        <v>63.8</v>
      </c>
      <c r="H161" s="104" t="e">
        <f t="shared" si="21"/>
        <v>#NAME?</v>
      </c>
      <c r="I161" s="206" t="e">
        <f>VLOOKUP(YEAR(A161),Inflation!$B$9:$E$31,4)</f>
        <v>#NAME?</v>
      </c>
      <c r="J161" s="106" t="e">
        <f>J160*(1+I161)</f>
        <v>#NAME?</v>
      </c>
      <c r="K161" s="104" t="e">
        <f t="shared" si="22"/>
        <v>#NAME?</v>
      </c>
    </row>
    <row r="162" spans="1:11" ht="12.75">
      <c r="A162" s="101" t="e">
        <f>EDATE(A161,1)</f>
        <v>#NAME?</v>
      </c>
      <c r="B162" s="102">
        <f t="shared" si="24"/>
        <v>153</v>
      </c>
      <c r="C162" s="103" t="e">
        <f>VLOOKUP(MONTH(A162),Generation!$L$23:$O$34,4)</f>
        <v>#NAME?</v>
      </c>
      <c r="D162" s="104" t="e">
        <f t="shared" si="23"/>
        <v>#NAME?</v>
      </c>
      <c r="G162" s="105">
        <f t="shared" si="20"/>
        <v>63.8</v>
      </c>
      <c r="H162" s="104" t="e">
        <f t="shared" si="21"/>
        <v>#NAME?</v>
      </c>
      <c r="I162" s="104"/>
      <c r="J162" s="106" t="e">
        <f t="shared" si="19"/>
        <v>#NAME?</v>
      </c>
      <c r="K162" s="104" t="e">
        <f t="shared" si="22"/>
        <v>#NAME?</v>
      </c>
    </row>
    <row r="163" spans="1:11" ht="12.75">
      <c r="A163" s="101" t="e">
        <f>EDATE(A162,1)</f>
        <v>#NAME?</v>
      </c>
      <c r="B163" s="102">
        <f t="shared" si="24"/>
        <v>154</v>
      </c>
      <c r="C163" s="103" t="e">
        <f>VLOOKUP(MONTH(A163),Generation!$L$23:$O$34,4)</f>
        <v>#NAME?</v>
      </c>
      <c r="D163" s="104" t="e">
        <f t="shared" si="23"/>
        <v>#NAME?</v>
      </c>
      <c r="G163" s="105">
        <f t="shared" si="20"/>
        <v>63.8</v>
      </c>
      <c r="H163" s="104" t="e">
        <f t="shared" si="21"/>
        <v>#NAME?</v>
      </c>
      <c r="I163" s="104"/>
      <c r="J163" s="106" t="e">
        <f t="shared" si="19"/>
        <v>#NAME?</v>
      </c>
      <c r="K163" s="104" t="e">
        <f t="shared" si="22"/>
        <v>#NAME?</v>
      </c>
    </row>
    <row r="164" spans="1:11" ht="12.75">
      <c r="A164" s="101" t="e">
        <f>EDATE(A163,1)</f>
        <v>#NAME?</v>
      </c>
      <c r="B164" s="102">
        <f t="shared" si="24"/>
        <v>155</v>
      </c>
      <c r="C164" s="103" t="e">
        <f>VLOOKUP(MONTH(A164),Generation!$L$23:$O$34,4)</f>
        <v>#NAME?</v>
      </c>
      <c r="D164" s="104" t="e">
        <f t="shared" si="23"/>
        <v>#NAME?</v>
      </c>
      <c r="G164" s="105">
        <f t="shared" si="20"/>
        <v>63.8</v>
      </c>
      <c r="H164" s="104" t="e">
        <f t="shared" si="21"/>
        <v>#NAME?</v>
      </c>
      <c r="I164" s="104"/>
      <c r="J164" s="106" t="e">
        <f t="shared" si="19"/>
        <v>#NAME?</v>
      </c>
      <c r="K164" s="104" t="e">
        <f t="shared" si="22"/>
        <v>#NAME?</v>
      </c>
    </row>
    <row r="165" spans="1:11" ht="12.75">
      <c r="A165" s="101" t="e">
        <f>EDATE(A164,1)</f>
        <v>#NAME?</v>
      </c>
      <c r="B165" s="102">
        <f t="shared" si="24"/>
        <v>156</v>
      </c>
      <c r="C165" s="103" t="e">
        <f>VLOOKUP(MONTH(A165),Generation!$L$23:$O$34,4)</f>
        <v>#NAME?</v>
      </c>
      <c r="D165" s="104" t="e">
        <f t="shared" si="23"/>
        <v>#NAME?</v>
      </c>
      <c r="G165" s="105">
        <f t="shared" si="20"/>
        <v>63.8</v>
      </c>
      <c r="H165" s="104" t="e">
        <f t="shared" si="21"/>
        <v>#NAME?</v>
      </c>
      <c r="I165" s="104"/>
      <c r="J165" s="106" t="e">
        <f t="shared" si="19"/>
        <v>#NAME?</v>
      </c>
      <c r="K165" s="104" t="e">
        <f t="shared" si="22"/>
        <v>#NAME?</v>
      </c>
    </row>
    <row r="166" spans="1:11" ht="12.75">
      <c r="A166" s="101" t="e">
        <f>EDATE(A165,1)</f>
        <v>#NAME?</v>
      </c>
      <c r="B166" s="102">
        <f t="shared" si="24"/>
        <v>157</v>
      </c>
      <c r="C166" s="103" t="e">
        <f>VLOOKUP(MONTH(A166),Generation!$L$23:$O$34,4)</f>
        <v>#NAME?</v>
      </c>
      <c r="D166" s="104" t="e">
        <f t="shared" si="23"/>
        <v>#NAME?</v>
      </c>
      <c r="G166" s="105">
        <f t="shared" si="20"/>
        <v>63.8</v>
      </c>
      <c r="H166" s="104" t="e">
        <f t="shared" si="21"/>
        <v>#NAME?</v>
      </c>
      <c r="I166" s="104"/>
      <c r="J166" s="106" t="e">
        <f t="shared" si="19"/>
        <v>#NAME?</v>
      </c>
      <c r="K166" s="104" t="e">
        <f t="shared" si="22"/>
        <v>#NAME?</v>
      </c>
    </row>
    <row r="167" spans="1:11" ht="12.75">
      <c r="A167" s="101" t="e">
        <f>EDATE(A166,1)</f>
        <v>#NAME?</v>
      </c>
      <c r="B167" s="102">
        <f t="shared" si="24"/>
        <v>158</v>
      </c>
      <c r="C167" s="103" t="e">
        <f>VLOOKUP(MONTH(A167),Generation!$L$23:$O$34,4)</f>
        <v>#NAME?</v>
      </c>
      <c r="D167" s="104" t="e">
        <f t="shared" si="23"/>
        <v>#NAME?</v>
      </c>
      <c r="G167" s="105">
        <f t="shared" si="20"/>
        <v>63.8</v>
      </c>
      <c r="H167" s="104" t="e">
        <f t="shared" si="21"/>
        <v>#NAME?</v>
      </c>
      <c r="I167" s="104"/>
      <c r="J167" s="106" t="e">
        <f t="shared" si="19"/>
        <v>#NAME?</v>
      </c>
      <c r="K167" s="104" t="e">
        <f t="shared" si="22"/>
        <v>#NAME?</v>
      </c>
    </row>
    <row r="168" spans="1:11" ht="12.75">
      <c r="A168" s="101" t="e">
        <f>EDATE(A167,1)</f>
        <v>#NAME?</v>
      </c>
      <c r="B168" s="102">
        <f t="shared" si="24"/>
        <v>159</v>
      </c>
      <c r="C168" s="103" t="e">
        <f>VLOOKUP(MONTH(A168),Generation!$L$23:$O$34,4)</f>
        <v>#NAME?</v>
      </c>
      <c r="D168" s="104" t="e">
        <f t="shared" si="23"/>
        <v>#NAME?</v>
      </c>
      <c r="G168" s="105">
        <f t="shared" si="20"/>
        <v>63.8</v>
      </c>
      <c r="H168" s="104" t="e">
        <f t="shared" si="21"/>
        <v>#NAME?</v>
      </c>
      <c r="I168" s="104"/>
      <c r="J168" s="106" t="e">
        <f t="shared" si="19"/>
        <v>#NAME?</v>
      </c>
      <c r="K168" s="104" t="e">
        <f t="shared" si="22"/>
        <v>#NAME?</v>
      </c>
    </row>
    <row r="169" spans="1:11" ht="12.75">
      <c r="A169" s="101" t="e">
        <f>EDATE(A168,1)</f>
        <v>#NAME?</v>
      </c>
      <c r="B169" s="102">
        <f t="shared" si="24"/>
        <v>160</v>
      </c>
      <c r="C169" s="103" t="e">
        <f>VLOOKUP(MONTH(A169),Generation!$L$23:$O$34,4)</f>
        <v>#NAME?</v>
      </c>
      <c r="D169" s="104" t="e">
        <f t="shared" si="23"/>
        <v>#NAME?</v>
      </c>
      <c r="G169" s="105">
        <f t="shared" si="20"/>
        <v>63.8</v>
      </c>
      <c r="H169" s="104" t="e">
        <f t="shared" si="21"/>
        <v>#NAME?</v>
      </c>
      <c r="I169" s="104"/>
      <c r="J169" s="106" t="e">
        <f t="shared" si="19"/>
        <v>#NAME?</v>
      </c>
      <c r="K169" s="104" t="e">
        <f t="shared" si="22"/>
        <v>#NAME?</v>
      </c>
    </row>
    <row r="170" spans="1:11" ht="12.75">
      <c r="A170" s="101" t="e">
        <f>EDATE(A169,1)</f>
        <v>#NAME?</v>
      </c>
      <c r="B170" s="102">
        <f t="shared" si="24"/>
        <v>161</v>
      </c>
      <c r="C170" s="103" t="e">
        <f>VLOOKUP(MONTH(A170),Generation!$L$23:$O$34,4)</f>
        <v>#NAME?</v>
      </c>
      <c r="D170" s="104" t="e">
        <f t="shared" si="23"/>
        <v>#NAME?</v>
      </c>
      <c r="G170" s="105">
        <f t="shared" si="20"/>
        <v>63.8</v>
      </c>
      <c r="H170" s="104" t="e">
        <f t="shared" si="21"/>
        <v>#NAME?</v>
      </c>
      <c r="I170" s="104"/>
      <c r="J170" s="106" t="e">
        <f t="shared" si="19"/>
        <v>#NAME?</v>
      </c>
      <c r="K170" s="104" t="e">
        <f t="shared" si="22"/>
        <v>#NAME?</v>
      </c>
    </row>
    <row r="171" spans="1:11" ht="12.75">
      <c r="A171" s="101" t="e">
        <f>EDATE(A170,1)</f>
        <v>#NAME?</v>
      </c>
      <c r="B171" s="102">
        <f t="shared" si="24"/>
        <v>162</v>
      </c>
      <c r="C171" s="103" t="e">
        <f>VLOOKUP(MONTH(A171),Generation!$L$23:$O$34,4)</f>
        <v>#NAME?</v>
      </c>
      <c r="D171" s="104" t="e">
        <f t="shared" si="23"/>
        <v>#NAME?</v>
      </c>
      <c r="G171" s="105">
        <f t="shared" si="20"/>
        <v>63.8</v>
      </c>
      <c r="H171" s="104" t="e">
        <f t="shared" si="21"/>
        <v>#NAME?</v>
      </c>
      <c r="I171" s="104"/>
      <c r="J171" s="106" t="e">
        <f t="shared" si="19"/>
        <v>#NAME?</v>
      </c>
      <c r="K171" s="104" t="e">
        <f t="shared" si="22"/>
        <v>#NAME?</v>
      </c>
    </row>
    <row r="172" spans="1:11" ht="12.75">
      <c r="A172" s="101" t="e">
        <f>EDATE(A171,1)</f>
        <v>#NAME?</v>
      </c>
      <c r="B172" s="102">
        <f t="shared" si="24"/>
        <v>163</v>
      </c>
      <c r="C172" s="103" t="e">
        <f>VLOOKUP(MONTH(A172),Generation!$L$23:$O$34,4)</f>
        <v>#NAME?</v>
      </c>
      <c r="D172" s="104" t="e">
        <f t="shared" si="23"/>
        <v>#NAME?</v>
      </c>
      <c r="G172" s="105">
        <f t="shared" si="20"/>
        <v>63.8</v>
      </c>
      <c r="H172" s="104" t="e">
        <f t="shared" si="21"/>
        <v>#NAME?</v>
      </c>
      <c r="I172" s="104"/>
      <c r="J172" s="106" t="e">
        <f t="shared" si="19"/>
        <v>#NAME?</v>
      </c>
      <c r="K172" s="104" t="e">
        <f t="shared" si="22"/>
        <v>#NAME?</v>
      </c>
    </row>
    <row r="173" spans="1:11" ht="12.75">
      <c r="A173" s="101" t="e">
        <f>EDATE(A172,1)</f>
        <v>#NAME?</v>
      </c>
      <c r="B173" s="102">
        <f t="shared" si="24"/>
        <v>164</v>
      </c>
      <c r="C173" s="103" t="e">
        <f>VLOOKUP(MONTH(A173),Generation!$L$23:$O$34,4)</f>
        <v>#NAME?</v>
      </c>
      <c r="D173" s="104" t="e">
        <f t="shared" si="23"/>
        <v>#NAME?</v>
      </c>
      <c r="G173" s="105">
        <f t="shared" si="20"/>
        <v>63.8</v>
      </c>
      <c r="H173" s="104" t="e">
        <f t="shared" si="21"/>
        <v>#NAME?</v>
      </c>
      <c r="I173" s="206" t="e">
        <f>VLOOKUP(YEAR(A173),Inflation!$B$9:$E$31,4)</f>
        <v>#NAME?</v>
      </c>
      <c r="J173" s="106" t="e">
        <f>J172*(1+I173)</f>
        <v>#NAME?</v>
      </c>
      <c r="K173" s="104" t="e">
        <f t="shared" si="22"/>
        <v>#NAME?</v>
      </c>
    </row>
    <row r="174" spans="1:11" ht="12.75">
      <c r="A174" s="101" t="e">
        <f>EDATE(A173,1)</f>
        <v>#NAME?</v>
      </c>
      <c r="B174" s="102">
        <f t="shared" si="24"/>
        <v>165</v>
      </c>
      <c r="C174" s="103" t="e">
        <f>VLOOKUP(MONTH(A174),Generation!$L$23:$O$34,4)</f>
        <v>#NAME?</v>
      </c>
      <c r="D174" s="104" t="e">
        <f t="shared" si="23"/>
        <v>#NAME?</v>
      </c>
      <c r="G174" s="105">
        <f t="shared" si="20"/>
        <v>63.8</v>
      </c>
      <c r="H174" s="104" t="e">
        <f t="shared" si="21"/>
        <v>#NAME?</v>
      </c>
      <c r="I174" s="104"/>
      <c r="J174" s="106" t="e">
        <f t="shared" si="19"/>
        <v>#NAME?</v>
      </c>
      <c r="K174" s="104" t="e">
        <f t="shared" si="22"/>
        <v>#NAME?</v>
      </c>
    </row>
    <row r="175" spans="1:11" ht="12.75">
      <c r="A175" s="101" t="e">
        <f>EDATE(A174,1)</f>
        <v>#NAME?</v>
      </c>
      <c r="B175" s="102">
        <f t="shared" si="24"/>
        <v>166</v>
      </c>
      <c r="C175" s="103" t="e">
        <f>VLOOKUP(MONTH(A175),Generation!$L$23:$O$34,4)</f>
        <v>#NAME?</v>
      </c>
      <c r="D175" s="104" t="e">
        <f t="shared" si="23"/>
        <v>#NAME?</v>
      </c>
      <c r="G175" s="105">
        <f t="shared" si="20"/>
        <v>63.8</v>
      </c>
      <c r="H175" s="104" t="e">
        <f t="shared" si="21"/>
        <v>#NAME?</v>
      </c>
      <c r="I175" s="104"/>
      <c r="J175" s="106" t="e">
        <f t="shared" si="19"/>
        <v>#NAME?</v>
      </c>
      <c r="K175" s="104" t="e">
        <f t="shared" si="22"/>
        <v>#NAME?</v>
      </c>
    </row>
    <row r="176" spans="1:11" ht="12.75">
      <c r="A176" s="101" t="e">
        <f>EDATE(A175,1)</f>
        <v>#NAME?</v>
      </c>
      <c r="B176" s="102">
        <f t="shared" si="24"/>
        <v>167</v>
      </c>
      <c r="C176" s="103" t="e">
        <f>VLOOKUP(MONTH(A176),Generation!$L$23:$O$34,4)</f>
        <v>#NAME?</v>
      </c>
      <c r="D176" s="104" t="e">
        <f t="shared" si="23"/>
        <v>#NAME?</v>
      </c>
      <c r="G176" s="105">
        <f t="shared" si="20"/>
        <v>63.8</v>
      </c>
      <c r="H176" s="104" t="e">
        <f t="shared" si="21"/>
        <v>#NAME?</v>
      </c>
      <c r="I176" s="104"/>
      <c r="J176" s="106" t="e">
        <f t="shared" si="19"/>
        <v>#NAME?</v>
      </c>
      <c r="K176" s="104" t="e">
        <f t="shared" si="22"/>
        <v>#NAME?</v>
      </c>
    </row>
    <row r="177" spans="1:11" ht="12.75">
      <c r="A177" s="101" t="e">
        <f>EDATE(A176,1)</f>
        <v>#NAME?</v>
      </c>
      <c r="B177" s="102">
        <f t="shared" si="24"/>
        <v>168</v>
      </c>
      <c r="C177" s="103" t="e">
        <f>VLOOKUP(MONTH(A177),Generation!$L$23:$O$34,4)</f>
        <v>#NAME?</v>
      </c>
      <c r="D177" s="104" t="e">
        <f t="shared" si="23"/>
        <v>#NAME?</v>
      </c>
      <c r="G177" s="105">
        <f t="shared" si="20"/>
        <v>63.8</v>
      </c>
      <c r="H177" s="104" t="e">
        <f t="shared" si="21"/>
        <v>#NAME?</v>
      </c>
      <c r="I177" s="104"/>
      <c r="J177" s="106" t="e">
        <f t="shared" si="19"/>
        <v>#NAME?</v>
      </c>
      <c r="K177" s="104" t="e">
        <f t="shared" si="22"/>
        <v>#NAME?</v>
      </c>
    </row>
    <row r="178" spans="1:11" ht="12.75">
      <c r="A178" s="101" t="e">
        <f>EDATE(A177,1)</f>
        <v>#NAME?</v>
      </c>
      <c r="B178" s="102">
        <f t="shared" si="24"/>
        <v>169</v>
      </c>
      <c r="C178" s="103" t="e">
        <f>VLOOKUP(MONTH(A178),Generation!$L$23:$O$34,4)</f>
        <v>#NAME?</v>
      </c>
      <c r="D178" s="104" t="e">
        <f t="shared" si="23"/>
        <v>#NAME?</v>
      </c>
      <c r="G178" s="105">
        <f t="shared" si="20"/>
        <v>63.8</v>
      </c>
      <c r="H178" s="104" t="e">
        <f t="shared" si="21"/>
        <v>#NAME?</v>
      </c>
      <c r="I178" s="104"/>
      <c r="J178" s="106" t="e">
        <f aca="true" t="shared" si="25" ref="J178:J241">J177</f>
        <v>#NAME?</v>
      </c>
      <c r="K178" s="104" t="e">
        <f t="shared" si="22"/>
        <v>#NAME?</v>
      </c>
    </row>
    <row r="179" spans="1:11" ht="12.75">
      <c r="A179" s="101" t="e">
        <f>EDATE(A178,1)</f>
        <v>#NAME?</v>
      </c>
      <c r="B179" s="102">
        <f t="shared" si="24"/>
        <v>170</v>
      </c>
      <c r="C179" s="103" t="e">
        <f>VLOOKUP(MONTH(A179),Generation!$L$23:$O$34,4)</f>
        <v>#NAME?</v>
      </c>
      <c r="D179" s="104" t="e">
        <f t="shared" si="23"/>
        <v>#NAME?</v>
      </c>
      <c r="G179" s="105">
        <f t="shared" si="20"/>
        <v>63.8</v>
      </c>
      <c r="H179" s="104" t="e">
        <f t="shared" si="21"/>
        <v>#NAME?</v>
      </c>
      <c r="I179" s="104"/>
      <c r="J179" s="106" t="e">
        <f t="shared" si="25"/>
        <v>#NAME?</v>
      </c>
      <c r="K179" s="104" t="e">
        <f t="shared" si="22"/>
        <v>#NAME?</v>
      </c>
    </row>
    <row r="180" spans="1:11" ht="12.75">
      <c r="A180" s="101" t="e">
        <f>EDATE(A179,1)</f>
        <v>#NAME?</v>
      </c>
      <c r="B180" s="102">
        <f t="shared" si="24"/>
        <v>171</v>
      </c>
      <c r="C180" s="103" t="e">
        <f>VLOOKUP(MONTH(A180),Generation!$L$23:$O$34,4)</f>
        <v>#NAME?</v>
      </c>
      <c r="D180" s="104" t="e">
        <f t="shared" si="23"/>
        <v>#NAME?</v>
      </c>
      <c r="G180" s="105">
        <f t="shared" si="20"/>
        <v>63.8</v>
      </c>
      <c r="H180" s="104" t="e">
        <f t="shared" si="21"/>
        <v>#NAME?</v>
      </c>
      <c r="I180" s="104"/>
      <c r="J180" s="106" t="e">
        <f t="shared" si="25"/>
        <v>#NAME?</v>
      </c>
      <c r="K180" s="104" t="e">
        <f t="shared" si="22"/>
        <v>#NAME?</v>
      </c>
    </row>
    <row r="181" spans="1:11" ht="12.75">
      <c r="A181" s="101" t="e">
        <f>EDATE(A180,1)</f>
        <v>#NAME?</v>
      </c>
      <c r="B181" s="102">
        <f t="shared" si="24"/>
        <v>172</v>
      </c>
      <c r="C181" s="103" t="e">
        <f>VLOOKUP(MONTH(A181),Generation!$L$23:$O$34,4)</f>
        <v>#NAME?</v>
      </c>
      <c r="D181" s="104" t="e">
        <f t="shared" si="23"/>
        <v>#NAME?</v>
      </c>
      <c r="G181" s="105">
        <f t="shared" si="20"/>
        <v>63.8</v>
      </c>
      <c r="H181" s="104" t="e">
        <f t="shared" si="21"/>
        <v>#NAME?</v>
      </c>
      <c r="I181" s="104"/>
      <c r="J181" s="106" t="e">
        <f t="shared" si="25"/>
        <v>#NAME?</v>
      </c>
      <c r="K181" s="104" t="e">
        <f t="shared" si="22"/>
        <v>#NAME?</v>
      </c>
    </row>
    <row r="182" spans="1:11" ht="12.75">
      <c r="A182" s="101" t="e">
        <f>EDATE(A181,1)</f>
        <v>#NAME?</v>
      </c>
      <c r="B182" s="102">
        <f t="shared" si="24"/>
        <v>173</v>
      </c>
      <c r="C182" s="103" t="e">
        <f>VLOOKUP(MONTH(A182),Generation!$L$23:$O$34,4)</f>
        <v>#NAME?</v>
      </c>
      <c r="D182" s="104" t="e">
        <f t="shared" si="23"/>
        <v>#NAME?</v>
      </c>
      <c r="G182" s="105">
        <f t="shared" si="20"/>
        <v>63.8</v>
      </c>
      <c r="H182" s="104" t="e">
        <f t="shared" si="21"/>
        <v>#NAME?</v>
      </c>
      <c r="I182" s="104"/>
      <c r="J182" s="106" t="e">
        <f t="shared" si="25"/>
        <v>#NAME?</v>
      </c>
      <c r="K182" s="104" t="e">
        <f t="shared" si="22"/>
        <v>#NAME?</v>
      </c>
    </row>
    <row r="183" spans="1:11" ht="12.75">
      <c r="A183" s="101" t="e">
        <f>EDATE(A182,1)</f>
        <v>#NAME?</v>
      </c>
      <c r="B183" s="102">
        <f t="shared" si="24"/>
        <v>174</v>
      </c>
      <c r="C183" s="103" t="e">
        <f>VLOOKUP(MONTH(A183),Generation!$L$23:$O$34,4)</f>
        <v>#NAME?</v>
      </c>
      <c r="D183" s="104" t="e">
        <f t="shared" si="23"/>
        <v>#NAME?</v>
      </c>
      <c r="G183" s="105">
        <f t="shared" si="20"/>
        <v>63.8</v>
      </c>
      <c r="H183" s="104" t="e">
        <f t="shared" si="21"/>
        <v>#NAME?</v>
      </c>
      <c r="I183" s="104"/>
      <c r="J183" s="106" t="e">
        <f t="shared" si="25"/>
        <v>#NAME?</v>
      </c>
      <c r="K183" s="104" t="e">
        <f t="shared" si="22"/>
        <v>#NAME?</v>
      </c>
    </row>
    <row r="184" spans="1:11" ht="12.75">
      <c r="A184" s="101" t="e">
        <f>EDATE(A183,1)</f>
        <v>#NAME?</v>
      </c>
      <c r="B184" s="102">
        <f t="shared" si="24"/>
        <v>175</v>
      </c>
      <c r="C184" s="103" t="e">
        <f>VLOOKUP(MONTH(A184),Generation!$L$23:$O$34,4)</f>
        <v>#NAME?</v>
      </c>
      <c r="D184" s="104" t="e">
        <f t="shared" si="23"/>
        <v>#NAME?</v>
      </c>
      <c r="G184" s="105">
        <f t="shared" si="20"/>
        <v>63.8</v>
      </c>
      <c r="H184" s="104" t="e">
        <f t="shared" si="21"/>
        <v>#NAME?</v>
      </c>
      <c r="I184" s="104"/>
      <c r="J184" s="106" t="e">
        <f t="shared" si="25"/>
        <v>#NAME?</v>
      </c>
      <c r="K184" s="104" t="e">
        <f t="shared" si="22"/>
        <v>#NAME?</v>
      </c>
    </row>
    <row r="185" spans="1:11" ht="12.75">
      <c r="A185" s="101" t="e">
        <f>EDATE(A184,1)</f>
        <v>#NAME?</v>
      </c>
      <c r="B185" s="102">
        <f t="shared" si="24"/>
        <v>176</v>
      </c>
      <c r="C185" s="103" t="e">
        <f>VLOOKUP(MONTH(A185),Generation!$L$23:$O$34,4)</f>
        <v>#NAME?</v>
      </c>
      <c r="D185" s="104" t="e">
        <f t="shared" si="23"/>
        <v>#NAME?</v>
      </c>
      <c r="G185" s="105">
        <f t="shared" si="20"/>
        <v>63.8</v>
      </c>
      <c r="H185" s="104" t="e">
        <f t="shared" si="21"/>
        <v>#NAME?</v>
      </c>
      <c r="I185" s="206" t="e">
        <f>VLOOKUP(YEAR(A185),Inflation!$B$9:$E$31,4)</f>
        <v>#NAME?</v>
      </c>
      <c r="J185" s="106" t="e">
        <f>J184*(1+I185)</f>
        <v>#NAME?</v>
      </c>
      <c r="K185" s="104" t="e">
        <f t="shared" si="22"/>
        <v>#NAME?</v>
      </c>
    </row>
    <row r="186" spans="1:11" ht="12.75">
      <c r="A186" s="101" t="e">
        <f>EDATE(A185,1)</f>
        <v>#NAME?</v>
      </c>
      <c r="B186" s="102">
        <f t="shared" si="24"/>
        <v>177</v>
      </c>
      <c r="C186" s="103" t="e">
        <f>VLOOKUP(MONTH(A186),Generation!$L$23:$O$34,4)</f>
        <v>#NAME?</v>
      </c>
      <c r="D186" s="104" t="e">
        <f t="shared" si="23"/>
        <v>#NAME?</v>
      </c>
      <c r="G186" s="105">
        <f t="shared" si="20"/>
        <v>63.8</v>
      </c>
      <c r="H186" s="104" t="e">
        <f t="shared" si="21"/>
        <v>#NAME?</v>
      </c>
      <c r="I186" s="104"/>
      <c r="J186" s="106" t="e">
        <f t="shared" si="25"/>
        <v>#NAME?</v>
      </c>
      <c r="K186" s="104" t="e">
        <f t="shared" si="22"/>
        <v>#NAME?</v>
      </c>
    </row>
    <row r="187" spans="1:11" ht="12.75">
      <c r="A187" s="101" t="e">
        <f>EDATE(A186,1)</f>
        <v>#NAME?</v>
      </c>
      <c r="B187" s="102">
        <f t="shared" si="24"/>
        <v>178</v>
      </c>
      <c r="C187" s="103" t="e">
        <f>VLOOKUP(MONTH(A187),Generation!$L$23:$O$34,4)</f>
        <v>#NAME?</v>
      </c>
      <c r="D187" s="104" t="e">
        <f t="shared" si="23"/>
        <v>#NAME?</v>
      </c>
      <c r="G187" s="105">
        <f t="shared" si="20"/>
        <v>63.8</v>
      </c>
      <c r="H187" s="104" t="e">
        <f t="shared" si="21"/>
        <v>#NAME?</v>
      </c>
      <c r="I187" s="104"/>
      <c r="J187" s="106" t="e">
        <f t="shared" si="25"/>
        <v>#NAME?</v>
      </c>
      <c r="K187" s="104" t="e">
        <f t="shared" si="22"/>
        <v>#NAME?</v>
      </c>
    </row>
    <row r="188" spans="1:11" ht="12.75">
      <c r="A188" s="101" t="e">
        <f>EDATE(A187,1)</f>
        <v>#NAME?</v>
      </c>
      <c r="B188" s="102">
        <f t="shared" si="24"/>
        <v>179</v>
      </c>
      <c r="C188" s="103" t="e">
        <f>VLOOKUP(MONTH(A188),Generation!$L$23:$O$34,4)</f>
        <v>#NAME?</v>
      </c>
      <c r="D188" s="104" t="e">
        <f t="shared" si="23"/>
        <v>#NAME?</v>
      </c>
      <c r="G188" s="105">
        <f t="shared" si="20"/>
        <v>63.8</v>
      </c>
      <c r="H188" s="104" t="e">
        <f t="shared" si="21"/>
        <v>#NAME?</v>
      </c>
      <c r="I188" s="104"/>
      <c r="J188" s="106" t="e">
        <f t="shared" si="25"/>
        <v>#NAME?</v>
      </c>
      <c r="K188" s="104" t="e">
        <f t="shared" si="22"/>
        <v>#NAME?</v>
      </c>
    </row>
    <row r="189" spans="1:11" ht="12.75">
      <c r="A189" s="101" t="e">
        <f>EDATE(A188,1)</f>
        <v>#NAME?</v>
      </c>
      <c r="B189" s="102">
        <f t="shared" si="24"/>
        <v>180</v>
      </c>
      <c r="C189" s="103" t="e">
        <f>VLOOKUP(MONTH(A189),Generation!$L$23:$O$34,4)</f>
        <v>#NAME?</v>
      </c>
      <c r="D189" s="104" t="e">
        <f t="shared" si="23"/>
        <v>#NAME?</v>
      </c>
      <c r="G189" s="105">
        <f t="shared" si="20"/>
        <v>63.8</v>
      </c>
      <c r="H189" s="104" t="e">
        <f t="shared" si="21"/>
        <v>#NAME?</v>
      </c>
      <c r="I189" s="104"/>
      <c r="J189" s="106" t="e">
        <f t="shared" si="25"/>
        <v>#NAME?</v>
      </c>
      <c r="K189" s="104" t="e">
        <f t="shared" si="22"/>
        <v>#NAME?</v>
      </c>
    </row>
    <row r="190" spans="1:11" ht="12.75">
      <c r="A190" s="101" t="e">
        <f>EDATE(A189,1)</f>
        <v>#NAME?</v>
      </c>
      <c r="B190" s="102">
        <f t="shared" si="24"/>
        <v>181</v>
      </c>
      <c r="C190" s="103" t="e">
        <f>VLOOKUP(MONTH(A190),Generation!$L$23:$O$34,4)</f>
        <v>#NAME?</v>
      </c>
      <c r="D190" s="104" t="e">
        <f t="shared" si="23"/>
        <v>#NAME?</v>
      </c>
      <c r="G190" s="105">
        <f t="shared" si="20"/>
        <v>63.8</v>
      </c>
      <c r="H190" s="104" t="e">
        <f t="shared" si="21"/>
        <v>#NAME?</v>
      </c>
      <c r="I190" s="104"/>
      <c r="J190" s="106" t="e">
        <f t="shared" si="25"/>
        <v>#NAME?</v>
      </c>
      <c r="K190" s="104" t="e">
        <f t="shared" si="22"/>
        <v>#NAME?</v>
      </c>
    </row>
    <row r="191" spans="1:11" ht="12.75">
      <c r="A191" s="101" t="e">
        <f>EDATE(A190,1)</f>
        <v>#NAME?</v>
      </c>
      <c r="B191" s="102">
        <f t="shared" si="24"/>
        <v>182</v>
      </c>
      <c r="C191" s="103" t="e">
        <f>VLOOKUP(MONTH(A191),Generation!$L$23:$O$34,4)</f>
        <v>#NAME?</v>
      </c>
      <c r="D191" s="104" t="e">
        <f t="shared" si="23"/>
        <v>#NAME?</v>
      </c>
      <c r="G191" s="105">
        <f t="shared" si="20"/>
        <v>63.8</v>
      </c>
      <c r="H191" s="104" t="e">
        <f t="shared" si="21"/>
        <v>#NAME?</v>
      </c>
      <c r="I191" s="104"/>
      <c r="J191" s="106" t="e">
        <f t="shared" si="25"/>
        <v>#NAME?</v>
      </c>
      <c r="K191" s="104" t="e">
        <f t="shared" si="22"/>
        <v>#NAME?</v>
      </c>
    </row>
    <row r="192" spans="1:11" ht="12.75">
      <c r="A192" s="101" t="e">
        <f>EDATE(A191,1)</f>
        <v>#NAME?</v>
      </c>
      <c r="B192" s="102">
        <f t="shared" si="24"/>
        <v>183</v>
      </c>
      <c r="C192" s="103" t="e">
        <f>VLOOKUP(MONTH(A192),Generation!$L$23:$O$34,4)</f>
        <v>#NAME?</v>
      </c>
      <c r="D192" s="104" t="e">
        <f t="shared" si="23"/>
        <v>#NAME?</v>
      </c>
      <c r="G192" s="105">
        <f t="shared" si="20"/>
        <v>63.8</v>
      </c>
      <c r="H192" s="104" t="e">
        <f t="shared" si="21"/>
        <v>#NAME?</v>
      </c>
      <c r="I192" s="104"/>
      <c r="J192" s="106" t="e">
        <f t="shared" si="25"/>
        <v>#NAME?</v>
      </c>
      <c r="K192" s="104" t="e">
        <f t="shared" si="22"/>
        <v>#NAME?</v>
      </c>
    </row>
    <row r="193" spans="1:11" ht="12.75">
      <c r="A193" s="101" t="e">
        <f>EDATE(A192,1)</f>
        <v>#NAME?</v>
      </c>
      <c r="B193" s="102">
        <f t="shared" si="24"/>
        <v>184</v>
      </c>
      <c r="C193" s="103" t="e">
        <f>VLOOKUP(MONTH(A193),Generation!$L$23:$O$34,4)</f>
        <v>#NAME?</v>
      </c>
      <c r="D193" s="104" t="e">
        <f t="shared" si="23"/>
        <v>#NAME?</v>
      </c>
      <c r="G193" s="105">
        <f t="shared" si="20"/>
        <v>63.8</v>
      </c>
      <c r="H193" s="104" t="e">
        <f t="shared" si="21"/>
        <v>#NAME?</v>
      </c>
      <c r="I193" s="104"/>
      <c r="J193" s="106" t="e">
        <f t="shared" si="25"/>
        <v>#NAME?</v>
      </c>
      <c r="K193" s="104" t="e">
        <f t="shared" si="22"/>
        <v>#NAME?</v>
      </c>
    </row>
    <row r="194" spans="1:11" ht="12.75">
      <c r="A194" s="101" t="e">
        <f>EDATE(A193,1)</f>
        <v>#NAME?</v>
      </c>
      <c r="B194" s="102">
        <f t="shared" si="24"/>
        <v>185</v>
      </c>
      <c r="C194" s="103" t="e">
        <f>VLOOKUP(MONTH(A194),Generation!$L$23:$O$34,4)</f>
        <v>#NAME?</v>
      </c>
      <c r="D194" s="104" t="e">
        <f t="shared" si="23"/>
        <v>#NAME?</v>
      </c>
      <c r="G194" s="105">
        <f t="shared" si="20"/>
        <v>63.8</v>
      </c>
      <c r="H194" s="104" t="e">
        <f t="shared" si="21"/>
        <v>#NAME?</v>
      </c>
      <c r="I194" s="104"/>
      <c r="J194" s="106" t="e">
        <f t="shared" si="25"/>
        <v>#NAME?</v>
      </c>
      <c r="K194" s="104" t="e">
        <f t="shared" si="22"/>
        <v>#NAME?</v>
      </c>
    </row>
    <row r="195" spans="1:11" ht="12.75">
      <c r="A195" s="101" t="e">
        <f>EDATE(A194,1)</f>
        <v>#NAME?</v>
      </c>
      <c r="B195" s="102">
        <f t="shared" si="24"/>
        <v>186</v>
      </c>
      <c r="C195" s="103" t="e">
        <f>VLOOKUP(MONTH(A195),Generation!$L$23:$O$34,4)</f>
        <v>#NAME?</v>
      </c>
      <c r="D195" s="104" t="e">
        <f t="shared" si="23"/>
        <v>#NAME?</v>
      </c>
      <c r="G195" s="105">
        <f t="shared" si="20"/>
        <v>63.8</v>
      </c>
      <c r="H195" s="104" t="e">
        <f t="shared" si="21"/>
        <v>#NAME?</v>
      </c>
      <c r="I195" s="104"/>
      <c r="J195" s="106" t="e">
        <f t="shared" si="25"/>
        <v>#NAME?</v>
      </c>
      <c r="K195" s="104" t="e">
        <f t="shared" si="22"/>
        <v>#NAME?</v>
      </c>
    </row>
    <row r="196" spans="1:11" ht="12.75">
      <c r="A196" s="101" t="e">
        <f>EDATE(A195,1)</f>
        <v>#NAME?</v>
      </c>
      <c r="B196" s="102">
        <f t="shared" si="24"/>
        <v>187</v>
      </c>
      <c r="C196" s="103" t="e">
        <f>VLOOKUP(MONTH(A196),Generation!$L$23:$O$34,4)</f>
        <v>#NAME?</v>
      </c>
      <c r="D196" s="104" t="e">
        <f t="shared" si="23"/>
        <v>#NAME?</v>
      </c>
      <c r="G196" s="105">
        <f t="shared" si="20"/>
        <v>63.8</v>
      </c>
      <c r="H196" s="104" t="e">
        <f t="shared" si="21"/>
        <v>#NAME?</v>
      </c>
      <c r="I196" s="104"/>
      <c r="J196" s="106" t="e">
        <f t="shared" si="25"/>
        <v>#NAME?</v>
      </c>
      <c r="K196" s="104" t="e">
        <f t="shared" si="22"/>
        <v>#NAME?</v>
      </c>
    </row>
    <row r="197" spans="1:11" ht="12.75">
      <c r="A197" s="101" t="e">
        <f>EDATE(A196,1)</f>
        <v>#NAME?</v>
      </c>
      <c r="B197" s="102">
        <f t="shared" si="24"/>
        <v>188</v>
      </c>
      <c r="C197" s="103" t="e">
        <f>VLOOKUP(MONTH(A197),Generation!$L$23:$O$34,4)</f>
        <v>#NAME?</v>
      </c>
      <c r="D197" s="104" t="e">
        <f t="shared" si="23"/>
        <v>#NAME?</v>
      </c>
      <c r="G197" s="105">
        <f t="shared" si="20"/>
        <v>63.8</v>
      </c>
      <c r="H197" s="104" t="e">
        <f t="shared" si="21"/>
        <v>#NAME?</v>
      </c>
      <c r="I197" s="206" t="e">
        <f>VLOOKUP(YEAR(A197),Inflation!$B$9:$E$31,4)</f>
        <v>#NAME?</v>
      </c>
      <c r="J197" s="106" t="e">
        <f>J196*(1+I197)</f>
        <v>#NAME?</v>
      </c>
      <c r="K197" s="104" t="e">
        <f t="shared" si="22"/>
        <v>#NAME?</v>
      </c>
    </row>
    <row r="198" spans="1:11" ht="12.75">
      <c r="A198" s="101" t="e">
        <f>EDATE(A197,1)</f>
        <v>#NAME?</v>
      </c>
      <c r="B198" s="102">
        <f t="shared" si="24"/>
        <v>189</v>
      </c>
      <c r="C198" s="103" t="e">
        <f>VLOOKUP(MONTH(A198),Generation!$L$23:$O$34,4)</f>
        <v>#NAME?</v>
      </c>
      <c r="D198" s="104" t="e">
        <f t="shared" si="23"/>
        <v>#NAME?</v>
      </c>
      <c r="G198" s="105">
        <f t="shared" si="20"/>
        <v>63.8</v>
      </c>
      <c r="H198" s="104" t="e">
        <f t="shared" si="21"/>
        <v>#NAME?</v>
      </c>
      <c r="I198" s="104"/>
      <c r="J198" s="106" t="e">
        <f t="shared" si="25"/>
        <v>#NAME?</v>
      </c>
      <c r="K198" s="104" t="e">
        <f t="shared" si="22"/>
        <v>#NAME?</v>
      </c>
    </row>
    <row r="199" spans="1:11" ht="12.75">
      <c r="A199" s="101" t="e">
        <f>EDATE(A198,1)</f>
        <v>#NAME?</v>
      </c>
      <c r="B199" s="102">
        <f t="shared" si="24"/>
        <v>190</v>
      </c>
      <c r="C199" s="103" t="e">
        <f>VLOOKUP(MONTH(A199),Generation!$L$23:$O$34,4)</f>
        <v>#NAME?</v>
      </c>
      <c r="D199" s="104" t="e">
        <f t="shared" si="23"/>
        <v>#NAME?</v>
      </c>
      <c r="G199" s="105">
        <f t="shared" si="20"/>
        <v>63.8</v>
      </c>
      <c r="H199" s="104" t="e">
        <f t="shared" si="21"/>
        <v>#NAME?</v>
      </c>
      <c r="I199" s="104"/>
      <c r="J199" s="106" t="e">
        <f t="shared" si="25"/>
        <v>#NAME?</v>
      </c>
      <c r="K199" s="104" t="e">
        <f t="shared" si="22"/>
        <v>#NAME?</v>
      </c>
    </row>
    <row r="200" spans="1:11" ht="12.75">
      <c r="A200" s="101" t="e">
        <f>EDATE(A199,1)</f>
        <v>#NAME?</v>
      </c>
      <c r="B200" s="102">
        <f t="shared" si="24"/>
        <v>191</v>
      </c>
      <c r="C200" s="103" t="e">
        <f>VLOOKUP(MONTH(A200),Generation!$L$23:$O$34,4)</f>
        <v>#NAME?</v>
      </c>
      <c r="D200" s="104" t="e">
        <f t="shared" si="23"/>
        <v>#NAME?</v>
      </c>
      <c r="G200" s="105">
        <f t="shared" si="20"/>
        <v>63.8</v>
      </c>
      <c r="H200" s="104" t="e">
        <f t="shared" si="21"/>
        <v>#NAME?</v>
      </c>
      <c r="I200" s="104"/>
      <c r="J200" s="106" t="e">
        <f t="shared" si="25"/>
        <v>#NAME?</v>
      </c>
      <c r="K200" s="104" t="e">
        <f t="shared" si="22"/>
        <v>#NAME?</v>
      </c>
    </row>
    <row r="201" spans="1:11" ht="12.75">
      <c r="A201" s="101" t="e">
        <f>EDATE(A200,1)</f>
        <v>#NAME?</v>
      </c>
      <c r="B201" s="102">
        <f t="shared" si="24"/>
        <v>192</v>
      </c>
      <c r="C201" s="103" t="e">
        <f>VLOOKUP(MONTH(A201),Generation!$L$23:$O$34,4)</f>
        <v>#NAME?</v>
      </c>
      <c r="D201" s="104" t="e">
        <f t="shared" si="23"/>
        <v>#NAME?</v>
      </c>
      <c r="G201" s="105">
        <f t="shared" si="20"/>
        <v>63.8</v>
      </c>
      <c r="H201" s="104" t="e">
        <f t="shared" si="21"/>
        <v>#NAME?</v>
      </c>
      <c r="I201" s="104"/>
      <c r="J201" s="106" t="e">
        <f t="shared" si="25"/>
        <v>#NAME?</v>
      </c>
      <c r="K201" s="104" t="e">
        <f t="shared" si="22"/>
        <v>#NAME?</v>
      </c>
    </row>
    <row r="202" spans="1:11" ht="12.75">
      <c r="A202" s="101" t="e">
        <f>EDATE(A201,1)</f>
        <v>#NAME?</v>
      </c>
      <c r="B202" s="102">
        <f t="shared" si="24"/>
        <v>193</v>
      </c>
      <c r="C202" s="103" t="e">
        <f>VLOOKUP(MONTH(A202),Generation!$L$23:$O$34,4)</f>
        <v>#NAME?</v>
      </c>
      <c r="D202" s="104" t="e">
        <f t="shared" si="23"/>
        <v>#NAME?</v>
      </c>
      <c r="G202" s="105">
        <f aca="true" t="shared" si="26" ref="G202:G249">$J$3</f>
        <v>63.8</v>
      </c>
      <c r="H202" s="104" t="e">
        <f aca="true" t="shared" si="27" ref="H202:H249">G202*C202</f>
        <v>#NAME?</v>
      </c>
      <c r="I202" s="104"/>
      <c r="J202" s="106" t="e">
        <f t="shared" si="25"/>
        <v>#NAME?</v>
      </c>
      <c r="K202" s="104" t="e">
        <f aca="true" t="shared" si="28" ref="K202:K249">J202*C202</f>
        <v>#NAME?</v>
      </c>
    </row>
    <row r="203" spans="1:11" ht="12.75">
      <c r="A203" s="101" t="e">
        <f>EDATE(A202,1)</f>
        <v>#NAME?</v>
      </c>
      <c r="B203" s="102">
        <f t="shared" si="24"/>
        <v>194</v>
      </c>
      <c r="C203" s="103" t="e">
        <f>VLOOKUP(MONTH(A203),Generation!$L$23:$O$34,4)</f>
        <v>#NAME?</v>
      </c>
      <c r="D203" s="104" t="e">
        <f aca="true" t="shared" si="29" ref="D203:D249">63.8*C203</f>
        <v>#NAME?</v>
      </c>
      <c r="G203" s="105">
        <f t="shared" si="26"/>
        <v>63.8</v>
      </c>
      <c r="H203" s="104" t="e">
        <f t="shared" si="27"/>
        <v>#NAME?</v>
      </c>
      <c r="I203" s="104"/>
      <c r="J203" s="106" t="e">
        <f t="shared" si="25"/>
        <v>#NAME?</v>
      </c>
      <c r="K203" s="104" t="e">
        <f t="shared" si="28"/>
        <v>#NAME?</v>
      </c>
    </row>
    <row r="204" spans="1:11" ht="12.75">
      <c r="A204" s="101" t="e">
        <f>EDATE(A203,1)</f>
        <v>#NAME?</v>
      </c>
      <c r="B204" s="102">
        <f aca="true" t="shared" si="30" ref="B204:B249">B203+1</f>
        <v>195</v>
      </c>
      <c r="C204" s="103" t="e">
        <f>VLOOKUP(MONTH(A204),Generation!$L$23:$O$34,4)</f>
        <v>#NAME?</v>
      </c>
      <c r="D204" s="104" t="e">
        <f t="shared" si="29"/>
        <v>#NAME?</v>
      </c>
      <c r="G204" s="105">
        <f t="shared" si="26"/>
        <v>63.8</v>
      </c>
      <c r="H204" s="104" t="e">
        <f t="shared" si="27"/>
        <v>#NAME?</v>
      </c>
      <c r="I204" s="104"/>
      <c r="J204" s="106" t="e">
        <f t="shared" si="25"/>
        <v>#NAME?</v>
      </c>
      <c r="K204" s="104" t="e">
        <f t="shared" si="28"/>
        <v>#NAME?</v>
      </c>
    </row>
    <row r="205" spans="1:11" ht="12.75">
      <c r="A205" s="101" t="e">
        <f>EDATE(A204,1)</f>
        <v>#NAME?</v>
      </c>
      <c r="B205" s="102">
        <f t="shared" si="30"/>
        <v>196</v>
      </c>
      <c r="C205" s="103" t="e">
        <f>VLOOKUP(MONTH(A205),Generation!$L$23:$O$34,4)</f>
        <v>#NAME?</v>
      </c>
      <c r="D205" s="104" t="e">
        <f t="shared" si="29"/>
        <v>#NAME?</v>
      </c>
      <c r="G205" s="105">
        <f t="shared" si="26"/>
        <v>63.8</v>
      </c>
      <c r="H205" s="104" t="e">
        <f t="shared" si="27"/>
        <v>#NAME?</v>
      </c>
      <c r="I205" s="104"/>
      <c r="J205" s="106" t="e">
        <f t="shared" si="25"/>
        <v>#NAME?</v>
      </c>
      <c r="K205" s="104" t="e">
        <f t="shared" si="28"/>
        <v>#NAME?</v>
      </c>
    </row>
    <row r="206" spans="1:11" ht="12.75">
      <c r="A206" s="101" t="e">
        <f>EDATE(A205,1)</f>
        <v>#NAME?</v>
      </c>
      <c r="B206" s="102">
        <f t="shared" si="30"/>
        <v>197</v>
      </c>
      <c r="C206" s="103" t="e">
        <f>VLOOKUP(MONTH(A206),Generation!$L$23:$O$34,4)</f>
        <v>#NAME?</v>
      </c>
      <c r="D206" s="104" t="e">
        <f t="shared" si="29"/>
        <v>#NAME?</v>
      </c>
      <c r="G206" s="105">
        <f t="shared" si="26"/>
        <v>63.8</v>
      </c>
      <c r="H206" s="104" t="e">
        <f t="shared" si="27"/>
        <v>#NAME?</v>
      </c>
      <c r="I206" s="104"/>
      <c r="J206" s="106" t="e">
        <f t="shared" si="25"/>
        <v>#NAME?</v>
      </c>
      <c r="K206" s="104" t="e">
        <f t="shared" si="28"/>
        <v>#NAME?</v>
      </c>
    </row>
    <row r="207" spans="1:11" ht="12.75">
      <c r="A207" s="101" t="e">
        <f>EDATE(A206,1)</f>
        <v>#NAME?</v>
      </c>
      <c r="B207" s="102">
        <f t="shared" si="30"/>
        <v>198</v>
      </c>
      <c r="C207" s="103" t="e">
        <f>VLOOKUP(MONTH(A207),Generation!$L$23:$O$34,4)</f>
        <v>#NAME?</v>
      </c>
      <c r="D207" s="104" t="e">
        <f t="shared" si="29"/>
        <v>#NAME?</v>
      </c>
      <c r="G207" s="105">
        <f t="shared" si="26"/>
        <v>63.8</v>
      </c>
      <c r="H207" s="104" t="e">
        <f t="shared" si="27"/>
        <v>#NAME?</v>
      </c>
      <c r="I207" s="104"/>
      <c r="J207" s="106" t="e">
        <f t="shared" si="25"/>
        <v>#NAME?</v>
      </c>
      <c r="K207" s="104" t="e">
        <f t="shared" si="28"/>
        <v>#NAME?</v>
      </c>
    </row>
    <row r="208" spans="1:11" ht="12.75">
      <c r="A208" s="101" t="e">
        <f>EDATE(A207,1)</f>
        <v>#NAME?</v>
      </c>
      <c r="B208" s="102">
        <f t="shared" si="30"/>
        <v>199</v>
      </c>
      <c r="C208" s="103" t="e">
        <f>VLOOKUP(MONTH(A208),Generation!$L$23:$O$34,4)</f>
        <v>#NAME?</v>
      </c>
      <c r="D208" s="104" t="e">
        <f t="shared" si="29"/>
        <v>#NAME?</v>
      </c>
      <c r="G208" s="105">
        <f t="shared" si="26"/>
        <v>63.8</v>
      </c>
      <c r="H208" s="104" t="e">
        <f t="shared" si="27"/>
        <v>#NAME?</v>
      </c>
      <c r="I208" s="104"/>
      <c r="J208" s="106" t="e">
        <f t="shared" si="25"/>
        <v>#NAME?</v>
      </c>
      <c r="K208" s="104" t="e">
        <f t="shared" si="28"/>
        <v>#NAME?</v>
      </c>
    </row>
    <row r="209" spans="1:11" ht="12.75">
      <c r="A209" s="101" t="e">
        <f>EDATE(A208,1)</f>
        <v>#NAME?</v>
      </c>
      <c r="B209" s="102">
        <f t="shared" si="30"/>
        <v>200</v>
      </c>
      <c r="C209" s="103" t="e">
        <f>VLOOKUP(MONTH(A209),Generation!$L$23:$O$34,4)</f>
        <v>#NAME?</v>
      </c>
      <c r="D209" s="104" t="e">
        <f t="shared" si="29"/>
        <v>#NAME?</v>
      </c>
      <c r="G209" s="105">
        <f t="shared" si="26"/>
        <v>63.8</v>
      </c>
      <c r="H209" s="104" t="e">
        <f t="shared" si="27"/>
        <v>#NAME?</v>
      </c>
      <c r="I209" s="206" t="e">
        <f>VLOOKUP(YEAR(A209),Inflation!$B$9:$E$31,4)</f>
        <v>#NAME?</v>
      </c>
      <c r="J209" s="106" t="e">
        <f>J208*(1+I209)</f>
        <v>#NAME?</v>
      </c>
      <c r="K209" s="104" t="e">
        <f t="shared" si="28"/>
        <v>#NAME?</v>
      </c>
    </row>
    <row r="210" spans="1:11" ht="12.75">
      <c r="A210" s="101" t="e">
        <f>EDATE(A209,1)</f>
        <v>#NAME?</v>
      </c>
      <c r="B210" s="102">
        <f t="shared" si="30"/>
        <v>201</v>
      </c>
      <c r="C210" s="103" t="e">
        <f>VLOOKUP(MONTH(A210),Generation!$L$23:$O$34,4)</f>
        <v>#NAME?</v>
      </c>
      <c r="D210" s="104" t="e">
        <f t="shared" si="29"/>
        <v>#NAME?</v>
      </c>
      <c r="G210" s="105">
        <f t="shared" si="26"/>
        <v>63.8</v>
      </c>
      <c r="H210" s="104" t="e">
        <f t="shared" si="27"/>
        <v>#NAME?</v>
      </c>
      <c r="I210" s="104"/>
      <c r="J210" s="106" t="e">
        <f t="shared" si="25"/>
        <v>#NAME?</v>
      </c>
      <c r="K210" s="104" t="e">
        <f t="shared" si="28"/>
        <v>#NAME?</v>
      </c>
    </row>
    <row r="211" spans="1:11" ht="12.75">
      <c r="A211" s="101" t="e">
        <f>EDATE(A210,1)</f>
        <v>#NAME?</v>
      </c>
      <c r="B211" s="102">
        <f t="shared" si="30"/>
        <v>202</v>
      </c>
      <c r="C211" s="103" t="e">
        <f>VLOOKUP(MONTH(A211),Generation!$L$23:$O$34,4)</f>
        <v>#NAME?</v>
      </c>
      <c r="D211" s="104" t="e">
        <f t="shared" si="29"/>
        <v>#NAME?</v>
      </c>
      <c r="G211" s="105">
        <f t="shared" si="26"/>
        <v>63.8</v>
      </c>
      <c r="H211" s="104" t="e">
        <f t="shared" si="27"/>
        <v>#NAME?</v>
      </c>
      <c r="I211" s="104"/>
      <c r="J211" s="106" t="e">
        <f t="shared" si="25"/>
        <v>#NAME?</v>
      </c>
      <c r="K211" s="104" t="e">
        <f t="shared" si="28"/>
        <v>#NAME?</v>
      </c>
    </row>
    <row r="212" spans="1:11" ht="12.75">
      <c r="A212" s="101" t="e">
        <f>EDATE(A211,1)</f>
        <v>#NAME?</v>
      </c>
      <c r="B212" s="102">
        <f t="shared" si="30"/>
        <v>203</v>
      </c>
      <c r="C212" s="103" t="e">
        <f>VLOOKUP(MONTH(A212),Generation!$L$23:$O$34,4)</f>
        <v>#NAME?</v>
      </c>
      <c r="D212" s="104" t="e">
        <f t="shared" si="29"/>
        <v>#NAME?</v>
      </c>
      <c r="G212" s="105">
        <f t="shared" si="26"/>
        <v>63.8</v>
      </c>
      <c r="H212" s="104" t="e">
        <f t="shared" si="27"/>
        <v>#NAME?</v>
      </c>
      <c r="I212" s="104"/>
      <c r="J212" s="106" t="e">
        <f t="shared" si="25"/>
        <v>#NAME?</v>
      </c>
      <c r="K212" s="104" t="e">
        <f t="shared" si="28"/>
        <v>#NAME?</v>
      </c>
    </row>
    <row r="213" spans="1:11" ht="12.75">
      <c r="A213" s="101" t="e">
        <f>EDATE(A212,1)</f>
        <v>#NAME?</v>
      </c>
      <c r="B213" s="102">
        <f t="shared" si="30"/>
        <v>204</v>
      </c>
      <c r="C213" s="103" t="e">
        <f>VLOOKUP(MONTH(A213),Generation!$L$23:$O$34,4)</f>
        <v>#NAME?</v>
      </c>
      <c r="D213" s="104" t="e">
        <f t="shared" si="29"/>
        <v>#NAME?</v>
      </c>
      <c r="G213" s="105">
        <f t="shared" si="26"/>
        <v>63.8</v>
      </c>
      <c r="H213" s="104" t="e">
        <f t="shared" si="27"/>
        <v>#NAME?</v>
      </c>
      <c r="I213" s="104"/>
      <c r="J213" s="106" t="e">
        <f t="shared" si="25"/>
        <v>#NAME?</v>
      </c>
      <c r="K213" s="104" t="e">
        <f t="shared" si="28"/>
        <v>#NAME?</v>
      </c>
    </row>
    <row r="214" spans="1:11" ht="12.75">
      <c r="A214" s="101" t="e">
        <f>EDATE(A213,1)</f>
        <v>#NAME?</v>
      </c>
      <c r="B214" s="102">
        <f t="shared" si="30"/>
        <v>205</v>
      </c>
      <c r="C214" s="103" t="e">
        <f>VLOOKUP(MONTH(A214),Generation!$L$23:$O$34,4)</f>
        <v>#NAME?</v>
      </c>
      <c r="D214" s="104" t="e">
        <f t="shared" si="29"/>
        <v>#NAME?</v>
      </c>
      <c r="G214" s="105">
        <f t="shared" si="26"/>
        <v>63.8</v>
      </c>
      <c r="H214" s="104" t="e">
        <f t="shared" si="27"/>
        <v>#NAME?</v>
      </c>
      <c r="I214" s="104"/>
      <c r="J214" s="106" t="e">
        <f t="shared" si="25"/>
        <v>#NAME?</v>
      </c>
      <c r="K214" s="104" t="e">
        <f t="shared" si="28"/>
        <v>#NAME?</v>
      </c>
    </row>
    <row r="215" spans="1:11" ht="12.75">
      <c r="A215" s="101" t="e">
        <f>EDATE(A214,1)</f>
        <v>#NAME?</v>
      </c>
      <c r="B215" s="102">
        <f t="shared" si="30"/>
        <v>206</v>
      </c>
      <c r="C215" s="103" t="e">
        <f>VLOOKUP(MONTH(A215),Generation!$L$23:$O$34,4)</f>
        <v>#NAME?</v>
      </c>
      <c r="D215" s="104" t="e">
        <f t="shared" si="29"/>
        <v>#NAME?</v>
      </c>
      <c r="G215" s="105">
        <f t="shared" si="26"/>
        <v>63.8</v>
      </c>
      <c r="H215" s="104" t="e">
        <f t="shared" si="27"/>
        <v>#NAME?</v>
      </c>
      <c r="I215" s="104"/>
      <c r="J215" s="106" t="e">
        <f t="shared" si="25"/>
        <v>#NAME?</v>
      </c>
      <c r="K215" s="104" t="e">
        <f t="shared" si="28"/>
        <v>#NAME?</v>
      </c>
    </row>
    <row r="216" spans="1:11" ht="12.75">
      <c r="A216" s="101" t="e">
        <f>EDATE(A215,1)</f>
        <v>#NAME?</v>
      </c>
      <c r="B216" s="102">
        <f t="shared" si="30"/>
        <v>207</v>
      </c>
      <c r="C216" s="103" t="e">
        <f>VLOOKUP(MONTH(A216),Generation!$L$23:$O$34,4)</f>
        <v>#NAME?</v>
      </c>
      <c r="D216" s="104" t="e">
        <f t="shared" si="29"/>
        <v>#NAME?</v>
      </c>
      <c r="G216" s="105">
        <f t="shared" si="26"/>
        <v>63.8</v>
      </c>
      <c r="H216" s="104" t="e">
        <f t="shared" si="27"/>
        <v>#NAME?</v>
      </c>
      <c r="I216" s="104"/>
      <c r="J216" s="106" t="e">
        <f t="shared" si="25"/>
        <v>#NAME?</v>
      </c>
      <c r="K216" s="104" t="e">
        <f t="shared" si="28"/>
        <v>#NAME?</v>
      </c>
    </row>
    <row r="217" spans="1:11" ht="12.75">
      <c r="A217" s="101" t="e">
        <f>EDATE(A216,1)</f>
        <v>#NAME?</v>
      </c>
      <c r="B217" s="102">
        <f t="shared" si="30"/>
        <v>208</v>
      </c>
      <c r="C217" s="103" t="e">
        <f>VLOOKUP(MONTH(A217),Generation!$L$23:$O$34,4)</f>
        <v>#NAME?</v>
      </c>
      <c r="D217" s="104" t="e">
        <f t="shared" si="29"/>
        <v>#NAME?</v>
      </c>
      <c r="G217" s="105">
        <f t="shared" si="26"/>
        <v>63.8</v>
      </c>
      <c r="H217" s="104" t="e">
        <f t="shared" si="27"/>
        <v>#NAME?</v>
      </c>
      <c r="I217" s="104"/>
      <c r="J217" s="106" t="e">
        <f t="shared" si="25"/>
        <v>#NAME?</v>
      </c>
      <c r="K217" s="104" t="e">
        <f t="shared" si="28"/>
        <v>#NAME?</v>
      </c>
    </row>
    <row r="218" spans="1:11" ht="12.75">
      <c r="A218" s="101" t="e">
        <f>EDATE(A217,1)</f>
        <v>#NAME?</v>
      </c>
      <c r="B218" s="102">
        <f t="shared" si="30"/>
        <v>209</v>
      </c>
      <c r="C218" s="103" t="e">
        <f>VLOOKUP(MONTH(A218),Generation!$L$23:$O$34,4)</f>
        <v>#NAME?</v>
      </c>
      <c r="D218" s="104" t="e">
        <f t="shared" si="29"/>
        <v>#NAME?</v>
      </c>
      <c r="G218" s="105">
        <f t="shared" si="26"/>
        <v>63.8</v>
      </c>
      <c r="H218" s="104" t="e">
        <f t="shared" si="27"/>
        <v>#NAME?</v>
      </c>
      <c r="I218" s="104"/>
      <c r="J218" s="106" t="e">
        <f t="shared" si="25"/>
        <v>#NAME?</v>
      </c>
      <c r="K218" s="104" t="e">
        <f t="shared" si="28"/>
        <v>#NAME?</v>
      </c>
    </row>
    <row r="219" spans="1:11" ht="12.75">
      <c r="A219" s="101" t="e">
        <f>EDATE(A218,1)</f>
        <v>#NAME?</v>
      </c>
      <c r="B219" s="102">
        <f t="shared" si="30"/>
        <v>210</v>
      </c>
      <c r="C219" s="103" t="e">
        <f>VLOOKUP(MONTH(A219),Generation!$L$23:$O$34,4)</f>
        <v>#NAME?</v>
      </c>
      <c r="D219" s="104" t="e">
        <f t="shared" si="29"/>
        <v>#NAME?</v>
      </c>
      <c r="G219" s="105">
        <f t="shared" si="26"/>
        <v>63.8</v>
      </c>
      <c r="H219" s="104" t="e">
        <f t="shared" si="27"/>
        <v>#NAME?</v>
      </c>
      <c r="I219" s="104"/>
      <c r="J219" s="106" t="e">
        <f t="shared" si="25"/>
        <v>#NAME?</v>
      </c>
      <c r="K219" s="104" t="e">
        <f t="shared" si="28"/>
        <v>#NAME?</v>
      </c>
    </row>
    <row r="220" spans="1:11" ht="12.75">
      <c r="A220" s="101" t="e">
        <f>EDATE(A219,1)</f>
        <v>#NAME?</v>
      </c>
      <c r="B220" s="102">
        <f t="shared" si="30"/>
        <v>211</v>
      </c>
      <c r="C220" s="103" t="e">
        <f>VLOOKUP(MONTH(A220),Generation!$L$23:$O$34,4)</f>
        <v>#NAME?</v>
      </c>
      <c r="D220" s="104" t="e">
        <f t="shared" si="29"/>
        <v>#NAME?</v>
      </c>
      <c r="G220" s="105">
        <f t="shared" si="26"/>
        <v>63.8</v>
      </c>
      <c r="H220" s="104" t="e">
        <f t="shared" si="27"/>
        <v>#NAME?</v>
      </c>
      <c r="I220" s="104"/>
      <c r="J220" s="106" t="e">
        <f t="shared" si="25"/>
        <v>#NAME?</v>
      </c>
      <c r="K220" s="104" t="e">
        <f t="shared" si="28"/>
        <v>#NAME?</v>
      </c>
    </row>
    <row r="221" spans="1:11" ht="12.75">
      <c r="A221" s="101" t="e">
        <f>EDATE(A220,1)</f>
        <v>#NAME?</v>
      </c>
      <c r="B221" s="102">
        <f t="shared" si="30"/>
        <v>212</v>
      </c>
      <c r="C221" s="103" t="e">
        <f>VLOOKUP(MONTH(A221),Generation!$L$23:$O$34,4)</f>
        <v>#NAME?</v>
      </c>
      <c r="D221" s="104" t="e">
        <f t="shared" si="29"/>
        <v>#NAME?</v>
      </c>
      <c r="G221" s="105">
        <f t="shared" si="26"/>
        <v>63.8</v>
      </c>
      <c r="H221" s="104" t="e">
        <f t="shared" si="27"/>
        <v>#NAME?</v>
      </c>
      <c r="I221" s="206" t="e">
        <f>VLOOKUP(YEAR(A221),Inflation!$B$9:$E$31,4)</f>
        <v>#NAME?</v>
      </c>
      <c r="J221" s="106" t="e">
        <f>J220*(1+I221)</f>
        <v>#NAME?</v>
      </c>
      <c r="K221" s="104" t="e">
        <f t="shared" si="28"/>
        <v>#NAME?</v>
      </c>
    </row>
    <row r="222" spans="1:11" ht="12.75">
      <c r="A222" s="101" t="e">
        <f>EDATE(A221,1)</f>
        <v>#NAME?</v>
      </c>
      <c r="B222" s="102">
        <f t="shared" si="30"/>
        <v>213</v>
      </c>
      <c r="C222" s="103" t="e">
        <f>VLOOKUP(MONTH(A222),Generation!$L$23:$O$34,4)</f>
        <v>#NAME?</v>
      </c>
      <c r="D222" s="104" t="e">
        <f t="shared" si="29"/>
        <v>#NAME?</v>
      </c>
      <c r="G222" s="105">
        <f t="shared" si="26"/>
        <v>63.8</v>
      </c>
      <c r="H222" s="104" t="e">
        <f t="shared" si="27"/>
        <v>#NAME?</v>
      </c>
      <c r="I222" s="104"/>
      <c r="J222" s="106" t="e">
        <f t="shared" si="25"/>
        <v>#NAME?</v>
      </c>
      <c r="K222" s="104" t="e">
        <f t="shared" si="28"/>
        <v>#NAME?</v>
      </c>
    </row>
    <row r="223" spans="1:11" ht="12.75">
      <c r="A223" s="101" t="e">
        <f>EDATE(A222,1)</f>
        <v>#NAME?</v>
      </c>
      <c r="B223" s="102">
        <f t="shared" si="30"/>
        <v>214</v>
      </c>
      <c r="C223" s="103" t="e">
        <f>VLOOKUP(MONTH(A223),Generation!$L$23:$O$34,4)</f>
        <v>#NAME?</v>
      </c>
      <c r="D223" s="104" t="e">
        <f t="shared" si="29"/>
        <v>#NAME?</v>
      </c>
      <c r="G223" s="105">
        <f t="shared" si="26"/>
        <v>63.8</v>
      </c>
      <c r="H223" s="104" t="e">
        <f t="shared" si="27"/>
        <v>#NAME?</v>
      </c>
      <c r="I223" s="104"/>
      <c r="J223" s="106" t="e">
        <f t="shared" si="25"/>
        <v>#NAME?</v>
      </c>
      <c r="K223" s="104" t="e">
        <f t="shared" si="28"/>
        <v>#NAME?</v>
      </c>
    </row>
    <row r="224" spans="1:11" ht="12.75">
      <c r="A224" s="101" t="e">
        <f>EDATE(A223,1)</f>
        <v>#NAME?</v>
      </c>
      <c r="B224" s="102">
        <f t="shared" si="30"/>
        <v>215</v>
      </c>
      <c r="C224" s="103" t="e">
        <f>VLOOKUP(MONTH(A224),Generation!$L$23:$O$34,4)</f>
        <v>#NAME?</v>
      </c>
      <c r="D224" s="104" t="e">
        <f t="shared" si="29"/>
        <v>#NAME?</v>
      </c>
      <c r="G224" s="105">
        <f t="shared" si="26"/>
        <v>63.8</v>
      </c>
      <c r="H224" s="104" t="e">
        <f t="shared" si="27"/>
        <v>#NAME?</v>
      </c>
      <c r="I224" s="104"/>
      <c r="J224" s="106" t="e">
        <f t="shared" si="25"/>
        <v>#NAME?</v>
      </c>
      <c r="K224" s="104" t="e">
        <f t="shared" si="28"/>
        <v>#NAME?</v>
      </c>
    </row>
    <row r="225" spans="1:11" ht="12.75">
      <c r="A225" s="101" t="e">
        <f>EDATE(A224,1)</f>
        <v>#NAME?</v>
      </c>
      <c r="B225" s="102">
        <f t="shared" si="30"/>
        <v>216</v>
      </c>
      <c r="C225" s="103" t="e">
        <f>VLOOKUP(MONTH(A225),Generation!$L$23:$O$34,4)</f>
        <v>#NAME?</v>
      </c>
      <c r="D225" s="104" t="e">
        <f t="shared" si="29"/>
        <v>#NAME?</v>
      </c>
      <c r="G225" s="105">
        <f t="shared" si="26"/>
        <v>63.8</v>
      </c>
      <c r="H225" s="104" t="e">
        <f t="shared" si="27"/>
        <v>#NAME?</v>
      </c>
      <c r="I225" s="104"/>
      <c r="J225" s="106" t="e">
        <f t="shared" si="25"/>
        <v>#NAME?</v>
      </c>
      <c r="K225" s="104" t="e">
        <f t="shared" si="28"/>
        <v>#NAME?</v>
      </c>
    </row>
    <row r="226" spans="1:11" ht="12.75">
      <c r="A226" s="101" t="e">
        <f>EDATE(A225,1)</f>
        <v>#NAME?</v>
      </c>
      <c r="B226" s="102">
        <f t="shared" si="30"/>
        <v>217</v>
      </c>
      <c r="C226" s="103" t="e">
        <f>VLOOKUP(MONTH(A226),Generation!$L$23:$O$34,4)</f>
        <v>#NAME?</v>
      </c>
      <c r="D226" s="104" t="e">
        <f t="shared" si="29"/>
        <v>#NAME?</v>
      </c>
      <c r="G226" s="105">
        <f t="shared" si="26"/>
        <v>63.8</v>
      </c>
      <c r="H226" s="104" t="e">
        <f t="shared" si="27"/>
        <v>#NAME?</v>
      </c>
      <c r="I226" s="104"/>
      <c r="J226" s="106" t="e">
        <f t="shared" si="25"/>
        <v>#NAME?</v>
      </c>
      <c r="K226" s="104" t="e">
        <f t="shared" si="28"/>
        <v>#NAME?</v>
      </c>
    </row>
    <row r="227" spans="1:11" ht="12.75">
      <c r="A227" s="101" t="e">
        <f>EDATE(A226,1)</f>
        <v>#NAME?</v>
      </c>
      <c r="B227" s="102">
        <f t="shared" si="30"/>
        <v>218</v>
      </c>
      <c r="C227" s="103" t="e">
        <f>VLOOKUP(MONTH(A227),Generation!$L$23:$O$34,4)</f>
        <v>#NAME?</v>
      </c>
      <c r="D227" s="104" t="e">
        <f t="shared" si="29"/>
        <v>#NAME?</v>
      </c>
      <c r="G227" s="105">
        <f t="shared" si="26"/>
        <v>63.8</v>
      </c>
      <c r="H227" s="104" t="e">
        <f t="shared" si="27"/>
        <v>#NAME?</v>
      </c>
      <c r="I227" s="104"/>
      <c r="J227" s="106" t="e">
        <f t="shared" si="25"/>
        <v>#NAME?</v>
      </c>
      <c r="K227" s="104" t="e">
        <f t="shared" si="28"/>
        <v>#NAME?</v>
      </c>
    </row>
    <row r="228" spans="1:11" ht="12.75">
      <c r="A228" s="101" t="e">
        <f>EDATE(A227,1)</f>
        <v>#NAME?</v>
      </c>
      <c r="B228" s="102">
        <f t="shared" si="30"/>
        <v>219</v>
      </c>
      <c r="C228" s="103" t="e">
        <f>VLOOKUP(MONTH(A228),Generation!$L$23:$O$34,4)</f>
        <v>#NAME?</v>
      </c>
      <c r="D228" s="104" t="e">
        <f t="shared" si="29"/>
        <v>#NAME?</v>
      </c>
      <c r="G228" s="105">
        <f t="shared" si="26"/>
        <v>63.8</v>
      </c>
      <c r="H228" s="104" t="e">
        <f t="shared" si="27"/>
        <v>#NAME?</v>
      </c>
      <c r="I228" s="104"/>
      <c r="J228" s="106" t="e">
        <f t="shared" si="25"/>
        <v>#NAME?</v>
      </c>
      <c r="K228" s="104" t="e">
        <f t="shared" si="28"/>
        <v>#NAME?</v>
      </c>
    </row>
    <row r="229" spans="1:11" ht="12.75">
      <c r="A229" s="101" t="e">
        <f>EDATE(A228,1)</f>
        <v>#NAME?</v>
      </c>
      <c r="B229" s="102">
        <f t="shared" si="30"/>
        <v>220</v>
      </c>
      <c r="C229" s="103" t="e">
        <f>VLOOKUP(MONTH(A229),Generation!$L$23:$O$34,4)</f>
        <v>#NAME?</v>
      </c>
      <c r="D229" s="104" t="e">
        <f t="shared" si="29"/>
        <v>#NAME?</v>
      </c>
      <c r="G229" s="105">
        <f t="shared" si="26"/>
        <v>63.8</v>
      </c>
      <c r="H229" s="104" t="e">
        <f t="shared" si="27"/>
        <v>#NAME?</v>
      </c>
      <c r="I229" s="104"/>
      <c r="J229" s="106" t="e">
        <f t="shared" si="25"/>
        <v>#NAME?</v>
      </c>
      <c r="K229" s="104" t="e">
        <f t="shared" si="28"/>
        <v>#NAME?</v>
      </c>
    </row>
    <row r="230" spans="1:11" ht="12.75">
      <c r="A230" s="101" t="e">
        <f>EDATE(A229,1)</f>
        <v>#NAME?</v>
      </c>
      <c r="B230" s="102">
        <f t="shared" si="30"/>
        <v>221</v>
      </c>
      <c r="C230" s="103" t="e">
        <f>VLOOKUP(MONTH(A230),Generation!$L$23:$O$34,4)</f>
        <v>#NAME?</v>
      </c>
      <c r="D230" s="104" t="e">
        <f t="shared" si="29"/>
        <v>#NAME?</v>
      </c>
      <c r="G230" s="105">
        <f t="shared" si="26"/>
        <v>63.8</v>
      </c>
      <c r="H230" s="104" t="e">
        <f t="shared" si="27"/>
        <v>#NAME?</v>
      </c>
      <c r="I230" s="104"/>
      <c r="J230" s="106" t="e">
        <f t="shared" si="25"/>
        <v>#NAME?</v>
      </c>
      <c r="K230" s="104" t="e">
        <f t="shared" si="28"/>
        <v>#NAME?</v>
      </c>
    </row>
    <row r="231" spans="1:11" ht="12.75">
      <c r="A231" s="101" t="e">
        <f>EDATE(A230,1)</f>
        <v>#NAME?</v>
      </c>
      <c r="B231" s="102">
        <f t="shared" si="30"/>
        <v>222</v>
      </c>
      <c r="C231" s="103" t="e">
        <f>VLOOKUP(MONTH(A231),Generation!$L$23:$O$34,4)</f>
        <v>#NAME?</v>
      </c>
      <c r="D231" s="104" t="e">
        <f t="shared" si="29"/>
        <v>#NAME?</v>
      </c>
      <c r="G231" s="105">
        <f t="shared" si="26"/>
        <v>63.8</v>
      </c>
      <c r="H231" s="104" t="e">
        <f t="shared" si="27"/>
        <v>#NAME?</v>
      </c>
      <c r="I231" s="104"/>
      <c r="J231" s="106" t="e">
        <f t="shared" si="25"/>
        <v>#NAME?</v>
      </c>
      <c r="K231" s="104" t="e">
        <f t="shared" si="28"/>
        <v>#NAME?</v>
      </c>
    </row>
    <row r="232" spans="1:11" ht="12.75">
      <c r="A232" s="101" t="e">
        <f>EDATE(A231,1)</f>
        <v>#NAME?</v>
      </c>
      <c r="B232" s="102">
        <f t="shared" si="30"/>
        <v>223</v>
      </c>
      <c r="C232" s="103" t="e">
        <f>VLOOKUP(MONTH(A232),Generation!$L$23:$O$34,4)</f>
        <v>#NAME?</v>
      </c>
      <c r="D232" s="104" t="e">
        <f t="shared" si="29"/>
        <v>#NAME?</v>
      </c>
      <c r="G232" s="105">
        <f t="shared" si="26"/>
        <v>63.8</v>
      </c>
      <c r="H232" s="104" t="e">
        <f t="shared" si="27"/>
        <v>#NAME?</v>
      </c>
      <c r="I232" s="104"/>
      <c r="J232" s="106" t="e">
        <f t="shared" si="25"/>
        <v>#NAME?</v>
      </c>
      <c r="K232" s="104" t="e">
        <f t="shared" si="28"/>
        <v>#NAME?</v>
      </c>
    </row>
    <row r="233" spans="1:11" ht="12.75">
      <c r="A233" s="101" t="e">
        <f>EDATE(A232,1)</f>
        <v>#NAME?</v>
      </c>
      <c r="B233" s="102">
        <f t="shared" si="30"/>
        <v>224</v>
      </c>
      <c r="C233" s="103" t="e">
        <f>VLOOKUP(MONTH(A233),Generation!$L$23:$O$34,4)</f>
        <v>#NAME?</v>
      </c>
      <c r="D233" s="104" t="e">
        <f t="shared" si="29"/>
        <v>#NAME?</v>
      </c>
      <c r="G233" s="105">
        <f t="shared" si="26"/>
        <v>63.8</v>
      </c>
      <c r="H233" s="104" t="e">
        <f t="shared" si="27"/>
        <v>#NAME?</v>
      </c>
      <c r="I233" s="206" t="e">
        <f>VLOOKUP(YEAR(A233),Inflation!$B$9:$E$31,4)</f>
        <v>#NAME?</v>
      </c>
      <c r="J233" s="106" t="e">
        <f>J232*(1+I233)</f>
        <v>#NAME?</v>
      </c>
      <c r="K233" s="104" t="e">
        <f t="shared" si="28"/>
        <v>#NAME?</v>
      </c>
    </row>
    <row r="234" spans="1:11" ht="12.75">
      <c r="A234" s="101" t="e">
        <f>EDATE(A233,1)</f>
        <v>#NAME?</v>
      </c>
      <c r="B234" s="102">
        <f t="shared" si="30"/>
        <v>225</v>
      </c>
      <c r="C234" s="103" t="e">
        <f>VLOOKUP(MONTH(A234),Generation!$L$23:$O$34,4)</f>
        <v>#NAME?</v>
      </c>
      <c r="D234" s="104" t="e">
        <f t="shared" si="29"/>
        <v>#NAME?</v>
      </c>
      <c r="G234" s="105">
        <f t="shared" si="26"/>
        <v>63.8</v>
      </c>
      <c r="H234" s="104" t="e">
        <f t="shared" si="27"/>
        <v>#NAME?</v>
      </c>
      <c r="I234" s="104"/>
      <c r="J234" s="106" t="e">
        <f t="shared" si="25"/>
        <v>#NAME?</v>
      </c>
      <c r="K234" s="104" t="e">
        <f t="shared" si="28"/>
        <v>#NAME?</v>
      </c>
    </row>
    <row r="235" spans="1:11" ht="12.75">
      <c r="A235" s="101" t="e">
        <f>EDATE(A234,1)</f>
        <v>#NAME?</v>
      </c>
      <c r="B235" s="102">
        <f t="shared" si="30"/>
        <v>226</v>
      </c>
      <c r="C235" s="103" t="e">
        <f>VLOOKUP(MONTH(A235),Generation!$L$23:$O$34,4)</f>
        <v>#NAME?</v>
      </c>
      <c r="D235" s="104" t="e">
        <f t="shared" si="29"/>
        <v>#NAME?</v>
      </c>
      <c r="G235" s="105">
        <f t="shared" si="26"/>
        <v>63.8</v>
      </c>
      <c r="H235" s="104" t="e">
        <f t="shared" si="27"/>
        <v>#NAME?</v>
      </c>
      <c r="I235" s="104"/>
      <c r="J235" s="106" t="e">
        <f t="shared" si="25"/>
        <v>#NAME?</v>
      </c>
      <c r="K235" s="104" t="e">
        <f t="shared" si="28"/>
        <v>#NAME?</v>
      </c>
    </row>
    <row r="236" spans="1:11" ht="12.75">
      <c r="A236" s="101" t="e">
        <f>EDATE(A235,1)</f>
        <v>#NAME?</v>
      </c>
      <c r="B236" s="102">
        <f t="shared" si="30"/>
        <v>227</v>
      </c>
      <c r="C236" s="103" t="e">
        <f>VLOOKUP(MONTH(A236),Generation!$L$23:$O$34,4)</f>
        <v>#NAME?</v>
      </c>
      <c r="D236" s="104" t="e">
        <f t="shared" si="29"/>
        <v>#NAME?</v>
      </c>
      <c r="G236" s="105">
        <f t="shared" si="26"/>
        <v>63.8</v>
      </c>
      <c r="H236" s="104" t="e">
        <f t="shared" si="27"/>
        <v>#NAME?</v>
      </c>
      <c r="I236" s="104"/>
      <c r="J236" s="106" t="e">
        <f t="shared" si="25"/>
        <v>#NAME?</v>
      </c>
      <c r="K236" s="104" t="e">
        <f t="shared" si="28"/>
        <v>#NAME?</v>
      </c>
    </row>
    <row r="237" spans="1:11" ht="12.75">
      <c r="A237" s="101" t="e">
        <f>EDATE(A236,1)</f>
        <v>#NAME?</v>
      </c>
      <c r="B237" s="102">
        <f t="shared" si="30"/>
        <v>228</v>
      </c>
      <c r="C237" s="103" t="e">
        <f>VLOOKUP(MONTH(A237),Generation!$L$23:$O$34,4)</f>
        <v>#NAME?</v>
      </c>
      <c r="D237" s="104" t="e">
        <f t="shared" si="29"/>
        <v>#NAME?</v>
      </c>
      <c r="G237" s="105">
        <f t="shared" si="26"/>
        <v>63.8</v>
      </c>
      <c r="H237" s="104" t="e">
        <f t="shared" si="27"/>
        <v>#NAME?</v>
      </c>
      <c r="I237" s="104"/>
      <c r="J237" s="106" t="e">
        <f t="shared" si="25"/>
        <v>#NAME?</v>
      </c>
      <c r="K237" s="104" t="e">
        <f t="shared" si="28"/>
        <v>#NAME?</v>
      </c>
    </row>
    <row r="238" spans="1:11" ht="12.75">
      <c r="A238" s="101" t="e">
        <f>EDATE(A237,1)</f>
        <v>#NAME?</v>
      </c>
      <c r="B238" s="102">
        <f t="shared" si="30"/>
        <v>229</v>
      </c>
      <c r="C238" s="103" t="e">
        <f>VLOOKUP(MONTH(A238),Generation!$L$23:$O$34,4)</f>
        <v>#NAME?</v>
      </c>
      <c r="D238" s="104" t="e">
        <f t="shared" si="29"/>
        <v>#NAME?</v>
      </c>
      <c r="G238" s="105">
        <f t="shared" si="26"/>
        <v>63.8</v>
      </c>
      <c r="H238" s="104" t="e">
        <f t="shared" si="27"/>
        <v>#NAME?</v>
      </c>
      <c r="I238" s="104"/>
      <c r="J238" s="106" t="e">
        <f t="shared" si="25"/>
        <v>#NAME?</v>
      </c>
      <c r="K238" s="104" t="e">
        <f t="shared" si="28"/>
        <v>#NAME?</v>
      </c>
    </row>
    <row r="239" spans="1:11" ht="12.75">
      <c r="A239" s="101" t="e">
        <f>EDATE(A238,1)</f>
        <v>#NAME?</v>
      </c>
      <c r="B239" s="102">
        <f t="shared" si="30"/>
        <v>230</v>
      </c>
      <c r="C239" s="103" t="e">
        <f>VLOOKUP(MONTH(A239),Generation!$L$23:$O$34,4)</f>
        <v>#NAME?</v>
      </c>
      <c r="D239" s="104" t="e">
        <f t="shared" si="29"/>
        <v>#NAME?</v>
      </c>
      <c r="G239" s="105">
        <f t="shared" si="26"/>
        <v>63.8</v>
      </c>
      <c r="H239" s="104" t="e">
        <f t="shared" si="27"/>
        <v>#NAME?</v>
      </c>
      <c r="I239" s="104"/>
      <c r="J239" s="106" t="e">
        <f t="shared" si="25"/>
        <v>#NAME?</v>
      </c>
      <c r="K239" s="104" t="e">
        <f t="shared" si="28"/>
        <v>#NAME?</v>
      </c>
    </row>
    <row r="240" spans="1:11" ht="12.75">
      <c r="A240" s="101" t="e">
        <f>EDATE(A239,1)</f>
        <v>#NAME?</v>
      </c>
      <c r="B240" s="102">
        <f t="shared" si="30"/>
        <v>231</v>
      </c>
      <c r="C240" s="103" t="e">
        <f>VLOOKUP(MONTH(A240),Generation!$L$23:$O$34,4)</f>
        <v>#NAME?</v>
      </c>
      <c r="D240" s="104" t="e">
        <f t="shared" si="29"/>
        <v>#NAME?</v>
      </c>
      <c r="G240" s="105">
        <f t="shared" si="26"/>
        <v>63.8</v>
      </c>
      <c r="H240" s="104" t="e">
        <f t="shared" si="27"/>
        <v>#NAME?</v>
      </c>
      <c r="I240" s="104"/>
      <c r="J240" s="106" t="e">
        <f t="shared" si="25"/>
        <v>#NAME?</v>
      </c>
      <c r="K240" s="104" t="e">
        <f t="shared" si="28"/>
        <v>#NAME?</v>
      </c>
    </row>
    <row r="241" spans="1:11" ht="12.75">
      <c r="A241" s="101" t="e">
        <f>EDATE(A240,1)</f>
        <v>#NAME?</v>
      </c>
      <c r="B241" s="102">
        <f t="shared" si="30"/>
        <v>232</v>
      </c>
      <c r="C241" s="103" t="e">
        <f>VLOOKUP(MONTH(A241),Generation!$L$23:$O$34,4)</f>
        <v>#NAME?</v>
      </c>
      <c r="D241" s="104" t="e">
        <f t="shared" si="29"/>
        <v>#NAME?</v>
      </c>
      <c r="G241" s="105">
        <f t="shared" si="26"/>
        <v>63.8</v>
      </c>
      <c r="H241" s="104" t="e">
        <f t="shared" si="27"/>
        <v>#NAME?</v>
      </c>
      <c r="I241" s="104"/>
      <c r="J241" s="106" t="e">
        <f t="shared" si="25"/>
        <v>#NAME?</v>
      </c>
      <c r="K241" s="104" t="e">
        <f t="shared" si="28"/>
        <v>#NAME?</v>
      </c>
    </row>
    <row r="242" spans="1:11" ht="12.75">
      <c r="A242" s="101" t="e">
        <f>EDATE(A241,1)</f>
        <v>#NAME?</v>
      </c>
      <c r="B242" s="102">
        <f t="shared" si="30"/>
        <v>233</v>
      </c>
      <c r="C242" s="103" t="e">
        <f>VLOOKUP(MONTH(A242),Generation!$L$23:$O$34,4)</f>
        <v>#NAME?</v>
      </c>
      <c r="D242" s="104" t="e">
        <f t="shared" si="29"/>
        <v>#NAME?</v>
      </c>
      <c r="G242" s="105">
        <f t="shared" si="26"/>
        <v>63.8</v>
      </c>
      <c r="H242" s="104" t="e">
        <f t="shared" si="27"/>
        <v>#NAME?</v>
      </c>
      <c r="I242" s="104"/>
      <c r="J242" s="106" t="e">
        <f>J241</f>
        <v>#NAME?</v>
      </c>
      <c r="K242" s="104" t="e">
        <f t="shared" si="28"/>
        <v>#NAME?</v>
      </c>
    </row>
    <row r="243" spans="1:11" ht="12.75">
      <c r="A243" s="101" t="e">
        <f>EDATE(A242,1)</f>
        <v>#NAME?</v>
      </c>
      <c r="B243" s="102">
        <f t="shared" si="30"/>
        <v>234</v>
      </c>
      <c r="C243" s="103" t="e">
        <f>VLOOKUP(MONTH(A243),Generation!$L$23:$O$34,4)</f>
        <v>#NAME?</v>
      </c>
      <c r="D243" s="104" t="e">
        <f t="shared" si="29"/>
        <v>#NAME?</v>
      </c>
      <c r="G243" s="105">
        <f t="shared" si="26"/>
        <v>63.8</v>
      </c>
      <c r="H243" s="104" t="e">
        <f t="shared" si="27"/>
        <v>#NAME?</v>
      </c>
      <c r="I243" s="104"/>
      <c r="J243" s="106" t="e">
        <f>J242</f>
        <v>#NAME?</v>
      </c>
      <c r="K243" s="104" t="e">
        <f t="shared" si="28"/>
        <v>#NAME?</v>
      </c>
    </row>
    <row r="244" spans="1:11" ht="12.75">
      <c r="A244" s="101" t="e">
        <f>EDATE(A243,1)</f>
        <v>#NAME?</v>
      </c>
      <c r="B244" s="102">
        <f t="shared" si="30"/>
        <v>235</v>
      </c>
      <c r="C244" s="103" t="e">
        <f>VLOOKUP(MONTH(A244),Generation!$L$23:$O$34,4)</f>
        <v>#NAME?</v>
      </c>
      <c r="D244" s="104" t="e">
        <f t="shared" si="29"/>
        <v>#NAME?</v>
      </c>
      <c r="G244" s="105">
        <f t="shared" si="26"/>
        <v>63.8</v>
      </c>
      <c r="H244" s="104" t="e">
        <f t="shared" si="27"/>
        <v>#NAME?</v>
      </c>
      <c r="I244" s="104"/>
      <c r="J244" s="106" t="e">
        <f>J243</f>
        <v>#NAME?</v>
      </c>
      <c r="K244" s="104" t="e">
        <f t="shared" si="28"/>
        <v>#NAME?</v>
      </c>
    </row>
    <row r="245" spans="1:11" ht="12.75">
      <c r="A245" s="101" t="e">
        <f>EDATE(A244,1)</f>
        <v>#NAME?</v>
      </c>
      <c r="B245" s="102">
        <f t="shared" si="30"/>
        <v>236</v>
      </c>
      <c r="C245" s="103" t="e">
        <f>VLOOKUP(MONTH(A245),Generation!$L$23:$O$34,4)</f>
        <v>#NAME?</v>
      </c>
      <c r="D245" s="104" t="e">
        <f t="shared" si="29"/>
        <v>#NAME?</v>
      </c>
      <c r="G245" s="105">
        <f t="shared" si="26"/>
        <v>63.8</v>
      </c>
      <c r="H245" s="104" t="e">
        <f t="shared" si="27"/>
        <v>#NAME?</v>
      </c>
      <c r="I245" s="206" t="e">
        <f>VLOOKUP(YEAR(A245),Inflation!$B$9:$E$31,4)</f>
        <v>#NAME?</v>
      </c>
      <c r="J245" s="106" t="e">
        <f>J244*(1+I245)</f>
        <v>#NAME?</v>
      </c>
      <c r="K245" s="104" t="e">
        <f t="shared" si="28"/>
        <v>#NAME?</v>
      </c>
    </row>
    <row r="246" spans="1:11" ht="12.75">
      <c r="A246" s="101" t="e">
        <f>EDATE(A245,1)</f>
        <v>#NAME?</v>
      </c>
      <c r="B246" s="102">
        <f t="shared" si="30"/>
        <v>237</v>
      </c>
      <c r="C246" s="103" t="e">
        <f>VLOOKUP(MONTH(A246),Generation!$L$23:$O$34,4)</f>
        <v>#NAME?</v>
      </c>
      <c r="D246" s="104" t="e">
        <f t="shared" si="29"/>
        <v>#NAME?</v>
      </c>
      <c r="G246" s="105">
        <f t="shared" si="26"/>
        <v>63.8</v>
      </c>
      <c r="H246" s="104" t="e">
        <f t="shared" si="27"/>
        <v>#NAME?</v>
      </c>
      <c r="I246" s="104"/>
      <c r="J246" s="106" t="e">
        <f>J245</f>
        <v>#NAME?</v>
      </c>
      <c r="K246" s="104" t="e">
        <f t="shared" si="28"/>
        <v>#NAME?</v>
      </c>
    </row>
    <row r="247" spans="1:11" ht="12.75">
      <c r="A247" s="101" t="e">
        <f>EDATE(A246,1)</f>
        <v>#NAME?</v>
      </c>
      <c r="B247" s="102">
        <f t="shared" si="30"/>
        <v>238</v>
      </c>
      <c r="C247" s="103" t="e">
        <f>VLOOKUP(MONTH(A247),Generation!$L$23:$O$34,4)</f>
        <v>#NAME?</v>
      </c>
      <c r="D247" s="104" t="e">
        <f t="shared" si="29"/>
        <v>#NAME?</v>
      </c>
      <c r="G247" s="105">
        <f t="shared" si="26"/>
        <v>63.8</v>
      </c>
      <c r="H247" s="104" t="e">
        <f t="shared" si="27"/>
        <v>#NAME?</v>
      </c>
      <c r="I247" s="104"/>
      <c r="J247" s="106" t="e">
        <f>J246</f>
        <v>#NAME?</v>
      </c>
      <c r="K247" s="104" t="e">
        <f t="shared" si="28"/>
        <v>#NAME?</v>
      </c>
    </row>
    <row r="248" spans="1:11" ht="12.75">
      <c r="A248" s="101" t="e">
        <f>EDATE(A247,1)</f>
        <v>#NAME?</v>
      </c>
      <c r="B248" s="102">
        <f t="shared" si="30"/>
        <v>239</v>
      </c>
      <c r="C248" s="103" t="e">
        <f>VLOOKUP(MONTH(A248),Generation!$L$23:$O$34,4)</f>
        <v>#NAME?</v>
      </c>
      <c r="D248" s="104" t="e">
        <f t="shared" si="29"/>
        <v>#NAME?</v>
      </c>
      <c r="G248" s="105">
        <f t="shared" si="26"/>
        <v>63.8</v>
      </c>
      <c r="H248" s="104" t="e">
        <f t="shared" si="27"/>
        <v>#NAME?</v>
      </c>
      <c r="I248" s="104"/>
      <c r="J248" s="106" t="e">
        <f>J247</f>
        <v>#NAME?</v>
      </c>
      <c r="K248" s="104" t="e">
        <f t="shared" si="28"/>
        <v>#NAME?</v>
      </c>
    </row>
    <row r="249" spans="1:11" ht="12.75">
      <c r="A249" s="101" t="e">
        <f>EDATE(A248,1)</f>
        <v>#NAME?</v>
      </c>
      <c r="B249" s="102">
        <f t="shared" si="30"/>
        <v>240</v>
      </c>
      <c r="C249" s="103" t="e">
        <f>VLOOKUP(MONTH(A249),Generation!$L$23:$O$34,4)</f>
        <v>#NAME?</v>
      </c>
      <c r="D249" s="104" t="e">
        <f t="shared" si="29"/>
        <v>#NAME?</v>
      </c>
      <c r="G249" s="105">
        <f t="shared" si="26"/>
        <v>63.8</v>
      </c>
      <c r="H249" s="104" t="e">
        <f t="shared" si="27"/>
        <v>#NAME?</v>
      </c>
      <c r="I249" s="104"/>
      <c r="J249" s="106" t="e">
        <f>J248</f>
        <v>#NAME?</v>
      </c>
      <c r="K249" s="104" t="e">
        <f t="shared" si="28"/>
        <v>#NAME?</v>
      </c>
    </row>
    <row r="250" spans="4:10" ht="12.75">
      <c r="D250" s="90"/>
      <c r="J250" s="106"/>
    </row>
    <row r="251" spans="4:10" ht="12.75">
      <c r="D251" s="90"/>
      <c r="J251" s="106"/>
    </row>
    <row r="252" spans="4:10" ht="12.75">
      <c r="D252" s="90"/>
      <c r="J252" s="106"/>
    </row>
    <row r="253" spans="4:10" ht="12.75">
      <c r="D253" s="90"/>
      <c r="J253" s="106"/>
    </row>
    <row r="254" ht="12.75">
      <c r="D254" s="90"/>
    </row>
    <row r="255" ht="12.75">
      <c r="D255" s="90"/>
    </row>
    <row r="256" ht="12.75">
      <c r="D256" s="90"/>
    </row>
    <row r="257" ht="12.75">
      <c r="D257" s="90"/>
    </row>
    <row r="258" ht="12.75">
      <c r="D258" s="90"/>
    </row>
    <row r="259" ht="12.75">
      <c r="D259" s="90"/>
    </row>
    <row r="260" ht="12.75">
      <c r="D260" s="90"/>
    </row>
    <row r="261" ht="12.75">
      <c r="D261" s="90"/>
    </row>
    <row r="262" ht="12.75">
      <c r="D262" s="90"/>
    </row>
    <row r="263" ht="12.75">
      <c r="D263" s="90"/>
    </row>
    <row r="264" ht="12.75">
      <c r="D264" s="90"/>
    </row>
    <row r="265" ht="12.75">
      <c r="D265" s="90"/>
    </row>
    <row r="266" ht="12.75">
      <c r="D266" s="90"/>
    </row>
    <row r="267" ht="12.75">
      <c r="D267" s="90"/>
    </row>
    <row r="268" ht="12.75">
      <c r="D268" s="90"/>
    </row>
    <row r="269" ht="12.75">
      <c r="D269" s="90"/>
    </row>
    <row r="270" ht="12.75">
      <c r="D270" s="90"/>
    </row>
  </sheetData>
  <printOptions horizontalCentered="1"/>
  <pageMargins left="0.3" right="0.3" top="0.8" bottom="0.4" header="0.5" footer="0.2"/>
  <pageSetup fitToHeight="1" fitToWidth="1" horizontalDpi="600" verticalDpi="600" orientation="landscape" scale="61" r:id="rId1"/>
  <headerFooter alignWithMargins="0">
    <oddFooter>&amp;L&amp;8ljh    &amp;F   ( &amp;A ) &amp;C &amp;R &amp;8&amp;D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F31"/>
  <sheetViews>
    <sheetView workbookViewId="0" topLeftCell="A1">
      <selection activeCell="B2" sqref="B2"/>
    </sheetView>
  </sheetViews>
  <sheetFormatPr defaultColWidth="9.140625" defaultRowHeight="12.75"/>
  <cols>
    <col min="1" max="1" width="4.7109375" style="0" customWidth="1"/>
    <col min="2" max="2" width="9.421875" style="0" customWidth="1"/>
    <col min="3" max="5" width="15.00390625" style="0" customWidth="1"/>
  </cols>
  <sheetData>
    <row r="1" spans="2:6" ht="18">
      <c r="B1" s="202" t="s">
        <v>70</v>
      </c>
      <c r="C1" s="202"/>
      <c r="D1" s="202"/>
      <c r="E1" s="9"/>
      <c r="F1" s="9"/>
    </row>
    <row r="2" spans="2:6" ht="18">
      <c r="B2" s="215">
        <v>39600</v>
      </c>
      <c r="C2" s="203"/>
      <c r="D2" s="203"/>
      <c r="E2" s="9"/>
      <c r="F2" s="9"/>
    </row>
    <row r="4" spans="5:6" ht="12.75">
      <c r="E4" s="198" t="s">
        <v>69</v>
      </c>
      <c r="F4" s="198" t="s">
        <v>69</v>
      </c>
    </row>
    <row r="5" spans="3:6" ht="12.75">
      <c r="C5" s="199"/>
      <c r="E5" s="198" t="s">
        <v>71</v>
      </c>
      <c r="F5" s="198" t="s">
        <v>71</v>
      </c>
    </row>
    <row r="6" spans="5:6" ht="12.75">
      <c r="E6" s="198" t="s">
        <v>35</v>
      </c>
      <c r="F6" s="198" t="s">
        <v>35</v>
      </c>
    </row>
    <row r="7" spans="3:6" ht="12.75">
      <c r="C7" s="200" t="s">
        <v>72</v>
      </c>
      <c r="D7" s="200" t="s">
        <v>73</v>
      </c>
      <c r="E7" s="200" t="s">
        <v>74</v>
      </c>
      <c r="F7" s="200" t="s">
        <v>74</v>
      </c>
    </row>
    <row r="8" spans="2:5" ht="12.75">
      <c r="B8" t="s">
        <v>75</v>
      </c>
      <c r="E8" s="201"/>
    </row>
    <row r="9" spans="2:6" ht="12.75">
      <c r="B9" s="204">
        <v>2009</v>
      </c>
      <c r="C9" s="205"/>
      <c r="D9" s="205"/>
      <c r="E9" s="214"/>
      <c r="F9" s="211">
        <f>1-E10</f>
        <v>0.983</v>
      </c>
    </row>
    <row r="10" spans="2:6" ht="12.75">
      <c r="B10" s="204">
        <v>2010</v>
      </c>
      <c r="C10" s="205">
        <v>0.020383143789332925</v>
      </c>
      <c r="D10" s="205">
        <v>0.013213270093138219</v>
      </c>
      <c r="E10" s="214">
        <v>0.017</v>
      </c>
      <c r="F10" s="210">
        <v>1</v>
      </c>
    </row>
    <row r="11" spans="2:6" ht="12.75">
      <c r="B11" s="204">
        <v>2011</v>
      </c>
      <c r="C11" s="205">
        <v>0.020789581074122987</v>
      </c>
      <c r="D11" s="205">
        <v>0.016645214073567338</v>
      </c>
      <c r="E11" s="214">
        <v>0.019</v>
      </c>
      <c r="F11" s="210">
        <f>F10*(1+E11)</f>
        <v>1.019</v>
      </c>
    </row>
    <row r="12" spans="2:6" ht="12.75">
      <c r="B12" s="204">
        <v>2012</v>
      </c>
      <c r="C12" s="205">
        <v>0.02107856877506875</v>
      </c>
      <c r="D12" s="205">
        <v>0.017448446901944248</v>
      </c>
      <c r="E12" s="214">
        <v>0.019</v>
      </c>
      <c r="F12" s="210">
        <f aca="true" t="shared" si="0" ref="F12:F31">F11*(1+E12)</f>
        <v>1.0383609999999999</v>
      </c>
    </row>
    <row r="13" spans="2:6" ht="12.75">
      <c r="B13" s="204">
        <v>2013</v>
      </c>
      <c r="C13" s="205">
        <v>0.019848340485726812</v>
      </c>
      <c r="D13" s="205">
        <v>0.01649564417161442</v>
      </c>
      <c r="E13" s="214">
        <v>0.018</v>
      </c>
      <c r="F13" s="210">
        <f t="shared" si="0"/>
        <v>1.0570514979999999</v>
      </c>
    </row>
    <row r="14" spans="2:6" ht="12.75">
      <c r="B14" s="204">
        <v>2014</v>
      </c>
      <c r="C14" s="205">
        <v>0.019318320166314074</v>
      </c>
      <c r="D14" s="205">
        <v>0.017112696257401305</v>
      </c>
      <c r="E14" s="214">
        <v>0.018</v>
      </c>
      <c r="F14" s="210">
        <f t="shared" si="0"/>
        <v>1.0760784249639999</v>
      </c>
    </row>
    <row r="15" spans="2:6" ht="12.75">
      <c r="B15" s="204">
        <v>2015</v>
      </c>
      <c r="C15" s="205">
        <v>0.01906637853896931</v>
      </c>
      <c r="D15" s="205">
        <v>0.018667567940972685</v>
      </c>
      <c r="E15" s="214">
        <v>0.019</v>
      </c>
      <c r="F15" s="210">
        <f t="shared" si="0"/>
        <v>1.0965239150383157</v>
      </c>
    </row>
    <row r="16" spans="2:6" ht="12.75">
      <c r="B16" s="204">
        <v>2016</v>
      </c>
      <c r="C16" s="205">
        <v>0.019349563969645045</v>
      </c>
      <c r="D16" s="205">
        <v>0.019781413682187887</v>
      </c>
      <c r="E16" s="214">
        <v>0.02</v>
      </c>
      <c r="F16" s="210">
        <f t="shared" si="0"/>
        <v>1.118454393339082</v>
      </c>
    </row>
    <row r="17" spans="2:6" ht="12.75">
      <c r="B17" s="204">
        <v>2017</v>
      </c>
      <c r="C17" s="205">
        <v>0.01929387912842362</v>
      </c>
      <c r="D17" s="205">
        <v>0.019756122590400826</v>
      </c>
      <c r="E17" s="214">
        <v>0.02</v>
      </c>
      <c r="F17" s="210">
        <f t="shared" si="0"/>
        <v>1.1408234812058637</v>
      </c>
    </row>
    <row r="18" spans="2:6" ht="12.75">
      <c r="B18" s="204">
        <v>2018</v>
      </c>
      <c r="C18" s="205">
        <v>0.01955465191336514</v>
      </c>
      <c r="D18" s="205">
        <v>0.019945035234615327</v>
      </c>
      <c r="E18" s="214">
        <v>0.02</v>
      </c>
      <c r="F18" s="210">
        <f t="shared" si="0"/>
        <v>1.163639950829981</v>
      </c>
    </row>
    <row r="19" spans="2:6" ht="12.75">
      <c r="B19" s="204">
        <v>2019</v>
      </c>
      <c r="C19" s="205">
        <v>0.01993053879232698</v>
      </c>
      <c r="D19" s="205">
        <v>0.019708789453201536</v>
      </c>
      <c r="E19" s="214">
        <v>0.02</v>
      </c>
      <c r="F19" s="210">
        <f t="shared" si="0"/>
        <v>1.1869127498465808</v>
      </c>
    </row>
    <row r="20" spans="2:6" ht="12.75">
      <c r="B20" s="204">
        <v>2020</v>
      </c>
      <c r="C20" s="205">
        <v>0.020329160959573933</v>
      </c>
      <c r="D20" s="205">
        <v>0.019872864665985368</v>
      </c>
      <c r="E20" s="214">
        <v>0.02</v>
      </c>
      <c r="F20" s="210">
        <f t="shared" si="0"/>
        <v>1.2106510048435124</v>
      </c>
    </row>
    <row r="21" spans="2:6" ht="12.75">
      <c r="B21" s="204">
        <v>2021</v>
      </c>
      <c r="C21" s="205">
        <v>0.0193311232086546</v>
      </c>
      <c r="D21" s="205">
        <v>0.018815067904465854</v>
      </c>
      <c r="E21" s="214">
        <v>0.019</v>
      </c>
      <c r="F21" s="210">
        <f t="shared" si="0"/>
        <v>1.233653373935539</v>
      </c>
    </row>
    <row r="22" spans="2:6" ht="12.75">
      <c r="B22" s="204">
        <v>2022</v>
      </c>
      <c r="C22" s="205">
        <v>0.018896916575830813</v>
      </c>
      <c r="D22" s="205">
        <v>0.018397937289503563</v>
      </c>
      <c r="E22" s="214">
        <v>0.019</v>
      </c>
      <c r="F22" s="210">
        <f t="shared" si="0"/>
        <v>1.2570927880403142</v>
      </c>
    </row>
    <row r="23" spans="2:6" ht="12.75">
      <c r="B23" s="204">
        <v>2023</v>
      </c>
      <c r="C23" s="205">
        <v>0.018929734789343122</v>
      </c>
      <c r="D23" s="205">
        <v>0.01842434774407664</v>
      </c>
      <c r="E23" s="214">
        <v>0.019</v>
      </c>
      <c r="F23" s="210">
        <f t="shared" si="0"/>
        <v>1.28097755101308</v>
      </c>
    </row>
    <row r="24" spans="2:6" ht="12.75">
      <c r="B24" s="204">
        <v>2024</v>
      </c>
      <c r="C24" s="205">
        <v>0.01866885101970439</v>
      </c>
      <c r="D24" s="205">
        <v>0.018342000738909015</v>
      </c>
      <c r="E24" s="214">
        <v>0.019</v>
      </c>
      <c r="F24" s="210">
        <f t="shared" si="0"/>
        <v>1.3053161244823286</v>
      </c>
    </row>
    <row r="25" spans="2:6" ht="12.75">
      <c r="B25" s="204">
        <v>2025</v>
      </c>
      <c r="C25" s="205">
        <v>0.018259189652520824</v>
      </c>
      <c r="D25" s="205">
        <v>0.017937549996291713</v>
      </c>
      <c r="E25" s="214">
        <v>0.018</v>
      </c>
      <c r="F25" s="210">
        <f t="shared" si="0"/>
        <v>1.3288118147230106</v>
      </c>
    </row>
    <row r="26" spans="2:6" ht="12.75">
      <c r="B26" s="204">
        <v>2026</v>
      </c>
      <c r="C26" s="205">
        <v>0.018306653353201252</v>
      </c>
      <c r="D26" s="205">
        <v>0.01825530283717569</v>
      </c>
      <c r="E26" s="214">
        <v>0.018</v>
      </c>
      <c r="F26" s="210">
        <f t="shared" si="0"/>
        <v>1.3527304273880247</v>
      </c>
    </row>
    <row r="27" spans="2:6" ht="12.75">
      <c r="B27" s="204">
        <v>2027</v>
      </c>
      <c r="C27" s="205">
        <v>0.018748128710832423</v>
      </c>
      <c r="D27" s="205">
        <v>0.018804273729659204</v>
      </c>
      <c r="E27" s="214">
        <v>0.019</v>
      </c>
      <c r="F27" s="210">
        <f t="shared" si="0"/>
        <v>1.3784323055083971</v>
      </c>
    </row>
    <row r="28" spans="2:6" ht="12.75">
      <c r="B28" s="204">
        <v>2028</v>
      </c>
      <c r="C28" s="205">
        <v>0.01862228421174783</v>
      </c>
      <c r="D28" s="205">
        <v>0.018962670991592656</v>
      </c>
      <c r="E28" s="214">
        <v>0.019</v>
      </c>
      <c r="F28" s="210">
        <f t="shared" si="0"/>
        <v>1.4046225193130566</v>
      </c>
    </row>
    <row r="29" spans="2:6" ht="12.75">
      <c r="B29" s="204">
        <v>2029</v>
      </c>
      <c r="C29" s="205">
        <v>0.018340543394378406</v>
      </c>
      <c r="D29" s="205">
        <v>0.01887416029487854</v>
      </c>
      <c r="E29" s="214">
        <v>0.019</v>
      </c>
      <c r="F29" s="210">
        <f t="shared" si="0"/>
        <v>1.4313103471800046</v>
      </c>
    </row>
    <row r="30" spans="2:6" ht="12.75">
      <c r="B30" s="204">
        <v>2030</v>
      </c>
      <c r="C30" s="205">
        <v>0.018296017894101624</v>
      </c>
      <c r="D30" s="205">
        <v>0.01899326621732733</v>
      </c>
      <c r="E30" s="214">
        <v>0.019</v>
      </c>
      <c r="F30" s="210">
        <f t="shared" si="0"/>
        <v>1.4585052437764245</v>
      </c>
    </row>
    <row r="31" spans="2:6" ht="12.75">
      <c r="B31" s="204">
        <v>2031</v>
      </c>
      <c r="C31" s="205">
        <v>0.018296017894101624</v>
      </c>
      <c r="D31" s="205">
        <v>0.01899326621732733</v>
      </c>
      <c r="E31" s="214">
        <v>0.019</v>
      </c>
      <c r="F31" s="210">
        <f t="shared" si="0"/>
        <v>1.4862168434081764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PacifiCorp</dc:creator>
  <cp:keywords/>
  <dc:description/>
  <cp:lastModifiedBy>sbintz</cp:lastModifiedBy>
  <cp:lastPrinted>2007-01-20T01:30:41Z</cp:lastPrinted>
  <dcterms:created xsi:type="dcterms:W3CDTF">2006-01-07T00:53:33Z</dcterms:created>
  <dcterms:modified xsi:type="dcterms:W3CDTF">2008-12-29T15:28:00Z</dcterms:modified>
  <cp:category>::ODMA\GRPWISE\ASPOSUPT.PUPSC.PUPSCDocs:60197.1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