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1040" windowHeight="9180" activeTab="0"/>
  </bookViews>
  <sheets>
    <sheet name="Total" sheetId="1" r:id="rId1"/>
    <sheet name="Incremental" sheetId="2" r:id="rId2"/>
    <sheet name="Capacity" sheetId="3" r:id="rId3"/>
    <sheet name="Energy" sheetId="4" r:id="rId4"/>
  </sheets>
  <definedNames>
    <definedName name="Discount_Rate">'Total'!$I$32</definedName>
    <definedName name="_xlnm.Print_Area" localSheetId="2">'Capacity'!$A$1:$J$37</definedName>
    <definedName name="_xlnm.Print_Area" localSheetId="3">'Energy'!$A$1:$G$37</definedName>
    <definedName name="_xlnm.Print_Area" localSheetId="1">'Incremental'!$A$1:$G$38</definedName>
    <definedName name="_xlnm.Print_Area" localSheetId="0">'Total'!$A$1:$G$38</definedName>
  </definedNames>
  <calcPr fullCalcOnLoad="1"/>
</workbook>
</file>

<file path=xl/sharedStrings.xml><?xml version="1.0" encoding="utf-8"?>
<sst xmlns="http://schemas.openxmlformats.org/spreadsheetml/2006/main" count="41" uniqueCount="35">
  <si>
    <t>Year</t>
  </si>
  <si>
    <t>Discount Rate</t>
  </si>
  <si>
    <t>All Other</t>
  </si>
  <si>
    <t>Changes</t>
  </si>
  <si>
    <t>Utah Quarterly Compliance Filing</t>
  </si>
  <si>
    <t>$/kW-Year</t>
  </si>
  <si>
    <t xml:space="preserve">(1)   Capacity costs are allocated assuming an 85% capacity factor. </t>
  </si>
  <si>
    <t>(2)   Studies are sequential.  The order of the studies would effect the price impact.</t>
  </si>
  <si>
    <t>(4)   Discount Rate - Company Official Discount Rate</t>
  </si>
  <si>
    <t>Appendix C</t>
  </si>
  <si>
    <t>(2)   Discount Rate - Company Official Discount Rate</t>
  </si>
  <si>
    <t>(1)   Studies are sequential.  The order of the studies would effect the price impact.</t>
  </si>
  <si>
    <t>Total</t>
  </si>
  <si>
    <t>Change</t>
  </si>
  <si>
    <t>Load Forecast</t>
  </si>
  <si>
    <t>Difference</t>
  </si>
  <si>
    <t>Total Avoided Cost Prices $/MWH (1) (2)</t>
  </si>
  <si>
    <t>Avoided Cost Impact of Changing Assumptions $/MWH (1) (2)</t>
  </si>
  <si>
    <t>GRID Calculated Energy Avoided Cost Prices $/MWH (1)</t>
  </si>
  <si>
    <t>As Filed</t>
  </si>
  <si>
    <t>2009 Q4</t>
  </si>
  <si>
    <t>(3)   Discount Rate - Company Official Discount Rate</t>
  </si>
  <si>
    <t>Dated Dec 2009</t>
  </si>
  <si>
    <t>Check Totals</t>
  </si>
  <si>
    <t>2010 Q1</t>
  </si>
  <si>
    <t>Step Study between 2009 Q4 and 2010 Q1 Compliance Filing</t>
  </si>
  <si>
    <t>Error</t>
  </si>
  <si>
    <t>$/MWH  (1)</t>
  </si>
  <si>
    <t>$/MWH</t>
  </si>
  <si>
    <t>Capacity Avoided Cost Prices</t>
  </si>
  <si>
    <t>Official Forward</t>
  </si>
  <si>
    <t>Price Curve 0310 (3)</t>
  </si>
  <si>
    <t>Price Curve 0310 (2)</t>
  </si>
  <si>
    <t>(3)   Official Forward Price Curve Dated March 31, 2010</t>
  </si>
  <si>
    <t>(2)   Official Forward Price Curve Dated March 31,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</si>
</sst>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>
      <protection locked="0"/>
    </xf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3" fillId="0" borderId="1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 applyAlignment="1">
      <alignment/>
    </xf>
    <xf numFmtId="7" fontId="4" fillId="0" borderId="11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0" fillId="0" borderId="0" xfId="55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12" xfId="0" applyFont="1" applyBorder="1" applyAlignment="1">
      <alignment/>
    </xf>
    <xf numFmtId="166" fontId="3" fillId="0" borderId="13" xfId="0" applyFont="1" applyBorder="1" applyAlignment="1">
      <alignment horizontal="center"/>
    </xf>
    <xf numFmtId="166" fontId="3" fillId="0" borderId="14" xfId="0" applyFont="1" applyBorder="1" applyAlignment="1">
      <alignment horizontal="center"/>
    </xf>
    <xf numFmtId="10" fontId="4" fillId="0" borderId="0" xfId="0" applyNumberFormat="1" applyFont="1" applyAlignment="1">
      <alignment/>
    </xf>
    <xf numFmtId="166" fontId="4" fillId="0" borderId="0" xfId="0" applyFont="1" applyAlignment="1" quotePrefix="1">
      <alignment/>
    </xf>
    <xf numFmtId="166" fontId="4" fillId="0" borderId="0" xfId="0" applyFont="1" applyAlignment="1">
      <alignment horizontal="centerContinuous"/>
    </xf>
    <xf numFmtId="166" fontId="3" fillId="0" borderId="12" xfId="0" applyFont="1" applyBorder="1" applyAlignment="1">
      <alignment horizontal="centerContinuous"/>
    </xf>
    <xf numFmtId="166" fontId="3" fillId="0" borderId="14" xfId="0" applyFont="1" applyBorder="1" applyAlignment="1">
      <alignment horizontal="centerContinuous"/>
    </xf>
    <xf numFmtId="7" fontId="4" fillId="0" borderId="0" xfId="0" applyNumberFormat="1" applyFont="1" applyAlignment="1">
      <alignment/>
    </xf>
    <xf numFmtId="166" fontId="4" fillId="0" borderId="0" xfId="0" applyFont="1" applyAlignment="1">
      <alignment horizontal="center"/>
    </xf>
    <xf numFmtId="166" fontId="3" fillId="0" borderId="11" xfId="0" applyFont="1" applyBorder="1" applyAlignment="1">
      <alignment horizontal="center"/>
    </xf>
    <xf numFmtId="166" fontId="3" fillId="0" borderId="15" xfId="0" applyFont="1" applyBorder="1" applyAlignment="1">
      <alignment horizontal="center"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7" fontId="4" fillId="0" borderId="0" xfId="0" applyNumberFormat="1" applyFont="1" applyAlignment="1">
      <alignment horizontal="center"/>
    </xf>
    <xf numFmtId="164" fontId="4" fillId="0" borderId="0" xfId="58" applyNumberFormat="1" applyFont="1" applyAlignment="1">
      <alignment/>
    </xf>
    <xf numFmtId="168" fontId="4" fillId="0" borderId="0" xfId="0" applyNumberFormat="1" applyFont="1" applyAlignment="1">
      <alignment/>
    </xf>
    <xf numFmtId="166" fontId="4" fillId="0" borderId="16" xfId="0" applyFont="1" applyBorder="1" applyAlignment="1">
      <alignment horizontal="centerContinuous"/>
    </xf>
    <xf numFmtId="166" fontId="4" fillId="0" borderId="13" xfId="0" applyFont="1" applyBorder="1" applyAlignment="1">
      <alignment horizontal="centerContinuous"/>
    </xf>
    <xf numFmtId="166" fontId="4" fillId="0" borderId="17" xfId="0" applyFont="1" applyBorder="1" applyAlignment="1">
      <alignment horizontal="centerContinuous"/>
    </xf>
    <xf numFmtId="166" fontId="3" fillId="0" borderId="14" xfId="0" applyFont="1" applyFill="1" applyBorder="1" applyAlignment="1">
      <alignment horizontal="center"/>
    </xf>
    <xf numFmtId="166" fontId="3" fillId="0" borderId="10" xfId="0" applyFont="1" applyFill="1" applyBorder="1" applyAlignment="1">
      <alignment horizontal="center"/>
    </xf>
    <xf numFmtId="166" fontId="3" fillId="0" borderId="11" xfId="0" applyFont="1" applyBorder="1" applyAlignment="1">
      <alignment horizontal="centerContinuous"/>
    </xf>
    <xf numFmtId="166" fontId="4" fillId="0" borderId="0" xfId="0" applyFont="1" applyFill="1" applyAlignment="1">
      <alignment horizontal="center"/>
    </xf>
    <xf numFmtId="166" fontId="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-INF-10-15-04-TEMPL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P37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D17" sqref="D17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23.8515625" style="1" customWidth="1"/>
    <col min="6" max="6" width="24.421875" style="1" customWidth="1"/>
    <col min="7" max="7" width="2.28125" style="1" customWidth="1"/>
    <col min="8" max="8" width="10.140625" style="1" customWidth="1"/>
    <col min="9" max="9" width="8.57421875" style="1" hidden="1" customWidth="1"/>
    <col min="10" max="14" width="9.140625" style="1" customWidth="1"/>
    <col min="15" max="15" width="10.28125" style="1" customWidth="1"/>
    <col min="16" max="16384" width="9.140625" style="1" customWidth="1"/>
  </cols>
  <sheetData>
    <row r="1" spans="2:6" ht="15.75">
      <c r="B1" s="8" t="s">
        <v>9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">
        <v>4</v>
      </c>
      <c r="C3" s="8"/>
      <c r="D3" s="8"/>
      <c r="E3" s="8"/>
      <c r="F3" s="8"/>
    </row>
    <row r="4" spans="2:6" ht="15.75">
      <c r="B4" s="8" t="s">
        <v>25</v>
      </c>
      <c r="C4" s="8"/>
      <c r="D4" s="8"/>
      <c r="E4" s="8"/>
      <c r="F4" s="8"/>
    </row>
    <row r="5" spans="2:6" ht="15.75">
      <c r="B5" s="8" t="s">
        <v>16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6" ht="15.75">
      <c r="B7" s="9"/>
      <c r="C7" s="11" t="s">
        <v>20</v>
      </c>
      <c r="D7" s="11" t="s">
        <v>14</v>
      </c>
      <c r="E7" s="11" t="s">
        <v>30</v>
      </c>
      <c r="F7" s="11" t="s">
        <v>24</v>
      </c>
    </row>
    <row r="8" spans="2:6" ht="15.75">
      <c r="B8" s="10" t="s">
        <v>0</v>
      </c>
      <c r="C8" s="2" t="s">
        <v>19</v>
      </c>
      <c r="D8" s="2" t="s">
        <v>22</v>
      </c>
      <c r="E8" s="2" t="s">
        <v>31</v>
      </c>
      <c r="F8" s="2" t="s">
        <v>19</v>
      </c>
    </row>
    <row r="9" ht="4.5" customHeight="1"/>
    <row r="10" spans="2:6" ht="15.75">
      <c r="B10" s="3">
        <v>2010</v>
      </c>
      <c r="C10" s="6">
        <f>Capacity!$G10+Energy!C10</f>
        <v>39.18107842312792</v>
      </c>
      <c r="D10" s="6">
        <f>Capacity!$G10+Energy!D10</f>
        <v>40.26410095242369</v>
      </c>
      <c r="E10" s="6">
        <f>Capacity!$G10+Energy!E10+Capacity!I10</f>
        <v>33.3544651482635</v>
      </c>
      <c r="F10" s="6">
        <f>Capacity!$F10+Energy!F10</f>
        <v>35.89057030938538</v>
      </c>
    </row>
    <row r="11" spans="2:6" ht="15.75">
      <c r="B11" s="3">
        <f aca="true" t="shared" si="0" ref="B11:B29">B10+1</f>
        <v>2011</v>
      </c>
      <c r="C11" s="6">
        <f>Capacity!$G11+Energy!C11</f>
        <v>42.243758052189506</v>
      </c>
      <c r="D11" s="6">
        <f>Capacity!$G11+Energy!D11</f>
        <v>42.87934224818831</v>
      </c>
      <c r="E11" s="6">
        <f>Capacity!$G11+Energy!E11+Capacity!I11</f>
        <v>36.91336413608177</v>
      </c>
      <c r="F11" s="6">
        <f>Capacity!$F11+Energy!F11</f>
        <v>35.20385370129766</v>
      </c>
    </row>
    <row r="12" spans="2:6" ht="15.75">
      <c r="B12" s="3">
        <f t="shared" si="0"/>
        <v>2012</v>
      </c>
      <c r="C12" s="6">
        <f>Capacity!$G12+Energy!C12</f>
        <v>45.01245302007672</v>
      </c>
      <c r="D12" s="6">
        <f>Capacity!$G12+Energy!D12</f>
        <v>46.00736770263632</v>
      </c>
      <c r="E12" s="6">
        <f>Capacity!$G12+Energy!E12+Capacity!I12</f>
        <v>41.841041651833876</v>
      </c>
      <c r="F12" s="6">
        <f>Capacity!$F12+Energy!F12</f>
        <v>40.87572112340603</v>
      </c>
    </row>
    <row r="13" spans="2:16" ht="15.75">
      <c r="B13" s="3">
        <f t="shared" si="0"/>
        <v>2013</v>
      </c>
      <c r="C13" s="6">
        <f>Capacity!$G13+Energy!C13</f>
        <v>49.47259187793156</v>
      </c>
      <c r="D13" s="6">
        <f>Capacity!$G13+Energy!D13</f>
        <v>50.5511171445142</v>
      </c>
      <c r="E13" s="6">
        <f>Capacity!$G13+Energy!E13+Capacity!I13</f>
        <v>46.818518218363174</v>
      </c>
      <c r="F13" s="6">
        <f>Capacity!$F13+Energy!F13</f>
        <v>43.96793693440902</v>
      </c>
      <c r="P13" s="7"/>
    </row>
    <row r="14" spans="2:6" ht="15.75">
      <c r="B14" s="3">
        <f t="shared" si="0"/>
        <v>2014</v>
      </c>
      <c r="C14" s="6">
        <f>Capacity!$G14+Energy!C14</f>
        <v>53.26490916662049</v>
      </c>
      <c r="D14" s="6">
        <f>Capacity!$G14+Energy!D14</f>
        <v>53.613854480965905</v>
      </c>
      <c r="E14" s="6">
        <f>Capacity!$G14+Energy!E14+Capacity!I14</f>
        <v>38.65719360528594</v>
      </c>
      <c r="F14" s="6">
        <f>Capacity!$F14+Energy!F14</f>
        <v>46.4346642238075</v>
      </c>
    </row>
    <row r="15" spans="2:6" ht="15.75">
      <c r="B15" s="3">
        <f t="shared" si="0"/>
        <v>2015</v>
      </c>
      <c r="C15" s="6">
        <f>Capacity!$G15+Energy!C15</f>
        <v>59.5057564261522</v>
      </c>
      <c r="D15" s="6">
        <f>Capacity!$G15+Energy!D15</f>
        <v>59.864081142487095</v>
      </c>
      <c r="E15" s="6">
        <f>Capacity!$G15+Energy!E15+Capacity!I15</f>
        <v>49.32978811854307</v>
      </c>
      <c r="F15" s="6">
        <f>Capacity!$F15+Energy!F15</f>
        <v>53.104557318275646</v>
      </c>
    </row>
    <row r="16" spans="2:6" ht="15.75">
      <c r="B16" s="3">
        <f t="shared" si="0"/>
        <v>2016</v>
      </c>
      <c r="C16" s="6">
        <f>Capacity!$G16+Energy!C16</f>
        <v>63.54174302632468</v>
      </c>
      <c r="D16" s="6">
        <f>Capacity!$G16+Energy!D16</f>
        <v>63.95728467352497</v>
      </c>
      <c r="E16" s="6">
        <f>Capacity!$G16+Energy!E16+Capacity!I16</f>
        <v>62.27805795680159</v>
      </c>
      <c r="F16" s="6">
        <f>Capacity!$F16+Energy!F16</f>
        <v>62.3175294519021</v>
      </c>
    </row>
    <row r="17" spans="2:6" ht="15.75">
      <c r="B17" s="3">
        <f t="shared" si="0"/>
        <v>2017</v>
      </c>
      <c r="C17" s="6">
        <f>Capacity!$G17+Energy!C17</f>
        <v>67.79510571858702</v>
      </c>
      <c r="D17" s="6">
        <f>Capacity!$G17+Energy!D17</f>
        <v>68.1583832628231</v>
      </c>
      <c r="E17" s="6">
        <f>Capacity!$G17+Energy!E17+Capacity!I17</f>
        <v>66.83923506299121</v>
      </c>
      <c r="F17" s="6">
        <f>Capacity!$F17+Energy!F17</f>
        <v>66.2961569129547</v>
      </c>
    </row>
    <row r="18" spans="2:6" ht="15.75">
      <c r="B18" s="3">
        <f t="shared" si="0"/>
        <v>2018</v>
      </c>
      <c r="C18" s="6">
        <f>Capacity!$G18+Energy!C18</f>
        <v>69.91288359565773</v>
      </c>
      <c r="D18" s="6">
        <f>Capacity!$G18+Energy!D18</f>
        <v>69.95658764516114</v>
      </c>
      <c r="E18" s="6">
        <f>Capacity!$G18+Energy!E18+Capacity!I18</f>
        <v>68.84176765632931</v>
      </c>
      <c r="F18" s="6">
        <f>Capacity!$F18+Energy!F18</f>
        <v>70.13504405001339</v>
      </c>
    </row>
    <row r="19" spans="2:6" ht="15.75">
      <c r="B19" s="3">
        <f t="shared" si="0"/>
        <v>2019</v>
      </c>
      <c r="C19" s="6">
        <f>Capacity!$G19+Energy!C19</f>
        <v>69.28833382267725</v>
      </c>
      <c r="D19" s="6">
        <f>Capacity!$G19+Energy!D19</f>
        <v>69.52018995762998</v>
      </c>
      <c r="E19" s="6">
        <f>Capacity!$G19+Energy!E19+Capacity!I19</f>
        <v>68.78125253508087</v>
      </c>
      <c r="F19" s="6">
        <f>Capacity!$F19+Energy!F19</f>
        <v>70.95757212993013</v>
      </c>
    </row>
    <row r="20" spans="2:6" ht="15.75">
      <c r="B20" s="3">
        <f t="shared" si="0"/>
        <v>2020</v>
      </c>
      <c r="C20" s="6">
        <f>Capacity!$G20+Energy!C20</f>
        <v>70.06585262438034</v>
      </c>
      <c r="D20" s="6">
        <f>Capacity!$G20+Energy!D20</f>
        <v>70.31064313076632</v>
      </c>
      <c r="E20" s="6">
        <f>Capacity!$G20+Energy!E20+Capacity!I20</f>
        <v>69.79878620422926</v>
      </c>
      <c r="F20" s="6">
        <f>Capacity!$F20+Energy!F20</f>
        <v>71.54589211396278</v>
      </c>
    </row>
    <row r="21" spans="2:6" ht="15.75">
      <c r="B21" s="3">
        <f t="shared" si="0"/>
        <v>2021</v>
      </c>
      <c r="C21" s="6">
        <f>Capacity!$G21+Energy!C21</f>
        <v>73.94852407260092</v>
      </c>
      <c r="D21" s="6">
        <f>Capacity!$G21+Energy!D21</f>
        <v>74.37079819638004</v>
      </c>
      <c r="E21" s="6">
        <f>Capacity!$G21+Energy!E21+Capacity!I21</f>
        <v>73.80362682886849</v>
      </c>
      <c r="F21" s="6">
        <f>Capacity!$F21+Energy!F21</f>
        <v>75.71398507773131</v>
      </c>
    </row>
    <row r="22" spans="2:6" ht="15.75">
      <c r="B22" s="3">
        <f t="shared" si="0"/>
        <v>2022</v>
      </c>
      <c r="C22" s="6">
        <f>Capacity!$G22+Energy!C22</f>
        <v>77.90284411731828</v>
      </c>
      <c r="D22" s="6">
        <f>Capacity!$G22+Energy!D22</f>
        <v>78.29680479331749</v>
      </c>
      <c r="E22" s="6">
        <f>Capacity!$G22+Energy!E22+Capacity!I22</f>
        <v>77.3997534381027</v>
      </c>
      <c r="F22" s="6">
        <f>Capacity!$F22+Energy!F22</f>
        <v>79.23654746798952</v>
      </c>
    </row>
    <row r="23" spans="2:6" ht="15.75">
      <c r="B23" s="3">
        <f t="shared" si="0"/>
        <v>2023</v>
      </c>
      <c r="C23" s="6">
        <f>Capacity!$G23+Energy!C23</f>
        <v>75.50501580145149</v>
      </c>
      <c r="D23" s="6">
        <f>Capacity!$G23+Energy!D23</f>
        <v>75.9316757177029</v>
      </c>
      <c r="E23" s="6">
        <f>Capacity!$G23+Energy!E23+Capacity!I23</f>
        <v>75.38021263352093</v>
      </c>
      <c r="F23" s="6">
        <f>Capacity!$F23+Energy!F23</f>
        <v>76.61021532433126</v>
      </c>
    </row>
    <row r="24" spans="2:6" ht="15.75">
      <c r="B24" s="3">
        <f t="shared" si="0"/>
        <v>2024</v>
      </c>
      <c r="C24" s="6">
        <f>Capacity!$G24+Energy!C24</f>
        <v>75.22387328499643</v>
      </c>
      <c r="D24" s="6">
        <f>Capacity!$G24+Energy!D24</f>
        <v>75.37971664292579</v>
      </c>
      <c r="E24" s="6">
        <f>Capacity!$G24+Energy!E24+Capacity!I24</f>
        <v>74.76580275504469</v>
      </c>
      <c r="F24" s="6">
        <f>Capacity!$F24+Energy!F24</f>
        <v>76.13510145055463</v>
      </c>
    </row>
    <row r="25" spans="2:6" ht="15.75">
      <c r="B25" s="3">
        <f t="shared" si="0"/>
        <v>2025</v>
      </c>
      <c r="C25" s="6">
        <f>Capacity!$G25+Energy!C25</f>
        <v>78.4155176194808</v>
      </c>
      <c r="D25" s="6">
        <f>Capacity!$G25+Energy!D25</f>
        <v>78.70408752273957</v>
      </c>
      <c r="E25" s="6">
        <f>Capacity!$G25+Energy!E25+Capacity!I25</f>
        <v>77.88180769263718</v>
      </c>
      <c r="F25" s="6">
        <f>Capacity!$F25+Energy!F25</f>
        <v>79.62743649607292</v>
      </c>
    </row>
    <row r="26" spans="2:6" ht="15.75">
      <c r="B26" s="3">
        <f t="shared" si="0"/>
        <v>2026</v>
      </c>
      <c r="C26" s="6">
        <f>Capacity!$G26+Energy!C26</f>
        <v>80.6273112901316</v>
      </c>
      <c r="D26" s="6">
        <f>Capacity!$G26+Energy!D26</f>
        <v>80.84961478536232</v>
      </c>
      <c r="E26" s="6">
        <f>Capacity!$G26+Energy!E26+Capacity!I26</f>
        <v>80.06828048545222</v>
      </c>
      <c r="F26" s="6">
        <f>Capacity!$F26+Energy!F26</f>
        <v>81.68432286282597</v>
      </c>
    </row>
    <row r="27" spans="2:6" ht="15.75">
      <c r="B27" s="3">
        <f t="shared" si="0"/>
        <v>2027</v>
      </c>
      <c r="C27" s="6">
        <f>Capacity!$G27+Energy!C27</f>
        <v>79.97673884757494</v>
      </c>
      <c r="D27" s="6">
        <f>Capacity!$G27+Energy!D27</f>
        <v>80.1167408494477</v>
      </c>
      <c r="E27" s="6">
        <f>Capacity!$G27+Energy!E27+Capacity!I27</f>
        <v>79.68812152638874</v>
      </c>
      <c r="F27" s="6">
        <f>Capacity!$F27+Energy!F27</f>
        <v>81.00702859789246</v>
      </c>
    </row>
    <row r="28" spans="2:6" ht="15.75">
      <c r="B28" s="3">
        <f t="shared" si="0"/>
        <v>2028</v>
      </c>
      <c r="C28" s="6">
        <f>Capacity!$G28+Energy!C28</f>
        <v>81.78359587354484</v>
      </c>
      <c r="D28" s="6">
        <f>Capacity!$G28+Energy!D28</f>
        <v>81.93518256427646</v>
      </c>
      <c r="E28" s="6">
        <f>Capacity!$G28+Energy!E28+Capacity!I28</f>
        <v>81.19332496530949</v>
      </c>
      <c r="F28" s="6">
        <f>Capacity!$F28+Energy!F28</f>
        <v>82.9848627066816</v>
      </c>
    </row>
    <row r="29" spans="2:6" ht="15.75">
      <c r="B29" s="3">
        <f t="shared" si="0"/>
        <v>2029</v>
      </c>
      <c r="C29" s="6">
        <f>Capacity!$G29+Energy!C29</f>
        <v>84.73916112297282</v>
      </c>
      <c r="D29" s="6">
        <f>Capacity!$G29+Energy!D29</f>
        <v>84.63941153191868</v>
      </c>
      <c r="E29" s="6">
        <f>Capacity!$G29+Energy!E29+Capacity!I29</f>
        <v>83.79118018057028</v>
      </c>
      <c r="F29" s="6">
        <f>Capacity!$F29+Energy!F29</f>
        <v>85.8110339756312</v>
      </c>
    </row>
    <row r="31" spans="2:9" ht="15">
      <c r="B31" s="4" t="str">
        <f>"20-Year Nominal Levelized Payment at "&amp;TEXT(Discount_Rate,"0.00%")&amp;" Discount Rate (4)"</f>
        <v>20-Year Nominal Levelized Payment at 7.17% Discount Rate (4)</v>
      </c>
      <c r="I31" s="18" t="s">
        <v>1</v>
      </c>
    </row>
    <row r="32" spans="2:10" ht="15">
      <c r="B32" s="13" t="str">
        <f>B10&amp;" - "&amp;B29</f>
        <v>2010 - 2029</v>
      </c>
      <c r="C32" s="5">
        <f>-PMT(Discount_Rate,COUNT(C10:C29),NPV(Discount_Rate,C10:C29))</f>
        <v>61.53337731352567</v>
      </c>
      <c r="D32" s="5">
        <f>-PMT(Discount_Rate,COUNT(D10:D29),NPV(Discount_Rate,D10:D29))</f>
        <v>62.02808516085303</v>
      </c>
      <c r="E32" s="5">
        <f>-PMT(Discount_Rate,COUNT(E10:E29),NPV(Discount_Rate,E10:E29))</f>
        <v>58.15715124113647</v>
      </c>
      <c r="F32" s="5">
        <f>-PMT(Discount_Rate,COUNT(F10:F29),NPV(Discount_Rate,F10:F29))</f>
        <v>59.42021571987467</v>
      </c>
      <c r="I32" s="12">
        <v>0.0717</v>
      </c>
      <c r="J32" s="17"/>
    </row>
    <row r="33" spans="4:6" ht="15">
      <c r="D33" s="22"/>
      <c r="F33" s="17"/>
    </row>
    <row r="34" ht="15">
      <c r="B34" s="1" t="s">
        <v>6</v>
      </c>
    </row>
    <row r="35" ht="15">
      <c r="B35" s="13" t="s">
        <v>7</v>
      </c>
    </row>
    <row r="36" ht="15">
      <c r="B36" s="1" t="s">
        <v>33</v>
      </c>
    </row>
    <row r="37" ht="15">
      <c r="B37" s="1" t="s">
        <v>8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37"/>
  <sheetViews>
    <sheetView zoomScale="70" zoomScaleNormal="70"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D23" sqref="D23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3" width="21.8515625" style="1" customWidth="1"/>
    <col min="4" max="4" width="24.00390625" style="1" customWidth="1"/>
    <col min="5" max="5" width="20.140625" style="1" customWidth="1"/>
    <col min="6" max="6" width="24.8515625" style="1" customWidth="1"/>
    <col min="7" max="7" width="2.28125" style="1" customWidth="1"/>
    <col min="8" max="8" width="10.140625" style="1" hidden="1" customWidth="1"/>
    <col min="9" max="9" width="10.57421875" style="1" hidden="1" customWidth="1"/>
    <col min="10" max="16384" width="9.140625" style="1" customWidth="1"/>
  </cols>
  <sheetData>
    <row r="1" spans="2:6" ht="15.75">
      <c r="B1" s="8" t="str">
        <f>Total!B1</f>
        <v>Appendix C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tr">
        <f>Total!B3</f>
        <v>Utah Quarterly Compliance Filing</v>
      </c>
      <c r="C3" s="8"/>
      <c r="D3" s="8"/>
      <c r="E3" s="8"/>
      <c r="F3" s="8"/>
    </row>
    <row r="4" spans="2:6" ht="15.75">
      <c r="B4" s="8" t="str">
        <f>Total!B4</f>
        <v>Step Study between 2009 Q4 and 2010 Q1 Compliance Filing</v>
      </c>
      <c r="C4" s="8"/>
      <c r="D4" s="8"/>
      <c r="E4" s="8"/>
      <c r="F4" s="8"/>
    </row>
    <row r="5" spans="2:6" ht="15.75">
      <c r="B5" s="8" t="s">
        <v>17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9" ht="15.75">
      <c r="B7" s="9"/>
      <c r="C7" s="29" t="str">
        <f>Total!D7</f>
        <v>Load Forecast</v>
      </c>
      <c r="D7" s="29" t="str">
        <f>Total!E7</f>
        <v>Official Forward</v>
      </c>
      <c r="E7" s="29" t="s">
        <v>2</v>
      </c>
      <c r="F7" s="29" t="s">
        <v>12</v>
      </c>
      <c r="H7" s="15" t="s">
        <v>23</v>
      </c>
      <c r="I7" s="26"/>
    </row>
    <row r="8" spans="2:9" ht="15.75">
      <c r="B8" s="10" t="s">
        <v>0</v>
      </c>
      <c r="C8" s="30" t="str">
        <f>Total!D8</f>
        <v>Dated Dec 2009</v>
      </c>
      <c r="D8" s="30" t="str">
        <f>Total!E8</f>
        <v>Price Curve 0310 (3)</v>
      </c>
      <c r="E8" s="30" t="s">
        <v>3</v>
      </c>
      <c r="F8" s="30" t="s">
        <v>13</v>
      </c>
      <c r="H8" s="27" t="s">
        <v>13</v>
      </c>
      <c r="I8" s="28" t="s">
        <v>26</v>
      </c>
    </row>
    <row r="9" ht="4.5" customHeight="1"/>
    <row r="10" spans="2:9" ht="15.75">
      <c r="B10" s="3">
        <f>Total!B10</f>
        <v>2010</v>
      </c>
      <c r="C10" s="23">
        <f>Energy!D10-Energy!C10</f>
        <v>1.0830225292957678</v>
      </c>
      <c r="D10" s="23">
        <f>Energy!E10-Energy!D10</f>
        <v>-6.909635804160189</v>
      </c>
      <c r="E10" s="23">
        <f>Total!F10-Total!E10+Capacity!I10</f>
        <v>2.5361051611218812</v>
      </c>
      <c r="F10" s="6">
        <f>SUM(C10:E10)</f>
        <v>-3.29050811374254</v>
      </c>
      <c r="H10" s="25">
        <f>Total!F10-Total!C10</f>
        <v>-3.29050811374254</v>
      </c>
      <c r="I10" s="25">
        <f aca="true" t="shared" si="0" ref="I10:I29">ROUND(F10-H10,4)</f>
        <v>0</v>
      </c>
    </row>
    <row r="11" spans="2:9" ht="15.75">
      <c r="B11" s="3">
        <f aca="true" t="shared" si="1" ref="B11:B29">B10+1</f>
        <v>2011</v>
      </c>
      <c r="C11" s="23">
        <f>Energy!D11-Energy!C11</f>
        <v>0.6355841959988027</v>
      </c>
      <c r="D11" s="23">
        <f>Energy!E11-Energy!D11</f>
        <v>-5.965978112106541</v>
      </c>
      <c r="E11" s="23">
        <f>Total!F11-Total!E11+Capacity!I11</f>
        <v>-1.7095104347841072</v>
      </c>
      <c r="F11" s="6">
        <f aca="true" t="shared" si="2" ref="F11:F29">SUM(C11:E11)</f>
        <v>-7.039904350891845</v>
      </c>
      <c r="H11" s="25">
        <f>Total!F11-Total!C11</f>
        <v>-7.039904350891845</v>
      </c>
      <c r="I11" s="25">
        <f t="shared" si="0"/>
        <v>0</v>
      </c>
    </row>
    <row r="12" spans="2:9" ht="15.75">
      <c r="B12" s="3">
        <f t="shared" si="1"/>
        <v>2012</v>
      </c>
      <c r="C12" s="23">
        <f>Energy!D12-Energy!C12</f>
        <v>0.9949146825596031</v>
      </c>
      <c r="D12" s="23">
        <f>Energy!E12-Energy!D12</f>
        <v>-4.1663260508024464</v>
      </c>
      <c r="E12" s="23">
        <f>Total!F12-Total!E12+Capacity!I12</f>
        <v>-0.9653205284278457</v>
      </c>
      <c r="F12" s="6">
        <f t="shared" si="2"/>
        <v>-4.136731896670689</v>
      </c>
      <c r="H12" s="25">
        <f>Total!F12-Total!C12</f>
        <v>-4.136731896670689</v>
      </c>
      <c r="I12" s="25">
        <f t="shared" si="0"/>
        <v>0</v>
      </c>
    </row>
    <row r="13" spans="2:9" ht="15.75">
      <c r="B13" s="3">
        <f t="shared" si="1"/>
        <v>2013</v>
      </c>
      <c r="C13" s="23">
        <f>Energy!D13-Energy!C13</f>
        <v>1.0785252665826377</v>
      </c>
      <c r="D13" s="23">
        <f>Energy!E13-Energy!D13</f>
        <v>-3.7325989261510273</v>
      </c>
      <c r="E13" s="23">
        <f>Total!F13-Total!E13+Capacity!I13</f>
        <v>-2.850581283954156</v>
      </c>
      <c r="F13" s="6">
        <f t="shared" si="2"/>
        <v>-5.504654943522546</v>
      </c>
      <c r="H13" s="25">
        <f>Total!F13-Total!C13</f>
        <v>-5.504654943522546</v>
      </c>
      <c r="I13" s="25">
        <f t="shared" si="0"/>
        <v>0</v>
      </c>
    </row>
    <row r="14" spans="2:9" ht="15.75">
      <c r="B14" s="3">
        <f t="shared" si="1"/>
        <v>2014</v>
      </c>
      <c r="C14" s="23">
        <f>Energy!D14-Energy!C14</f>
        <v>0.3489453143454142</v>
      </c>
      <c r="D14" s="23">
        <f>Energy!E14-Energy!D14</f>
        <v>-2.2519648420153615</v>
      </c>
      <c r="E14" s="23">
        <f>Total!F14-Total!E14+Capacity!I14</f>
        <v>-4.927225415143042</v>
      </c>
      <c r="F14" s="6">
        <f t="shared" si="2"/>
        <v>-6.830244942812989</v>
      </c>
      <c r="H14" s="25">
        <f>Total!F14-Total!C14</f>
        <v>-6.830244942812989</v>
      </c>
      <c r="I14" s="25">
        <f t="shared" si="0"/>
        <v>0</v>
      </c>
    </row>
    <row r="15" spans="2:9" ht="15.75">
      <c r="B15" s="3">
        <f t="shared" si="1"/>
        <v>2015</v>
      </c>
      <c r="C15" s="23">
        <f>Energy!D15-Energy!C15</f>
        <v>0.3583247163348844</v>
      </c>
      <c r="D15" s="23">
        <f>Energy!E15-Energy!D15</f>
        <v>-0.8270676680482367</v>
      </c>
      <c r="E15" s="23">
        <f>Total!F15-Total!E15+Capacity!I15</f>
        <v>-5.932456156163207</v>
      </c>
      <c r="F15" s="6">
        <f t="shared" si="2"/>
        <v>-6.401199107876559</v>
      </c>
      <c r="H15" s="25">
        <f>Total!F15-Total!C15</f>
        <v>-6.4011991078765575</v>
      </c>
      <c r="I15" s="25">
        <f t="shared" si="0"/>
        <v>0</v>
      </c>
    </row>
    <row r="16" spans="2:9" ht="15.75">
      <c r="B16" s="3">
        <f t="shared" si="1"/>
        <v>2016</v>
      </c>
      <c r="C16" s="23">
        <f>Energy!D16-Energy!C16</f>
        <v>0.4155416472002784</v>
      </c>
      <c r="D16" s="23">
        <f>Energy!E16-Energy!D16</f>
        <v>-0.8532798996403841</v>
      </c>
      <c r="E16" s="23">
        <f>Total!F16-Total!E16+Capacity!I16</f>
        <v>-0.7864753219824898</v>
      </c>
      <c r="F16" s="6">
        <f t="shared" si="2"/>
        <v>-1.2242135744225955</v>
      </c>
      <c r="H16" s="25">
        <f>Total!F16-Total!C16</f>
        <v>-1.2242135744225848</v>
      </c>
      <c r="I16" s="25">
        <f t="shared" si="0"/>
        <v>0</v>
      </c>
    </row>
    <row r="17" spans="2:9" ht="15.75">
      <c r="B17" s="3">
        <f t="shared" si="1"/>
        <v>2017</v>
      </c>
      <c r="C17" s="23">
        <f>Energy!D17-Energy!C17</f>
        <v>0.3632775442360696</v>
      </c>
      <c r="D17" s="23">
        <f>Energy!E17-Energy!D17</f>
        <v>-0.4743993413843981</v>
      </c>
      <c r="E17" s="23">
        <f>Total!F17-Total!E17+Capacity!I17</f>
        <v>-1.3878270084839954</v>
      </c>
      <c r="F17" s="6">
        <f t="shared" si="2"/>
        <v>-1.498948805632324</v>
      </c>
      <c r="H17" s="25">
        <f>Total!F17-Total!C17</f>
        <v>-1.498948805632324</v>
      </c>
      <c r="I17" s="25">
        <f t="shared" si="0"/>
        <v>0</v>
      </c>
    </row>
    <row r="18" spans="2:9" ht="15.75">
      <c r="B18" s="3">
        <f t="shared" si="1"/>
        <v>2018</v>
      </c>
      <c r="C18" s="23">
        <f>Energy!D18-Energy!C18</f>
        <v>0.04370404950340401</v>
      </c>
      <c r="D18" s="23">
        <f>Energy!E18-Energy!D18</f>
        <v>-0.25261209197445567</v>
      </c>
      <c r="E18" s="23">
        <f>Total!F18-Total!E18+Capacity!I18</f>
        <v>0.4310684968267111</v>
      </c>
      <c r="F18" s="6">
        <f t="shared" si="2"/>
        <v>0.22216045435565945</v>
      </c>
      <c r="H18" s="25">
        <f>Total!F18-Total!C18</f>
        <v>0.22216045435565945</v>
      </c>
      <c r="I18" s="25">
        <f t="shared" si="0"/>
        <v>0</v>
      </c>
    </row>
    <row r="19" spans="2:9" ht="15.75">
      <c r="B19" s="3">
        <f t="shared" si="1"/>
        <v>2019</v>
      </c>
      <c r="C19" s="23">
        <f>Energy!D19-Energy!C19</f>
        <v>0.23185613495274282</v>
      </c>
      <c r="D19" s="23">
        <f>Energy!E19-Energy!D19</f>
        <v>0.14207251567274426</v>
      </c>
      <c r="E19" s="23">
        <f>Total!F19-Total!E19+Capacity!I19</f>
        <v>1.2953096566273956</v>
      </c>
      <c r="F19" s="6">
        <f t="shared" si="2"/>
        <v>1.6692383072528827</v>
      </c>
      <c r="H19" s="25">
        <f>Total!F19-Total!C19</f>
        <v>1.6692383072528827</v>
      </c>
      <c r="I19" s="25">
        <f t="shared" si="0"/>
        <v>0</v>
      </c>
    </row>
    <row r="20" spans="2:9" ht="15.75">
      <c r="B20" s="3">
        <f t="shared" si="1"/>
        <v>2020</v>
      </c>
      <c r="C20" s="23">
        <f>Energy!D20-Energy!C20</f>
        <v>0.2447905063859821</v>
      </c>
      <c r="D20" s="23">
        <f>Energy!E20-Energy!D20</f>
        <v>0.3892980560039092</v>
      </c>
      <c r="E20" s="23">
        <f>Total!F20-Total!E20+Capacity!I20</f>
        <v>0.8459509271925576</v>
      </c>
      <c r="F20" s="6">
        <f t="shared" si="2"/>
        <v>1.480039489582449</v>
      </c>
      <c r="H20" s="25">
        <f>Total!F20-Total!C20</f>
        <v>1.4800394895824383</v>
      </c>
      <c r="I20" s="25">
        <f t="shared" si="0"/>
        <v>0</v>
      </c>
    </row>
    <row r="21" spans="2:9" ht="15.75">
      <c r="B21" s="3">
        <f t="shared" si="1"/>
        <v>2021</v>
      </c>
      <c r="C21" s="23">
        <f>Energy!D21-Energy!C21</f>
        <v>0.4222741237791112</v>
      </c>
      <c r="D21" s="23">
        <f>Energy!E21-Energy!D21</f>
        <v>0.354128659348504</v>
      </c>
      <c r="E21" s="23">
        <f>Total!F21-Total!E21+Capacity!I21</f>
        <v>0.9890582220027611</v>
      </c>
      <c r="F21" s="6">
        <f t="shared" si="2"/>
        <v>1.7654610051303763</v>
      </c>
      <c r="H21" s="25">
        <f>Total!F21-Total!C21</f>
        <v>1.7654610051303905</v>
      </c>
      <c r="I21" s="25">
        <f t="shared" si="0"/>
        <v>0</v>
      </c>
    </row>
    <row r="22" spans="2:9" ht="15.75">
      <c r="B22" s="3">
        <f t="shared" si="1"/>
        <v>2022</v>
      </c>
      <c r="C22" s="23">
        <f>Energy!D22-Energy!C22</f>
        <v>0.39396067599921025</v>
      </c>
      <c r="D22" s="23">
        <f>Energy!E22-Energy!D22</f>
        <v>0.04305071300976948</v>
      </c>
      <c r="E22" s="23">
        <f>Total!F22-Total!E22+Capacity!I22</f>
        <v>0.8966919616622704</v>
      </c>
      <c r="F22" s="6">
        <f t="shared" si="2"/>
        <v>1.3337033506712501</v>
      </c>
      <c r="H22" s="25">
        <f>Total!F22-Total!C22</f>
        <v>1.333703350671243</v>
      </c>
      <c r="I22" s="25">
        <f t="shared" si="0"/>
        <v>0</v>
      </c>
    </row>
    <row r="23" spans="2:9" ht="15.75">
      <c r="B23" s="3">
        <f t="shared" si="1"/>
        <v>2023</v>
      </c>
      <c r="C23" s="23">
        <f>Energy!D23-Energy!C23</f>
        <v>0.42665991625140975</v>
      </c>
      <c r="D23" s="23">
        <f>Energy!E23-Energy!D23</f>
        <v>0.4128130372254901</v>
      </c>
      <c r="E23" s="23">
        <f>Total!F23-Total!E23+Capacity!I23</f>
        <v>0.26572656940286876</v>
      </c>
      <c r="F23" s="6">
        <f t="shared" si="2"/>
        <v>1.1051995228797686</v>
      </c>
      <c r="H23" s="25">
        <f>Total!F23-Total!C23</f>
        <v>1.1051995228797722</v>
      </c>
      <c r="I23" s="25">
        <f t="shared" si="0"/>
        <v>0</v>
      </c>
    </row>
    <row r="24" spans="2:9" ht="15.75">
      <c r="B24" s="3">
        <f t="shared" si="1"/>
        <v>2024</v>
      </c>
      <c r="C24" s="23">
        <f>Energy!D24-Energy!C24</f>
        <v>0.15584335792936344</v>
      </c>
      <c r="D24" s="23">
        <f>Energy!E24-Energy!D24</f>
        <v>0.370507277845455</v>
      </c>
      <c r="E24" s="23">
        <f>Total!F24-Total!E24+Capacity!I24</f>
        <v>0.3848775297833775</v>
      </c>
      <c r="F24" s="6">
        <f t="shared" si="2"/>
        <v>0.911228165558196</v>
      </c>
      <c r="H24" s="25">
        <f>Total!F24-Total!C24</f>
        <v>0.9112281655581995</v>
      </c>
      <c r="I24" s="25">
        <f t="shared" si="0"/>
        <v>0</v>
      </c>
    </row>
    <row r="25" spans="2:9" ht="15.75">
      <c r="B25" s="3">
        <f t="shared" si="1"/>
        <v>2025</v>
      </c>
      <c r="C25" s="23">
        <f>Energy!D25-Energy!C25</f>
        <v>0.2885699032587823</v>
      </c>
      <c r="D25" s="23">
        <f>Energy!E25-Energy!D25</f>
        <v>0.18094337698865814</v>
      </c>
      <c r="E25" s="23">
        <f>Total!F25-Total!E25+Capacity!I25</f>
        <v>0.7424055963446783</v>
      </c>
      <c r="F25" s="6">
        <f t="shared" si="2"/>
        <v>1.2119188765921187</v>
      </c>
      <c r="H25" s="25">
        <f>Total!F25-Total!C25</f>
        <v>1.2119188765921223</v>
      </c>
      <c r="I25" s="25">
        <f t="shared" si="0"/>
        <v>0</v>
      </c>
    </row>
    <row r="26" spans="2:9" ht="15.75">
      <c r="B26" s="3">
        <f t="shared" si="1"/>
        <v>2026</v>
      </c>
      <c r="C26" s="23">
        <f>Energy!D26-Energy!C26</f>
        <v>0.2223034952307188</v>
      </c>
      <c r="D26" s="23">
        <f>Energy!E26-Energy!D26</f>
        <v>0.2460629603638793</v>
      </c>
      <c r="E26" s="23">
        <f>Total!F26-Total!E26+Capacity!I26</f>
        <v>0.5886451170997731</v>
      </c>
      <c r="F26" s="6">
        <f t="shared" si="2"/>
        <v>1.0570115726943712</v>
      </c>
      <c r="H26" s="25">
        <f>Total!F26-Total!C26</f>
        <v>1.057011572694364</v>
      </c>
      <c r="I26" s="25">
        <f t="shared" si="0"/>
        <v>0</v>
      </c>
    </row>
    <row r="27" spans="2:9" ht="15.75">
      <c r="B27" s="3">
        <f t="shared" si="1"/>
        <v>2027</v>
      </c>
      <c r="C27" s="23">
        <f>Energy!D27-Energy!C27</f>
        <v>0.1400020018727659</v>
      </c>
      <c r="D27" s="23">
        <f>Energy!E27-Energy!D27</f>
        <v>0.620265984488725</v>
      </c>
      <c r="E27" s="23">
        <f>Total!F27-Total!E27+Capacity!I27</f>
        <v>0.2700217639560414</v>
      </c>
      <c r="F27" s="6">
        <f t="shared" si="2"/>
        <v>1.0302897503175323</v>
      </c>
      <c r="H27" s="25">
        <f>Total!F27-Total!C27</f>
        <v>1.0302897503175217</v>
      </c>
      <c r="I27" s="25">
        <f t="shared" si="0"/>
        <v>0</v>
      </c>
    </row>
    <row r="28" spans="2:9" ht="15.75">
      <c r="B28" s="3">
        <f t="shared" si="1"/>
        <v>2028</v>
      </c>
      <c r="C28" s="23">
        <f>Energy!D28-Energy!C28</f>
        <v>0.15158669073163367</v>
      </c>
      <c r="D28" s="23">
        <f>Energy!E28-Energy!D28</f>
        <v>0.3325447647182145</v>
      </c>
      <c r="E28" s="23">
        <f>Total!F28-Total!E28+Capacity!I28</f>
        <v>0.7171353776869118</v>
      </c>
      <c r="F28" s="6">
        <f t="shared" si="2"/>
        <v>1.20126683313676</v>
      </c>
      <c r="H28" s="25">
        <f>Total!F28-Total!C28</f>
        <v>1.2012668331367564</v>
      </c>
      <c r="I28" s="25">
        <f t="shared" si="0"/>
        <v>0</v>
      </c>
    </row>
    <row r="29" spans="2:9" ht="15.75">
      <c r="B29" s="3">
        <f t="shared" si="1"/>
        <v>2029</v>
      </c>
      <c r="C29" s="23">
        <f>Energy!D29-Energy!C29</f>
        <v>-0.09974959105414172</v>
      </c>
      <c r="D29" s="23">
        <f>Energy!E29-Energy!D29</f>
        <v>0.250345065519717</v>
      </c>
      <c r="E29" s="23">
        <f>Total!F29-Total!E29+Capacity!I29</f>
        <v>0.921277378192805</v>
      </c>
      <c r="F29" s="6">
        <f t="shared" si="2"/>
        <v>1.0718728526583803</v>
      </c>
      <c r="H29" s="25">
        <f>Total!F29-Total!C29</f>
        <v>1.0718728526583874</v>
      </c>
      <c r="I29" s="25">
        <f t="shared" si="0"/>
        <v>0</v>
      </c>
    </row>
    <row r="31" spans="2:6" ht="15">
      <c r="B31" s="33" t="str">
        <f>Total!B31</f>
        <v>20-Year Nominal Levelized Payment at 7.17% Discount Rate (4)</v>
      </c>
      <c r="C31" s="32"/>
      <c r="D31" s="18"/>
      <c r="E31" s="18"/>
      <c r="F31" s="18"/>
    </row>
    <row r="32" spans="2:8" ht="15">
      <c r="B32" s="13" t="str">
        <f>B10&amp;" - "&amp;B29</f>
        <v>2010 - 2029</v>
      </c>
      <c r="C32" s="5">
        <f>-PMT(Discount_Rate,COUNT(C10:C29),NPV(Discount_Rate,C10:C29))</f>
        <v>0.4947078473273596</v>
      </c>
      <c r="D32" s="5">
        <f>-PMT(Discount_Rate,COUNT(D10:D29),NPV(Discount_Rate,D10:D29))</f>
        <v>-1.889000834495996</v>
      </c>
      <c r="E32" s="5">
        <f>-PMT(Discount_Rate,COUNT(E10:E29),NPV(Discount_Rate,E10:E29))</f>
        <v>-0.7188686064823469</v>
      </c>
      <c r="F32" s="5">
        <f>-PMT(Discount_Rate,COUNT(F10:F29),NPV(Discount_Rate,F10:F29))</f>
        <v>-2.113161593650983</v>
      </c>
      <c r="H32" s="5">
        <f>-PMT(Discount_Rate,COUNT(H10:H29),NPV(Discount_Rate,H10:H29))</f>
        <v>-2.113161593650983</v>
      </c>
    </row>
    <row r="34" ht="15">
      <c r="B34" s="1" t="str">
        <f>Total!B34</f>
        <v>(1)   Capacity costs are allocated assuming an 85% capacity factor. </v>
      </c>
    </row>
    <row r="35" spans="2:3" ht="15">
      <c r="B35" s="1" t="str">
        <f>Total!B35</f>
        <v>(2)   Studies are sequential.  The order of the studies would effect the price impact.</v>
      </c>
      <c r="C35" s="13"/>
    </row>
    <row r="36" ht="15">
      <c r="B36" s="1" t="str">
        <f>Total!B36</f>
        <v>(3)   Official Forward Price Curve Dated March 31, 2010</v>
      </c>
    </row>
    <row r="37" ht="15">
      <c r="B37" s="1" t="str">
        <f>Total!B37</f>
        <v>(4)   Discount Rate - Company Official Discount Rate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35"/>
  <sheetViews>
    <sheetView zoomScale="70" zoomScaleNormal="70"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1" sqref="A1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1.1484375" style="1" customWidth="1"/>
    <col min="6" max="6" width="24.421875" style="1" customWidth="1"/>
    <col min="7" max="7" width="17.57421875" style="1" customWidth="1"/>
    <col min="8" max="8" width="1.57421875" style="1" customWidth="1"/>
    <col min="9" max="9" width="17.7109375" style="1" customWidth="1"/>
    <col min="10" max="10" width="3.8515625" style="1" customWidth="1"/>
    <col min="11" max="16384" width="9.140625" style="1" customWidth="1"/>
  </cols>
  <sheetData>
    <row r="1" spans="2:9" ht="15.75">
      <c r="B1" s="8" t="str">
        <f>Total!B1</f>
        <v>Appendix C</v>
      </c>
      <c r="C1" s="8"/>
      <c r="D1" s="8"/>
      <c r="E1" s="14"/>
      <c r="F1" s="8"/>
      <c r="G1" s="8"/>
      <c r="H1" s="14"/>
      <c r="I1" s="8"/>
    </row>
    <row r="2" spans="2:9" ht="8.25" customHeight="1">
      <c r="B2" s="8"/>
      <c r="C2" s="8"/>
      <c r="D2" s="8"/>
      <c r="E2" s="14"/>
      <c r="F2" s="8"/>
      <c r="G2" s="8"/>
      <c r="H2" s="14"/>
      <c r="I2" s="8"/>
    </row>
    <row r="3" spans="2:9" ht="15.75">
      <c r="B3" s="8" t="str">
        <f>Total!B3</f>
        <v>Utah Quarterly Compliance Filing</v>
      </c>
      <c r="C3" s="8"/>
      <c r="D3" s="8"/>
      <c r="E3" s="14"/>
      <c r="F3" s="8"/>
      <c r="G3" s="8"/>
      <c r="H3" s="14"/>
      <c r="I3" s="8"/>
    </row>
    <row r="4" spans="2:9" ht="15.75">
      <c r="B4" s="8" t="str">
        <f>Total!B4</f>
        <v>Step Study between 2009 Q4 and 2010 Q1 Compliance Filing</v>
      </c>
      <c r="C4" s="8"/>
      <c r="D4" s="8"/>
      <c r="E4" s="14"/>
      <c r="F4" s="8"/>
      <c r="G4" s="8"/>
      <c r="H4" s="14"/>
      <c r="I4" s="8"/>
    </row>
    <row r="5" spans="2:9" ht="15.75">
      <c r="B5" s="8" t="s">
        <v>29</v>
      </c>
      <c r="C5" s="8"/>
      <c r="D5" s="8"/>
      <c r="E5" s="14"/>
      <c r="F5" s="8"/>
      <c r="G5" s="8"/>
      <c r="H5" s="14"/>
      <c r="I5" s="8"/>
    </row>
    <row r="6" spans="2:9" ht="15.75">
      <c r="B6" s="8"/>
      <c r="C6" s="8"/>
      <c r="D6" s="8"/>
      <c r="F6" s="8"/>
      <c r="G6" s="8"/>
      <c r="I6" s="8"/>
    </row>
    <row r="7" spans="2:9" ht="15.75">
      <c r="B7" s="9"/>
      <c r="C7" s="15" t="s">
        <v>5</v>
      </c>
      <c r="D7" s="16"/>
      <c r="F7" s="15" t="s">
        <v>27</v>
      </c>
      <c r="G7" s="16"/>
      <c r="I7" s="31" t="s">
        <v>28</v>
      </c>
    </row>
    <row r="8" spans="2:9" ht="15.75">
      <c r="B8" s="10" t="s">
        <v>0</v>
      </c>
      <c r="C8" s="19" t="str">
        <f>Total!F7</f>
        <v>2010 Q1</v>
      </c>
      <c r="D8" s="19" t="str">
        <f>Total!C7</f>
        <v>2009 Q4</v>
      </c>
      <c r="F8" s="20" t="str">
        <f>C8</f>
        <v>2010 Q1</v>
      </c>
      <c r="G8" s="19" t="str">
        <f>D8</f>
        <v>2009 Q4</v>
      </c>
      <c r="I8" s="31" t="s">
        <v>15</v>
      </c>
    </row>
    <row r="9" ht="4.5" customHeight="1"/>
    <row r="10" spans="2:9" ht="15.75">
      <c r="B10" s="3">
        <f>Total!B10</f>
        <v>2010</v>
      </c>
      <c r="C10" s="6">
        <v>0</v>
      </c>
      <c r="D10" s="6">
        <v>0</v>
      </c>
      <c r="F10" s="6">
        <f>Capacity!C10*1000/(8760*0.85)</f>
        <v>0</v>
      </c>
      <c r="G10" s="6">
        <f>Capacity!D10*1000/(8760*0.85)</f>
        <v>0</v>
      </c>
      <c r="I10" s="6">
        <f>F10-G10</f>
        <v>0</v>
      </c>
    </row>
    <row r="11" spans="2:9" ht="15.75">
      <c r="B11" s="3">
        <f aca="true" t="shared" si="0" ref="B11:B29">B10+1</f>
        <v>2011</v>
      </c>
      <c r="C11" s="6">
        <v>0</v>
      </c>
      <c r="D11" s="6">
        <v>0</v>
      </c>
      <c r="F11" s="6">
        <f>Capacity!C11*1000/(8760*0.85)</f>
        <v>0</v>
      </c>
      <c r="G11" s="6">
        <f>Capacity!D11*1000/(8760*0.85)</f>
        <v>0</v>
      </c>
      <c r="I11" s="6">
        <f aca="true" t="shared" si="1" ref="I11:I29">F11-G11</f>
        <v>0</v>
      </c>
    </row>
    <row r="12" spans="2:9" ht="15.75">
      <c r="B12" s="3">
        <f t="shared" si="0"/>
        <v>2012</v>
      </c>
      <c r="C12" s="6">
        <v>0</v>
      </c>
      <c r="D12" s="6">
        <v>0</v>
      </c>
      <c r="F12" s="6">
        <f>Capacity!C12*1000/(8760*0.85)</f>
        <v>0</v>
      </c>
      <c r="G12" s="6">
        <f>Capacity!D12*1000/(8760*0.85)</f>
        <v>0</v>
      </c>
      <c r="I12" s="6">
        <f t="shared" si="1"/>
        <v>0</v>
      </c>
    </row>
    <row r="13" spans="2:9" ht="15.75">
      <c r="B13" s="3">
        <f t="shared" si="0"/>
        <v>2013</v>
      </c>
      <c r="C13" s="6">
        <v>0</v>
      </c>
      <c r="D13" s="6">
        <v>0</v>
      </c>
      <c r="F13" s="6">
        <f>Capacity!C13*1000/(8760*0.85)</f>
        <v>0</v>
      </c>
      <c r="G13" s="6">
        <f>Capacity!D13*1000/(8760*0.85)</f>
        <v>0</v>
      </c>
      <c r="I13" s="6">
        <f t="shared" si="1"/>
        <v>0</v>
      </c>
    </row>
    <row r="14" spans="2:9" ht="15.75">
      <c r="B14" s="3">
        <f t="shared" si="0"/>
        <v>2014</v>
      </c>
      <c r="C14" s="6">
        <v>0</v>
      </c>
      <c r="D14" s="6">
        <v>94.59916666666665</v>
      </c>
      <c r="F14" s="6">
        <f>Capacity!C14*1000/(8760*0.85)</f>
        <v>0</v>
      </c>
      <c r="G14" s="6">
        <f>Capacity!D14*1000/(8760*0.85)</f>
        <v>12.704696033664604</v>
      </c>
      <c r="I14" s="6">
        <f t="shared" si="1"/>
        <v>-12.704696033664604</v>
      </c>
    </row>
    <row r="15" spans="2:9" ht="15.75">
      <c r="B15" s="3">
        <f t="shared" si="0"/>
        <v>2015</v>
      </c>
      <c r="C15" s="6">
        <v>92.75</v>
      </c>
      <c r="D15" s="6">
        <v>165.03</v>
      </c>
      <c r="F15" s="6">
        <f>Capacity!C15*1000/(8760*0.85)</f>
        <v>12.45635240397529</v>
      </c>
      <c r="G15" s="6">
        <f>Capacity!D15*1000/(8760*0.85)</f>
        <v>22.16357775987107</v>
      </c>
      <c r="I15" s="6">
        <f t="shared" si="1"/>
        <v>-9.707225355895782</v>
      </c>
    </row>
    <row r="16" spans="2:9" ht="15.75">
      <c r="B16" s="3">
        <f t="shared" si="0"/>
        <v>2016</v>
      </c>
      <c r="C16" s="6">
        <v>161.79</v>
      </c>
      <c r="D16" s="6">
        <v>167.94</v>
      </c>
      <c r="F16" s="6">
        <f>Capacity!C16*1000/(8760*0.85)</f>
        <v>21.728444802578565</v>
      </c>
      <c r="G16" s="6">
        <f>Capacity!D16*1000/(8760*0.85)</f>
        <v>22.554391619661562</v>
      </c>
      <c r="I16" s="6">
        <f t="shared" si="1"/>
        <v>-0.8259468170829969</v>
      </c>
    </row>
    <row r="17" spans="2:9" ht="15.75">
      <c r="B17" s="3">
        <f t="shared" si="0"/>
        <v>2017</v>
      </c>
      <c r="C17" s="6">
        <v>164.63</v>
      </c>
      <c r="D17" s="6">
        <v>170.92</v>
      </c>
      <c r="F17" s="6">
        <f>Capacity!C17*1000/(8760*0.85)</f>
        <v>22.109857641686812</v>
      </c>
      <c r="G17" s="6">
        <f>Capacity!D17*1000/(8760*0.85)</f>
        <v>22.9546065001343</v>
      </c>
      <c r="I17" s="6">
        <f t="shared" si="1"/>
        <v>-0.8447488584474883</v>
      </c>
    </row>
    <row r="18" spans="2:9" ht="15.75">
      <c r="B18" s="3">
        <f t="shared" si="0"/>
        <v>2018</v>
      </c>
      <c r="C18" s="6">
        <v>167.52</v>
      </c>
      <c r="D18" s="6">
        <v>173.94</v>
      </c>
      <c r="F18" s="6">
        <f>Capacity!C18*1000/(8760*0.85)</f>
        <v>22.49798549556809</v>
      </c>
      <c r="G18" s="6">
        <f>Capacity!D18*1000/(8760*0.85)</f>
        <v>23.36019339242546</v>
      </c>
      <c r="I18" s="6">
        <f t="shared" si="1"/>
        <v>-0.8622078968573703</v>
      </c>
    </row>
    <row r="19" spans="2:9" ht="15.75">
      <c r="B19" s="3">
        <f t="shared" si="0"/>
        <v>2019</v>
      </c>
      <c r="C19" s="6">
        <v>170.46</v>
      </c>
      <c r="D19" s="6">
        <v>177.02</v>
      </c>
      <c r="F19" s="6">
        <f>Capacity!C19*1000/(8760*0.85)</f>
        <v>22.8928283642224</v>
      </c>
      <c r="G19" s="6">
        <f>Capacity!D19*1000/(8760*0.85)</f>
        <v>23.773838302444265</v>
      </c>
      <c r="I19" s="6">
        <f t="shared" si="1"/>
        <v>-0.8810099382218652</v>
      </c>
    </row>
    <row r="20" spans="2:9" ht="15.75">
      <c r="B20" s="3">
        <f t="shared" si="0"/>
        <v>2020</v>
      </c>
      <c r="C20" s="6">
        <v>173.45</v>
      </c>
      <c r="D20" s="6">
        <v>180.16</v>
      </c>
      <c r="F20" s="6">
        <f>Capacity!C20*1000/(8760*0.85)</f>
        <v>23.294386247649744</v>
      </c>
      <c r="G20" s="6">
        <f>Capacity!D20*1000/(8760*0.85)</f>
        <v>24.195541230190706</v>
      </c>
      <c r="I20" s="6">
        <f t="shared" si="1"/>
        <v>-0.9011549825409624</v>
      </c>
    </row>
    <row r="21" spans="2:9" ht="15.75">
      <c r="B21" s="3">
        <f t="shared" si="0"/>
        <v>2021</v>
      </c>
      <c r="C21" s="6">
        <v>176.5</v>
      </c>
      <c r="D21" s="6">
        <v>183.36</v>
      </c>
      <c r="F21" s="6">
        <f>Capacity!C21*1000/(8760*0.85)</f>
        <v>23.704002148804726</v>
      </c>
      <c r="G21" s="6">
        <f>Capacity!D21*1000/(8760*0.85)</f>
        <v>24.625302175664785</v>
      </c>
      <c r="I21" s="6">
        <f t="shared" si="1"/>
        <v>-0.9213000268600595</v>
      </c>
    </row>
    <row r="22" spans="2:9" ht="15.75">
      <c r="B22" s="3">
        <f t="shared" si="0"/>
        <v>2022</v>
      </c>
      <c r="C22" s="6">
        <v>179.6</v>
      </c>
      <c r="D22" s="6">
        <v>186.6</v>
      </c>
      <c r="F22" s="6">
        <f>Capacity!C22*1000/(8760*0.85)</f>
        <v>24.120333064732744</v>
      </c>
      <c r="G22" s="6">
        <f>Capacity!D22*1000/(8760*0.85)</f>
        <v>25.06043513295729</v>
      </c>
      <c r="I22" s="6">
        <f t="shared" si="1"/>
        <v>-0.9401020682245473</v>
      </c>
    </row>
    <row r="23" spans="2:9" ht="15.75">
      <c r="B23" s="3">
        <f t="shared" si="0"/>
        <v>2023</v>
      </c>
      <c r="C23" s="6">
        <v>182.74</v>
      </c>
      <c r="D23" s="6">
        <v>189.92</v>
      </c>
      <c r="F23" s="6">
        <f>Capacity!C23*1000/(8760*0.85)</f>
        <v>24.54203599247918</v>
      </c>
      <c r="G23" s="6">
        <f>Capacity!D23*1000/(8760*0.85)</f>
        <v>25.50631211388665</v>
      </c>
      <c r="I23" s="6">
        <f t="shared" si="1"/>
        <v>-0.9642761214074689</v>
      </c>
    </row>
    <row r="24" spans="2:9" ht="15.75">
      <c r="B24" s="3">
        <f t="shared" si="0"/>
        <v>2024</v>
      </c>
      <c r="C24" s="6">
        <v>185.95</v>
      </c>
      <c r="D24" s="6">
        <v>193.28</v>
      </c>
      <c r="F24" s="6">
        <f>Capacity!C24*1000/(8760*0.85)</f>
        <v>24.97313994090787</v>
      </c>
      <c r="G24" s="6">
        <f>Capacity!D24*1000/(8760*0.85)</f>
        <v>25.957561106634433</v>
      </c>
      <c r="I24" s="6">
        <f t="shared" si="1"/>
        <v>-0.9844211657265625</v>
      </c>
    </row>
    <row r="25" spans="2:9" ht="15.75">
      <c r="B25" s="3">
        <f t="shared" si="0"/>
        <v>2025</v>
      </c>
      <c r="C25" s="6">
        <v>189.21</v>
      </c>
      <c r="D25" s="6">
        <v>196.68</v>
      </c>
      <c r="F25" s="6">
        <f>Capacity!C25*1000/(8760*0.85)</f>
        <v>25.410958904109588</v>
      </c>
      <c r="G25" s="6">
        <f>Capacity!D25*1000/(8760*0.85)</f>
        <v>26.414182111200645</v>
      </c>
      <c r="I25" s="6">
        <f t="shared" si="1"/>
        <v>-1.0032232070910574</v>
      </c>
    </row>
    <row r="26" spans="2:9" ht="15.75">
      <c r="B26" s="3">
        <f t="shared" si="0"/>
        <v>2026</v>
      </c>
      <c r="C26" s="6">
        <v>192.53</v>
      </c>
      <c r="D26" s="6">
        <v>200.18</v>
      </c>
      <c r="F26" s="6">
        <f>Capacity!C26*1000/(8760*0.85)</f>
        <v>25.856835885038947</v>
      </c>
      <c r="G26" s="6">
        <f>Capacity!D26*1000/(8760*0.85)</f>
        <v>26.88423314531292</v>
      </c>
      <c r="I26" s="6">
        <f t="shared" si="1"/>
        <v>-1.0273972602739718</v>
      </c>
    </row>
    <row r="27" spans="2:9" ht="15.75">
      <c r="B27" s="3">
        <f t="shared" si="0"/>
        <v>2027</v>
      </c>
      <c r="C27" s="6">
        <v>195.91</v>
      </c>
      <c r="D27" s="6">
        <v>203.72</v>
      </c>
      <c r="F27" s="6">
        <f>Capacity!C27*1000/(8760*0.85)</f>
        <v>26.310770883695945</v>
      </c>
      <c r="G27" s="6">
        <f>Capacity!D27*1000/(8760*0.85)</f>
        <v>27.35965619124362</v>
      </c>
      <c r="I27" s="6">
        <f t="shared" si="1"/>
        <v>-1.0488853075476747</v>
      </c>
    </row>
    <row r="28" spans="2:9" ht="15.75">
      <c r="B28" s="3">
        <f t="shared" si="0"/>
        <v>2028</v>
      </c>
      <c r="C28" s="6">
        <v>199.35</v>
      </c>
      <c r="D28" s="6">
        <v>207.35</v>
      </c>
      <c r="F28" s="6">
        <f>Capacity!C28*1000/(8760*0.85)</f>
        <v>26.77276390008058</v>
      </c>
      <c r="G28" s="6">
        <f>Capacity!D28*1000/(8760*0.85)</f>
        <v>27.84716626376578</v>
      </c>
      <c r="I28" s="6">
        <f t="shared" si="1"/>
        <v>-1.0744023636851985</v>
      </c>
    </row>
    <row r="29" spans="2:9" ht="15.75">
      <c r="B29" s="3">
        <f t="shared" si="0"/>
        <v>2029</v>
      </c>
      <c r="C29" s="6">
        <v>202.85</v>
      </c>
      <c r="D29" s="6">
        <v>211.03</v>
      </c>
      <c r="F29" s="6">
        <f>Capacity!C29*1000/(8760*0.85)</f>
        <v>27.242814934192854</v>
      </c>
      <c r="G29" s="6">
        <f>Capacity!D29*1000/(8760*0.85)</f>
        <v>28.341391351060974</v>
      </c>
      <c r="I29" s="6">
        <f t="shared" si="1"/>
        <v>-1.09857641686812</v>
      </c>
    </row>
    <row r="30" spans="2:6" ht="15.75">
      <c r="B30" s="3"/>
      <c r="C30" s="6"/>
      <c r="F30" s="6"/>
    </row>
    <row r="31" spans="2:4" ht="15">
      <c r="B31" s="4" t="str">
        <f>"20-Year Nominal Levelized Payment at "&amp;TEXT(Discount_Rate,"0.00%")&amp;" Discount Rate (2)"</f>
        <v>20-Year Nominal Levelized Payment at 7.17% Discount Rate (2)</v>
      </c>
      <c r="D31" s="4"/>
    </row>
    <row r="32" spans="2:9" ht="15">
      <c r="B32" s="13" t="str">
        <f>+B10&amp;" - "&amp;B29</f>
        <v>2010 - 2029</v>
      </c>
      <c r="C32" s="5">
        <f>-PMT(Discount_Rate,COUNT(C10:C29),NPV(Discount_Rate,C10:C29))</f>
        <v>103.19811944985173</v>
      </c>
      <c r="D32" s="5">
        <f>-PMT(Discount_Rate,COUNT(D10:D29),NPV(Discount_Rate,D10:D29))</f>
        <v>117.95559320240417</v>
      </c>
      <c r="F32" s="5">
        <f>-PMT(Discount_Rate,COUNT(F10:F29),NPV(Discount_Rate,F10:F29))</f>
        <v>13.859537933098542</v>
      </c>
      <c r="G32" s="5">
        <f>-PMT(Discount_Rate,COUNT(G10:G29),NPV(Discount_Rate,G10:G29))</f>
        <v>15.841471018319117</v>
      </c>
      <c r="I32" s="5">
        <f>-PMT(Discount_Rate,COUNT(I10:I29),NPV(Discount_Rate,I10:I29))</f>
        <v>-1.981933085220581</v>
      </c>
    </row>
    <row r="34" ht="15">
      <c r="B34" s="1" t="s">
        <v>6</v>
      </c>
    </row>
    <row r="35" ht="15">
      <c r="B35" s="1" t="s">
        <v>10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J36"/>
  <sheetViews>
    <sheetView zoomScale="70" zoomScaleNormal="70"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D43" sqref="D43"/>
    </sheetView>
  </sheetViews>
  <sheetFormatPr defaultColWidth="9.140625" defaultRowHeight="12.75"/>
  <cols>
    <col min="1" max="1" width="1.8515625" style="1" customWidth="1"/>
    <col min="2" max="2" width="20.00390625" style="1" customWidth="1"/>
    <col min="3" max="3" width="23.8515625" style="1" customWidth="1"/>
    <col min="4" max="4" width="23.421875" style="1" customWidth="1"/>
    <col min="5" max="5" width="23.8515625" style="1" customWidth="1"/>
    <col min="6" max="6" width="24.421875" style="1" customWidth="1"/>
    <col min="7" max="7" width="2.28125" style="1" customWidth="1"/>
    <col min="8" max="8" width="10.140625" style="1" customWidth="1"/>
    <col min="9" max="16384" width="9.140625" style="1" customWidth="1"/>
  </cols>
  <sheetData>
    <row r="1" spans="2:6" ht="15.75">
      <c r="B1" s="8" t="str">
        <f>Total!B1</f>
        <v>Appendix C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tr">
        <f>Total!B3</f>
        <v>Utah Quarterly Compliance Filing</v>
      </c>
      <c r="C3" s="8"/>
      <c r="D3" s="8"/>
      <c r="E3" s="8"/>
      <c r="F3" s="8"/>
    </row>
    <row r="4" spans="2:6" ht="15.75">
      <c r="B4" s="8" t="str">
        <f>Total!B4</f>
        <v>Step Study between 2009 Q4 and 2010 Q1 Compliance Filing</v>
      </c>
      <c r="C4" s="8"/>
      <c r="D4" s="8"/>
      <c r="E4" s="8"/>
      <c r="F4" s="8"/>
    </row>
    <row r="5" spans="2:6" ht="15.75">
      <c r="B5" s="8" t="s">
        <v>18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6" ht="15.75">
      <c r="B7" s="9"/>
      <c r="C7" s="11" t="str">
        <f>Total!C7</f>
        <v>2009 Q4</v>
      </c>
      <c r="D7" s="11" t="str">
        <f>Total!D7</f>
        <v>Load Forecast</v>
      </c>
      <c r="E7" s="11" t="str">
        <f>Total!E7</f>
        <v>Official Forward</v>
      </c>
      <c r="F7" s="11" t="str">
        <f>Total!F7</f>
        <v>2010 Q1</v>
      </c>
    </row>
    <row r="8" spans="2:6" ht="15.75">
      <c r="B8" s="10" t="s">
        <v>0</v>
      </c>
      <c r="C8" s="2" t="str">
        <f>Total!C8</f>
        <v>As Filed</v>
      </c>
      <c r="D8" s="2" t="str">
        <f>Total!D8</f>
        <v>Dated Dec 2009</v>
      </c>
      <c r="E8" s="2" t="s">
        <v>32</v>
      </c>
      <c r="F8" s="2" t="str">
        <f>Total!F8</f>
        <v>As Filed</v>
      </c>
    </row>
    <row r="9" ht="4.5" customHeight="1"/>
    <row r="10" spans="2:6" ht="15.75">
      <c r="B10" s="3">
        <f>Total!B10</f>
        <v>2010</v>
      </c>
      <c r="C10" s="6">
        <v>39.18107842312792</v>
      </c>
      <c r="D10" s="6">
        <v>40.26410095242369</v>
      </c>
      <c r="E10" s="6">
        <v>33.3544651482635</v>
      </c>
      <c r="F10" s="6">
        <v>35.89057030938538</v>
      </c>
    </row>
    <row r="11" spans="2:10" ht="15.75">
      <c r="B11" s="3">
        <f aca="true" t="shared" si="0" ref="B11:B29">B10+1</f>
        <v>2011</v>
      </c>
      <c r="C11" s="6">
        <v>42.243758052189506</v>
      </c>
      <c r="D11" s="6">
        <v>42.87934224818831</v>
      </c>
      <c r="E11" s="6">
        <v>36.91336413608177</v>
      </c>
      <c r="F11" s="6">
        <v>35.20385370129766</v>
      </c>
      <c r="H11" s="24"/>
      <c r="I11" s="24"/>
      <c r="J11" s="24"/>
    </row>
    <row r="12" spans="2:10" ht="15.75">
      <c r="B12" s="3">
        <f t="shared" si="0"/>
        <v>2012</v>
      </c>
      <c r="C12" s="6">
        <v>45.01245302007672</v>
      </c>
      <c r="D12" s="6">
        <v>46.00736770263632</v>
      </c>
      <c r="E12" s="6">
        <v>41.841041651833876</v>
      </c>
      <c r="F12" s="6">
        <v>40.87572112340603</v>
      </c>
      <c r="H12" s="24"/>
      <c r="I12" s="24"/>
      <c r="J12" s="24"/>
    </row>
    <row r="13" spans="2:10" ht="15.75">
      <c r="B13" s="3">
        <f t="shared" si="0"/>
        <v>2013</v>
      </c>
      <c r="C13" s="6">
        <v>49.47259187793156</v>
      </c>
      <c r="D13" s="6">
        <v>50.5511171445142</v>
      </c>
      <c r="E13" s="6">
        <v>46.818518218363174</v>
      </c>
      <c r="F13" s="6">
        <v>43.96793693440902</v>
      </c>
      <c r="H13" s="24"/>
      <c r="I13" s="24"/>
      <c r="J13" s="24"/>
    </row>
    <row r="14" spans="2:10" ht="15.75">
      <c r="B14" s="3">
        <f t="shared" si="0"/>
        <v>2014</v>
      </c>
      <c r="C14" s="6">
        <v>40.56021313295589</v>
      </c>
      <c r="D14" s="6">
        <v>40.9091584473013</v>
      </c>
      <c r="E14" s="6">
        <v>38.65719360528594</v>
      </c>
      <c r="F14" s="6">
        <v>46.4346642238075</v>
      </c>
      <c r="H14" s="24"/>
      <c r="I14" s="24"/>
      <c r="J14" s="24"/>
    </row>
    <row r="15" spans="2:10" ht="15.75">
      <c r="B15" s="3">
        <f t="shared" si="0"/>
        <v>2015</v>
      </c>
      <c r="C15" s="6">
        <v>37.342178666281136</v>
      </c>
      <c r="D15" s="6">
        <v>37.70050338261602</v>
      </c>
      <c r="E15" s="6">
        <v>36.87343571456778</v>
      </c>
      <c r="F15" s="6">
        <v>40.64820491430036</v>
      </c>
      <c r="H15" s="24"/>
      <c r="I15" s="24"/>
      <c r="J15" s="24"/>
    </row>
    <row r="16" spans="2:10" ht="15.75">
      <c r="B16" s="3">
        <f t="shared" si="0"/>
        <v>2016</v>
      </c>
      <c r="C16" s="6">
        <v>40.98735140666312</v>
      </c>
      <c r="D16" s="6">
        <v>41.4028930538634</v>
      </c>
      <c r="E16" s="6">
        <v>40.54961315422302</v>
      </c>
      <c r="F16" s="6">
        <v>40.58908464932353</v>
      </c>
      <c r="H16" s="24"/>
      <c r="I16" s="24"/>
      <c r="J16" s="24"/>
    </row>
    <row r="17" spans="2:10" ht="15.75">
      <c r="B17" s="3">
        <f t="shared" si="0"/>
        <v>2017</v>
      </c>
      <c r="C17" s="6">
        <v>44.84049921845272</v>
      </c>
      <c r="D17" s="6">
        <v>45.20377676268879</v>
      </c>
      <c r="E17" s="6">
        <v>44.72937742130439</v>
      </c>
      <c r="F17" s="6">
        <v>44.186299271267885</v>
      </c>
      <c r="H17" s="24"/>
      <c r="I17" s="24"/>
      <c r="J17" s="24"/>
    </row>
    <row r="18" spans="2:10" ht="15.75">
      <c r="B18" s="3">
        <f t="shared" si="0"/>
        <v>2018</v>
      </c>
      <c r="C18" s="6">
        <v>46.552690203232274</v>
      </c>
      <c r="D18" s="6">
        <v>46.59639425273568</v>
      </c>
      <c r="E18" s="6">
        <v>46.34378216076122</v>
      </c>
      <c r="F18" s="6">
        <v>47.6370585544453</v>
      </c>
      <c r="H18" s="24"/>
      <c r="I18" s="24"/>
      <c r="J18" s="24"/>
    </row>
    <row r="19" spans="2:10" ht="15.75">
      <c r="B19" s="3">
        <f t="shared" si="0"/>
        <v>2019</v>
      </c>
      <c r="C19" s="6">
        <v>45.51449552023298</v>
      </c>
      <c r="D19" s="6">
        <v>45.74635165518572</v>
      </c>
      <c r="E19" s="6">
        <v>45.888424170858464</v>
      </c>
      <c r="F19" s="6">
        <v>48.064743765707725</v>
      </c>
      <c r="H19" s="24"/>
      <c r="I19" s="24"/>
      <c r="J19" s="24"/>
    </row>
    <row r="20" spans="2:10" ht="15.75">
      <c r="B20" s="3">
        <f t="shared" si="0"/>
        <v>2020</v>
      </c>
      <c r="C20" s="6">
        <v>45.87031139418963</v>
      </c>
      <c r="D20" s="6">
        <v>46.11510190057561</v>
      </c>
      <c r="E20" s="6">
        <v>46.50439995657952</v>
      </c>
      <c r="F20" s="6">
        <v>48.25150586631303</v>
      </c>
      <c r="H20" s="24"/>
      <c r="I20" s="24"/>
      <c r="J20" s="24"/>
    </row>
    <row r="21" spans="2:10" ht="15.75">
      <c r="B21" s="3">
        <f t="shared" si="0"/>
        <v>2021</v>
      </c>
      <c r="C21" s="6">
        <v>49.32322189693613</v>
      </c>
      <c r="D21" s="6">
        <v>49.745496020715244</v>
      </c>
      <c r="E21" s="6">
        <v>50.09962468006375</v>
      </c>
      <c r="F21" s="6">
        <v>52.00998292892659</v>
      </c>
      <c r="H21" s="24"/>
      <c r="I21" s="24"/>
      <c r="J21" s="24"/>
    </row>
    <row r="22" spans="2:10" ht="15.75">
      <c r="B22" s="3">
        <f t="shared" si="0"/>
        <v>2022</v>
      </c>
      <c r="C22" s="6">
        <v>52.842408984360986</v>
      </c>
      <c r="D22" s="6">
        <v>53.2363696603602</v>
      </c>
      <c r="E22" s="6">
        <v>53.279420373369966</v>
      </c>
      <c r="F22" s="6">
        <v>55.11621440325678</v>
      </c>
      <c r="H22" s="24"/>
      <c r="I22" s="24"/>
      <c r="J22" s="24"/>
    </row>
    <row r="23" spans="2:10" ht="15.75">
      <c r="B23" s="3">
        <f t="shared" si="0"/>
        <v>2023</v>
      </c>
      <c r="C23" s="6">
        <v>49.99870368756484</v>
      </c>
      <c r="D23" s="6">
        <v>50.42536360381625</v>
      </c>
      <c r="E23" s="6">
        <v>50.83817664104174</v>
      </c>
      <c r="F23" s="6">
        <v>52.06817933185208</v>
      </c>
      <c r="H23" s="24"/>
      <c r="I23" s="24"/>
      <c r="J23" s="24"/>
    </row>
    <row r="24" spans="2:10" ht="15.75">
      <c r="B24" s="3">
        <f t="shared" si="0"/>
        <v>2024</v>
      </c>
      <c r="C24" s="6">
        <v>49.26631217836199</v>
      </c>
      <c r="D24" s="6">
        <v>49.422155536291356</v>
      </c>
      <c r="E24" s="6">
        <v>49.79266281413681</v>
      </c>
      <c r="F24" s="6">
        <v>51.16196150964675</v>
      </c>
      <c r="H24" s="24"/>
      <c r="I24" s="24"/>
      <c r="J24" s="24"/>
    </row>
    <row r="25" spans="2:10" ht="15.75">
      <c r="B25" s="3">
        <f t="shared" si="0"/>
        <v>2025</v>
      </c>
      <c r="C25" s="6">
        <v>52.00133550828014</v>
      </c>
      <c r="D25" s="6">
        <v>52.289905411538925</v>
      </c>
      <c r="E25" s="6">
        <v>52.47084878852758</v>
      </c>
      <c r="F25" s="6">
        <v>54.216477591963326</v>
      </c>
      <c r="H25" s="24"/>
      <c r="I25" s="24"/>
      <c r="J25" s="24"/>
    </row>
    <row r="26" spans="2:10" ht="15.75">
      <c r="B26" s="3">
        <f t="shared" si="0"/>
        <v>2026</v>
      </c>
      <c r="C26" s="6">
        <v>53.74307814481868</v>
      </c>
      <c r="D26" s="6">
        <v>53.9653816400494</v>
      </c>
      <c r="E26" s="6">
        <v>54.21144460041328</v>
      </c>
      <c r="F26" s="6">
        <v>55.82748697778702</v>
      </c>
      <c r="H26" s="24"/>
      <c r="I26" s="24"/>
      <c r="J26" s="24"/>
    </row>
    <row r="27" spans="2:10" ht="15.75">
      <c r="B27" s="3">
        <f t="shared" si="0"/>
        <v>2027</v>
      </c>
      <c r="C27" s="6">
        <v>52.61708265633131</v>
      </c>
      <c r="D27" s="6">
        <v>52.75708465820408</v>
      </c>
      <c r="E27" s="6">
        <v>53.377350642692804</v>
      </c>
      <c r="F27" s="6">
        <v>54.696257714196506</v>
      </c>
      <c r="H27" s="24"/>
      <c r="I27" s="24"/>
      <c r="J27" s="24"/>
    </row>
    <row r="28" spans="2:10" ht="15.75">
      <c r="B28" s="3">
        <f t="shared" si="0"/>
        <v>2028</v>
      </c>
      <c r="C28" s="6">
        <v>53.936429609779054</v>
      </c>
      <c r="D28" s="6">
        <v>54.08801630051069</v>
      </c>
      <c r="E28" s="6">
        <v>54.4205610652289</v>
      </c>
      <c r="F28" s="6">
        <v>56.21209880660101</v>
      </c>
      <c r="H28" s="24"/>
      <c r="I28" s="24"/>
      <c r="J28" s="24"/>
    </row>
    <row r="29" spans="2:10" ht="15.75">
      <c r="B29" s="3">
        <f t="shared" si="0"/>
        <v>2029</v>
      </c>
      <c r="C29" s="6">
        <v>56.39776977191185</v>
      </c>
      <c r="D29" s="6">
        <v>56.298020180857705</v>
      </c>
      <c r="E29" s="6">
        <v>56.54836524637742</v>
      </c>
      <c r="F29" s="6">
        <v>58.56821904143835</v>
      </c>
      <c r="H29" s="24"/>
      <c r="I29" s="24"/>
      <c r="J29" s="24"/>
    </row>
    <row r="31" ht="15">
      <c r="B31" s="4" t="str">
        <f>"20-Year Nominal Levelized Payment at "&amp;TEXT(Discount_Rate,"0.00%")&amp;" Discount Rate (3)"</f>
        <v>20-Year Nominal Levelized Payment at 7.17% Discount Rate (3)</v>
      </c>
    </row>
    <row r="32" spans="2:6" ht="15">
      <c r="B32" s="13" t="str">
        <f>+B10&amp;" - "&amp;B29</f>
        <v>2010 - 2029</v>
      </c>
      <c r="C32" s="5">
        <f>-PMT(Discount_Rate,COUNT(C10:C29),NPV(Discount_Rate,C10:C29))</f>
        <v>45.69190629520653</v>
      </c>
      <c r="D32" s="5">
        <f>-PMT(Discount_Rate,COUNT(D10:D29),NPV(Discount_Rate,D10:D29))</f>
        <v>46.18661414253389</v>
      </c>
      <c r="E32" s="5">
        <f>-PMT(Discount_Rate,COUNT(E10:E29),NPV(Discount_Rate,E10:E29))</f>
        <v>44.2976133080379</v>
      </c>
      <c r="F32" s="5">
        <f>-PMT(Discount_Rate,COUNT(F10:F29),NPV(Discount_Rate,F10:F29))</f>
        <v>45.56067778677614</v>
      </c>
    </row>
    <row r="33" ht="15">
      <c r="D33" s="21"/>
    </row>
    <row r="34" ht="15">
      <c r="B34" s="13" t="s">
        <v>11</v>
      </c>
    </row>
    <row r="35" ht="15">
      <c r="B35" s="1" t="s">
        <v>34</v>
      </c>
    </row>
    <row r="36" ht="15">
      <c r="B36" s="1" t="s">
        <v>21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Farmer</dc:creator>
  <cp:keywords/>
  <dc:description/>
  <cp:lastModifiedBy>State Employee</cp:lastModifiedBy>
  <cp:lastPrinted>2010-05-19T23:37:23Z</cp:lastPrinted>
  <dcterms:created xsi:type="dcterms:W3CDTF">2006-07-10T20:43:15Z</dcterms:created>
  <dcterms:modified xsi:type="dcterms:W3CDTF">2010-06-21T20:08:55Z</dcterms:modified>
  <cp:category/>
  <cp:version/>
  <cp:contentType/>
  <cp:contentStatus/>
</cp:coreProperties>
</file>