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640" windowHeight="10005" activeTab="0"/>
  </bookViews>
  <sheets>
    <sheet name="Total" sheetId="1" r:id="rId1"/>
    <sheet name="Incremental" sheetId="2" r:id="rId2"/>
    <sheet name="Capacity" sheetId="3" r:id="rId3"/>
    <sheet name="Energy" sheetId="4" r:id="rId4"/>
  </sheets>
  <definedNames>
    <definedName name="Discount_Rate">'Total'!$I$33</definedName>
    <definedName name="_xlnm.Print_Area" localSheetId="2">'Capacity'!$A$1:$J$39</definedName>
    <definedName name="_xlnm.Print_Area" localSheetId="3">'Energy'!$A$1:$G$39</definedName>
    <definedName name="_xlnm.Print_Area" localSheetId="1">'Incremental'!$A$1:$G$40</definedName>
    <definedName name="_xlnm.Print_Area" localSheetId="0">'Total'!$A$1:$G$40</definedName>
  </definedNames>
  <calcPr fullCalcOnLoad="1"/>
</workbook>
</file>

<file path=xl/sharedStrings.xml><?xml version="1.0" encoding="utf-8"?>
<sst xmlns="http://schemas.openxmlformats.org/spreadsheetml/2006/main" count="44" uniqueCount="35">
  <si>
    <t>Year</t>
  </si>
  <si>
    <t>Discount Rate</t>
  </si>
  <si>
    <t>All Other</t>
  </si>
  <si>
    <t>Changes</t>
  </si>
  <si>
    <t>Utah Quarterly Compliance Filing</t>
  </si>
  <si>
    <t>$/kW-Year</t>
  </si>
  <si>
    <t xml:space="preserve">(1)   Capacity costs are allocated assuming an 85% capacity factor. </t>
  </si>
  <si>
    <t>(2)   Studies are sequential.  The order of the studies would effect the price impact.</t>
  </si>
  <si>
    <t>(4)   Discount Rate - Company Official Discount Rate</t>
  </si>
  <si>
    <t>Appendix C</t>
  </si>
  <si>
    <t>(2)   Discount Rate - Company Official Discount Rate</t>
  </si>
  <si>
    <t>(1)   Studies are sequential.  The order of the studies would effect the price impact.</t>
  </si>
  <si>
    <t>Total</t>
  </si>
  <si>
    <t>Change</t>
  </si>
  <si>
    <t>Load Forecast</t>
  </si>
  <si>
    <t>Difference</t>
  </si>
  <si>
    <t>Total Avoided Cost Prices $/MWH (1) (2)</t>
  </si>
  <si>
    <t>Avoided Cost Impact of Changing Assumptions $/MWH (1) (2)</t>
  </si>
  <si>
    <t>GRID Calculated Energy Avoided Cost Prices $/MWH (1)</t>
  </si>
  <si>
    <t>As Filed</t>
  </si>
  <si>
    <t>(3)   Discount Rate - Company Official Discount Rate</t>
  </si>
  <si>
    <t>Check Totals</t>
  </si>
  <si>
    <t>2010 Q1</t>
  </si>
  <si>
    <t>Error</t>
  </si>
  <si>
    <t>$/MWH  (1)</t>
  </si>
  <si>
    <t>$/MWH</t>
  </si>
  <si>
    <t>Capacity Avoided Cost Prices</t>
  </si>
  <si>
    <t>Official Forward</t>
  </si>
  <si>
    <t>2010 Q2</t>
  </si>
  <si>
    <t>Dated July 2010</t>
  </si>
  <si>
    <t>Price Curve 0610 (3)</t>
  </si>
  <si>
    <t>(3)   Official Forward Price Curve Dated June 30, 2010</t>
  </si>
  <si>
    <t>Step Study between 20010 Q1 and 2010 Q2 Compliance Filing</t>
  </si>
  <si>
    <t>Price Curve 0610 (2)</t>
  </si>
  <si>
    <t>(2)   Official Forward Price Curve Dated June 30,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</si>
</sst>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>
      <protection locked="0"/>
    </xf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3" fillId="0" borderId="1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 applyAlignment="1">
      <alignment/>
    </xf>
    <xf numFmtId="7" fontId="4" fillId="0" borderId="11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0" fillId="0" borderId="0" xfId="55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12" xfId="0" applyFont="1" applyBorder="1" applyAlignment="1">
      <alignment/>
    </xf>
    <xf numFmtId="166" fontId="3" fillId="0" borderId="13" xfId="0" applyFont="1" applyBorder="1" applyAlignment="1">
      <alignment horizontal="center"/>
    </xf>
    <xf numFmtId="166" fontId="3" fillId="0" borderId="14" xfId="0" applyFont="1" applyBorder="1" applyAlignment="1">
      <alignment horizontal="center"/>
    </xf>
    <xf numFmtId="10" fontId="4" fillId="0" borderId="0" xfId="0" applyNumberFormat="1" applyFont="1" applyAlignment="1">
      <alignment/>
    </xf>
    <xf numFmtId="166" fontId="4" fillId="0" borderId="0" xfId="0" applyFont="1" applyAlignment="1" quotePrefix="1">
      <alignment/>
    </xf>
    <xf numFmtId="166" fontId="4" fillId="0" borderId="0" xfId="0" applyFont="1" applyAlignment="1">
      <alignment horizontal="centerContinuous"/>
    </xf>
    <xf numFmtId="166" fontId="3" fillId="0" borderId="12" xfId="0" applyFont="1" applyBorder="1" applyAlignment="1">
      <alignment horizontal="centerContinuous"/>
    </xf>
    <xf numFmtId="166" fontId="3" fillId="0" borderId="14" xfId="0" applyFont="1" applyBorder="1" applyAlignment="1">
      <alignment horizontal="centerContinuous"/>
    </xf>
    <xf numFmtId="7" fontId="4" fillId="0" borderId="0" xfId="0" applyNumberFormat="1" applyFont="1" applyAlignment="1">
      <alignment/>
    </xf>
    <xf numFmtId="166" fontId="4" fillId="0" borderId="0" xfId="0" applyFont="1" applyAlignment="1">
      <alignment horizontal="center"/>
    </xf>
    <xf numFmtId="166" fontId="3" fillId="0" borderId="11" xfId="0" applyFont="1" applyBorder="1" applyAlignment="1">
      <alignment horizontal="center"/>
    </xf>
    <xf numFmtId="166" fontId="3" fillId="0" borderId="15" xfId="0" applyFont="1" applyBorder="1" applyAlignment="1">
      <alignment horizontal="center"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7" fontId="4" fillId="0" borderId="0" xfId="0" applyNumberFormat="1" applyFont="1" applyAlignment="1">
      <alignment horizontal="center"/>
    </xf>
    <xf numFmtId="164" fontId="4" fillId="0" borderId="0" xfId="58" applyNumberFormat="1" applyFont="1" applyAlignment="1">
      <alignment/>
    </xf>
    <xf numFmtId="168" fontId="4" fillId="0" borderId="0" xfId="0" applyNumberFormat="1" applyFont="1" applyAlignment="1">
      <alignment/>
    </xf>
    <xf numFmtId="166" fontId="4" fillId="0" borderId="16" xfId="0" applyFont="1" applyBorder="1" applyAlignment="1">
      <alignment horizontal="centerContinuous"/>
    </xf>
    <xf numFmtId="166" fontId="4" fillId="0" borderId="13" xfId="0" applyFont="1" applyBorder="1" applyAlignment="1">
      <alignment horizontal="centerContinuous"/>
    </xf>
    <xf numFmtId="166" fontId="4" fillId="0" borderId="17" xfId="0" applyFont="1" applyBorder="1" applyAlignment="1">
      <alignment horizontal="centerContinuous"/>
    </xf>
    <xf numFmtId="166" fontId="3" fillId="0" borderId="14" xfId="0" applyFont="1" applyFill="1" applyBorder="1" applyAlignment="1">
      <alignment horizontal="center"/>
    </xf>
    <xf numFmtId="166" fontId="3" fillId="0" borderId="10" xfId="0" applyFont="1" applyFill="1" applyBorder="1" applyAlignment="1">
      <alignment horizontal="center"/>
    </xf>
    <xf numFmtId="166" fontId="3" fillId="0" borderId="11" xfId="0" applyFont="1" applyBorder="1" applyAlignment="1">
      <alignment horizontal="centerContinuous"/>
    </xf>
    <xf numFmtId="166" fontId="4" fillId="0" borderId="0" xfId="0" applyFont="1" applyFill="1" applyAlignment="1">
      <alignment horizontal="center"/>
    </xf>
    <xf numFmtId="166" fontId="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-INF-10-15-04-TEMPL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P39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L18" sqref="L18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23.8515625" style="1" customWidth="1"/>
    <col min="6" max="6" width="24.421875" style="1" customWidth="1"/>
    <col min="7" max="7" width="2.28125" style="1" customWidth="1"/>
    <col min="8" max="8" width="10.140625" style="1" hidden="1" customWidth="1"/>
    <col min="9" max="9" width="8.57421875" style="1" hidden="1" customWidth="1"/>
    <col min="10" max="14" width="9.140625" style="1" customWidth="1"/>
    <col min="15" max="15" width="10.28125" style="1" customWidth="1"/>
    <col min="16" max="16384" width="9.140625" style="1" customWidth="1"/>
  </cols>
  <sheetData>
    <row r="1" spans="2:6" ht="15.75">
      <c r="B1" s="8" t="s">
        <v>9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">
        <v>4</v>
      </c>
      <c r="C3" s="8"/>
      <c r="D3" s="8"/>
      <c r="E3" s="8"/>
      <c r="F3" s="8"/>
    </row>
    <row r="4" spans="2:6" ht="15.75">
      <c r="B4" s="8" t="s">
        <v>32</v>
      </c>
      <c r="C4" s="8"/>
      <c r="D4" s="8"/>
      <c r="E4" s="8"/>
      <c r="F4" s="8"/>
    </row>
    <row r="5" spans="2:6" ht="15.75">
      <c r="B5" s="8" t="s">
        <v>16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6" ht="15.75">
      <c r="B7" s="9"/>
      <c r="C7" s="11" t="s">
        <v>22</v>
      </c>
      <c r="D7" s="11" t="s">
        <v>14</v>
      </c>
      <c r="E7" s="11" t="s">
        <v>27</v>
      </c>
      <c r="F7" s="11" t="s">
        <v>28</v>
      </c>
    </row>
    <row r="8" spans="2:6" ht="15.75">
      <c r="B8" s="10" t="s">
        <v>0</v>
      </c>
      <c r="C8" s="2" t="s">
        <v>19</v>
      </c>
      <c r="D8" s="2" t="s">
        <v>29</v>
      </c>
      <c r="E8" s="2" t="s">
        <v>30</v>
      </c>
      <c r="F8" s="2" t="s">
        <v>19</v>
      </c>
    </row>
    <row r="9" ht="4.5" customHeight="1"/>
    <row r="10" spans="2:6" ht="15.75">
      <c r="B10" s="3">
        <v>2010</v>
      </c>
      <c r="C10" s="6">
        <f>Capacity!$G10+Energy!C10</f>
        <v>35.89057030938538</v>
      </c>
      <c r="D10" s="6">
        <f>Capacity!$G10+Energy!D10</f>
        <v>35.88468216342461</v>
      </c>
      <c r="E10" s="6">
        <f>Capacity!$G10+Energy!E10+Capacity!I10</f>
        <v>34.64148245891911</v>
      </c>
      <c r="F10" s="6"/>
    </row>
    <row r="11" spans="2:6" ht="15.75">
      <c r="B11" s="3">
        <f aca="true" t="shared" si="0" ref="B11:B30">B10+1</f>
        <v>2011</v>
      </c>
      <c r="C11" s="6">
        <f>Capacity!$G11+Energy!C11</f>
        <v>35.20385370129766</v>
      </c>
      <c r="D11" s="6">
        <f>Capacity!$G11+Energy!D11</f>
        <v>35.50575976265948</v>
      </c>
      <c r="E11" s="6">
        <f>Capacity!$G11+Energy!E11+Capacity!I11</f>
        <v>35.1323032596257</v>
      </c>
      <c r="F11" s="6">
        <f>Capacity!$F11+Energy!F11</f>
        <v>35.33745276430136</v>
      </c>
    </row>
    <row r="12" spans="2:6" ht="15.75">
      <c r="B12" s="3">
        <f t="shared" si="0"/>
        <v>2012</v>
      </c>
      <c r="C12" s="6">
        <f>Capacity!$G12+Energy!C12</f>
        <v>40.87572112340603</v>
      </c>
      <c r="D12" s="6">
        <f>Capacity!$G12+Energy!D12</f>
        <v>41.08691449415182</v>
      </c>
      <c r="E12" s="6">
        <f>Capacity!$G12+Energy!E12+Capacity!I12</f>
        <v>39.89242496712934</v>
      </c>
      <c r="F12" s="6">
        <f>Capacity!$F12+Energy!F12</f>
        <v>38.65860812436769</v>
      </c>
    </row>
    <row r="13" spans="2:16" ht="15.75">
      <c r="B13" s="3">
        <f t="shared" si="0"/>
        <v>2013</v>
      </c>
      <c r="C13" s="6">
        <f>Capacity!$G13+Energy!C13</f>
        <v>43.96793693440902</v>
      </c>
      <c r="D13" s="6">
        <f>Capacity!$G13+Energy!D13</f>
        <v>43.890958691191024</v>
      </c>
      <c r="E13" s="6">
        <f>Capacity!$G13+Energy!E13+Capacity!I13</f>
        <v>42.02929974061312</v>
      </c>
      <c r="F13" s="6">
        <f>Capacity!$F13+Energy!F13</f>
        <v>41.42815854643838</v>
      </c>
      <c r="P13" s="7"/>
    </row>
    <row r="14" spans="2:6" ht="15.75">
      <c r="B14" s="3">
        <f t="shared" si="0"/>
        <v>2014</v>
      </c>
      <c r="C14" s="6">
        <f>Capacity!$G14+Energy!C14</f>
        <v>46.4346642238075</v>
      </c>
      <c r="D14" s="6">
        <f>Capacity!$G14+Energy!D14</f>
        <v>46.191605600151604</v>
      </c>
      <c r="E14" s="6">
        <f>Capacity!$G14+Energy!E14+Capacity!I14</f>
        <v>44.05294766558961</v>
      </c>
      <c r="F14" s="6">
        <f>Capacity!$F14+Energy!F14</f>
        <v>43.702945249269156</v>
      </c>
    </row>
    <row r="15" spans="2:6" ht="15.75">
      <c r="B15" s="3">
        <f t="shared" si="0"/>
        <v>2015</v>
      </c>
      <c r="C15" s="6">
        <f>Capacity!$G15+Energy!C15</f>
        <v>53.104557318275646</v>
      </c>
      <c r="D15" s="6">
        <f>Capacity!$G15+Energy!D15</f>
        <v>52.81787243425293</v>
      </c>
      <c r="E15" s="6">
        <f>Capacity!$G15+Energy!E15+Capacity!I15</f>
        <v>51.86450875433097</v>
      </c>
      <c r="F15" s="6">
        <f>Capacity!$F15+Energy!F15</f>
        <v>51.49423943611491</v>
      </c>
    </row>
    <row r="16" spans="2:6" ht="15.75">
      <c r="B16" s="3">
        <f t="shared" si="0"/>
        <v>2016</v>
      </c>
      <c r="C16" s="6">
        <f>Capacity!$G16+Energy!C16</f>
        <v>62.3175294519021</v>
      </c>
      <c r="D16" s="6">
        <f>Capacity!$G16+Energy!D16</f>
        <v>61.92029141253533</v>
      </c>
      <c r="E16" s="6">
        <f>Capacity!$G16+Energy!E16+Capacity!I16</f>
        <v>59.91028202436814</v>
      </c>
      <c r="F16" s="6">
        <f>Capacity!$F16+Energy!F16</f>
        <v>58.99994507917803</v>
      </c>
    </row>
    <row r="17" spans="2:6" ht="15.75">
      <c r="B17" s="3">
        <f t="shared" si="0"/>
        <v>2017</v>
      </c>
      <c r="C17" s="6">
        <f>Capacity!$G17+Energy!C17</f>
        <v>66.2961569129547</v>
      </c>
      <c r="D17" s="6">
        <f>Capacity!$G17+Energy!D17</f>
        <v>65.97182712206674</v>
      </c>
      <c r="E17" s="6">
        <f>Capacity!$G17+Energy!E17+Capacity!I17</f>
        <v>63.59373774178518</v>
      </c>
      <c r="F17" s="6">
        <f>Capacity!$F17+Energy!F17</f>
        <v>62.19941594668279</v>
      </c>
    </row>
    <row r="18" spans="2:6" ht="15.75">
      <c r="B18" s="3">
        <f t="shared" si="0"/>
        <v>2018</v>
      </c>
      <c r="C18" s="6">
        <f>Capacity!$G18+Energy!C18</f>
        <v>70.13504405001339</v>
      </c>
      <c r="D18" s="6">
        <f>Capacity!$G18+Energy!D18</f>
        <v>69.62193021647161</v>
      </c>
      <c r="E18" s="6">
        <f>Capacity!$G18+Energy!E18+Capacity!I18</f>
        <v>66.33351672047938</v>
      </c>
      <c r="F18" s="6">
        <f>Capacity!$F18+Energy!F18</f>
        <v>64.99106856375502</v>
      </c>
    </row>
    <row r="19" spans="2:6" ht="15.75">
      <c r="B19" s="3">
        <f t="shared" si="0"/>
        <v>2019</v>
      </c>
      <c r="C19" s="6">
        <f>Capacity!$G19+Energy!C19</f>
        <v>70.95757212993013</v>
      </c>
      <c r="D19" s="6">
        <f>Capacity!$G19+Energy!D19</f>
        <v>70.55083281073387</v>
      </c>
      <c r="E19" s="6">
        <f>Capacity!$G19+Energy!E19+Capacity!I19</f>
        <v>70.52365210685922</v>
      </c>
      <c r="F19" s="6">
        <f>Capacity!$F19+Energy!F19</f>
        <v>68.44679269012622</v>
      </c>
    </row>
    <row r="20" spans="2:6" ht="15.75">
      <c r="B20" s="3">
        <f t="shared" si="0"/>
        <v>2020</v>
      </c>
      <c r="C20" s="6">
        <f>Capacity!$G20+Energy!C20</f>
        <v>71.54589211396278</v>
      </c>
      <c r="D20" s="6">
        <f>Capacity!$G20+Energy!D20</f>
        <v>71.18736566012012</v>
      </c>
      <c r="E20" s="6">
        <f>Capacity!$G20+Energy!E20+Capacity!I20</f>
        <v>73.61710613702934</v>
      </c>
      <c r="F20" s="6">
        <f>Capacity!$F20+Energy!F20</f>
        <v>71.53269958550854</v>
      </c>
    </row>
    <row r="21" spans="2:6" ht="15.75">
      <c r="B21" s="3">
        <f t="shared" si="0"/>
        <v>2021</v>
      </c>
      <c r="C21" s="6">
        <f>Capacity!$G21+Energy!C21</f>
        <v>75.71398507773131</v>
      </c>
      <c r="D21" s="6">
        <f>Capacity!$G21+Energy!D21</f>
        <v>75.29816226771767</v>
      </c>
      <c r="E21" s="6">
        <f>Capacity!$G21+Energy!E21+Capacity!I21</f>
        <v>79.26029431992512</v>
      </c>
      <c r="F21" s="6">
        <f>Capacity!$F21+Energy!F21</f>
        <v>77.48395424596944</v>
      </c>
    </row>
    <row r="22" spans="2:6" ht="15.75">
      <c r="B22" s="3">
        <f t="shared" si="0"/>
        <v>2022</v>
      </c>
      <c r="C22" s="6">
        <f>Capacity!$G22+Energy!C22</f>
        <v>79.23654746798952</v>
      </c>
      <c r="D22" s="6">
        <f>Capacity!$G22+Energy!D22</f>
        <v>78.98903305028186</v>
      </c>
      <c r="E22" s="6">
        <f>Capacity!$G22+Energy!E22+Capacity!I22</f>
        <v>84.18436070400699</v>
      </c>
      <c r="F22" s="6">
        <f>Capacity!$F22+Energy!F22</f>
        <v>82.18590013350241</v>
      </c>
    </row>
    <row r="23" spans="2:6" ht="15.75">
      <c r="B23" s="3">
        <f t="shared" si="0"/>
        <v>2023</v>
      </c>
      <c r="C23" s="6">
        <f>Capacity!$G23+Energy!C23</f>
        <v>76.61021532433126</v>
      </c>
      <c r="D23" s="6">
        <f>Capacity!$G23+Energy!D23</f>
        <v>76.35761173464431</v>
      </c>
      <c r="E23" s="6">
        <f>Capacity!$G23+Energy!E23+Capacity!I23</f>
        <v>83.75961613039134</v>
      </c>
      <c r="F23" s="6">
        <f>Capacity!$F23+Energy!F23</f>
        <v>81.94828296137254</v>
      </c>
    </row>
    <row r="24" spans="2:6" ht="15.75">
      <c r="B24" s="3">
        <f t="shared" si="0"/>
        <v>2024</v>
      </c>
      <c r="C24" s="6">
        <f>Capacity!$G24+Energy!C24</f>
        <v>76.13510145055463</v>
      </c>
      <c r="D24" s="6">
        <f>Capacity!$G24+Energy!D24</f>
        <v>76.01920365283732</v>
      </c>
      <c r="E24" s="6">
        <f>Capacity!$G24+Energy!E24+Capacity!I24</f>
        <v>76.91008941634952</v>
      </c>
      <c r="F24" s="6">
        <f>Capacity!$F24+Energy!F24</f>
        <v>75.64189033995332</v>
      </c>
    </row>
    <row r="25" spans="2:6" ht="15.75">
      <c r="B25" s="3">
        <f t="shared" si="0"/>
        <v>2025</v>
      </c>
      <c r="C25" s="6">
        <f>Capacity!$G25+Energy!C25</f>
        <v>79.62743649607292</v>
      </c>
      <c r="D25" s="6">
        <f>Capacity!$G25+Energy!D25</f>
        <v>79.29230703092854</v>
      </c>
      <c r="E25" s="6">
        <f>Capacity!$G25+Energy!E25+Capacity!I25</f>
        <v>79.51504661540085</v>
      </c>
      <c r="F25" s="6">
        <f>Capacity!$F25+Energy!F25</f>
        <v>77.96861103785609</v>
      </c>
    </row>
    <row r="26" spans="2:6" ht="15.75">
      <c r="B26" s="3">
        <f t="shared" si="0"/>
        <v>2026</v>
      </c>
      <c r="C26" s="6">
        <f>Capacity!$G26+Energy!C26</f>
        <v>81.68432286282597</v>
      </c>
      <c r="D26" s="6">
        <f>Capacity!$G26+Energy!D26</f>
        <v>81.3818745269065</v>
      </c>
      <c r="E26" s="6">
        <f>Capacity!$G26+Energy!E26+Capacity!I26</f>
        <v>84.29517931742365</v>
      </c>
      <c r="F26" s="6">
        <f>Capacity!$F26+Energy!F26</f>
        <v>81.81999126246566</v>
      </c>
    </row>
    <row r="27" spans="2:6" ht="15.75">
      <c r="B27" s="3">
        <f t="shared" si="0"/>
        <v>2027</v>
      </c>
      <c r="C27" s="6">
        <f>Capacity!$G27+Energy!C27</f>
        <v>81.00702859789246</v>
      </c>
      <c r="D27" s="6">
        <f>Capacity!$G27+Energy!D27</f>
        <v>80.75436063847437</v>
      </c>
      <c r="E27" s="6">
        <f>Capacity!$G27+Energy!E27+Capacity!I27</f>
        <v>86.33144660997105</v>
      </c>
      <c r="F27" s="6">
        <f>Capacity!$F27+Energy!F27</f>
        <v>83.65010939317743</v>
      </c>
    </row>
    <row r="28" spans="2:6" ht="15.75">
      <c r="B28" s="3">
        <f t="shared" si="0"/>
        <v>2028</v>
      </c>
      <c r="C28" s="6">
        <f>Capacity!$G28+Energy!C28</f>
        <v>82.9848627066816</v>
      </c>
      <c r="D28" s="6">
        <f>Capacity!$G28+Energy!D28</f>
        <v>82.89568706002287</v>
      </c>
      <c r="E28" s="6">
        <f>Capacity!$G28+Energy!E28+Capacity!I28</f>
        <v>89.08111363211475</v>
      </c>
      <c r="F28" s="6">
        <f>Capacity!$F28+Energy!F28</f>
        <v>86.24022034433726</v>
      </c>
    </row>
    <row r="29" spans="2:6" ht="15.75">
      <c r="B29" s="3">
        <f t="shared" si="0"/>
        <v>2029</v>
      </c>
      <c r="C29" s="6">
        <f>Capacity!$G29+Energy!C29</f>
        <v>85.8110339756312</v>
      </c>
      <c r="D29" s="6">
        <f>Capacity!$G29+Energy!D29</f>
        <v>85.75293175273003</v>
      </c>
      <c r="E29" s="6">
        <f>Capacity!$G29+Energy!E29+Capacity!I29</f>
        <v>91.9171201283736</v>
      </c>
      <c r="F29" s="6">
        <f>Capacity!$F29+Energy!F29</f>
        <v>88.98135447650691</v>
      </c>
    </row>
    <row r="30" spans="2:6" ht="15.75">
      <c r="B30" s="3">
        <f t="shared" si="0"/>
        <v>2030</v>
      </c>
      <c r="C30" s="6"/>
      <c r="D30" s="6"/>
      <c r="E30" s="6"/>
      <c r="F30" s="6">
        <f>Capacity!$F30+Energy!F30</f>
        <v>93.86757142650826</v>
      </c>
    </row>
    <row r="32" spans="2:9" ht="15">
      <c r="B32" s="4" t="str">
        <f>"Nominal Levelized Payment at "&amp;TEXT(Discount_Rate,"0.00%")&amp;" Discount Rate (4)"</f>
        <v>Nominal Levelized Payment at 7.17% Discount Rate (4)</v>
      </c>
      <c r="I32" s="18" t="s">
        <v>1</v>
      </c>
    </row>
    <row r="33" spans="2:10" ht="15">
      <c r="B33" s="13" t="str">
        <f>B11&amp;" - "&amp;B29</f>
        <v>2011 - 2029</v>
      </c>
      <c r="C33" s="5">
        <f>-PMT(Discount_Rate,COUNT(C11:C29),NPV(Discount_Rate,C11:C29))</f>
        <v>61.72588526100842</v>
      </c>
      <c r="D33" s="5">
        <f>-PMT(Discount_Rate,COUNT(D11:D29),NPV(Discount_Rate,D11:D29))</f>
        <v>61.537308064176585</v>
      </c>
      <c r="E33" s="5">
        <f>-PMT(Discount_Rate,COUNT(E11:E29),NPV(Discount_Rate,E11:E29))</f>
        <v>62.024825055394174</v>
      </c>
      <c r="F33" s="5">
        <f>-PMT(Discount_Rate,COUNT(F11:F29),NPV(Discount_Rate,F11:F29))</f>
        <v>60.75108481673163</v>
      </c>
      <c r="I33" s="12">
        <v>0.0717</v>
      </c>
      <c r="J33" s="17"/>
    </row>
    <row r="34" spans="2:10" ht="15">
      <c r="B34" s="13" t="str">
        <f>B11&amp;" - "&amp;B30</f>
        <v>2011 - 2030</v>
      </c>
      <c r="C34" s="6"/>
      <c r="D34" s="6"/>
      <c r="E34" s="6"/>
      <c r="F34" s="5">
        <f>-PMT(Discount_Rate,COUNT(F11:F30),NPV(Discount_Rate,F11:F30))</f>
        <v>61.54401723516155</v>
      </c>
      <c r="I34" s="12"/>
      <c r="J34" s="17"/>
    </row>
    <row r="35" spans="4:11" ht="15">
      <c r="D35" s="22"/>
      <c r="K35" s="18"/>
    </row>
    <row r="36" spans="2:11" ht="15">
      <c r="B36" s="1" t="s">
        <v>6</v>
      </c>
      <c r="K36" s="12"/>
    </row>
    <row r="37" ht="15">
      <c r="B37" s="13" t="s">
        <v>7</v>
      </c>
    </row>
    <row r="38" ht="15">
      <c r="B38" s="1" t="s">
        <v>31</v>
      </c>
    </row>
    <row r="39" ht="15">
      <c r="B39" s="1" t="s">
        <v>8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86" r:id="rId1"/>
  <headerFooter alignWithMargins="0">
    <oddFooter>&amp;L&amp;8NPC    &amp;F   (&amp;A)&amp;C&amp;8Page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39"/>
  <sheetViews>
    <sheetView zoomScale="70" zoomScaleNormal="70" zoomScalePageLayoutView="0" workbookViewId="0" topLeftCell="A1">
      <pane xSplit="2" ySplit="6" topLeftCell="C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33" sqref="C33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3" width="21.8515625" style="1" customWidth="1"/>
    <col min="4" max="4" width="24.00390625" style="1" customWidth="1"/>
    <col min="5" max="5" width="20.140625" style="1" customWidth="1"/>
    <col min="6" max="6" width="24.8515625" style="1" customWidth="1"/>
    <col min="7" max="7" width="2.28125" style="1" customWidth="1"/>
    <col min="8" max="8" width="10.140625" style="1" hidden="1" customWidth="1"/>
    <col min="9" max="9" width="10.57421875" style="1" hidden="1" customWidth="1"/>
    <col min="10" max="16384" width="9.140625" style="1" customWidth="1"/>
  </cols>
  <sheetData>
    <row r="1" spans="2:6" ht="15.75">
      <c r="B1" s="8" t="str">
        <f>Total!B1</f>
        <v>Appendix C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tr">
        <f>Total!B3</f>
        <v>Utah Quarterly Compliance Filing</v>
      </c>
      <c r="C3" s="8"/>
      <c r="D3" s="8"/>
      <c r="E3" s="8"/>
      <c r="F3" s="8"/>
    </row>
    <row r="4" spans="2:6" ht="15.75">
      <c r="B4" s="8" t="str">
        <f>Total!B4</f>
        <v>Step Study between 20010 Q1 and 2010 Q2 Compliance Filing</v>
      </c>
      <c r="C4" s="8"/>
      <c r="D4" s="8"/>
      <c r="E4" s="8"/>
      <c r="F4" s="8"/>
    </row>
    <row r="5" spans="2:6" ht="15.75">
      <c r="B5" s="8" t="s">
        <v>17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9" ht="15.75">
      <c r="B7" s="9"/>
      <c r="C7" s="29" t="str">
        <f>Total!D7</f>
        <v>Load Forecast</v>
      </c>
      <c r="D7" s="29" t="str">
        <f>Total!E7</f>
        <v>Official Forward</v>
      </c>
      <c r="E7" s="29" t="s">
        <v>2</v>
      </c>
      <c r="F7" s="29" t="s">
        <v>12</v>
      </c>
      <c r="H7" s="15" t="s">
        <v>21</v>
      </c>
      <c r="I7" s="26"/>
    </row>
    <row r="8" spans="2:9" ht="15.75">
      <c r="B8" s="10" t="s">
        <v>0</v>
      </c>
      <c r="C8" s="30" t="str">
        <f>Total!D8</f>
        <v>Dated July 2010</v>
      </c>
      <c r="D8" s="30" t="str">
        <f>Total!E8</f>
        <v>Price Curve 0610 (3)</v>
      </c>
      <c r="E8" s="30" t="s">
        <v>3</v>
      </c>
      <c r="F8" s="30" t="s">
        <v>13</v>
      </c>
      <c r="H8" s="27" t="s">
        <v>13</v>
      </c>
      <c r="I8" s="28" t="s">
        <v>23</v>
      </c>
    </row>
    <row r="9" ht="4.5" customHeight="1"/>
    <row r="10" spans="2:9" ht="15.75">
      <c r="B10" s="3">
        <f>Total!B10</f>
        <v>2010</v>
      </c>
      <c r="C10" s="23">
        <f>Energy!D10-Energy!C10</f>
        <v>-0.005888145960774693</v>
      </c>
      <c r="D10" s="23">
        <f>Energy!E10-Energy!D10</f>
        <v>-1.2431997045054999</v>
      </c>
      <c r="E10" s="23"/>
      <c r="F10" s="6"/>
      <c r="H10" s="25"/>
      <c r="I10" s="25"/>
    </row>
    <row r="11" spans="2:9" ht="15.75">
      <c r="B11" s="3">
        <f aca="true" t="shared" si="0" ref="B11:B29">B10+1</f>
        <v>2011</v>
      </c>
      <c r="C11" s="23">
        <f>Energy!D11-Energy!C11</f>
        <v>0.3019060613618194</v>
      </c>
      <c r="D11" s="23">
        <f>Energy!E11-Energy!D11</f>
        <v>-0.3734565030337791</v>
      </c>
      <c r="E11" s="23">
        <f>Total!F11-Total!E11+Capacity!I11</f>
        <v>0.20514950467565995</v>
      </c>
      <c r="F11" s="6">
        <f aca="true" t="shared" si="1" ref="F11:F29">SUM(C11:E11)</f>
        <v>0.13359906300370028</v>
      </c>
      <c r="H11" s="25">
        <f>Total!F11-Total!C11</f>
        <v>0.13359906300370028</v>
      </c>
      <c r="I11" s="25">
        <f aca="true" t="shared" si="2" ref="I11:I29">ROUND(F11-H11,4)</f>
        <v>0</v>
      </c>
    </row>
    <row r="12" spans="2:9" ht="15.75">
      <c r="B12" s="3">
        <f t="shared" si="0"/>
        <v>2012</v>
      </c>
      <c r="C12" s="23">
        <f>Energy!D12-Energy!C12</f>
        <v>0.21119337074578937</v>
      </c>
      <c r="D12" s="23">
        <f>Energy!E12-Energy!D12</f>
        <v>-1.1944895270224833</v>
      </c>
      <c r="E12" s="23">
        <f>Total!F12-Total!E12+Capacity!I12</f>
        <v>-1.233816842761648</v>
      </c>
      <c r="F12" s="6">
        <f t="shared" si="1"/>
        <v>-2.217112999038342</v>
      </c>
      <c r="H12" s="25">
        <f>Total!F12-Total!C12</f>
        <v>-2.217112999038342</v>
      </c>
      <c r="I12" s="25">
        <f t="shared" si="2"/>
        <v>0</v>
      </c>
    </row>
    <row r="13" spans="2:9" ht="15.75">
      <c r="B13" s="3">
        <f t="shared" si="0"/>
        <v>2013</v>
      </c>
      <c r="C13" s="23">
        <f>Energy!D13-Energy!C13</f>
        <v>-0.07697824321799374</v>
      </c>
      <c r="D13" s="23">
        <f>Energy!E13-Energy!D13</f>
        <v>-1.8616589505779046</v>
      </c>
      <c r="E13" s="23">
        <f>Total!F13-Total!E13+Capacity!I13</f>
        <v>-0.6011411941747369</v>
      </c>
      <c r="F13" s="6">
        <f t="shared" si="1"/>
        <v>-2.5397783879706353</v>
      </c>
      <c r="H13" s="25">
        <f>Total!F13-Total!C13</f>
        <v>-2.5397783879706353</v>
      </c>
      <c r="I13" s="25">
        <f t="shared" si="2"/>
        <v>0</v>
      </c>
    </row>
    <row r="14" spans="2:9" ht="15.75">
      <c r="B14" s="3">
        <f t="shared" si="0"/>
        <v>2014</v>
      </c>
      <c r="C14" s="23">
        <f>Energy!D14-Energy!C14</f>
        <v>-0.24305862365589803</v>
      </c>
      <c r="D14" s="23">
        <f>Energy!E14-Energy!D14</f>
        <v>-2.1386579345619907</v>
      </c>
      <c r="E14" s="23">
        <f>Total!F14-Total!E14+Capacity!I14</f>
        <v>-0.35000241632045714</v>
      </c>
      <c r="F14" s="6">
        <f t="shared" si="1"/>
        <v>-2.731718974538346</v>
      </c>
      <c r="H14" s="25">
        <f>Total!F14-Total!C14</f>
        <v>-2.731718974538346</v>
      </c>
      <c r="I14" s="25">
        <f t="shared" si="2"/>
        <v>0</v>
      </c>
    </row>
    <row r="15" spans="2:9" ht="15.75">
      <c r="B15" s="3">
        <f t="shared" si="0"/>
        <v>2015</v>
      </c>
      <c r="C15" s="23">
        <f>Energy!D15-Energy!C15</f>
        <v>-0.2866848840227121</v>
      </c>
      <c r="D15" s="23">
        <f>Energy!E15-Energy!D15</f>
        <v>-0.9792164867981441</v>
      </c>
      <c r="E15" s="23">
        <f>Total!F15-Total!E15+Capacity!I15</f>
        <v>-0.34441651133988316</v>
      </c>
      <c r="F15" s="6">
        <f t="shared" si="1"/>
        <v>-1.6103178821607393</v>
      </c>
      <c r="H15" s="25">
        <f>Total!F15-Total!C15</f>
        <v>-1.6103178821607358</v>
      </c>
      <c r="I15" s="25">
        <f t="shared" si="2"/>
        <v>0</v>
      </c>
    </row>
    <row r="16" spans="2:9" ht="15.75">
      <c r="B16" s="3">
        <f t="shared" si="0"/>
        <v>2016</v>
      </c>
      <c r="C16" s="23">
        <f>Energy!D16-Energy!C16</f>
        <v>-0.39723803936676916</v>
      </c>
      <c r="D16" s="23">
        <f>Energy!E16-Energy!D16</f>
        <v>-2.1093916068080674</v>
      </c>
      <c r="E16" s="23">
        <f>Total!F16-Total!E16+Capacity!I16</f>
        <v>-0.8109547265492303</v>
      </c>
      <c r="F16" s="6">
        <f t="shared" si="1"/>
        <v>-3.317584372724067</v>
      </c>
      <c r="H16" s="25">
        <f>Total!F16-Total!C16</f>
        <v>-3.3175843727240633</v>
      </c>
      <c r="I16" s="25">
        <f t="shared" si="2"/>
        <v>0</v>
      </c>
    </row>
    <row r="17" spans="2:9" ht="15.75">
      <c r="B17" s="3">
        <f t="shared" si="0"/>
        <v>2017</v>
      </c>
      <c r="C17" s="23">
        <f>Energy!D17-Energy!C17</f>
        <v>-0.3243297908879512</v>
      </c>
      <c r="D17" s="23">
        <f>Energy!E17-Energy!D17</f>
        <v>-2.5325347200613137</v>
      </c>
      <c r="E17" s="23">
        <f>Total!F17-Total!E17+Capacity!I17</f>
        <v>-1.2398764553226442</v>
      </c>
      <c r="F17" s="6">
        <f t="shared" si="1"/>
        <v>-4.096740966271909</v>
      </c>
      <c r="H17" s="25">
        <f>Total!F17-Total!C17</f>
        <v>-4.096740966271909</v>
      </c>
      <c r="I17" s="25">
        <f t="shared" si="2"/>
        <v>0</v>
      </c>
    </row>
    <row r="18" spans="2:9" ht="15.75">
      <c r="B18" s="3">
        <f t="shared" si="0"/>
        <v>2018</v>
      </c>
      <c r="C18" s="23">
        <f>Energy!D18-Energy!C18</f>
        <v>-0.5131138335417731</v>
      </c>
      <c r="D18" s="23">
        <f>Energy!E18-Energy!D18</f>
        <v>-3.503293968729274</v>
      </c>
      <c r="E18" s="23">
        <f>Total!F18-Total!E18+Capacity!I18</f>
        <v>-1.1275676839873192</v>
      </c>
      <c r="F18" s="6">
        <f t="shared" si="1"/>
        <v>-5.143975486258366</v>
      </c>
      <c r="H18" s="25">
        <f>Total!F18-Total!C18</f>
        <v>-5.14397548625837</v>
      </c>
      <c r="I18" s="25">
        <f t="shared" si="2"/>
        <v>0</v>
      </c>
    </row>
    <row r="19" spans="2:9" ht="15.75">
      <c r="B19" s="3">
        <f t="shared" si="0"/>
        <v>2019</v>
      </c>
      <c r="C19" s="23">
        <f>Energy!D19-Energy!C19</f>
        <v>-0.40673931919625517</v>
      </c>
      <c r="D19" s="23">
        <f>Energy!E19-Energy!D19</f>
        <v>-0.27966525934068187</v>
      </c>
      <c r="E19" s="23">
        <f>Total!F19-Total!E19+Capacity!I19</f>
        <v>-1.8243748612669783</v>
      </c>
      <c r="F19" s="6">
        <f t="shared" si="1"/>
        <v>-2.5107794398039154</v>
      </c>
      <c r="H19" s="25">
        <f>Total!F19-Total!C19</f>
        <v>-2.510779439803912</v>
      </c>
      <c r="I19" s="25">
        <f t="shared" si="2"/>
        <v>0</v>
      </c>
    </row>
    <row r="20" spans="2:9" ht="15.75">
      <c r="B20" s="3">
        <f t="shared" si="0"/>
        <v>2020</v>
      </c>
      <c r="C20" s="23">
        <f>Energy!D20-Energy!C20</f>
        <v>-0.35852645384265713</v>
      </c>
      <c r="D20" s="23">
        <f>Energy!E20-Energy!D20</f>
        <v>2.139651838714215</v>
      </c>
      <c r="E20" s="23">
        <f>Total!F20-Total!E20+Capacity!I20</f>
        <v>-1.794317913325795</v>
      </c>
      <c r="F20" s="6">
        <f t="shared" si="1"/>
        <v>-0.013192528454236907</v>
      </c>
      <c r="H20" s="25">
        <f>Total!F20-Total!C20</f>
        <v>-0.01319252845424046</v>
      </c>
      <c r="I20" s="25">
        <f t="shared" si="2"/>
        <v>0</v>
      </c>
    </row>
    <row r="21" spans="2:9" ht="15.75">
      <c r="B21" s="3">
        <f t="shared" si="0"/>
        <v>2021</v>
      </c>
      <c r="C21" s="23">
        <f>Energy!D21-Energy!C21</f>
        <v>-0.4158228100136441</v>
      </c>
      <c r="D21" s="23">
        <f>Energy!E21-Energy!D21</f>
        <v>3.655927378557159</v>
      </c>
      <c r="E21" s="23">
        <f>Total!F21-Total!E21+Capacity!I21</f>
        <v>-1.470135400305395</v>
      </c>
      <c r="F21" s="6">
        <f t="shared" si="1"/>
        <v>1.76996916823812</v>
      </c>
      <c r="H21" s="25">
        <f>Total!F21-Total!C21</f>
        <v>1.7699691682381342</v>
      </c>
      <c r="I21" s="25">
        <f t="shared" si="2"/>
        <v>0</v>
      </c>
    </row>
    <row r="22" spans="2:9" ht="15.75">
      <c r="B22" s="3">
        <f t="shared" si="0"/>
        <v>2022</v>
      </c>
      <c r="C22" s="23">
        <f>Energy!D22-Energy!C22</f>
        <v>-0.2475144177076558</v>
      </c>
      <c r="D22" s="23">
        <f>Energy!E22-Energy!D22</f>
        <v>4.871663941664956</v>
      </c>
      <c r="E22" s="23">
        <f>Total!F22-Total!E22+Capacity!I22</f>
        <v>-1.674796858444413</v>
      </c>
      <c r="F22" s="6">
        <f t="shared" si="1"/>
        <v>2.9493526655128868</v>
      </c>
      <c r="H22" s="25">
        <f>Total!F22-Total!C22</f>
        <v>2.9493526655128903</v>
      </c>
      <c r="I22" s="25">
        <f t="shared" si="2"/>
        <v>0</v>
      </c>
    </row>
    <row r="23" spans="2:9" ht="15.75">
      <c r="B23" s="3">
        <f t="shared" si="0"/>
        <v>2023</v>
      </c>
      <c r="C23" s="23">
        <f>Energy!D23-Energy!C23</f>
        <v>-0.25260358968695584</v>
      </c>
      <c r="D23" s="23">
        <f>Energy!E23-Energy!D23</f>
        <v>7.0622246482315845</v>
      </c>
      <c r="E23" s="23">
        <f>Total!F23-Total!E23+Capacity!I23</f>
        <v>-1.471553421503348</v>
      </c>
      <c r="F23" s="6">
        <f t="shared" si="1"/>
        <v>5.338067637041281</v>
      </c>
      <c r="H23" s="25">
        <f>Total!F23-Total!C23</f>
        <v>5.338067637041277</v>
      </c>
      <c r="I23" s="25">
        <f t="shared" si="2"/>
        <v>0</v>
      </c>
    </row>
    <row r="24" spans="2:9" ht="15.75">
      <c r="B24" s="3">
        <f t="shared" si="0"/>
        <v>2024</v>
      </c>
      <c r="C24" s="23">
        <f>Energy!D24-Energy!C24</f>
        <v>-0.11589779771730235</v>
      </c>
      <c r="D24" s="23">
        <f>Energy!E24-Energy!D24</f>
        <v>0.5323039746322706</v>
      </c>
      <c r="E24" s="23">
        <f>Total!F24-Total!E24+Capacity!I24</f>
        <v>-0.9096172875162658</v>
      </c>
      <c r="F24" s="6">
        <f t="shared" si="1"/>
        <v>-0.4932111106012975</v>
      </c>
      <c r="H24" s="25">
        <f>Total!F24-Total!C24</f>
        <v>-0.4932111106013082</v>
      </c>
      <c r="I24" s="25">
        <f t="shared" si="2"/>
        <v>0</v>
      </c>
    </row>
    <row r="25" spans="2:9" ht="15.75">
      <c r="B25" s="3">
        <f t="shared" si="0"/>
        <v>2025</v>
      </c>
      <c r="C25" s="23">
        <f>Energy!D25-Energy!C25</f>
        <v>-0.3351294651443766</v>
      </c>
      <c r="D25" s="23">
        <f>Energy!E25-Energy!D25</f>
        <v>-0.15464424577211844</v>
      </c>
      <c r="E25" s="23">
        <f>Total!F25-Total!E25+Capacity!I25</f>
        <v>-1.1690517473003297</v>
      </c>
      <c r="F25" s="6">
        <f t="shared" si="1"/>
        <v>-1.6588254582168247</v>
      </c>
      <c r="H25" s="25">
        <f>Total!F25-Total!C25</f>
        <v>-1.6588254582168247</v>
      </c>
      <c r="I25" s="25">
        <f t="shared" si="2"/>
        <v>0</v>
      </c>
    </row>
    <row r="26" spans="2:9" ht="15.75">
      <c r="B26" s="3">
        <f t="shared" si="0"/>
        <v>2026</v>
      </c>
      <c r="C26" s="23">
        <f>Energy!D26-Energy!C26</f>
        <v>-0.30244833591945763</v>
      </c>
      <c r="D26" s="23">
        <f>Energy!E26-Energy!D26</f>
        <v>2.5198049248174215</v>
      </c>
      <c r="E26" s="23">
        <f>Total!F26-Total!E26+Capacity!I26</f>
        <v>-2.0816881892582764</v>
      </c>
      <c r="F26" s="6">
        <f t="shared" si="1"/>
        <v>0.13566839963968746</v>
      </c>
      <c r="H26" s="25">
        <f>Total!F26-Total!C26</f>
        <v>0.13566839963969812</v>
      </c>
      <c r="I26" s="25">
        <f t="shared" si="2"/>
        <v>0</v>
      </c>
    </row>
    <row r="27" spans="2:9" ht="15.75">
      <c r="B27" s="3">
        <f t="shared" si="0"/>
        <v>2027</v>
      </c>
      <c r="C27" s="23">
        <f>Energy!D27-Energy!C27</f>
        <v>-0.2526679594180834</v>
      </c>
      <c r="D27" s="23">
        <f>Energy!E27-Energy!D27</f>
        <v>5.164784064432496</v>
      </c>
      <c r="E27" s="23">
        <f>Total!F27-Total!E27+Capacity!I27</f>
        <v>-2.2690353097294285</v>
      </c>
      <c r="F27" s="6">
        <f t="shared" si="1"/>
        <v>2.643080795284984</v>
      </c>
      <c r="H27" s="25">
        <f>Total!F27-Total!C27</f>
        <v>2.6430807952849733</v>
      </c>
      <c r="I27" s="25">
        <f t="shared" si="2"/>
        <v>0</v>
      </c>
    </row>
    <row r="28" spans="2:9" ht="15.75">
      <c r="B28" s="3">
        <f t="shared" si="0"/>
        <v>2028</v>
      </c>
      <c r="C28" s="23">
        <f>Energy!D28-Energy!C28</f>
        <v>-0.0891756466587239</v>
      </c>
      <c r="D28" s="23">
        <f>Energy!E28-Energy!D28</f>
        <v>5.755665626617805</v>
      </c>
      <c r="E28" s="23">
        <f>Total!F28-Total!E28+Capacity!I28</f>
        <v>-2.411132342303411</v>
      </c>
      <c r="F28" s="6">
        <f t="shared" si="1"/>
        <v>3.2553576376556705</v>
      </c>
      <c r="H28" s="25">
        <f>Total!F28-Total!C28</f>
        <v>3.2553576376556634</v>
      </c>
      <c r="I28" s="25">
        <f t="shared" si="2"/>
        <v>0</v>
      </c>
    </row>
    <row r="29" spans="2:9" ht="15.75">
      <c r="B29" s="3">
        <f t="shared" si="0"/>
        <v>2029</v>
      </c>
      <c r="C29" s="23">
        <f>Energy!D29-Energy!C29</f>
        <v>-0.0581022229011694</v>
      </c>
      <c r="D29" s="23">
        <f>Energy!E29-Energy!D29</f>
        <v>5.711596379941177</v>
      </c>
      <c r="E29" s="23">
        <f>Total!F29-Total!E29+Capacity!I29</f>
        <v>-2.483173656164297</v>
      </c>
      <c r="F29" s="6">
        <f t="shared" si="1"/>
        <v>3.170320500875711</v>
      </c>
      <c r="H29" s="25">
        <f>Total!F29-Total!C29</f>
        <v>3.170320500875704</v>
      </c>
      <c r="I29" s="25">
        <f t="shared" si="2"/>
        <v>0</v>
      </c>
    </row>
    <row r="30" spans="2:9" ht="15.75">
      <c r="B30" s="3"/>
      <c r="C30" s="23"/>
      <c r="D30" s="23"/>
      <c r="E30" s="23"/>
      <c r="F30" s="6"/>
      <c r="H30" s="25"/>
      <c r="I30" s="25"/>
    </row>
    <row r="32" spans="2:9" ht="15">
      <c r="B32" s="33" t="str">
        <f>Total!B32</f>
        <v>Nominal Levelized Payment at 7.17% Discount Rate (4)</v>
      </c>
      <c r="C32" s="32"/>
      <c r="D32" s="18"/>
      <c r="E32" s="18"/>
      <c r="F32" s="18"/>
      <c r="I32" s="18" t="s">
        <v>1</v>
      </c>
    </row>
    <row r="33" spans="2:9" ht="15">
      <c r="B33" s="13" t="str">
        <f>B11&amp;" - "&amp;B29</f>
        <v>2011 - 2029</v>
      </c>
      <c r="C33" s="5">
        <f>-PMT($I$33,COUNT(C11:C29),NPV($I$33,C11:C29))</f>
        <v>-0.1885771968318426</v>
      </c>
      <c r="D33" s="5">
        <f>-PMT($I$33,COUNT(D11:D29),NPV($I$33,D11:D29))</f>
        <v>0.31342305250818153</v>
      </c>
      <c r="E33" s="5">
        <f>-PMT($I$33,COUNT(E11:E29),NPV($I$33,E11:E29))</f>
        <v>-1.099646299953124</v>
      </c>
      <c r="F33" s="5">
        <f>-PMT($I$33,COUNT(F11:F29),NPV($I$33,F11:F29))</f>
        <v>-0.974800444276785</v>
      </c>
      <c r="H33" s="6"/>
      <c r="I33" s="12">
        <f>Discount_Rate</f>
        <v>0.0717</v>
      </c>
    </row>
    <row r="36" ht="15">
      <c r="B36" s="1" t="str">
        <f>Total!B36</f>
        <v>(1)   Capacity costs are allocated assuming an 85% capacity factor. </v>
      </c>
    </row>
    <row r="37" spans="2:3" ht="15">
      <c r="B37" s="1" t="str">
        <f>Total!B37</f>
        <v>(2)   Studies are sequential.  The order of the studies would effect the price impact.</v>
      </c>
      <c r="C37" s="13"/>
    </row>
    <row r="38" ht="15">
      <c r="B38" s="1" t="str">
        <f>Total!B38</f>
        <v>(3)   Official Forward Price Curve Dated June 30, 2010</v>
      </c>
    </row>
    <row r="39" ht="15">
      <c r="B39" s="1" t="str">
        <f>Total!B39</f>
        <v>(4)   Discount Rate - Company Official Discount Rate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86" r:id="rId1"/>
  <headerFooter alignWithMargins="0">
    <oddFooter>&amp;L&amp;8NPC    &amp;F   (&amp;A)&amp;C&amp;8Page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L37"/>
  <sheetViews>
    <sheetView zoomScale="70" zoomScaleNormal="70" zoomScalePageLayoutView="0" workbookViewId="0" topLeftCell="A1">
      <pane xSplit="2" ySplit="6" topLeftCell="C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1.1484375" style="1" customWidth="1"/>
    <col min="6" max="6" width="24.421875" style="1" customWidth="1"/>
    <col min="7" max="7" width="17.57421875" style="1" customWidth="1"/>
    <col min="8" max="8" width="1.57421875" style="1" customWidth="1"/>
    <col min="9" max="9" width="17.7109375" style="1" customWidth="1"/>
    <col min="10" max="10" width="3.8515625" style="1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spans="2:9" ht="15.75">
      <c r="B1" s="8" t="str">
        <f>Total!B1</f>
        <v>Appendix C</v>
      </c>
      <c r="C1" s="8"/>
      <c r="D1" s="8"/>
      <c r="E1" s="14"/>
      <c r="F1" s="8"/>
      <c r="G1" s="8"/>
      <c r="H1" s="14"/>
      <c r="I1" s="8"/>
    </row>
    <row r="2" spans="2:9" ht="8.25" customHeight="1">
      <c r="B2" s="8"/>
      <c r="C2" s="8"/>
      <c r="D2" s="8"/>
      <c r="E2" s="14"/>
      <c r="F2" s="8"/>
      <c r="G2" s="8"/>
      <c r="H2" s="14"/>
      <c r="I2" s="8"/>
    </row>
    <row r="3" spans="2:9" ht="15.75">
      <c r="B3" s="8" t="str">
        <f>Total!B3</f>
        <v>Utah Quarterly Compliance Filing</v>
      </c>
      <c r="C3" s="8"/>
      <c r="D3" s="8"/>
      <c r="E3" s="14"/>
      <c r="F3" s="8"/>
      <c r="G3" s="8"/>
      <c r="H3" s="14"/>
      <c r="I3" s="8"/>
    </row>
    <row r="4" spans="2:9" ht="15.75">
      <c r="B4" s="8" t="str">
        <f>Total!B4</f>
        <v>Step Study between 20010 Q1 and 2010 Q2 Compliance Filing</v>
      </c>
      <c r="C4" s="8"/>
      <c r="D4" s="8"/>
      <c r="E4" s="14"/>
      <c r="F4" s="8"/>
      <c r="G4" s="8"/>
      <c r="H4" s="14"/>
      <c r="I4" s="8"/>
    </row>
    <row r="5" spans="2:9" ht="15.75">
      <c r="B5" s="8" t="s">
        <v>26</v>
      </c>
      <c r="C5" s="8"/>
      <c r="D5" s="8"/>
      <c r="E5" s="14"/>
      <c r="F5" s="8"/>
      <c r="G5" s="8"/>
      <c r="H5" s="14"/>
      <c r="I5" s="8"/>
    </row>
    <row r="6" spans="2:9" ht="15.75">
      <c r="B6" s="8"/>
      <c r="C6" s="8"/>
      <c r="D6" s="8"/>
      <c r="F6" s="8"/>
      <c r="G6" s="8"/>
      <c r="I6" s="8"/>
    </row>
    <row r="7" spans="2:9" ht="15.75">
      <c r="B7" s="9"/>
      <c r="C7" s="15" t="s">
        <v>5</v>
      </c>
      <c r="D7" s="16"/>
      <c r="F7" s="15" t="s">
        <v>24</v>
      </c>
      <c r="G7" s="16"/>
      <c r="I7" s="31" t="s">
        <v>25</v>
      </c>
    </row>
    <row r="8" spans="2:9" ht="15.75">
      <c r="B8" s="10" t="s">
        <v>0</v>
      </c>
      <c r="C8" s="19" t="str">
        <f>Total!F7</f>
        <v>2010 Q2</v>
      </c>
      <c r="D8" s="19" t="str">
        <f>Total!C7</f>
        <v>2010 Q1</v>
      </c>
      <c r="F8" s="20" t="str">
        <f>C8</f>
        <v>2010 Q2</v>
      </c>
      <c r="G8" s="19" t="str">
        <f>D8</f>
        <v>2010 Q1</v>
      </c>
      <c r="I8" s="31" t="s">
        <v>15</v>
      </c>
    </row>
    <row r="9" ht="4.5" customHeight="1"/>
    <row r="10" spans="2:9" ht="15.75">
      <c r="B10" s="3">
        <f>Total!B10</f>
        <v>2010</v>
      </c>
      <c r="C10" s="6"/>
      <c r="D10" s="6">
        <v>0</v>
      </c>
      <c r="F10" s="6"/>
      <c r="G10" s="6">
        <f>Capacity!D10*1000/(8760*0.85)</f>
        <v>0</v>
      </c>
      <c r="I10" s="6">
        <f>F10-G10</f>
        <v>0</v>
      </c>
    </row>
    <row r="11" spans="2:9" ht="15.75">
      <c r="B11" s="3">
        <f aca="true" t="shared" si="0" ref="B11:B30">B10+1</f>
        <v>2011</v>
      </c>
      <c r="C11" s="6">
        <v>0</v>
      </c>
      <c r="D11" s="6">
        <v>0</v>
      </c>
      <c r="F11" s="6">
        <f>Capacity!C11*1000/(8760*0.85)</f>
        <v>0</v>
      </c>
      <c r="G11" s="6">
        <f>Capacity!D11*1000/(8760*0.85)</f>
        <v>0</v>
      </c>
      <c r="I11" s="6">
        <f aca="true" t="shared" si="1" ref="I11:I29">F11-G11</f>
        <v>0</v>
      </c>
    </row>
    <row r="12" spans="2:9" ht="15.75">
      <c r="B12" s="3">
        <f t="shared" si="0"/>
        <v>2012</v>
      </c>
      <c r="C12" s="6">
        <v>0</v>
      </c>
      <c r="D12" s="6">
        <v>0</v>
      </c>
      <c r="F12" s="6">
        <f>Capacity!C12*1000/(8760*0.85)</f>
        <v>0</v>
      </c>
      <c r="G12" s="6">
        <f>Capacity!D12*1000/(8760*0.85)</f>
        <v>0</v>
      </c>
      <c r="I12" s="6">
        <f t="shared" si="1"/>
        <v>0</v>
      </c>
    </row>
    <row r="13" spans="2:9" ht="15.75">
      <c r="B13" s="3">
        <f t="shared" si="0"/>
        <v>2013</v>
      </c>
      <c r="C13" s="6">
        <v>0</v>
      </c>
      <c r="D13" s="6">
        <v>0</v>
      </c>
      <c r="F13" s="6">
        <f>Capacity!C13*1000/(8760*0.85)</f>
        <v>0</v>
      </c>
      <c r="G13" s="6">
        <f>Capacity!D13*1000/(8760*0.85)</f>
        <v>0</v>
      </c>
      <c r="I13" s="6">
        <f t="shared" si="1"/>
        <v>0</v>
      </c>
    </row>
    <row r="14" spans="2:9" ht="15.75">
      <c r="B14" s="3">
        <f t="shared" si="0"/>
        <v>2014</v>
      </c>
      <c r="C14" s="6">
        <v>0</v>
      </c>
      <c r="D14" s="6">
        <v>0</v>
      </c>
      <c r="F14" s="6">
        <f>Capacity!C14*1000/(8760*0.85)</f>
        <v>0</v>
      </c>
      <c r="G14" s="6">
        <f>Capacity!D14*1000/(8760*0.85)</f>
        <v>0</v>
      </c>
      <c r="I14" s="6">
        <f t="shared" si="1"/>
        <v>0</v>
      </c>
    </row>
    <row r="15" spans="2:9" ht="15.75">
      <c r="B15" s="3">
        <f t="shared" si="0"/>
        <v>2015</v>
      </c>
      <c r="C15" s="6">
        <v>92.94250000000001</v>
      </c>
      <c r="D15" s="6">
        <v>92.75</v>
      </c>
      <c r="F15" s="6">
        <f>Capacity!C15*1000/(8760*0.85)</f>
        <v>12.482205210851467</v>
      </c>
      <c r="G15" s="6">
        <f>Capacity!D15*1000/(8760*0.85)</f>
        <v>12.45635240397529</v>
      </c>
      <c r="I15" s="6">
        <f t="shared" si="1"/>
        <v>0.02585280687617697</v>
      </c>
    </row>
    <row r="16" spans="2:9" ht="15.75">
      <c r="B16" s="3">
        <f t="shared" si="0"/>
        <v>2016</v>
      </c>
      <c r="C16" s="6">
        <v>162.53</v>
      </c>
      <c r="D16" s="6">
        <v>161.79</v>
      </c>
      <c r="F16" s="6">
        <f>Capacity!C16*1000/(8760*0.85)</f>
        <v>21.827827021219445</v>
      </c>
      <c r="G16" s="6">
        <f>Capacity!D16*1000/(8760*0.85)</f>
        <v>21.728444802578565</v>
      </c>
      <c r="I16" s="6">
        <f t="shared" si="1"/>
        <v>0.09938221864087993</v>
      </c>
    </row>
    <row r="17" spans="2:9" ht="15.75">
      <c r="B17" s="3">
        <f t="shared" si="0"/>
        <v>2017</v>
      </c>
      <c r="C17" s="6">
        <v>165.78</v>
      </c>
      <c r="D17" s="6">
        <v>164.63</v>
      </c>
      <c r="F17" s="6">
        <f>Capacity!C17*1000/(8760*0.85)</f>
        <v>22.26430298146656</v>
      </c>
      <c r="G17" s="6">
        <f>Capacity!D17*1000/(8760*0.85)</f>
        <v>22.109857641686812</v>
      </c>
      <c r="I17" s="6">
        <f t="shared" si="1"/>
        <v>0.15444533977974828</v>
      </c>
    </row>
    <row r="18" spans="2:9" ht="15.75">
      <c r="B18" s="3">
        <f t="shared" si="0"/>
        <v>2018</v>
      </c>
      <c r="C18" s="6">
        <v>169.12</v>
      </c>
      <c r="D18" s="6">
        <v>167.52</v>
      </c>
      <c r="F18" s="6">
        <f>Capacity!C18*1000/(8760*0.85)</f>
        <v>22.71286596830513</v>
      </c>
      <c r="G18" s="6">
        <f>Capacity!D18*1000/(8760*0.85)</f>
        <v>22.49798549556809</v>
      </c>
      <c r="I18" s="6">
        <f t="shared" si="1"/>
        <v>0.2148804727370397</v>
      </c>
    </row>
    <row r="19" spans="2:9" ht="15.75">
      <c r="B19" s="3">
        <f t="shared" si="0"/>
        <v>2019</v>
      </c>
      <c r="C19" s="6">
        <v>172.34</v>
      </c>
      <c r="D19" s="6">
        <v>170.46</v>
      </c>
      <c r="F19" s="6">
        <f>Capacity!C19*1000/(8760*0.85)</f>
        <v>23.145312919688422</v>
      </c>
      <c r="G19" s="6">
        <f>Capacity!D19*1000/(8760*0.85)</f>
        <v>22.8928283642224</v>
      </c>
      <c r="I19" s="6">
        <f t="shared" si="1"/>
        <v>0.25248455546602244</v>
      </c>
    </row>
    <row r="20" spans="2:9" ht="15.75">
      <c r="B20" s="3">
        <f t="shared" si="0"/>
        <v>2020</v>
      </c>
      <c r="C20" s="6">
        <v>175.61</v>
      </c>
      <c r="D20" s="6">
        <v>173.45</v>
      </c>
      <c r="F20" s="6">
        <f>Capacity!C20*1000/(8760*0.85)</f>
        <v>23.58447488584475</v>
      </c>
      <c r="G20" s="6">
        <f>Capacity!D20*1000/(8760*0.85)</f>
        <v>23.294386247649744</v>
      </c>
      <c r="I20" s="6">
        <f t="shared" si="1"/>
        <v>0.2900886381950052</v>
      </c>
    </row>
    <row r="21" spans="2:9" ht="15.75">
      <c r="B21" s="3">
        <f t="shared" si="0"/>
        <v>2021</v>
      </c>
      <c r="C21" s="6">
        <v>178.78</v>
      </c>
      <c r="D21" s="6">
        <v>176.5</v>
      </c>
      <c r="F21" s="6">
        <f>Capacity!C21*1000/(8760*0.85)</f>
        <v>24.01020682245501</v>
      </c>
      <c r="G21" s="6">
        <f>Capacity!D21*1000/(8760*0.85)</f>
        <v>23.704002148804726</v>
      </c>
      <c r="I21" s="6">
        <f t="shared" si="1"/>
        <v>0.30620467365028503</v>
      </c>
    </row>
    <row r="22" spans="2:9" ht="15.75">
      <c r="B22" s="3">
        <f t="shared" si="0"/>
        <v>2022</v>
      </c>
      <c r="C22" s="6">
        <v>182.01</v>
      </c>
      <c r="D22" s="6">
        <v>179.6</v>
      </c>
      <c r="F22" s="6">
        <f>Capacity!C22*1000/(8760*0.85)</f>
        <v>24.443996776792908</v>
      </c>
      <c r="G22" s="6">
        <f>Capacity!D22*1000/(8760*0.85)</f>
        <v>24.120333064732744</v>
      </c>
      <c r="I22" s="6">
        <f t="shared" si="1"/>
        <v>0.32366371206016353</v>
      </c>
    </row>
    <row r="23" spans="2:9" ht="15.75">
      <c r="B23" s="3">
        <f t="shared" si="0"/>
        <v>2023</v>
      </c>
      <c r="C23" s="6">
        <v>185.27</v>
      </c>
      <c r="D23" s="6">
        <v>182.74</v>
      </c>
      <c r="F23" s="6">
        <f>Capacity!C23*1000/(8760*0.85)</f>
        <v>24.88181573999463</v>
      </c>
      <c r="G23" s="6">
        <f>Capacity!D23*1000/(8760*0.85)</f>
        <v>24.54203599247918</v>
      </c>
      <c r="I23" s="6">
        <f t="shared" si="1"/>
        <v>0.33977974751544693</v>
      </c>
    </row>
    <row r="24" spans="2:9" ht="15.75">
      <c r="B24" s="3">
        <f t="shared" si="0"/>
        <v>2024</v>
      </c>
      <c r="C24" s="6">
        <v>188.62</v>
      </c>
      <c r="D24" s="6">
        <v>185.95</v>
      </c>
      <c r="F24" s="6">
        <f>Capacity!C24*1000/(8760*0.85)</f>
        <v>25.331721729787805</v>
      </c>
      <c r="G24" s="6">
        <f>Capacity!D24*1000/(8760*0.85)</f>
        <v>24.97313994090787</v>
      </c>
      <c r="I24" s="6">
        <f t="shared" si="1"/>
        <v>0.35858178887993475</v>
      </c>
    </row>
    <row r="25" spans="2:9" ht="15.75">
      <c r="B25" s="3">
        <f t="shared" si="0"/>
        <v>2025</v>
      </c>
      <c r="C25" s="6">
        <v>192.02</v>
      </c>
      <c r="D25" s="6">
        <v>189.21</v>
      </c>
      <c r="F25" s="6">
        <f>Capacity!C25*1000/(8760*0.85)</f>
        <v>25.788342734354014</v>
      </c>
      <c r="G25" s="6">
        <f>Capacity!D25*1000/(8760*0.85)</f>
        <v>25.410958904109588</v>
      </c>
      <c r="I25" s="6">
        <f t="shared" si="1"/>
        <v>0.3773838302444261</v>
      </c>
    </row>
    <row r="26" spans="2:9" ht="15.75">
      <c r="B26" s="3">
        <f t="shared" si="0"/>
        <v>2026</v>
      </c>
      <c r="C26" s="6">
        <v>195.46</v>
      </c>
      <c r="D26" s="6">
        <v>192.53</v>
      </c>
      <c r="F26" s="6">
        <f>Capacity!C26*1000/(8760*0.85)</f>
        <v>26.250335750738653</v>
      </c>
      <c r="G26" s="6">
        <f>Capacity!D26*1000/(8760*0.85)</f>
        <v>25.856835885038947</v>
      </c>
      <c r="I26" s="6">
        <f t="shared" si="1"/>
        <v>0.39349986569970596</v>
      </c>
    </row>
    <row r="27" spans="2:9" ht="15.75">
      <c r="B27" s="3">
        <f t="shared" si="0"/>
        <v>2027</v>
      </c>
      <c r="C27" s="6">
        <v>198.98</v>
      </c>
      <c r="D27" s="6">
        <v>195.91</v>
      </c>
      <c r="F27" s="6">
        <f>Capacity!C27*1000/(8760*0.85)</f>
        <v>26.72307279076014</v>
      </c>
      <c r="G27" s="6">
        <f>Capacity!D27*1000/(8760*0.85)</f>
        <v>26.310770883695945</v>
      </c>
      <c r="I27" s="6">
        <f t="shared" si="1"/>
        <v>0.4123019070641938</v>
      </c>
    </row>
    <row r="28" spans="2:9" ht="15.75">
      <c r="B28" s="3">
        <f t="shared" si="0"/>
        <v>2028</v>
      </c>
      <c r="C28" s="6">
        <v>202.55</v>
      </c>
      <c r="D28" s="6">
        <v>199.35</v>
      </c>
      <c r="F28" s="6">
        <f>Capacity!C28*1000/(8760*0.85)</f>
        <v>27.20252484555466</v>
      </c>
      <c r="G28" s="6">
        <f>Capacity!D28*1000/(8760*0.85)</f>
        <v>26.77276390008058</v>
      </c>
      <c r="I28" s="6">
        <f t="shared" si="1"/>
        <v>0.4297609454740794</v>
      </c>
    </row>
    <row r="29" spans="2:9" ht="15.75">
      <c r="B29" s="3">
        <f t="shared" si="0"/>
        <v>2029</v>
      </c>
      <c r="C29" s="6">
        <v>206.22</v>
      </c>
      <c r="D29" s="6">
        <v>202.85</v>
      </c>
      <c r="F29" s="6">
        <f>Capacity!C29*1000/(8760*0.85)</f>
        <v>27.695406929895245</v>
      </c>
      <c r="G29" s="6">
        <f>Capacity!D29*1000/(8760*0.85)</f>
        <v>27.242814934192854</v>
      </c>
      <c r="I29" s="6">
        <f t="shared" si="1"/>
        <v>0.4525919957023916</v>
      </c>
    </row>
    <row r="30" spans="2:9" ht="15.75">
      <c r="B30" s="3">
        <f t="shared" si="0"/>
        <v>2030</v>
      </c>
      <c r="C30" s="6">
        <v>209.93</v>
      </c>
      <c r="D30" s="6"/>
      <c r="F30" s="6">
        <f>Capacity!C30*1000/(8760*0.85)</f>
        <v>28.193661026054258</v>
      </c>
      <c r="G30" s="6"/>
      <c r="I30" s="6"/>
    </row>
    <row r="31" spans="2:6" ht="15.75">
      <c r="B31" s="3"/>
      <c r="C31" s="6"/>
      <c r="F31" s="6"/>
    </row>
    <row r="32" spans="2:12" ht="15">
      <c r="B32" s="4" t="str">
        <f>"Nominal Levelized Payment at "&amp;TEXT($L$33,"0.00%")&amp;" Discount Rate (2)"</f>
        <v>Nominal Levelized Payment at 7.17% Discount Rate (2)</v>
      </c>
      <c r="D32" s="4"/>
      <c r="L32" s="18" t="s">
        <v>1</v>
      </c>
    </row>
    <row r="33" spans="2:12" ht="15">
      <c r="B33" s="13" t="str">
        <f>B11&amp;" - "&amp;B29</f>
        <v>2011 - 2029</v>
      </c>
      <c r="C33" s="5">
        <f>-PMT($L$33,COUNT(C11:C29),NPV($L$33,C11:C29))</f>
        <v>114.60680483258427</v>
      </c>
      <c r="D33" s="5">
        <f>-PMT($L$33,COUNT(D11:D29),NPV($L$33,D11:D29))</f>
        <v>113.31050136495418</v>
      </c>
      <c r="F33" s="5">
        <f>-PMT($L$33,COUNT(F11:F29),NPV($L$33,F11:F29))</f>
        <v>15.391727750817124</v>
      </c>
      <c r="G33" s="5">
        <f>-PMT($L$33,COUNT(G11:G29),NPV($L$33,G11:G29))</f>
        <v>15.217633812107731</v>
      </c>
      <c r="I33" s="5">
        <f>F33-G33</f>
        <v>0.17409393870939205</v>
      </c>
      <c r="L33" s="12">
        <f>Discount_Rate</f>
        <v>0.0717</v>
      </c>
    </row>
    <row r="36" ht="15">
      <c r="B36" s="1" t="s">
        <v>6</v>
      </c>
    </row>
    <row r="37" ht="15">
      <c r="B37" s="1" t="s">
        <v>10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88" r:id="rId1"/>
  <headerFooter alignWithMargins="0">
    <oddFooter>&amp;L&amp;8NPC    &amp;F   (&amp;A)&amp;C&amp;8Page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J38"/>
  <sheetViews>
    <sheetView zoomScale="70" zoomScaleNormal="70" zoomScalePageLayoutView="0" workbookViewId="0" topLeftCell="A1">
      <pane xSplit="2" ySplit="6" topLeftCell="C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23.8515625" style="1" customWidth="1"/>
    <col min="6" max="6" width="24.421875" style="1" customWidth="1"/>
    <col min="7" max="7" width="2.28125" style="1" customWidth="1"/>
    <col min="8" max="8" width="10.140625" style="1" customWidth="1"/>
    <col min="9" max="9" width="0" style="1" hidden="1" customWidth="1"/>
    <col min="10" max="16384" width="9.140625" style="1" customWidth="1"/>
  </cols>
  <sheetData>
    <row r="1" spans="2:6" ht="15.75">
      <c r="B1" s="8" t="str">
        <f>Total!B1</f>
        <v>Appendix C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tr">
        <f>Total!B3</f>
        <v>Utah Quarterly Compliance Filing</v>
      </c>
      <c r="C3" s="8"/>
      <c r="D3" s="8"/>
      <c r="E3" s="8"/>
      <c r="F3" s="8"/>
    </row>
    <row r="4" spans="2:6" ht="15.75">
      <c r="B4" s="8" t="str">
        <f>Total!B4</f>
        <v>Step Study between 20010 Q1 and 2010 Q2 Compliance Filing</v>
      </c>
      <c r="C4" s="8"/>
      <c r="D4" s="8"/>
      <c r="E4" s="8"/>
      <c r="F4" s="8"/>
    </row>
    <row r="5" spans="2:6" ht="15.75">
      <c r="B5" s="8" t="s">
        <v>18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6" ht="15.75">
      <c r="B7" s="9"/>
      <c r="C7" s="11" t="str">
        <f>Total!C7</f>
        <v>2010 Q1</v>
      </c>
      <c r="D7" s="11" t="str">
        <f>Total!D7</f>
        <v>Load Forecast</v>
      </c>
      <c r="E7" s="11" t="str">
        <f>Total!E7</f>
        <v>Official Forward</v>
      </c>
      <c r="F7" s="11" t="str">
        <f>Total!F7</f>
        <v>2010 Q2</v>
      </c>
    </row>
    <row r="8" spans="2:6" ht="15.75">
      <c r="B8" s="10" t="s">
        <v>0</v>
      </c>
      <c r="C8" s="2" t="str">
        <f>Total!C8</f>
        <v>As Filed</v>
      </c>
      <c r="D8" s="2" t="str">
        <f>Total!D8</f>
        <v>Dated July 2010</v>
      </c>
      <c r="E8" s="2" t="s">
        <v>33</v>
      </c>
      <c r="F8" s="2" t="str">
        <f>Total!F8</f>
        <v>As Filed</v>
      </c>
    </row>
    <row r="9" ht="4.5" customHeight="1"/>
    <row r="10" spans="2:6" ht="15.75">
      <c r="B10" s="3">
        <f>Total!B10</f>
        <v>2010</v>
      </c>
      <c r="C10" s="6">
        <v>35.89057030938538</v>
      </c>
      <c r="D10" s="6">
        <v>35.88468216342461</v>
      </c>
      <c r="E10" s="6">
        <v>34.64148245891911</v>
      </c>
      <c r="F10" s="6"/>
    </row>
    <row r="11" spans="2:10" ht="15.75">
      <c r="B11" s="3">
        <f aca="true" t="shared" si="0" ref="B11:B30">B10+1</f>
        <v>2011</v>
      </c>
      <c r="C11" s="6">
        <v>35.20385370129766</v>
      </c>
      <c r="D11" s="6">
        <v>35.50575976265948</v>
      </c>
      <c r="E11" s="6">
        <v>35.1323032596257</v>
      </c>
      <c r="F11" s="6">
        <v>35.33745276430136</v>
      </c>
      <c r="H11" s="24"/>
      <c r="I11" s="24"/>
      <c r="J11" s="24"/>
    </row>
    <row r="12" spans="2:10" ht="15.75">
      <c r="B12" s="3">
        <f t="shared" si="0"/>
        <v>2012</v>
      </c>
      <c r="C12" s="6">
        <v>40.87572112340603</v>
      </c>
      <c r="D12" s="6">
        <v>41.08691449415182</v>
      </c>
      <c r="E12" s="6">
        <v>39.89242496712934</v>
      </c>
      <c r="F12" s="6">
        <v>38.65860812436769</v>
      </c>
      <c r="H12" s="24"/>
      <c r="I12" s="24"/>
      <c r="J12" s="24"/>
    </row>
    <row r="13" spans="2:10" ht="15.75">
      <c r="B13" s="3">
        <f t="shared" si="0"/>
        <v>2013</v>
      </c>
      <c r="C13" s="6">
        <v>43.96793693440902</v>
      </c>
      <c r="D13" s="6">
        <v>43.890958691191024</v>
      </c>
      <c r="E13" s="6">
        <v>42.02929974061312</v>
      </c>
      <c r="F13" s="6">
        <v>41.42815854643838</v>
      </c>
      <c r="H13" s="24"/>
      <c r="I13" s="24"/>
      <c r="J13" s="24"/>
    </row>
    <row r="14" spans="2:10" ht="15.75">
      <c r="B14" s="3">
        <f t="shared" si="0"/>
        <v>2014</v>
      </c>
      <c r="C14" s="6">
        <v>46.4346642238075</v>
      </c>
      <c r="D14" s="6">
        <v>46.191605600151604</v>
      </c>
      <c r="E14" s="6">
        <v>44.05294766558961</v>
      </c>
      <c r="F14" s="6">
        <v>43.702945249269156</v>
      </c>
      <c r="H14" s="24"/>
      <c r="I14" s="24"/>
      <c r="J14" s="24"/>
    </row>
    <row r="15" spans="2:10" ht="15.75">
      <c r="B15" s="3">
        <f t="shared" si="0"/>
        <v>2015</v>
      </c>
      <c r="C15" s="6">
        <v>40.64820491430036</v>
      </c>
      <c r="D15" s="6">
        <v>40.361520030277646</v>
      </c>
      <c r="E15" s="6">
        <v>39.3823035434795</v>
      </c>
      <c r="F15" s="6">
        <v>39.01203422526344</v>
      </c>
      <c r="H15" s="24"/>
      <c r="I15" s="24"/>
      <c r="J15" s="24"/>
    </row>
    <row r="16" spans="2:10" ht="15.75">
      <c r="B16" s="3">
        <f t="shared" si="0"/>
        <v>2016</v>
      </c>
      <c r="C16" s="6">
        <v>40.58908464932353</v>
      </c>
      <c r="D16" s="6">
        <v>40.19184660995676</v>
      </c>
      <c r="E16" s="6">
        <v>38.082455003148695</v>
      </c>
      <c r="F16" s="6">
        <v>37.172118057958585</v>
      </c>
      <c r="H16" s="24"/>
      <c r="I16" s="24"/>
      <c r="J16" s="24"/>
    </row>
    <row r="17" spans="2:10" ht="15.75">
      <c r="B17" s="3">
        <f t="shared" si="0"/>
        <v>2017</v>
      </c>
      <c r="C17" s="6">
        <v>44.186299271267885</v>
      </c>
      <c r="D17" s="6">
        <v>43.86196948037993</v>
      </c>
      <c r="E17" s="6">
        <v>41.32943476031862</v>
      </c>
      <c r="F17" s="6">
        <v>39.935112965216234</v>
      </c>
      <c r="H17" s="24"/>
      <c r="I17" s="24"/>
      <c r="J17" s="24"/>
    </row>
    <row r="18" spans="2:10" ht="15.75">
      <c r="B18" s="3">
        <f t="shared" si="0"/>
        <v>2018</v>
      </c>
      <c r="C18" s="6">
        <v>47.6370585544453</v>
      </c>
      <c r="D18" s="6">
        <v>47.12394472090352</v>
      </c>
      <c r="E18" s="6">
        <v>43.62065075217425</v>
      </c>
      <c r="F18" s="6">
        <v>42.27820259544989</v>
      </c>
      <c r="H18" s="24"/>
      <c r="I18" s="24"/>
      <c r="J18" s="24"/>
    </row>
    <row r="19" spans="2:10" ht="15.75">
      <c r="B19" s="3">
        <f t="shared" si="0"/>
        <v>2019</v>
      </c>
      <c r="C19" s="6">
        <v>48.064743765707725</v>
      </c>
      <c r="D19" s="6">
        <v>47.65800444651147</v>
      </c>
      <c r="E19" s="6">
        <v>47.37833918717079</v>
      </c>
      <c r="F19" s="6">
        <v>45.30147977043779</v>
      </c>
      <c r="H19" s="24"/>
      <c r="I19" s="24"/>
      <c r="J19" s="24"/>
    </row>
    <row r="20" spans="2:10" ht="15.75">
      <c r="B20" s="3">
        <f t="shared" si="0"/>
        <v>2020</v>
      </c>
      <c r="C20" s="6">
        <v>48.25150586631303</v>
      </c>
      <c r="D20" s="6">
        <v>47.892979412470375</v>
      </c>
      <c r="E20" s="6">
        <v>50.03263125118459</v>
      </c>
      <c r="F20" s="6">
        <v>47.94822469966379</v>
      </c>
      <c r="H20" s="24"/>
      <c r="I20" s="24"/>
      <c r="J20" s="24"/>
    </row>
    <row r="21" spans="2:10" ht="15.75">
      <c r="B21" s="3">
        <f t="shared" si="0"/>
        <v>2021</v>
      </c>
      <c r="C21" s="6">
        <v>52.00998292892659</v>
      </c>
      <c r="D21" s="6">
        <v>51.594160118912946</v>
      </c>
      <c r="E21" s="6">
        <v>55.250087497470105</v>
      </c>
      <c r="F21" s="6">
        <v>53.473747423514425</v>
      </c>
      <c r="H21" s="24"/>
      <c r="I21" s="24"/>
      <c r="J21" s="24"/>
    </row>
    <row r="22" spans="2:10" ht="15.75">
      <c r="B22" s="3">
        <f t="shared" si="0"/>
        <v>2022</v>
      </c>
      <c r="C22" s="6">
        <v>55.11621440325678</v>
      </c>
      <c r="D22" s="6">
        <v>54.86869998554912</v>
      </c>
      <c r="E22" s="6">
        <v>59.74036392721408</v>
      </c>
      <c r="F22" s="6">
        <v>57.74190335670951</v>
      </c>
      <c r="H22" s="24"/>
      <c r="I22" s="24"/>
      <c r="J22" s="24"/>
    </row>
    <row r="23" spans="2:10" ht="15.75">
      <c r="B23" s="3">
        <f t="shared" si="0"/>
        <v>2023</v>
      </c>
      <c r="C23" s="6">
        <v>52.06817933185208</v>
      </c>
      <c r="D23" s="6">
        <v>51.81557574216512</v>
      </c>
      <c r="E23" s="6">
        <v>58.87780039039671</v>
      </c>
      <c r="F23" s="6">
        <v>57.06646722137792</v>
      </c>
      <c r="H23" s="24"/>
      <c r="I23" s="24"/>
      <c r="J23" s="24"/>
    </row>
    <row r="24" spans="2:10" ht="15.75">
      <c r="B24" s="3">
        <f t="shared" si="0"/>
        <v>2024</v>
      </c>
      <c r="C24" s="6">
        <v>51.16196150964675</v>
      </c>
      <c r="D24" s="6">
        <v>51.04606371192945</v>
      </c>
      <c r="E24" s="6">
        <v>51.57836768656172</v>
      </c>
      <c r="F24" s="6">
        <v>50.31016861016551</v>
      </c>
      <c r="H24" s="24"/>
      <c r="I24" s="24"/>
      <c r="J24" s="24"/>
    </row>
    <row r="25" spans="2:10" ht="15.75">
      <c r="B25" s="3">
        <f t="shared" si="0"/>
        <v>2025</v>
      </c>
      <c r="C25" s="6">
        <v>54.216477591963326</v>
      </c>
      <c r="D25" s="6">
        <v>53.88134812681895</v>
      </c>
      <c r="E25" s="6">
        <v>53.72670388104683</v>
      </c>
      <c r="F25" s="6">
        <v>52.180268303502075</v>
      </c>
      <c r="H25" s="24"/>
      <c r="I25" s="24"/>
      <c r="J25" s="24"/>
    </row>
    <row r="26" spans="2:10" ht="15.75">
      <c r="B26" s="3">
        <f t="shared" si="0"/>
        <v>2026</v>
      </c>
      <c r="C26" s="6">
        <v>55.82748697778702</v>
      </c>
      <c r="D26" s="6">
        <v>55.52503864186756</v>
      </c>
      <c r="E26" s="6">
        <v>58.04484356668498</v>
      </c>
      <c r="F26" s="6">
        <v>55.569655511727014</v>
      </c>
      <c r="H26" s="24"/>
      <c r="I26" s="24"/>
      <c r="J26" s="24"/>
    </row>
    <row r="27" spans="2:10" ht="15.75">
      <c r="B27" s="3">
        <f t="shared" si="0"/>
        <v>2027</v>
      </c>
      <c r="C27" s="6">
        <v>54.696257714196506</v>
      </c>
      <c r="D27" s="6">
        <v>54.44358975477842</v>
      </c>
      <c r="E27" s="6">
        <v>59.60837381921092</v>
      </c>
      <c r="F27" s="6">
        <v>56.92703660241729</v>
      </c>
      <c r="H27" s="24"/>
      <c r="I27" s="24"/>
      <c r="J27" s="24"/>
    </row>
    <row r="28" spans="2:10" ht="15.75">
      <c r="B28" s="3">
        <f t="shared" si="0"/>
        <v>2028</v>
      </c>
      <c r="C28" s="6">
        <v>56.21209880660101</v>
      </c>
      <c r="D28" s="6">
        <v>56.12292315994229</v>
      </c>
      <c r="E28" s="6">
        <v>61.878588786560094</v>
      </c>
      <c r="F28" s="6">
        <v>59.0376954987826</v>
      </c>
      <c r="H28" s="24"/>
      <c r="I28" s="24"/>
      <c r="J28" s="24"/>
    </row>
    <row r="29" spans="2:10" ht="15.75">
      <c r="B29" s="3">
        <f t="shared" si="0"/>
        <v>2029</v>
      </c>
      <c r="C29" s="6">
        <v>58.56821904143835</v>
      </c>
      <c r="D29" s="6">
        <v>58.51011681853718</v>
      </c>
      <c r="E29" s="6">
        <v>64.22171319847835</v>
      </c>
      <c r="F29" s="6">
        <v>61.285947546611666</v>
      </c>
      <c r="H29" s="24"/>
      <c r="I29" s="24"/>
      <c r="J29" s="24"/>
    </row>
    <row r="30" spans="2:10" ht="15.75">
      <c r="B30" s="3">
        <f t="shared" si="0"/>
        <v>2030</v>
      </c>
      <c r="C30" s="6"/>
      <c r="D30" s="6"/>
      <c r="E30" s="6"/>
      <c r="F30" s="6">
        <v>65.673910400454</v>
      </c>
      <c r="H30" s="24"/>
      <c r="I30" s="24"/>
      <c r="J30" s="24"/>
    </row>
    <row r="32" spans="2:9" ht="15">
      <c r="B32" s="4" t="str">
        <f>"Nominal Levelized Payment at "&amp;TEXT($I$33,"0.00%")&amp;" Discount Rate (3)"</f>
        <v>Nominal Levelized Payment at 7.17% Discount Rate (3)</v>
      </c>
      <c r="I32" s="18" t="s">
        <v>1</v>
      </c>
    </row>
    <row r="33" spans="2:9" ht="15">
      <c r="B33" s="13" t="str">
        <f>B11&amp;" - "&amp;B29</f>
        <v>2011 - 2029</v>
      </c>
      <c r="C33" s="5">
        <f>-PMT($I$33,COUNT(C11:C29),NPV($I$33,C11:C29))</f>
        <v>46.508251448900694</v>
      </c>
      <c r="D33" s="5">
        <f>-PMT($I$33,COUNT(D11:D29),NPV($I$33,D11:D29))</f>
        <v>46.31967425206885</v>
      </c>
      <c r="E33" s="5">
        <f>-PMT($I$33,COUNT(E11:E29),NPV($I$33,E11:E29))</f>
        <v>46.63309730457703</v>
      </c>
      <c r="F33" s="5">
        <f>-PMT($I$33,COUNT(F11:F29),NPV($I$33,F11:F29))</f>
        <v>45.35935706591451</v>
      </c>
      <c r="I33" s="12">
        <f>Discount_Rate</f>
        <v>0.0717</v>
      </c>
    </row>
    <row r="34" spans="2:9" ht="15">
      <c r="B34" s="13" t="str">
        <f>B11&amp;" - "&amp;B30</f>
        <v>2011 - 2030</v>
      </c>
      <c r="C34" s="6"/>
      <c r="D34" s="6"/>
      <c r="E34" s="6"/>
      <c r="F34" s="5">
        <f>-PMT($I$33,COUNT(F11:F30),NPV($I$33,F11:F30))</f>
        <v>45.84576337147123</v>
      </c>
      <c r="I34" s="12"/>
    </row>
    <row r="35" ht="15">
      <c r="D35" s="21"/>
    </row>
    <row r="36" ht="15">
      <c r="B36" s="13" t="s">
        <v>11</v>
      </c>
    </row>
    <row r="37" ht="15">
      <c r="B37" s="1" t="s">
        <v>34</v>
      </c>
    </row>
    <row r="38" ht="15">
      <c r="B38" s="1" t="s">
        <v>20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88" r:id="rId1"/>
  <headerFooter alignWithMargins="0">
    <oddFooter>&amp;L&amp;8NPC    &amp;F   (&amp;A)&amp;C&amp;8Page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Farmer</dc:creator>
  <cp:keywords/>
  <dc:description/>
  <cp:lastModifiedBy>P20165</cp:lastModifiedBy>
  <cp:lastPrinted>2010-08-26T18:49:47Z</cp:lastPrinted>
  <dcterms:created xsi:type="dcterms:W3CDTF">2006-07-10T20:43:15Z</dcterms:created>
  <dcterms:modified xsi:type="dcterms:W3CDTF">2010-08-26T18:50:00Z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