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85" yWindow="210" windowWidth="10035" windowHeight="11850" tabRatio="767" activeTab="8"/>
  </bookViews>
  <sheets>
    <sheet name="1994" sheetId="11" r:id="rId1"/>
    <sheet name="1995" sheetId="10" r:id="rId2"/>
    <sheet name="1996" sheetId="9" r:id="rId3"/>
    <sheet name="1997" sheetId="1" r:id="rId4"/>
    <sheet name="1998" sheetId="2" r:id="rId5"/>
    <sheet name="1999" sheetId="3" r:id="rId6"/>
    <sheet name="2000" sheetId="5" r:id="rId7"/>
    <sheet name="2001" sheetId="6" r:id="rId8"/>
    <sheet name="2002" sheetId="8" r:id="rId9"/>
    <sheet name="2003" sheetId="13" r:id="rId10"/>
    <sheet name="2004" sheetId="16" r:id="rId11"/>
    <sheet name="2005" sheetId="17" r:id="rId12"/>
    <sheet name="2006" sheetId="19" r:id="rId13"/>
    <sheet name="2007" sheetId="21" r:id="rId14"/>
    <sheet name="2008" sheetId="22" r:id="rId15"/>
    <sheet name="2009" sheetId="23" r:id="rId16"/>
    <sheet name="2010" sheetId="24" r:id="rId17"/>
    <sheet name="2011" sheetId="25" r:id="rId18"/>
    <sheet name="Summary" sheetId="4" r:id="rId19"/>
  </sheets>
  <calcPr calcId="125725"/>
</workbook>
</file>

<file path=xl/calcChain.xml><?xml version="1.0" encoding="utf-8"?>
<calcChain xmlns="http://schemas.openxmlformats.org/spreadsheetml/2006/main">
  <c r="I38" i="25"/>
  <c r="U30"/>
  <c r="U42"/>
  <c r="D42"/>
  <c r="D38"/>
  <c r="F67" l="1"/>
  <c r="F38"/>
  <c r="E67"/>
  <c r="E38" l="1"/>
  <c r="D42" i="1"/>
  <c r="E42" i="24"/>
  <c r="D42"/>
  <c r="U21" i="25"/>
  <c r="U46"/>
  <c r="U6" l="1"/>
  <c r="U12"/>
  <c r="U11"/>
  <c r="U10"/>
  <c r="U9"/>
  <c r="U8"/>
  <c r="U7"/>
  <c r="U19"/>
  <c r="Q67"/>
  <c r="I67"/>
  <c r="J67"/>
  <c r="S65" i="4"/>
  <c r="S64"/>
  <c r="S63"/>
  <c r="S62"/>
  <c r="S59"/>
  <c r="S58"/>
  <c r="S57"/>
  <c r="S56"/>
  <c r="S55"/>
  <c r="S54"/>
  <c r="S51"/>
  <c r="S50"/>
  <c r="S49"/>
  <c r="S48"/>
  <c r="S47"/>
  <c r="S46"/>
  <c r="S43"/>
  <c r="S42"/>
  <c r="S26"/>
  <c r="S22"/>
  <c r="S21"/>
  <c r="S19"/>
  <c r="S8"/>
  <c r="S6"/>
  <c r="S5"/>
  <c r="S3"/>
  <c r="D69" i="25"/>
  <c r="T67"/>
  <c r="T69" s="1"/>
  <c r="S67"/>
  <c r="S69" s="1"/>
  <c r="R67"/>
  <c r="R69" s="1"/>
  <c r="Q69"/>
  <c r="P67"/>
  <c r="P69" s="1"/>
  <c r="O67"/>
  <c r="O69" s="1"/>
  <c r="N67"/>
  <c r="N69" s="1"/>
  <c r="M67"/>
  <c r="M69" s="1"/>
  <c r="L67"/>
  <c r="L69" s="1"/>
  <c r="K67"/>
  <c r="K69" s="1"/>
  <c r="J69"/>
  <c r="I69"/>
  <c r="H67"/>
  <c r="H69" s="1"/>
  <c r="G67"/>
  <c r="G69" s="1"/>
  <c r="F69"/>
  <c r="E69"/>
  <c r="D67"/>
  <c r="U61"/>
  <c r="S60" i="4" s="1"/>
  <c r="U53" i="25"/>
  <c r="S52" i="4" s="1"/>
  <c r="U45" i="25"/>
  <c r="S45" i="4" s="1"/>
  <c r="T38" i="25"/>
  <c r="S38"/>
  <c r="R38"/>
  <c r="Q38"/>
  <c r="P38"/>
  <c r="O38"/>
  <c r="N38"/>
  <c r="M38"/>
  <c r="L38"/>
  <c r="K38"/>
  <c r="J38"/>
  <c r="H38"/>
  <c r="G38"/>
  <c r="T35"/>
  <c r="T42" s="1"/>
  <c r="S35"/>
  <c r="S42" s="1"/>
  <c r="R35"/>
  <c r="R42" s="1"/>
  <c r="Q35"/>
  <c r="Q42" s="1"/>
  <c r="P35"/>
  <c r="P42" s="1"/>
  <c r="O35"/>
  <c r="O42" s="1"/>
  <c r="N35"/>
  <c r="N42" s="1"/>
  <c r="M35"/>
  <c r="M42" s="1"/>
  <c r="L35"/>
  <c r="L42" s="1"/>
  <c r="K35"/>
  <c r="K42" s="1"/>
  <c r="J35"/>
  <c r="J42" s="1"/>
  <c r="I35"/>
  <c r="I42" s="1"/>
  <c r="H35"/>
  <c r="H42" s="1"/>
  <c r="G35"/>
  <c r="G42" s="1"/>
  <c r="F35"/>
  <c r="F42" s="1"/>
  <c r="E35"/>
  <c r="E42" s="1"/>
  <c r="D35"/>
  <c r="U34"/>
  <c r="S31" i="4" s="1"/>
  <c r="U33" i="25"/>
  <c r="S30" i="4" s="1"/>
  <c r="U32" i="25"/>
  <c r="S29" i="4" s="1"/>
  <c r="U31" i="25"/>
  <c r="S28" i="4" s="1"/>
  <c r="S27"/>
  <c r="U29" i="25"/>
  <c r="U28"/>
  <c r="S25" i="4" s="1"/>
  <c r="U27" i="25"/>
  <c r="S24" i="4" s="1"/>
  <c r="U26" i="25"/>
  <c r="S23" i="4" s="1"/>
  <c r="U25" i="25"/>
  <c r="U24"/>
  <c r="U23"/>
  <c r="S20" i="4" s="1"/>
  <c r="U22" i="25"/>
  <c r="S18" i="4"/>
  <c r="U20" i="25"/>
  <c r="S17" i="4" s="1"/>
  <c r="T18" i="25"/>
  <c r="T19" s="1"/>
  <c r="S18"/>
  <c r="S19" s="1"/>
  <c r="R18"/>
  <c r="R19" s="1"/>
  <c r="Q18"/>
  <c r="Q19" s="1"/>
  <c r="P18"/>
  <c r="P19" s="1"/>
  <c r="O18"/>
  <c r="O19" s="1"/>
  <c r="N18"/>
  <c r="N19" s="1"/>
  <c r="M18"/>
  <c r="M19" s="1"/>
  <c r="L18"/>
  <c r="L19" s="1"/>
  <c r="K18"/>
  <c r="K19" s="1"/>
  <c r="J18"/>
  <c r="J19" s="1"/>
  <c r="I18"/>
  <c r="I19" s="1"/>
  <c r="H18"/>
  <c r="H19" s="1"/>
  <c r="G18"/>
  <c r="G19" s="1"/>
  <c r="F18"/>
  <c r="F19" s="1"/>
  <c r="E18"/>
  <c r="E19" s="1"/>
  <c r="D18"/>
  <c r="U17"/>
  <c r="S14" i="4" s="1"/>
  <c r="U16" i="25"/>
  <c r="S13" i="4" s="1"/>
  <c r="U15" i="25"/>
  <c r="S12" i="4" s="1"/>
  <c r="U14" i="25"/>
  <c r="S11" i="4" s="1"/>
  <c r="U13" i="25"/>
  <c r="S10" i="4" s="1"/>
  <c r="S9"/>
  <c r="S7"/>
  <c r="S4"/>
  <c r="U54" i="24"/>
  <c r="U54" i="23"/>
  <c r="U53"/>
  <c r="U46"/>
  <c r="U6"/>
  <c r="D41" i="24"/>
  <c r="D40"/>
  <c r="D38"/>
  <c r="D37"/>
  <c r="D39"/>
  <c r="D40" i="23"/>
  <c r="U62" i="25" l="1"/>
  <c r="S61" i="4" s="1"/>
  <c r="S44"/>
  <c r="U54" i="25"/>
  <c r="S53" i="4" s="1"/>
  <c r="S38"/>
  <c r="S35"/>
  <c r="S37"/>
  <c r="U38" i="25"/>
  <c r="U35"/>
  <c r="U18"/>
  <c r="D19"/>
  <c r="E36"/>
  <c r="E37" s="1"/>
  <c r="E39" s="1"/>
  <c r="G36"/>
  <c r="G37" s="1"/>
  <c r="G39" s="1"/>
  <c r="I36"/>
  <c r="I37" s="1"/>
  <c r="I39" s="1"/>
  <c r="K36"/>
  <c r="K37" s="1"/>
  <c r="K39" s="1"/>
  <c r="M36"/>
  <c r="M37" s="1"/>
  <c r="M39" s="1"/>
  <c r="O36"/>
  <c r="O37" s="1"/>
  <c r="O39" s="1"/>
  <c r="Q36"/>
  <c r="Q37" s="1"/>
  <c r="Q39" s="1"/>
  <c r="S36"/>
  <c r="S37" s="1"/>
  <c r="S39" s="1"/>
  <c r="E40"/>
  <c r="G40"/>
  <c r="I40"/>
  <c r="K40"/>
  <c r="M40"/>
  <c r="O40"/>
  <c r="Q40"/>
  <c r="S40"/>
  <c r="E41"/>
  <c r="G41"/>
  <c r="I41"/>
  <c r="K41"/>
  <c r="M41"/>
  <c r="O41"/>
  <c r="Q41"/>
  <c r="S41"/>
  <c r="D36"/>
  <c r="D37" s="1"/>
  <c r="D39" s="1"/>
  <c r="F36"/>
  <c r="F37" s="1"/>
  <c r="F39" s="1"/>
  <c r="H36"/>
  <c r="H37" s="1"/>
  <c r="H39" s="1"/>
  <c r="J36"/>
  <c r="J37" s="1"/>
  <c r="J39" s="1"/>
  <c r="L36"/>
  <c r="L37" s="1"/>
  <c r="L39" s="1"/>
  <c r="N36"/>
  <c r="N37" s="1"/>
  <c r="N39" s="1"/>
  <c r="P36"/>
  <c r="P37" s="1"/>
  <c r="P39" s="1"/>
  <c r="R36"/>
  <c r="R37" s="1"/>
  <c r="R39" s="1"/>
  <c r="T36"/>
  <c r="T37" s="1"/>
  <c r="T39" s="1"/>
  <c r="D40"/>
  <c r="F40"/>
  <c r="H40"/>
  <c r="J40"/>
  <c r="L40"/>
  <c r="N40"/>
  <c r="P40"/>
  <c r="R40"/>
  <c r="T40"/>
  <c r="D41"/>
  <c r="F41"/>
  <c r="H41"/>
  <c r="J41"/>
  <c r="L41"/>
  <c r="N41"/>
  <c r="P41"/>
  <c r="R41"/>
  <c r="T41"/>
  <c r="E67" i="24"/>
  <c r="F67"/>
  <c r="U67" i="25" l="1"/>
  <c r="S66" i="4" s="1"/>
  <c r="S41"/>
  <c r="S32"/>
  <c r="S16"/>
  <c r="S15"/>
  <c r="U36" i="25"/>
  <c r="U41"/>
  <c r="U40"/>
  <c r="E67" i="23"/>
  <c r="R3" i="4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U62" i="24"/>
  <c r="U19"/>
  <c r="U7"/>
  <c r="U6"/>
  <c r="Q67"/>
  <c r="E69"/>
  <c r="F69"/>
  <c r="G69"/>
  <c r="H69"/>
  <c r="I69"/>
  <c r="J69"/>
  <c r="K69"/>
  <c r="L69"/>
  <c r="M69"/>
  <c r="N69"/>
  <c r="O69"/>
  <c r="P69"/>
  <c r="R69"/>
  <c r="S69"/>
  <c r="T69"/>
  <c r="D69"/>
  <c r="S39" i="4" l="1"/>
  <c r="S40"/>
  <c r="U37" i="25"/>
  <c r="S33" i="4"/>
  <c r="T67" i="24"/>
  <c r="S67"/>
  <c r="R67"/>
  <c r="Q69"/>
  <c r="P67"/>
  <c r="O67"/>
  <c r="N67"/>
  <c r="M67"/>
  <c r="L67"/>
  <c r="K67"/>
  <c r="J67"/>
  <c r="I67"/>
  <c r="H67"/>
  <c r="G67"/>
  <c r="D67"/>
  <c r="U61"/>
  <c r="U53"/>
  <c r="U45"/>
  <c r="U46" s="1"/>
  <c r="T38"/>
  <c r="S38"/>
  <c r="R38"/>
  <c r="Q38"/>
  <c r="P38"/>
  <c r="O38"/>
  <c r="N38"/>
  <c r="M38"/>
  <c r="L38"/>
  <c r="K38"/>
  <c r="J38"/>
  <c r="I38"/>
  <c r="H38"/>
  <c r="G38"/>
  <c r="F38"/>
  <c r="E38"/>
  <c r="T35"/>
  <c r="T42" s="1"/>
  <c r="S35"/>
  <c r="S42" s="1"/>
  <c r="R35"/>
  <c r="R42" s="1"/>
  <c r="Q35"/>
  <c r="Q42" s="1"/>
  <c r="P35"/>
  <c r="P42" s="1"/>
  <c r="O35"/>
  <c r="O42" s="1"/>
  <c r="N35"/>
  <c r="M35"/>
  <c r="M42" s="1"/>
  <c r="L35"/>
  <c r="L42" s="1"/>
  <c r="K35"/>
  <c r="K42" s="1"/>
  <c r="J35"/>
  <c r="J42" s="1"/>
  <c r="I35"/>
  <c r="I42" s="1"/>
  <c r="H35"/>
  <c r="H42" s="1"/>
  <c r="G35"/>
  <c r="G42" s="1"/>
  <c r="F35"/>
  <c r="F42" s="1"/>
  <c r="E35"/>
  <c r="D35"/>
  <c r="U34"/>
  <c r="U33"/>
  <c r="U32"/>
  <c r="U31"/>
  <c r="U30"/>
  <c r="U29"/>
  <c r="U28"/>
  <c r="U27"/>
  <c r="U26"/>
  <c r="U25"/>
  <c r="U24"/>
  <c r="U23"/>
  <c r="U22"/>
  <c r="U21"/>
  <c r="U20"/>
  <c r="T18"/>
  <c r="T19" s="1"/>
  <c r="S18"/>
  <c r="S19" s="1"/>
  <c r="R18"/>
  <c r="R19" s="1"/>
  <c r="Q18"/>
  <c r="Q19" s="1"/>
  <c r="P18"/>
  <c r="P19" s="1"/>
  <c r="O18"/>
  <c r="O19" s="1"/>
  <c r="N18"/>
  <c r="M18"/>
  <c r="M19" s="1"/>
  <c r="L18"/>
  <c r="L19" s="1"/>
  <c r="K18"/>
  <c r="K19" s="1"/>
  <c r="J18"/>
  <c r="J19" s="1"/>
  <c r="I18"/>
  <c r="I19" s="1"/>
  <c r="H18"/>
  <c r="H19" s="1"/>
  <c r="G18"/>
  <c r="G19" s="1"/>
  <c r="F18"/>
  <c r="F19" s="1"/>
  <c r="E18"/>
  <c r="E19" s="1"/>
  <c r="D18"/>
  <c r="U17"/>
  <c r="U16"/>
  <c r="U15"/>
  <c r="U14"/>
  <c r="U13"/>
  <c r="U12"/>
  <c r="U11"/>
  <c r="U10"/>
  <c r="R37" i="4"/>
  <c r="Q67" i="23"/>
  <c r="N53" i="4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5"/>
  <c r="Q14"/>
  <c r="Q13"/>
  <c r="Q12"/>
  <c r="Q11"/>
  <c r="Q10"/>
  <c r="Q9"/>
  <c r="Q8"/>
  <c r="Q7"/>
  <c r="Q6"/>
  <c r="Q5"/>
  <c r="Q4"/>
  <c r="Q3"/>
  <c r="Q35"/>
  <c r="Q36" s="1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35"/>
  <c r="P36" s="1"/>
  <c r="P39"/>
  <c r="I67" i="22"/>
  <c r="H67" i="23"/>
  <c r="J67"/>
  <c r="E67" i="21"/>
  <c r="H67" i="22"/>
  <c r="E67"/>
  <c r="E19" i="23"/>
  <c r="E18"/>
  <c r="D35"/>
  <c r="T67"/>
  <c r="S67"/>
  <c r="R67"/>
  <c r="P67"/>
  <c r="O67"/>
  <c r="N67"/>
  <c r="M67"/>
  <c r="L67"/>
  <c r="K67"/>
  <c r="I67"/>
  <c r="G67"/>
  <c r="F67"/>
  <c r="D67"/>
  <c r="U61"/>
  <c r="U62"/>
  <c r="U45"/>
  <c r="T38"/>
  <c r="S38"/>
  <c r="R38"/>
  <c r="Q38"/>
  <c r="P38"/>
  <c r="O38"/>
  <c r="N38"/>
  <c r="M38"/>
  <c r="L38"/>
  <c r="K38"/>
  <c r="J38"/>
  <c r="I38"/>
  <c r="H38"/>
  <c r="G38"/>
  <c r="F38"/>
  <c r="E38"/>
  <c r="D38"/>
  <c r="D36"/>
  <c r="D37"/>
  <c r="T35"/>
  <c r="T41"/>
  <c r="S35"/>
  <c r="S41"/>
  <c r="R35"/>
  <c r="R42"/>
  <c r="Q35"/>
  <c r="Q41"/>
  <c r="P35"/>
  <c r="P42"/>
  <c r="O35"/>
  <c r="O41"/>
  <c r="N35"/>
  <c r="N42"/>
  <c r="M35"/>
  <c r="M41"/>
  <c r="L35"/>
  <c r="L42"/>
  <c r="K35"/>
  <c r="K41"/>
  <c r="J35"/>
  <c r="J42"/>
  <c r="I35"/>
  <c r="I41"/>
  <c r="H35"/>
  <c r="H42"/>
  <c r="G35"/>
  <c r="G41"/>
  <c r="F35"/>
  <c r="F42"/>
  <c r="E35"/>
  <c r="E41"/>
  <c r="D42"/>
  <c r="U34"/>
  <c r="U33"/>
  <c r="U32"/>
  <c r="U31"/>
  <c r="U30"/>
  <c r="U29"/>
  <c r="U28"/>
  <c r="U27"/>
  <c r="U26"/>
  <c r="U25"/>
  <c r="U24"/>
  <c r="U23"/>
  <c r="U22"/>
  <c r="U21"/>
  <c r="U20"/>
  <c r="T18"/>
  <c r="T19"/>
  <c r="S18"/>
  <c r="S19"/>
  <c r="R18"/>
  <c r="R19"/>
  <c r="Q18"/>
  <c r="Q19"/>
  <c r="P18"/>
  <c r="P19"/>
  <c r="O18"/>
  <c r="O19"/>
  <c r="N18"/>
  <c r="N19"/>
  <c r="M18"/>
  <c r="M19"/>
  <c r="L18"/>
  <c r="L19"/>
  <c r="K18"/>
  <c r="K19"/>
  <c r="J18"/>
  <c r="J19"/>
  <c r="I18"/>
  <c r="I19"/>
  <c r="H18"/>
  <c r="H19"/>
  <c r="G18"/>
  <c r="G19"/>
  <c r="F18"/>
  <c r="F19"/>
  <c r="D18"/>
  <c r="U17"/>
  <c r="U16"/>
  <c r="U15"/>
  <c r="U14"/>
  <c r="U13"/>
  <c r="U12"/>
  <c r="U11"/>
  <c r="U10"/>
  <c r="U7"/>
  <c r="U67" i="22"/>
  <c r="T67"/>
  <c r="S67"/>
  <c r="R67"/>
  <c r="Q67"/>
  <c r="P67"/>
  <c r="O67"/>
  <c r="N67"/>
  <c r="M67"/>
  <c r="L67"/>
  <c r="K67"/>
  <c r="J67"/>
  <c r="G67"/>
  <c r="F67"/>
  <c r="D67"/>
  <c r="V61"/>
  <c r="V62"/>
  <c r="V54"/>
  <c r="V53"/>
  <c r="V46"/>
  <c r="V45"/>
  <c r="V67"/>
  <c r="T42"/>
  <c r="R42"/>
  <c r="P42"/>
  <c r="N42"/>
  <c r="L42"/>
  <c r="J42"/>
  <c r="H42"/>
  <c r="F42"/>
  <c r="D42"/>
  <c r="T40"/>
  <c r="R40"/>
  <c r="P40"/>
  <c r="N40"/>
  <c r="L40"/>
  <c r="J40"/>
  <c r="H40"/>
  <c r="F40"/>
  <c r="D40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T36"/>
  <c r="T37"/>
  <c r="T39"/>
  <c r="R36"/>
  <c r="R37"/>
  <c r="R39"/>
  <c r="P36"/>
  <c r="P37"/>
  <c r="P39"/>
  <c r="N36"/>
  <c r="N37"/>
  <c r="N39"/>
  <c r="L36"/>
  <c r="L37"/>
  <c r="L39"/>
  <c r="J36"/>
  <c r="J37"/>
  <c r="J39"/>
  <c r="H36"/>
  <c r="H37"/>
  <c r="H39"/>
  <c r="F36"/>
  <c r="F37"/>
  <c r="F39"/>
  <c r="D36"/>
  <c r="D37"/>
  <c r="D39"/>
  <c r="U35"/>
  <c r="U41"/>
  <c r="T35"/>
  <c r="T41"/>
  <c r="S35"/>
  <c r="S41"/>
  <c r="R35"/>
  <c r="R41"/>
  <c r="Q35"/>
  <c r="Q41"/>
  <c r="P35"/>
  <c r="P41"/>
  <c r="O35"/>
  <c r="O41"/>
  <c r="N35"/>
  <c r="N41"/>
  <c r="M35"/>
  <c r="M41"/>
  <c r="L35"/>
  <c r="L41"/>
  <c r="K35"/>
  <c r="K41"/>
  <c r="J35"/>
  <c r="J41"/>
  <c r="I35"/>
  <c r="I41"/>
  <c r="H35"/>
  <c r="H41"/>
  <c r="G35"/>
  <c r="G41"/>
  <c r="F35"/>
  <c r="F41"/>
  <c r="E35"/>
  <c r="E41"/>
  <c r="D35"/>
  <c r="D41"/>
  <c r="V34"/>
  <c r="V33"/>
  <c r="V32"/>
  <c r="V31"/>
  <c r="V30"/>
  <c r="V29"/>
  <c r="V28"/>
  <c r="V27"/>
  <c r="V26"/>
  <c r="V25"/>
  <c r="V24"/>
  <c r="V23"/>
  <c r="V22"/>
  <c r="V21"/>
  <c r="V20"/>
  <c r="V35"/>
  <c r="D19"/>
  <c r="U18"/>
  <c r="U19"/>
  <c r="T18"/>
  <c r="T19"/>
  <c r="S18"/>
  <c r="S19"/>
  <c r="R18"/>
  <c r="R19"/>
  <c r="Q18"/>
  <c r="Q19"/>
  <c r="P18"/>
  <c r="P19"/>
  <c r="O18"/>
  <c r="O19"/>
  <c r="N18"/>
  <c r="N19"/>
  <c r="M18"/>
  <c r="M19"/>
  <c r="L18"/>
  <c r="L19"/>
  <c r="K18"/>
  <c r="K19"/>
  <c r="J18"/>
  <c r="J19"/>
  <c r="I18"/>
  <c r="I19"/>
  <c r="H18"/>
  <c r="H19"/>
  <c r="G18"/>
  <c r="G19"/>
  <c r="F18"/>
  <c r="E18"/>
  <c r="E19"/>
  <c r="D18"/>
  <c r="V18"/>
  <c r="V19"/>
  <c r="V17"/>
  <c r="V16"/>
  <c r="V15"/>
  <c r="V14"/>
  <c r="V13"/>
  <c r="V38"/>
  <c r="V12"/>
  <c r="V11"/>
  <c r="V10"/>
  <c r="V7"/>
  <c r="V6"/>
  <c r="D67" i="2"/>
  <c r="P67"/>
  <c r="U53" i="21"/>
  <c r="U54"/>
  <c r="O53" i="4"/>
  <c r="U61" i="21"/>
  <c r="U62"/>
  <c r="O61" i="4"/>
  <c r="P67" i="21"/>
  <c r="P35"/>
  <c r="P36"/>
  <c r="P37"/>
  <c r="P39"/>
  <c r="P38"/>
  <c r="P40"/>
  <c r="P41"/>
  <c r="P42"/>
  <c r="P18"/>
  <c r="P19"/>
  <c r="U6"/>
  <c r="R35"/>
  <c r="U13"/>
  <c r="O65" i="4"/>
  <c r="O64"/>
  <c r="O63"/>
  <c r="O62"/>
  <c r="O60"/>
  <c r="O59"/>
  <c r="O58"/>
  <c r="O57"/>
  <c r="O56"/>
  <c r="O55"/>
  <c r="O54"/>
  <c r="O52"/>
  <c r="O51"/>
  <c r="O50"/>
  <c r="O49"/>
  <c r="O48"/>
  <c r="O47"/>
  <c r="O46"/>
  <c r="O43"/>
  <c r="O42"/>
  <c r="U20" i="21"/>
  <c r="U21"/>
  <c r="U22"/>
  <c r="U23"/>
  <c r="U24"/>
  <c r="U25"/>
  <c r="U26"/>
  <c r="U27"/>
  <c r="U28"/>
  <c r="U29"/>
  <c r="U30"/>
  <c r="U31"/>
  <c r="U32"/>
  <c r="U33"/>
  <c r="U34"/>
  <c r="U35"/>
  <c r="U42"/>
  <c r="O41" i="4"/>
  <c r="U36" i="21"/>
  <c r="U37"/>
  <c r="O33" i="4"/>
  <c r="O32"/>
  <c r="O31"/>
  <c r="O30"/>
  <c r="O29"/>
  <c r="O28"/>
  <c r="O27"/>
  <c r="O26"/>
  <c r="O25"/>
  <c r="O24"/>
  <c r="O23"/>
  <c r="O22"/>
  <c r="O21"/>
  <c r="O20"/>
  <c r="O19"/>
  <c r="O18"/>
  <c r="O17"/>
  <c r="U17" i="21"/>
  <c r="O14" i="4"/>
  <c r="U16" i="21"/>
  <c r="O13" i="4"/>
  <c r="U15" i="21"/>
  <c r="O12" i="4"/>
  <c r="U14" i="21"/>
  <c r="O11" i="4"/>
  <c r="O10"/>
  <c r="U12" i="21"/>
  <c r="O9" i="4"/>
  <c r="U11" i="21"/>
  <c r="O8" i="4"/>
  <c r="U10" i="21"/>
  <c r="O7" i="4"/>
  <c r="O6"/>
  <c r="O5"/>
  <c r="U7" i="21"/>
  <c r="O4" i="4"/>
  <c r="O3"/>
  <c r="O35"/>
  <c r="G35" i="21"/>
  <c r="D18"/>
  <c r="U18"/>
  <c r="E18"/>
  <c r="F18"/>
  <c r="G18"/>
  <c r="H18"/>
  <c r="I18"/>
  <c r="J18"/>
  <c r="K18"/>
  <c r="L18"/>
  <c r="M18"/>
  <c r="N18"/>
  <c r="O18"/>
  <c r="Q18"/>
  <c r="R18"/>
  <c r="S18"/>
  <c r="T18"/>
  <c r="D19"/>
  <c r="E19"/>
  <c r="F19"/>
  <c r="G19"/>
  <c r="H19"/>
  <c r="I19"/>
  <c r="J19"/>
  <c r="K19"/>
  <c r="L19"/>
  <c r="M19"/>
  <c r="N19"/>
  <c r="O19"/>
  <c r="Q19"/>
  <c r="R19"/>
  <c r="S19"/>
  <c r="T19"/>
  <c r="D35"/>
  <c r="E35"/>
  <c r="F35"/>
  <c r="H35"/>
  <c r="I35"/>
  <c r="J35"/>
  <c r="K35"/>
  <c r="L35"/>
  <c r="M35"/>
  <c r="N35"/>
  <c r="O35"/>
  <c r="Q35"/>
  <c r="S35"/>
  <c r="T35"/>
  <c r="D36"/>
  <c r="E36"/>
  <c r="F36"/>
  <c r="G36"/>
  <c r="H36"/>
  <c r="I36"/>
  <c r="J36"/>
  <c r="K36"/>
  <c r="L36"/>
  <c r="M36"/>
  <c r="N36"/>
  <c r="O36"/>
  <c r="Q36"/>
  <c r="R36"/>
  <c r="S36"/>
  <c r="T36"/>
  <c r="D37"/>
  <c r="E37"/>
  <c r="F37"/>
  <c r="G37"/>
  <c r="H37"/>
  <c r="I37"/>
  <c r="J37"/>
  <c r="K37"/>
  <c r="L37"/>
  <c r="M37"/>
  <c r="N37"/>
  <c r="O37"/>
  <c r="Q37"/>
  <c r="R37"/>
  <c r="S37"/>
  <c r="T37"/>
  <c r="D38"/>
  <c r="E38"/>
  <c r="F38"/>
  <c r="G38"/>
  <c r="H38"/>
  <c r="I38"/>
  <c r="J38"/>
  <c r="K38"/>
  <c r="L38"/>
  <c r="M38"/>
  <c r="N38"/>
  <c r="O38"/>
  <c r="Q38"/>
  <c r="R38"/>
  <c r="S38"/>
  <c r="T38"/>
  <c r="U38"/>
  <c r="D39"/>
  <c r="E39"/>
  <c r="F39"/>
  <c r="G39"/>
  <c r="H39"/>
  <c r="I39"/>
  <c r="J39"/>
  <c r="K39"/>
  <c r="L39"/>
  <c r="M39"/>
  <c r="N39"/>
  <c r="O39"/>
  <c r="Q39"/>
  <c r="R39"/>
  <c r="S39"/>
  <c r="T39"/>
  <c r="D40"/>
  <c r="E40"/>
  <c r="F40"/>
  <c r="G40"/>
  <c r="H40"/>
  <c r="I40"/>
  <c r="J40"/>
  <c r="K40"/>
  <c r="L40"/>
  <c r="M40"/>
  <c r="N40"/>
  <c r="O40"/>
  <c r="Q40"/>
  <c r="R40"/>
  <c r="S40"/>
  <c r="T40"/>
  <c r="U40"/>
  <c r="D41"/>
  <c r="E41"/>
  <c r="F41"/>
  <c r="G41"/>
  <c r="H41"/>
  <c r="I41"/>
  <c r="J41"/>
  <c r="K41"/>
  <c r="L41"/>
  <c r="M41"/>
  <c r="N41"/>
  <c r="O41"/>
  <c r="Q41"/>
  <c r="R41"/>
  <c r="S41"/>
  <c r="T41"/>
  <c r="U41"/>
  <c r="D42"/>
  <c r="E42"/>
  <c r="F42"/>
  <c r="G42"/>
  <c r="H42"/>
  <c r="I42"/>
  <c r="J42"/>
  <c r="K42"/>
  <c r="L42"/>
  <c r="M42"/>
  <c r="N42"/>
  <c r="O42"/>
  <c r="Q42"/>
  <c r="R42"/>
  <c r="S42"/>
  <c r="T42"/>
  <c r="U45"/>
  <c r="U46"/>
  <c r="O45" i="4"/>
  <c r="D67" i="21"/>
  <c r="F67"/>
  <c r="G67"/>
  <c r="H67"/>
  <c r="I67"/>
  <c r="J67"/>
  <c r="K67"/>
  <c r="L67"/>
  <c r="M67"/>
  <c r="N67"/>
  <c r="O67"/>
  <c r="Q67"/>
  <c r="R67"/>
  <c r="S67"/>
  <c r="T67"/>
  <c r="S45" i="16"/>
  <c r="S62"/>
  <c r="S61"/>
  <c r="S54"/>
  <c r="S53"/>
  <c r="Q54" i="9"/>
  <c r="Q61"/>
  <c r="Q62"/>
  <c r="Q53"/>
  <c r="Q45"/>
  <c r="Q46"/>
  <c r="Q61" i="11"/>
  <c r="Q62"/>
  <c r="Q53"/>
  <c r="Q54"/>
  <c r="Q45"/>
  <c r="Q46"/>
  <c r="Q61" i="10"/>
  <c r="Q62"/>
  <c r="C61" i="4"/>
  <c r="Q53" i="10"/>
  <c r="Q54"/>
  <c r="C53" i="4"/>
  <c r="Q45" i="10"/>
  <c r="Q46"/>
  <c r="Q61" i="1"/>
  <c r="Q62"/>
  <c r="Q53"/>
  <c r="Q54"/>
  <c r="Q45"/>
  <c r="Q46"/>
  <c r="Q61" i="2"/>
  <c r="Q62"/>
  <c r="Q53"/>
  <c r="Q54"/>
  <c r="Q45"/>
  <c r="Q46"/>
  <c r="T45" i="17"/>
  <c r="T46"/>
  <c r="T45" i="19"/>
  <c r="T53"/>
  <c r="T54"/>
  <c r="T61"/>
  <c r="T62"/>
  <c r="N61" i="4"/>
  <c r="T20" i="19"/>
  <c r="N17" i="4"/>
  <c r="T22" i="19"/>
  <c r="N19" i="4"/>
  <c r="T23" i="19"/>
  <c r="N20" i="4"/>
  <c r="T24" i="19"/>
  <c r="N21" i="4"/>
  <c r="T25" i="19"/>
  <c r="N22" i="4"/>
  <c r="T26" i="19"/>
  <c r="N23" i="4"/>
  <c r="T27" i="19"/>
  <c r="N24" i="4"/>
  <c r="T28" i="19"/>
  <c r="N25" i="4"/>
  <c r="T29" i="19"/>
  <c r="N26" i="4"/>
  <c r="T13" i="19"/>
  <c r="N10" i="4"/>
  <c r="T30" i="19"/>
  <c r="N27" i="4"/>
  <c r="T31" i="19"/>
  <c r="N28" i="4"/>
  <c r="T32" i="19"/>
  <c r="N29" i="4"/>
  <c r="T33" i="19"/>
  <c r="N30" i="4"/>
  <c r="T34" i="19"/>
  <c r="N31" i="4"/>
  <c r="N65"/>
  <c r="N64"/>
  <c r="N63"/>
  <c r="N62"/>
  <c r="N60"/>
  <c r="N59"/>
  <c r="N58"/>
  <c r="N57"/>
  <c r="N56"/>
  <c r="N55"/>
  <c r="N54"/>
  <c r="N52"/>
  <c r="N51"/>
  <c r="N50"/>
  <c r="N49"/>
  <c r="N48"/>
  <c r="N47"/>
  <c r="N46"/>
  <c r="N44"/>
  <c r="N43"/>
  <c r="N42"/>
  <c r="T21" i="19"/>
  <c r="T35"/>
  <c r="D18"/>
  <c r="E18"/>
  <c r="F18"/>
  <c r="G18"/>
  <c r="H18"/>
  <c r="I18"/>
  <c r="J18"/>
  <c r="K18"/>
  <c r="L18"/>
  <c r="T18"/>
  <c r="N18"/>
  <c r="O18"/>
  <c r="P18"/>
  <c r="Q18"/>
  <c r="R18"/>
  <c r="S18"/>
  <c r="T6"/>
  <c r="T17"/>
  <c r="N14" i="4"/>
  <c r="T16" i="19"/>
  <c r="N13" i="4"/>
  <c r="T15" i="19"/>
  <c r="N12" i="4"/>
  <c r="T14" i="19"/>
  <c r="N11" i="4"/>
  <c r="T12" i="19"/>
  <c r="N9" i="4"/>
  <c r="T11" i="19"/>
  <c r="N8" i="4"/>
  <c r="T10" i="19"/>
  <c r="N7" i="4"/>
  <c r="N6"/>
  <c r="N5"/>
  <c r="T7" i="19"/>
  <c r="N4" i="4"/>
  <c r="N3"/>
  <c r="M65"/>
  <c r="C65"/>
  <c r="M64"/>
  <c r="C64"/>
  <c r="M63"/>
  <c r="C63"/>
  <c r="M62"/>
  <c r="C62"/>
  <c r="C60"/>
  <c r="M59"/>
  <c r="C59"/>
  <c r="M58"/>
  <c r="C58"/>
  <c r="M57"/>
  <c r="C57"/>
  <c r="M56"/>
  <c r="C56"/>
  <c r="M55"/>
  <c r="C55"/>
  <c r="M54"/>
  <c r="C54"/>
  <c r="C52"/>
  <c r="M51"/>
  <c r="C51"/>
  <c r="M50"/>
  <c r="C50"/>
  <c r="M49"/>
  <c r="C49"/>
  <c r="M48"/>
  <c r="C48"/>
  <c r="M47"/>
  <c r="C47"/>
  <c r="M46"/>
  <c r="C46"/>
  <c r="M45"/>
  <c r="M44"/>
  <c r="C44"/>
  <c r="M43"/>
  <c r="C43"/>
  <c r="M42"/>
  <c r="C42"/>
  <c r="M6"/>
  <c r="C6"/>
  <c r="M5"/>
  <c r="C5"/>
  <c r="M18" i="19"/>
  <c r="D19"/>
  <c r="E19"/>
  <c r="F19"/>
  <c r="G19"/>
  <c r="H19"/>
  <c r="I19"/>
  <c r="J19"/>
  <c r="K19"/>
  <c r="L19"/>
  <c r="M19"/>
  <c r="N19"/>
  <c r="O19"/>
  <c r="P19"/>
  <c r="Q19"/>
  <c r="R19"/>
  <c r="S19"/>
  <c r="D35"/>
  <c r="E35"/>
  <c r="F35"/>
  <c r="G35"/>
  <c r="H35"/>
  <c r="I35"/>
  <c r="J35"/>
  <c r="K35"/>
  <c r="L35"/>
  <c r="M35"/>
  <c r="N35"/>
  <c r="O35"/>
  <c r="P35"/>
  <c r="Q35"/>
  <c r="R35"/>
  <c r="S35"/>
  <c r="D36"/>
  <c r="E36"/>
  <c r="F36"/>
  <c r="G36"/>
  <c r="H36"/>
  <c r="I36"/>
  <c r="J36"/>
  <c r="K36"/>
  <c r="L36"/>
  <c r="M36"/>
  <c r="N36"/>
  <c r="O36"/>
  <c r="P36"/>
  <c r="Q36"/>
  <c r="R36"/>
  <c r="S36"/>
  <c r="D37"/>
  <c r="E37"/>
  <c r="F37"/>
  <c r="G37"/>
  <c r="H37"/>
  <c r="I37"/>
  <c r="J37"/>
  <c r="K37"/>
  <c r="L37"/>
  <c r="M37"/>
  <c r="N37"/>
  <c r="O37"/>
  <c r="P37"/>
  <c r="Q37"/>
  <c r="R37"/>
  <c r="S37"/>
  <c r="D38"/>
  <c r="E38"/>
  <c r="E39"/>
  <c r="F38"/>
  <c r="G38"/>
  <c r="G39"/>
  <c r="H38"/>
  <c r="I38"/>
  <c r="I39"/>
  <c r="J38"/>
  <c r="K38"/>
  <c r="K39"/>
  <c r="L38"/>
  <c r="M38"/>
  <c r="M39"/>
  <c r="N38"/>
  <c r="O38"/>
  <c r="O39"/>
  <c r="P38"/>
  <c r="Q38"/>
  <c r="Q39"/>
  <c r="R38"/>
  <c r="S38"/>
  <c r="S39"/>
  <c r="T38"/>
  <c r="D39"/>
  <c r="F39"/>
  <c r="H39"/>
  <c r="J39"/>
  <c r="L39"/>
  <c r="N39"/>
  <c r="P39"/>
  <c r="R39"/>
  <c r="D40"/>
  <c r="E40"/>
  <c r="F40"/>
  <c r="G40"/>
  <c r="H40"/>
  <c r="I40"/>
  <c r="J40"/>
  <c r="K40"/>
  <c r="L40"/>
  <c r="M40"/>
  <c r="N40"/>
  <c r="O40"/>
  <c r="P40"/>
  <c r="Q40"/>
  <c r="R40"/>
  <c r="S40"/>
  <c r="D41"/>
  <c r="E41"/>
  <c r="F41"/>
  <c r="G41"/>
  <c r="H41"/>
  <c r="I41"/>
  <c r="J41"/>
  <c r="K41"/>
  <c r="L41"/>
  <c r="M41"/>
  <c r="N41"/>
  <c r="O41"/>
  <c r="P41"/>
  <c r="Q41"/>
  <c r="R41"/>
  <c r="S41"/>
  <c r="D42"/>
  <c r="E42"/>
  <c r="F42"/>
  <c r="G42"/>
  <c r="H42"/>
  <c r="I42"/>
  <c r="J42"/>
  <c r="K42"/>
  <c r="L42"/>
  <c r="M42"/>
  <c r="N42"/>
  <c r="O42"/>
  <c r="P42"/>
  <c r="Q42"/>
  <c r="R42"/>
  <c r="S42"/>
  <c r="D67"/>
  <c r="E67"/>
  <c r="F67"/>
  <c r="G67"/>
  <c r="H67"/>
  <c r="I67"/>
  <c r="J67"/>
  <c r="K67"/>
  <c r="L67"/>
  <c r="M67"/>
  <c r="N67"/>
  <c r="O67"/>
  <c r="P67"/>
  <c r="Q67"/>
  <c r="R67"/>
  <c r="S67"/>
  <c r="Q13" i="3"/>
  <c r="Q24" i="2"/>
  <c r="G10" i="4"/>
  <c r="G38" s="1"/>
  <c r="F21"/>
  <c r="T34" i="17"/>
  <c r="M31" i="4"/>
  <c r="T33" i="17"/>
  <c r="M30" i="4"/>
  <c r="T32" i="17"/>
  <c r="M29" i="4"/>
  <c r="T31" i="17"/>
  <c r="M28" i="4"/>
  <c r="T30" i="17"/>
  <c r="M27" i="4"/>
  <c r="T29" i="17"/>
  <c r="M26" i="4"/>
  <c r="T28" i="17"/>
  <c r="M25" i="4"/>
  <c r="T27" i="17"/>
  <c r="M24" i="4"/>
  <c r="T26" i="17"/>
  <c r="M23" i="4"/>
  <c r="T25" i="17"/>
  <c r="M22" i="4"/>
  <c r="T24" i="17"/>
  <c r="M21" i="4"/>
  <c r="T23" i="17"/>
  <c r="M20" i="4"/>
  <c r="T22" i="17"/>
  <c r="M19" i="4"/>
  <c r="T21" i="17"/>
  <c r="M18" i="4"/>
  <c r="T20" i="17"/>
  <c r="M17" i="4"/>
  <c r="T35" i="17"/>
  <c r="M32" i="4"/>
  <c r="P38" i="17"/>
  <c r="M61"/>
  <c r="M45"/>
  <c r="K67"/>
  <c r="I38"/>
  <c r="H18"/>
  <c r="H19"/>
  <c r="I18"/>
  <c r="I19"/>
  <c r="J18"/>
  <c r="J19"/>
  <c r="K18"/>
  <c r="K19"/>
  <c r="L18"/>
  <c r="L19"/>
  <c r="M18"/>
  <c r="M19"/>
  <c r="N18"/>
  <c r="N19"/>
  <c r="O18"/>
  <c r="O19"/>
  <c r="P18"/>
  <c r="P19"/>
  <c r="Q18"/>
  <c r="Q19"/>
  <c r="R18"/>
  <c r="R19"/>
  <c r="S18"/>
  <c r="S19"/>
  <c r="T6"/>
  <c r="M3" i="4"/>
  <c r="D18" i="17"/>
  <c r="E67"/>
  <c r="F67"/>
  <c r="F35"/>
  <c r="F36"/>
  <c r="F37"/>
  <c r="F39"/>
  <c r="F38"/>
  <c r="F41"/>
  <c r="F18"/>
  <c r="F19"/>
  <c r="T7"/>
  <c r="M4" i="4"/>
  <c r="T10" i="17"/>
  <c r="M7" i="4"/>
  <c r="T11" i="17"/>
  <c r="M8" i="4"/>
  <c r="T12" i="17"/>
  <c r="M9" i="4"/>
  <c r="T13" i="17"/>
  <c r="M10" i="4"/>
  <c r="T14" i="17"/>
  <c r="M11" i="4"/>
  <c r="T15" i="17"/>
  <c r="M12" i="4"/>
  <c r="T16" i="17"/>
  <c r="M13" i="4"/>
  <c r="T17" i="17"/>
  <c r="M14" i="4"/>
  <c r="E18" i="17"/>
  <c r="T18"/>
  <c r="G18"/>
  <c r="G19"/>
  <c r="D19"/>
  <c r="E19"/>
  <c r="D35"/>
  <c r="E35"/>
  <c r="E36"/>
  <c r="E37"/>
  <c r="E39"/>
  <c r="G35"/>
  <c r="H35"/>
  <c r="H36"/>
  <c r="H37"/>
  <c r="H39"/>
  <c r="I35"/>
  <c r="I36"/>
  <c r="I37"/>
  <c r="I39"/>
  <c r="J35"/>
  <c r="K35"/>
  <c r="L35"/>
  <c r="M35"/>
  <c r="N35"/>
  <c r="O35"/>
  <c r="P35"/>
  <c r="P36"/>
  <c r="P37"/>
  <c r="P39"/>
  <c r="Q35"/>
  <c r="R35"/>
  <c r="R36"/>
  <c r="R37"/>
  <c r="R39"/>
  <c r="S35"/>
  <c r="D36"/>
  <c r="D37"/>
  <c r="D39"/>
  <c r="G36"/>
  <c r="G37"/>
  <c r="G39"/>
  <c r="J36"/>
  <c r="J37"/>
  <c r="J39"/>
  <c r="K36"/>
  <c r="L36"/>
  <c r="L37"/>
  <c r="L39"/>
  <c r="M36"/>
  <c r="N36"/>
  <c r="N37"/>
  <c r="N39"/>
  <c r="O36"/>
  <c r="Q36"/>
  <c r="Q37"/>
  <c r="Q39"/>
  <c r="S36"/>
  <c r="S37"/>
  <c r="S39"/>
  <c r="K37"/>
  <c r="K39"/>
  <c r="M37"/>
  <c r="M39"/>
  <c r="O37"/>
  <c r="O39"/>
  <c r="D38"/>
  <c r="E38"/>
  <c r="G38"/>
  <c r="H38"/>
  <c r="J38"/>
  <c r="K38"/>
  <c r="L38"/>
  <c r="M38"/>
  <c r="N38"/>
  <c r="O38"/>
  <c r="Q38"/>
  <c r="R38"/>
  <c r="S38"/>
  <c r="T38"/>
  <c r="E40"/>
  <c r="G40"/>
  <c r="H40"/>
  <c r="J40"/>
  <c r="K40"/>
  <c r="L40"/>
  <c r="M40"/>
  <c r="N40"/>
  <c r="O40"/>
  <c r="Q40"/>
  <c r="R40"/>
  <c r="S40"/>
  <c r="T40"/>
  <c r="E41"/>
  <c r="G41"/>
  <c r="H41"/>
  <c r="J41"/>
  <c r="K41"/>
  <c r="L41"/>
  <c r="M41"/>
  <c r="N41"/>
  <c r="O41"/>
  <c r="Q41"/>
  <c r="R41"/>
  <c r="S41"/>
  <c r="T41"/>
  <c r="E42"/>
  <c r="G42"/>
  <c r="H42"/>
  <c r="J42"/>
  <c r="K42"/>
  <c r="L42"/>
  <c r="M42"/>
  <c r="N42"/>
  <c r="O42"/>
  <c r="Q42"/>
  <c r="R42"/>
  <c r="S42"/>
  <c r="T53"/>
  <c r="T61"/>
  <c r="M60" i="4"/>
  <c r="T62" i="17"/>
  <c r="M61" i="4"/>
  <c r="D67" i="17"/>
  <c r="G67"/>
  <c r="H67"/>
  <c r="I67"/>
  <c r="J67"/>
  <c r="L67"/>
  <c r="M67"/>
  <c r="N67"/>
  <c r="O67"/>
  <c r="P67"/>
  <c r="Q67"/>
  <c r="R67"/>
  <c r="S67"/>
  <c r="L65" i="4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4"/>
  <c r="L43"/>
  <c r="L42"/>
  <c r="L9"/>
  <c r="L7"/>
  <c r="L6"/>
  <c r="L5"/>
  <c r="L3"/>
  <c r="J67" i="16"/>
  <c r="D67"/>
  <c r="S6"/>
  <c r="S7"/>
  <c r="L4" i="4"/>
  <c r="S10" i="16"/>
  <c r="S11"/>
  <c r="L8" i="4"/>
  <c r="S12" i="16"/>
  <c r="S13"/>
  <c r="L10" i="4"/>
  <c r="L37" s="1"/>
  <c r="S14" i="16"/>
  <c r="L11" i="4"/>
  <c r="S15" i="16"/>
  <c r="L12" i="4"/>
  <c r="S16" i="16"/>
  <c r="L13" i="4"/>
  <c r="S17" i="16"/>
  <c r="L14" i="4"/>
  <c r="D18" i="16"/>
  <c r="E18"/>
  <c r="F18"/>
  <c r="G18"/>
  <c r="H18"/>
  <c r="I18"/>
  <c r="J18"/>
  <c r="K18"/>
  <c r="L18"/>
  <c r="M18"/>
  <c r="N18"/>
  <c r="O18"/>
  <c r="P18"/>
  <c r="Q18"/>
  <c r="R18"/>
  <c r="S18"/>
  <c r="L15" i="4"/>
  <c r="D19" i="16"/>
  <c r="E19"/>
  <c r="F19"/>
  <c r="G19"/>
  <c r="H19"/>
  <c r="I19"/>
  <c r="J19"/>
  <c r="K19"/>
  <c r="L19"/>
  <c r="M19"/>
  <c r="N19"/>
  <c r="O19"/>
  <c r="P19"/>
  <c r="Q19"/>
  <c r="R19"/>
  <c r="S19"/>
  <c r="L16" i="4"/>
  <c r="S20" i="16"/>
  <c r="L17" i="4"/>
  <c r="S21" i="16"/>
  <c r="L18" i="4"/>
  <c r="S22" i="16"/>
  <c r="L19" i="4"/>
  <c r="S23" i="16"/>
  <c r="L20" i="4"/>
  <c r="S24" i="16"/>
  <c r="L21" i="4"/>
  <c r="S25" i="16"/>
  <c r="L22" i="4"/>
  <c r="S26" i="16"/>
  <c r="L23" i="4"/>
  <c r="S27" i="16"/>
  <c r="L24" i="4"/>
  <c r="S28" i="16"/>
  <c r="L25" i="4"/>
  <c r="S29" i="16"/>
  <c r="L26" i="4"/>
  <c r="S30" i="16"/>
  <c r="L27" i="4"/>
  <c r="S31" i="16"/>
  <c r="L28" i="4"/>
  <c r="S32" i="16"/>
  <c r="L29" i="4"/>
  <c r="S33" i="16"/>
  <c r="L30" i="4"/>
  <c r="S34" i="16"/>
  <c r="L31" i="4"/>
  <c r="D35" i="16"/>
  <c r="E35"/>
  <c r="F35"/>
  <c r="G35"/>
  <c r="H35"/>
  <c r="I35"/>
  <c r="J35"/>
  <c r="J36"/>
  <c r="J37"/>
  <c r="J39"/>
  <c r="K35"/>
  <c r="L35"/>
  <c r="L36"/>
  <c r="L37"/>
  <c r="L39"/>
  <c r="M35"/>
  <c r="N35"/>
  <c r="N36"/>
  <c r="N37"/>
  <c r="N39"/>
  <c r="O35"/>
  <c r="P35"/>
  <c r="Q35"/>
  <c r="R35"/>
  <c r="D36"/>
  <c r="E36"/>
  <c r="F36"/>
  <c r="G36"/>
  <c r="I36"/>
  <c r="K36"/>
  <c r="M36"/>
  <c r="P36"/>
  <c r="Q36"/>
  <c r="R36"/>
  <c r="D37"/>
  <c r="E37"/>
  <c r="F37"/>
  <c r="G37"/>
  <c r="I37"/>
  <c r="I39"/>
  <c r="K37"/>
  <c r="K39"/>
  <c r="M37"/>
  <c r="M39"/>
  <c r="P37"/>
  <c r="Q37"/>
  <c r="R37"/>
  <c r="D38"/>
  <c r="E38"/>
  <c r="F38"/>
  <c r="G38"/>
  <c r="H38"/>
  <c r="I38"/>
  <c r="J38"/>
  <c r="K38"/>
  <c r="L38"/>
  <c r="M38"/>
  <c r="N38"/>
  <c r="O38"/>
  <c r="P38"/>
  <c r="Q38"/>
  <c r="R38"/>
  <c r="S38"/>
  <c r="D39"/>
  <c r="E39"/>
  <c r="F39"/>
  <c r="G39"/>
  <c r="H39"/>
  <c r="O39"/>
  <c r="P39"/>
  <c r="Q39"/>
  <c r="R39"/>
  <c r="E40"/>
  <c r="F40"/>
  <c r="G40"/>
  <c r="H40"/>
  <c r="I40"/>
  <c r="J40"/>
  <c r="K40"/>
  <c r="L40"/>
  <c r="M40"/>
  <c r="N40"/>
  <c r="O40"/>
  <c r="P40"/>
  <c r="Q40"/>
  <c r="R40"/>
  <c r="E41"/>
  <c r="F41"/>
  <c r="G41"/>
  <c r="H41"/>
  <c r="I41"/>
  <c r="J41"/>
  <c r="K41"/>
  <c r="L41"/>
  <c r="M41"/>
  <c r="N41"/>
  <c r="O41"/>
  <c r="P41"/>
  <c r="Q41"/>
  <c r="R41"/>
  <c r="E42"/>
  <c r="F42"/>
  <c r="G42"/>
  <c r="I42"/>
  <c r="J42"/>
  <c r="K42"/>
  <c r="L42"/>
  <c r="M42"/>
  <c r="N42"/>
  <c r="O42"/>
  <c r="P42"/>
  <c r="Q42"/>
  <c r="R42"/>
  <c r="E67"/>
  <c r="F67"/>
  <c r="G67"/>
  <c r="H67"/>
  <c r="I67"/>
  <c r="K67"/>
  <c r="L67"/>
  <c r="M67"/>
  <c r="N67"/>
  <c r="O67"/>
  <c r="P67"/>
  <c r="Q67"/>
  <c r="R67"/>
  <c r="Q19" i="8"/>
  <c r="H19"/>
  <c r="F35" i="2"/>
  <c r="F41"/>
  <c r="H41" i="8"/>
  <c r="Q41"/>
  <c r="D35" i="13"/>
  <c r="D38"/>
  <c r="E35"/>
  <c r="E41"/>
  <c r="E38"/>
  <c r="E18"/>
  <c r="E19"/>
  <c r="F18"/>
  <c r="F19"/>
  <c r="G18"/>
  <c r="G19"/>
  <c r="H18"/>
  <c r="H19"/>
  <c r="I18"/>
  <c r="I19"/>
  <c r="J18"/>
  <c r="J19"/>
  <c r="K18"/>
  <c r="K19"/>
  <c r="L18"/>
  <c r="L19"/>
  <c r="M18"/>
  <c r="M19"/>
  <c r="N18"/>
  <c r="N19"/>
  <c r="O18"/>
  <c r="O19"/>
  <c r="P18"/>
  <c r="P19"/>
  <c r="Q18"/>
  <c r="Q19"/>
  <c r="R18"/>
  <c r="R19"/>
  <c r="D18"/>
  <c r="D19"/>
  <c r="S18"/>
  <c r="Q35"/>
  <c r="Q41"/>
  <c r="S20"/>
  <c r="K17" i="4"/>
  <c r="S21" i="13"/>
  <c r="K18" i="4"/>
  <c r="S22" i="13"/>
  <c r="K19" i="4"/>
  <c r="S23" i="13"/>
  <c r="K20" i="4"/>
  <c r="S24" i="13"/>
  <c r="K21" i="4"/>
  <c r="S25" i="13"/>
  <c r="K22" i="4"/>
  <c r="S26" i="13"/>
  <c r="K23" i="4"/>
  <c r="S27" i="13"/>
  <c r="K24" i="4"/>
  <c r="S28" i="13"/>
  <c r="K25" i="4"/>
  <c r="S29" i="13"/>
  <c r="K26" i="4"/>
  <c r="S30" i="13"/>
  <c r="K27" i="4"/>
  <c r="S31" i="13"/>
  <c r="K28" i="4"/>
  <c r="S32" i="13"/>
  <c r="K29" i="4"/>
  <c r="S33" i="13"/>
  <c r="K30" i="4"/>
  <c r="S34" i="13"/>
  <c r="K31" i="4"/>
  <c r="S35" i="13"/>
  <c r="K32" i="4"/>
  <c r="S7" i="13"/>
  <c r="K4" i="4"/>
  <c r="Q20" i="11"/>
  <c r="B17" i="4"/>
  <c r="Q21" i="11"/>
  <c r="B18" i="4"/>
  <c r="Q22" i="11"/>
  <c r="B19" i="4"/>
  <c r="Q23" i="11"/>
  <c r="B20" i="4"/>
  <c r="Q24" i="11"/>
  <c r="B21" i="4"/>
  <c r="Q25" i="11"/>
  <c r="B22" i="4"/>
  <c r="Q26" i="11"/>
  <c r="B23" i="4"/>
  <c r="Q27" i="11"/>
  <c r="B24" i="4"/>
  <c r="Q28" i="11"/>
  <c r="B25" i="4"/>
  <c r="Q29" i="11"/>
  <c r="B26" i="4"/>
  <c r="Q30" i="11"/>
  <c r="B27" i="4"/>
  <c r="Q31" i="11"/>
  <c r="B28" i="4"/>
  <c r="Q32" i="11"/>
  <c r="B29" i="4"/>
  <c r="Q33" i="11"/>
  <c r="B30" i="4"/>
  <c r="Q34" i="11"/>
  <c r="B31" i="4"/>
  <c r="Q7" i="11"/>
  <c r="B4" i="4"/>
  <c r="P35" i="11"/>
  <c r="P41"/>
  <c r="O35"/>
  <c r="O41"/>
  <c r="N35"/>
  <c r="N41"/>
  <c r="M35"/>
  <c r="M41"/>
  <c r="L35"/>
  <c r="L41"/>
  <c r="K35"/>
  <c r="K41"/>
  <c r="J35"/>
  <c r="J41"/>
  <c r="I35"/>
  <c r="I41"/>
  <c r="H35"/>
  <c r="H41"/>
  <c r="Q20" i="10"/>
  <c r="C17" i="4"/>
  <c r="Q21" i="10"/>
  <c r="C18" i="4"/>
  <c r="Q22" i="10"/>
  <c r="C19" i="4"/>
  <c r="Q23" i="10"/>
  <c r="C20" i="4"/>
  <c r="Q24" i="10"/>
  <c r="C21" i="4"/>
  <c r="Q25" i="10"/>
  <c r="C22" i="4"/>
  <c r="Q26" i="10"/>
  <c r="C23" i="4"/>
  <c r="Q27" i="10"/>
  <c r="C24" i="4"/>
  <c r="Q28" i="10"/>
  <c r="C25" i="4"/>
  <c r="Q29" i="10"/>
  <c r="C26" i="4"/>
  <c r="Q30" i="10"/>
  <c r="C27" i="4"/>
  <c r="Q31" i="10"/>
  <c r="C28" i="4"/>
  <c r="Q32" i="10"/>
  <c r="C29" i="4"/>
  <c r="Q33" i="10"/>
  <c r="C30" i="4"/>
  <c r="Q34" i="10"/>
  <c r="C31" i="4"/>
  <c r="Q7" i="10"/>
  <c r="C4" i="4"/>
  <c r="P35" i="10"/>
  <c r="P41"/>
  <c r="O35"/>
  <c r="O41"/>
  <c r="N35"/>
  <c r="N41"/>
  <c r="M35"/>
  <c r="M41"/>
  <c r="L35"/>
  <c r="L41"/>
  <c r="K35"/>
  <c r="K41"/>
  <c r="J35"/>
  <c r="J41"/>
  <c r="I35"/>
  <c r="I41"/>
  <c r="H35"/>
  <c r="H41"/>
  <c r="Q20" i="9"/>
  <c r="D17" i="4"/>
  <c r="Q21" i="9"/>
  <c r="D18" i="4"/>
  <c r="Q22" i="9"/>
  <c r="D19" i="4"/>
  <c r="Q23" i="9"/>
  <c r="D20" i="4"/>
  <c r="Q24" i="9"/>
  <c r="D21" i="4"/>
  <c r="Q25" i="9"/>
  <c r="D22" i="4"/>
  <c r="Q26" i="9"/>
  <c r="D23" i="4"/>
  <c r="Q27" i="9"/>
  <c r="D24" i="4"/>
  <c r="Q28" i="9"/>
  <c r="D25" i="4"/>
  <c r="Q29" i="9"/>
  <c r="D26" i="4"/>
  <c r="Q30" i="9"/>
  <c r="D27" i="4"/>
  <c r="Q31" i="9"/>
  <c r="D28" i="4"/>
  <c r="Q32" i="9"/>
  <c r="D29" i="4"/>
  <c r="Q33" i="9"/>
  <c r="D30" i="4"/>
  <c r="Q34" i="9"/>
  <c r="D31" i="4"/>
  <c r="Q7" i="9"/>
  <c r="D4" i="4"/>
  <c r="P35" i="9"/>
  <c r="P41"/>
  <c r="O35"/>
  <c r="O41"/>
  <c r="N35"/>
  <c r="N41"/>
  <c r="M35"/>
  <c r="M41"/>
  <c r="L35"/>
  <c r="L41"/>
  <c r="K35"/>
  <c r="K41"/>
  <c r="J35"/>
  <c r="J41"/>
  <c r="I35"/>
  <c r="I41"/>
  <c r="H35"/>
  <c r="H41"/>
  <c r="Q20" i="1"/>
  <c r="E17" i="4"/>
  <c r="Q21" i="1"/>
  <c r="E18" i="4"/>
  <c r="Q22" i="1"/>
  <c r="E19" i="4"/>
  <c r="Q23" i="1"/>
  <c r="E20" i="4"/>
  <c r="Q24" i="1"/>
  <c r="E21" i="4"/>
  <c r="Q25" i="1"/>
  <c r="E22" i="4"/>
  <c r="Q26" i="1"/>
  <c r="E23" i="4"/>
  <c r="Q27" i="1"/>
  <c r="E24" i="4"/>
  <c r="Q28" i="1"/>
  <c r="E25" i="4"/>
  <c r="Q29" i="1"/>
  <c r="E26" i="4"/>
  <c r="Q30" i="1"/>
  <c r="E27" i="4"/>
  <c r="Q31" i="1"/>
  <c r="E28" i="4"/>
  <c r="Q32" i="1"/>
  <c r="E29" i="4"/>
  <c r="Q33" i="1"/>
  <c r="E30" i="4"/>
  <c r="Q34" i="1"/>
  <c r="E31" i="4"/>
  <c r="Q7" i="1"/>
  <c r="E4" i="4"/>
  <c r="P35" i="1"/>
  <c r="P41"/>
  <c r="O35"/>
  <c r="O41"/>
  <c r="N35"/>
  <c r="N41"/>
  <c r="M35"/>
  <c r="M41"/>
  <c r="L35"/>
  <c r="L41"/>
  <c r="K35"/>
  <c r="K41"/>
  <c r="J35"/>
  <c r="J41"/>
  <c r="I35"/>
  <c r="I41"/>
  <c r="H35"/>
  <c r="H41"/>
  <c r="Q20" i="2"/>
  <c r="Q21"/>
  <c r="F18" i="4"/>
  <c r="F35" s="1"/>
  <c r="Q22" i="2"/>
  <c r="F19" i="4"/>
  <c r="Q23" i="2"/>
  <c r="F20" i="4"/>
  <c r="Q25" i="2"/>
  <c r="F22" i="4"/>
  <c r="Q26" i="2"/>
  <c r="F23" i="4"/>
  <c r="Q27" i="2"/>
  <c r="F24" i="4"/>
  <c r="Q28" i="2"/>
  <c r="F25" i="4"/>
  <c r="Q29" i="2"/>
  <c r="F26" i="4"/>
  <c r="Q30" i="2"/>
  <c r="F27" i="4"/>
  <c r="F38" s="1"/>
  <c r="Q31" i="2"/>
  <c r="F28" i="4"/>
  <c r="Q32" i="2"/>
  <c r="F29" i="4"/>
  <c r="Q33" i="2"/>
  <c r="F30" i="4"/>
  <c r="Q34" i="2"/>
  <c r="F31" i="4"/>
  <c r="Q7" i="2"/>
  <c r="F4" i="4"/>
  <c r="P35" i="2"/>
  <c r="P41"/>
  <c r="O35"/>
  <c r="O41"/>
  <c r="N35"/>
  <c r="N41"/>
  <c r="M35"/>
  <c r="M41"/>
  <c r="L35"/>
  <c r="L41"/>
  <c r="K35"/>
  <c r="K41"/>
  <c r="J35"/>
  <c r="J41"/>
  <c r="I35"/>
  <c r="I41"/>
  <c r="H35"/>
  <c r="H41"/>
  <c r="Q20" i="3"/>
  <c r="G17" i="4"/>
  <c r="Q21" i="3"/>
  <c r="G18" i="4"/>
  <c r="G35" s="1"/>
  <c r="Q22" i="3"/>
  <c r="G19" i="4"/>
  <c r="Q23" i="3"/>
  <c r="G20" i="4"/>
  <c r="Q24" i="3"/>
  <c r="G21" i="4"/>
  <c r="Q25" i="3"/>
  <c r="G22" i="4"/>
  <c r="Q26" i="3"/>
  <c r="G23" i="4"/>
  <c r="Q27" i="3"/>
  <c r="G24" i="4"/>
  <c r="Q28" i="3"/>
  <c r="G25" i="4"/>
  <c r="Q29" i="3"/>
  <c r="G26" i="4"/>
  <c r="Q30" i="3"/>
  <c r="G27" i="4"/>
  <c r="Q31" i="3"/>
  <c r="G28" i="4"/>
  <c r="Q32" i="3"/>
  <c r="G29" i="4"/>
  <c r="Q33" i="3"/>
  <c r="G30" i="4"/>
  <c r="Q34" i="3"/>
  <c r="G31" i="4"/>
  <c r="Q7" i="3"/>
  <c r="G4" i="4"/>
  <c r="P35" i="3"/>
  <c r="P41"/>
  <c r="O35"/>
  <c r="O41"/>
  <c r="N35"/>
  <c r="M35"/>
  <c r="M41"/>
  <c r="L35"/>
  <c r="L41"/>
  <c r="K35"/>
  <c r="K41"/>
  <c r="J35"/>
  <c r="J41"/>
  <c r="I35"/>
  <c r="I41"/>
  <c r="H35"/>
  <c r="H41"/>
  <c r="Q20" i="5"/>
  <c r="H17" i="4"/>
  <c r="Q21" i="5"/>
  <c r="H18" i="4"/>
  <c r="Q22" i="5"/>
  <c r="H19" i="4"/>
  <c r="Q23" i="5"/>
  <c r="H20" i="4"/>
  <c r="Q24" i="5"/>
  <c r="H21" i="4"/>
  <c r="Q25" i="5"/>
  <c r="H22" i="4"/>
  <c r="Q26" i="5"/>
  <c r="H23" i="4"/>
  <c r="Q27" i="5"/>
  <c r="H24" i="4"/>
  <c r="Q28" i="5"/>
  <c r="H25" i="4"/>
  <c r="H39" s="1"/>
  <c r="Q29" i="5"/>
  <c r="H26" i="4"/>
  <c r="Q30" i="5"/>
  <c r="H27" i="4"/>
  <c r="Q31" i="5"/>
  <c r="H28" i="4"/>
  <c r="Q32" i="5"/>
  <c r="H29" i="4"/>
  <c r="Q33" i="5"/>
  <c r="H30" i="4"/>
  <c r="Q34" i="5"/>
  <c r="H31" i="4"/>
  <c r="Q7" i="5"/>
  <c r="H4" i="4"/>
  <c r="P35" i="5"/>
  <c r="P41"/>
  <c r="O35"/>
  <c r="O41"/>
  <c r="N35"/>
  <c r="N41"/>
  <c r="M35"/>
  <c r="M41"/>
  <c r="L35"/>
  <c r="L41"/>
  <c r="K35"/>
  <c r="K41"/>
  <c r="J35"/>
  <c r="J41"/>
  <c r="I35"/>
  <c r="I41"/>
  <c r="H35"/>
  <c r="H41"/>
  <c r="Q20" i="6"/>
  <c r="I17" i="4"/>
  <c r="Q21" i="6"/>
  <c r="I18" i="4"/>
  <c r="I35" s="1"/>
  <c r="Q22" i="6"/>
  <c r="I19" i="4"/>
  <c r="Q23" i="6"/>
  <c r="I20" i="4"/>
  <c r="Q24" i="6"/>
  <c r="I21" i="4"/>
  <c r="Q25" i="6"/>
  <c r="I22" i="4"/>
  <c r="Q26" i="6"/>
  <c r="I23" i="4"/>
  <c r="Q27" i="6"/>
  <c r="I24" i="4"/>
  <c r="Q28" i="6"/>
  <c r="I25" i="4"/>
  <c r="Q29" i="6"/>
  <c r="I26" i="4"/>
  <c r="Q30" i="6"/>
  <c r="I27" i="4"/>
  <c r="Q31" i="6"/>
  <c r="I28" i="4"/>
  <c r="Q32" i="6"/>
  <c r="I29" i="4"/>
  <c r="Q33" i="6"/>
  <c r="I30" i="4"/>
  <c r="Q34" i="6"/>
  <c r="I31" i="4"/>
  <c r="Q7" i="6"/>
  <c r="I4" i="4"/>
  <c r="P35" i="6"/>
  <c r="P41"/>
  <c r="O35"/>
  <c r="O41"/>
  <c r="N35"/>
  <c r="N41"/>
  <c r="M35"/>
  <c r="M41"/>
  <c r="L35"/>
  <c r="L41"/>
  <c r="K35"/>
  <c r="K41"/>
  <c r="J35"/>
  <c r="J41"/>
  <c r="I35"/>
  <c r="I41"/>
  <c r="H35"/>
  <c r="H41"/>
  <c r="G35" i="13"/>
  <c r="G41"/>
  <c r="H35"/>
  <c r="H41"/>
  <c r="I35"/>
  <c r="I41"/>
  <c r="J35"/>
  <c r="J41"/>
  <c r="K35"/>
  <c r="K41"/>
  <c r="L35"/>
  <c r="L41"/>
  <c r="M35"/>
  <c r="M41"/>
  <c r="N35"/>
  <c r="N41"/>
  <c r="O35"/>
  <c r="O41"/>
  <c r="P35"/>
  <c r="P41"/>
  <c r="R35"/>
  <c r="R41"/>
  <c r="F35"/>
  <c r="F41"/>
  <c r="R36"/>
  <c r="R37"/>
  <c r="R39"/>
  <c r="R38"/>
  <c r="S13"/>
  <c r="K10" i="4"/>
  <c r="K38" s="1"/>
  <c r="G35" i="10"/>
  <c r="G41"/>
  <c r="G36"/>
  <c r="G37"/>
  <c r="G39"/>
  <c r="G38"/>
  <c r="H36"/>
  <c r="H37"/>
  <c r="H39"/>
  <c r="H38"/>
  <c r="I36"/>
  <c r="I37"/>
  <c r="I39"/>
  <c r="I38"/>
  <c r="J36"/>
  <c r="J37"/>
  <c r="J39"/>
  <c r="J38"/>
  <c r="K36"/>
  <c r="K37"/>
  <c r="K39"/>
  <c r="K38"/>
  <c r="L36"/>
  <c r="L37"/>
  <c r="L39"/>
  <c r="L38"/>
  <c r="M36"/>
  <c r="M37"/>
  <c r="M39"/>
  <c r="M38"/>
  <c r="N38"/>
  <c r="N39"/>
  <c r="O36"/>
  <c r="O37"/>
  <c r="O38"/>
  <c r="P36"/>
  <c r="P37"/>
  <c r="P38"/>
  <c r="Q13"/>
  <c r="C10" i="4"/>
  <c r="C40" s="1"/>
  <c r="Q38" i="10"/>
  <c r="G35" i="9"/>
  <c r="G41"/>
  <c r="G38"/>
  <c r="H36"/>
  <c r="H37"/>
  <c r="H38"/>
  <c r="H39"/>
  <c r="I36"/>
  <c r="I37"/>
  <c r="I38"/>
  <c r="I39"/>
  <c r="J36"/>
  <c r="J37"/>
  <c r="J38"/>
  <c r="J39"/>
  <c r="K36"/>
  <c r="K37"/>
  <c r="K38"/>
  <c r="K39"/>
  <c r="L36"/>
  <c r="L37"/>
  <c r="L38"/>
  <c r="L39"/>
  <c r="M36"/>
  <c r="M37"/>
  <c r="M38"/>
  <c r="M39"/>
  <c r="N39"/>
  <c r="O36"/>
  <c r="O37"/>
  <c r="O39"/>
  <c r="O38"/>
  <c r="P36"/>
  <c r="P37"/>
  <c r="P39"/>
  <c r="P38"/>
  <c r="Q13"/>
  <c r="D10" i="4"/>
  <c r="G35" i="1"/>
  <c r="G41"/>
  <c r="G36"/>
  <c r="G37"/>
  <c r="G39"/>
  <c r="G38"/>
  <c r="H36"/>
  <c r="H37"/>
  <c r="H39"/>
  <c r="H38"/>
  <c r="I36"/>
  <c r="I37"/>
  <c r="I39"/>
  <c r="I38"/>
  <c r="J36"/>
  <c r="J37"/>
  <c r="J39"/>
  <c r="J38"/>
  <c r="K36"/>
  <c r="K37"/>
  <c r="K39"/>
  <c r="K38"/>
  <c r="L36"/>
  <c r="L37"/>
  <c r="L39"/>
  <c r="L38"/>
  <c r="M36"/>
  <c r="M37"/>
  <c r="M39"/>
  <c r="M38"/>
  <c r="N39"/>
  <c r="O36"/>
  <c r="O37"/>
  <c r="O38"/>
  <c r="O39"/>
  <c r="P36"/>
  <c r="P37"/>
  <c r="P38"/>
  <c r="P39"/>
  <c r="Q13"/>
  <c r="E10" i="4"/>
  <c r="E38" s="1"/>
  <c r="Q38" i="1"/>
  <c r="G35" i="2"/>
  <c r="G41"/>
  <c r="G38"/>
  <c r="H36"/>
  <c r="H37"/>
  <c r="H38"/>
  <c r="H39"/>
  <c r="I36"/>
  <c r="I37"/>
  <c r="I38"/>
  <c r="I39"/>
  <c r="J36"/>
  <c r="J37"/>
  <c r="J38"/>
  <c r="J39"/>
  <c r="K36"/>
  <c r="K37"/>
  <c r="K38"/>
  <c r="K39"/>
  <c r="L36"/>
  <c r="L37"/>
  <c r="L38"/>
  <c r="L39"/>
  <c r="M36"/>
  <c r="M37"/>
  <c r="M38"/>
  <c r="M39"/>
  <c r="N39"/>
  <c r="O36"/>
  <c r="O37"/>
  <c r="O39"/>
  <c r="O38"/>
  <c r="P36"/>
  <c r="P37"/>
  <c r="P39"/>
  <c r="P38"/>
  <c r="Q13"/>
  <c r="F10" i="4"/>
  <c r="G35" i="3"/>
  <c r="G41"/>
  <c r="G36"/>
  <c r="G37"/>
  <c r="G39"/>
  <c r="G38"/>
  <c r="H36"/>
  <c r="H37"/>
  <c r="H39"/>
  <c r="H38"/>
  <c r="I36"/>
  <c r="I37"/>
  <c r="I39"/>
  <c r="I38"/>
  <c r="J36"/>
  <c r="J37"/>
  <c r="J39"/>
  <c r="J38"/>
  <c r="K36"/>
  <c r="K37"/>
  <c r="K39"/>
  <c r="K38"/>
  <c r="L36"/>
  <c r="L37"/>
  <c r="L39"/>
  <c r="L38"/>
  <c r="M36"/>
  <c r="M37"/>
  <c r="M39"/>
  <c r="M38"/>
  <c r="N39"/>
  <c r="O36"/>
  <c r="O37"/>
  <c r="O38"/>
  <c r="O39"/>
  <c r="P36"/>
  <c r="P37"/>
  <c r="P38"/>
  <c r="P39"/>
  <c r="Q38"/>
  <c r="G35" i="5"/>
  <c r="G41"/>
  <c r="G36"/>
  <c r="G37"/>
  <c r="G39"/>
  <c r="G38"/>
  <c r="H36"/>
  <c r="H37"/>
  <c r="H39"/>
  <c r="H38"/>
  <c r="I36"/>
  <c r="I37"/>
  <c r="I39"/>
  <c r="I38"/>
  <c r="J36"/>
  <c r="J37"/>
  <c r="J39"/>
  <c r="J38"/>
  <c r="K36"/>
  <c r="K37"/>
  <c r="K39"/>
  <c r="K38"/>
  <c r="L36"/>
  <c r="L37"/>
  <c r="L39"/>
  <c r="L38"/>
  <c r="M36"/>
  <c r="M37"/>
  <c r="M39"/>
  <c r="M38"/>
  <c r="N39"/>
  <c r="O36"/>
  <c r="O37"/>
  <c r="O38"/>
  <c r="O39"/>
  <c r="P36"/>
  <c r="P37"/>
  <c r="P38"/>
  <c r="P39"/>
  <c r="Q13"/>
  <c r="H10" i="4"/>
  <c r="H37" s="1"/>
  <c r="Q38" i="5"/>
  <c r="G35" i="6"/>
  <c r="G41"/>
  <c r="G38"/>
  <c r="H36"/>
  <c r="H37"/>
  <c r="H38"/>
  <c r="H39"/>
  <c r="I36"/>
  <c r="I37"/>
  <c r="I38"/>
  <c r="I39"/>
  <c r="J36"/>
  <c r="J37"/>
  <c r="J38"/>
  <c r="J39"/>
  <c r="K36"/>
  <c r="K37"/>
  <c r="K38"/>
  <c r="K39"/>
  <c r="L36"/>
  <c r="L37"/>
  <c r="L38"/>
  <c r="L39"/>
  <c r="M36"/>
  <c r="M37"/>
  <c r="M38"/>
  <c r="M39"/>
  <c r="N38"/>
  <c r="N39"/>
  <c r="O36"/>
  <c r="O37"/>
  <c r="O38"/>
  <c r="O39"/>
  <c r="P36"/>
  <c r="P37"/>
  <c r="P38"/>
  <c r="P39"/>
  <c r="Q13"/>
  <c r="I10" i="4"/>
  <c r="I38" s="1"/>
  <c r="Q38" i="6"/>
  <c r="G36" i="13"/>
  <c r="G37"/>
  <c r="G38"/>
  <c r="G39"/>
  <c r="H38"/>
  <c r="H39"/>
  <c r="I36"/>
  <c r="I37"/>
  <c r="I38"/>
  <c r="I39"/>
  <c r="J36"/>
  <c r="J37"/>
  <c r="J38"/>
  <c r="J39"/>
  <c r="K36"/>
  <c r="K37"/>
  <c r="K38"/>
  <c r="K39"/>
  <c r="L36"/>
  <c r="L37"/>
  <c r="L38"/>
  <c r="L39"/>
  <c r="M36"/>
  <c r="M37"/>
  <c r="M38"/>
  <c r="M39"/>
  <c r="N36"/>
  <c r="N37"/>
  <c r="N38"/>
  <c r="N39"/>
  <c r="O38"/>
  <c r="O39"/>
  <c r="P36"/>
  <c r="P37"/>
  <c r="P38"/>
  <c r="P39"/>
  <c r="Q36"/>
  <c r="Q37"/>
  <c r="Q38"/>
  <c r="Q39"/>
  <c r="G35" i="11"/>
  <c r="G41"/>
  <c r="G36"/>
  <c r="G37"/>
  <c r="G39"/>
  <c r="G38"/>
  <c r="H36"/>
  <c r="H37"/>
  <c r="H39"/>
  <c r="H38"/>
  <c r="I36"/>
  <c r="I37"/>
  <c r="I39"/>
  <c r="I38"/>
  <c r="J36"/>
  <c r="J37"/>
  <c r="J39"/>
  <c r="J38"/>
  <c r="K36"/>
  <c r="K37"/>
  <c r="K39"/>
  <c r="K38"/>
  <c r="L36"/>
  <c r="L37"/>
  <c r="L39"/>
  <c r="L38"/>
  <c r="M36"/>
  <c r="M37"/>
  <c r="M39"/>
  <c r="M38"/>
  <c r="N38"/>
  <c r="N39"/>
  <c r="O36"/>
  <c r="O37"/>
  <c r="O39"/>
  <c r="O38"/>
  <c r="P36"/>
  <c r="P37"/>
  <c r="P39"/>
  <c r="P38"/>
  <c r="Q13"/>
  <c r="B10" i="4"/>
  <c r="F35" i="10"/>
  <c r="F41"/>
  <c r="F36"/>
  <c r="F37"/>
  <c r="F39"/>
  <c r="F38"/>
  <c r="F35" i="9"/>
  <c r="F41"/>
  <c r="F38"/>
  <c r="F35" i="1"/>
  <c r="F41"/>
  <c r="F36"/>
  <c r="F37"/>
  <c r="F39"/>
  <c r="F38"/>
  <c r="F36" i="2"/>
  <c r="F37"/>
  <c r="F39"/>
  <c r="F38"/>
  <c r="F35" i="3"/>
  <c r="F41"/>
  <c r="F38"/>
  <c r="F35" i="5"/>
  <c r="F41"/>
  <c r="F36"/>
  <c r="F37"/>
  <c r="F39"/>
  <c r="F38"/>
  <c r="F35" i="6"/>
  <c r="F41"/>
  <c r="F38"/>
  <c r="F36" i="13"/>
  <c r="F37"/>
  <c r="F39"/>
  <c r="F38"/>
  <c r="F35" i="11"/>
  <c r="F41"/>
  <c r="F38"/>
  <c r="Q42" i="13"/>
  <c r="S17"/>
  <c r="S45"/>
  <c r="S46"/>
  <c r="S53"/>
  <c r="S54"/>
  <c r="S61"/>
  <c r="S62"/>
  <c r="S67"/>
  <c r="K66" i="4"/>
  <c r="K65"/>
  <c r="K64"/>
  <c r="K63"/>
  <c r="K62"/>
  <c r="K61"/>
  <c r="K60"/>
  <c r="K59"/>
  <c r="K58"/>
  <c r="K57"/>
  <c r="K56"/>
  <c r="K55"/>
  <c r="K54"/>
  <c r="K53"/>
  <c r="K51"/>
  <c r="K50"/>
  <c r="K49"/>
  <c r="K48"/>
  <c r="K47"/>
  <c r="K46"/>
  <c r="K45"/>
  <c r="K44"/>
  <c r="K43"/>
  <c r="K42"/>
  <c r="S42" i="13"/>
  <c r="K41" i="4"/>
  <c r="K14"/>
  <c r="S16" i="13"/>
  <c r="K13" i="4"/>
  <c r="S15" i="13"/>
  <c r="K12" i="4"/>
  <c r="S14" i="13"/>
  <c r="K11" i="4"/>
  <c r="S12" i="13"/>
  <c r="K9" i="4"/>
  <c r="S11" i="13"/>
  <c r="K8" i="4"/>
  <c r="S10" i="13"/>
  <c r="K7" i="4"/>
  <c r="K6"/>
  <c r="K5"/>
  <c r="S6" i="13"/>
  <c r="K3" i="4"/>
  <c r="G67" i="13"/>
  <c r="F67"/>
  <c r="E40"/>
  <c r="E42"/>
  <c r="F40"/>
  <c r="G40"/>
  <c r="H40"/>
  <c r="I40"/>
  <c r="J40"/>
  <c r="K40"/>
  <c r="L40"/>
  <c r="M40"/>
  <c r="N40"/>
  <c r="O40"/>
  <c r="P40"/>
  <c r="Q40"/>
  <c r="R40"/>
  <c r="S40"/>
  <c r="F42"/>
  <c r="G42"/>
  <c r="I42"/>
  <c r="J42"/>
  <c r="K42"/>
  <c r="L42"/>
  <c r="M42"/>
  <c r="N42"/>
  <c r="O42"/>
  <c r="P42"/>
  <c r="R42"/>
  <c r="D67"/>
  <c r="E67"/>
  <c r="H67"/>
  <c r="I67"/>
  <c r="J67"/>
  <c r="K67"/>
  <c r="L67"/>
  <c r="M67"/>
  <c r="N67"/>
  <c r="O67"/>
  <c r="P67"/>
  <c r="Q67"/>
  <c r="R67"/>
  <c r="E18" i="11"/>
  <c r="E19"/>
  <c r="F18"/>
  <c r="F19"/>
  <c r="G18"/>
  <c r="G19"/>
  <c r="H18"/>
  <c r="H19"/>
  <c r="I18"/>
  <c r="I19"/>
  <c r="J18"/>
  <c r="J19"/>
  <c r="K18"/>
  <c r="K19"/>
  <c r="L18"/>
  <c r="L19"/>
  <c r="M18"/>
  <c r="M19"/>
  <c r="N18"/>
  <c r="N19"/>
  <c r="O18"/>
  <c r="O19"/>
  <c r="P18"/>
  <c r="P19"/>
  <c r="D18"/>
  <c r="D19"/>
  <c r="E18" i="10"/>
  <c r="E19"/>
  <c r="F18"/>
  <c r="F19"/>
  <c r="G18"/>
  <c r="G19"/>
  <c r="H18"/>
  <c r="H19"/>
  <c r="I18"/>
  <c r="I19"/>
  <c r="J18"/>
  <c r="J19"/>
  <c r="K18"/>
  <c r="K19"/>
  <c r="L18"/>
  <c r="L19"/>
  <c r="M18"/>
  <c r="M19"/>
  <c r="N18"/>
  <c r="N19"/>
  <c r="O18"/>
  <c r="O19"/>
  <c r="P18"/>
  <c r="P19"/>
  <c r="D18"/>
  <c r="D19"/>
  <c r="E18" i="9"/>
  <c r="E19"/>
  <c r="F18"/>
  <c r="F19"/>
  <c r="G18"/>
  <c r="G19"/>
  <c r="H18"/>
  <c r="H19"/>
  <c r="I18"/>
  <c r="I19"/>
  <c r="J18"/>
  <c r="J19"/>
  <c r="K18"/>
  <c r="K19"/>
  <c r="L18"/>
  <c r="L19"/>
  <c r="M18"/>
  <c r="M19"/>
  <c r="N18"/>
  <c r="N19"/>
  <c r="O18"/>
  <c r="O19"/>
  <c r="P18"/>
  <c r="P19"/>
  <c r="D18"/>
  <c r="D19"/>
  <c r="E18" i="1"/>
  <c r="E19"/>
  <c r="F18"/>
  <c r="F19"/>
  <c r="G18"/>
  <c r="G19"/>
  <c r="H18"/>
  <c r="H19"/>
  <c r="I18"/>
  <c r="I19"/>
  <c r="J18"/>
  <c r="J19"/>
  <c r="K18"/>
  <c r="K19"/>
  <c r="L18"/>
  <c r="L19"/>
  <c r="M18"/>
  <c r="M19"/>
  <c r="N18"/>
  <c r="N19"/>
  <c r="O18"/>
  <c r="O19"/>
  <c r="P18"/>
  <c r="P19"/>
  <c r="D18"/>
  <c r="D19"/>
  <c r="E18" i="2"/>
  <c r="E19"/>
  <c r="F18"/>
  <c r="F19"/>
  <c r="G18"/>
  <c r="G19"/>
  <c r="H18"/>
  <c r="H19"/>
  <c r="I18"/>
  <c r="I19"/>
  <c r="J18"/>
  <c r="J19"/>
  <c r="K18"/>
  <c r="K19"/>
  <c r="L18"/>
  <c r="L19"/>
  <c r="M18"/>
  <c r="M19"/>
  <c r="N18"/>
  <c r="N19"/>
  <c r="O18"/>
  <c r="O19"/>
  <c r="P18"/>
  <c r="P19"/>
  <c r="D18"/>
  <c r="D19"/>
  <c r="E18" i="3"/>
  <c r="E19"/>
  <c r="F18"/>
  <c r="F19"/>
  <c r="G18"/>
  <c r="G19"/>
  <c r="H18"/>
  <c r="H19"/>
  <c r="I18"/>
  <c r="I19"/>
  <c r="J18"/>
  <c r="J19"/>
  <c r="K18"/>
  <c r="K19"/>
  <c r="L18"/>
  <c r="L19"/>
  <c r="M18"/>
  <c r="M19"/>
  <c r="N18"/>
  <c r="N19"/>
  <c r="O18"/>
  <c r="O19"/>
  <c r="P18"/>
  <c r="P19"/>
  <c r="D18"/>
  <c r="D19"/>
  <c r="E18" i="5"/>
  <c r="E19"/>
  <c r="F18"/>
  <c r="F19"/>
  <c r="G18"/>
  <c r="G19"/>
  <c r="H18"/>
  <c r="H19"/>
  <c r="I18"/>
  <c r="I19"/>
  <c r="J18"/>
  <c r="J19"/>
  <c r="K18"/>
  <c r="K19"/>
  <c r="L18"/>
  <c r="L19"/>
  <c r="M18"/>
  <c r="M19"/>
  <c r="N18"/>
  <c r="N19"/>
  <c r="O18"/>
  <c r="O19"/>
  <c r="P18"/>
  <c r="P19"/>
  <c r="D18"/>
  <c r="D19"/>
  <c r="D18" i="6"/>
  <c r="D19"/>
  <c r="E18"/>
  <c r="E19"/>
  <c r="F18"/>
  <c r="F19"/>
  <c r="G18"/>
  <c r="G19"/>
  <c r="H18"/>
  <c r="H19"/>
  <c r="I18"/>
  <c r="I19"/>
  <c r="J18"/>
  <c r="J19"/>
  <c r="K18"/>
  <c r="K19"/>
  <c r="L18"/>
  <c r="L19"/>
  <c r="M18"/>
  <c r="M19"/>
  <c r="N18"/>
  <c r="N19"/>
  <c r="O18"/>
  <c r="O19"/>
  <c r="P18"/>
  <c r="P19"/>
  <c r="E35" i="11"/>
  <c r="E41"/>
  <c r="D35"/>
  <c r="P40"/>
  <c r="O40"/>
  <c r="N40"/>
  <c r="M40"/>
  <c r="L40"/>
  <c r="K40"/>
  <c r="J40"/>
  <c r="I40"/>
  <c r="H40"/>
  <c r="G40"/>
  <c r="F40"/>
  <c r="E40"/>
  <c r="E38"/>
  <c r="D38"/>
  <c r="E35" i="10"/>
  <c r="E41"/>
  <c r="D35"/>
  <c r="P40"/>
  <c r="O40"/>
  <c r="N40"/>
  <c r="M40"/>
  <c r="L40"/>
  <c r="K40"/>
  <c r="J40"/>
  <c r="I40"/>
  <c r="H40"/>
  <c r="G40"/>
  <c r="F40"/>
  <c r="E40"/>
  <c r="E38"/>
  <c r="D38"/>
  <c r="E35" i="9"/>
  <c r="E41"/>
  <c r="D35"/>
  <c r="P40"/>
  <c r="O40"/>
  <c r="M40"/>
  <c r="L40"/>
  <c r="K40"/>
  <c r="J40"/>
  <c r="I40"/>
  <c r="H40"/>
  <c r="G40"/>
  <c r="F40"/>
  <c r="E40"/>
  <c r="E38"/>
  <c r="D38"/>
  <c r="E35" i="1"/>
  <c r="E41"/>
  <c r="D35"/>
  <c r="P40"/>
  <c r="O40"/>
  <c r="M40"/>
  <c r="L40"/>
  <c r="K40"/>
  <c r="J40"/>
  <c r="I40"/>
  <c r="H40"/>
  <c r="G40"/>
  <c r="F40"/>
  <c r="E40"/>
  <c r="E38"/>
  <c r="D38"/>
  <c r="E35" i="2"/>
  <c r="E41"/>
  <c r="D35"/>
  <c r="P40"/>
  <c r="O40"/>
  <c r="M40"/>
  <c r="L40"/>
  <c r="K40"/>
  <c r="J40"/>
  <c r="I40"/>
  <c r="H40"/>
  <c r="G40"/>
  <c r="F40"/>
  <c r="E40"/>
  <c r="E38"/>
  <c r="D38"/>
  <c r="E35" i="3"/>
  <c r="E41"/>
  <c r="D35"/>
  <c r="P40"/>
  <c r="O40"/>
  <c r="M40"/>
  <c r="L40"/>
  <c r="K40"/>
  <c r="J40"/>
  <c r="I40"/>
  <c r="H40"/>
  <c r="G40"/>
  <c r="F40"/>
  <c r="E40"/>
  <c r="E38"/>
  <c r="D38"/>
  <c r="E35" i="5"/>
  <c r="E41"/>
  <c r="D35"/>
  <c r="P40"/>
  <c r="O40"/>
  <c r="M40"/>
  <c r="L40"/>
  <c r="K40"/>
  <c r="J40"/>
  <c r="I40"/>
  <c r="H40"/>
  <c r="G40"/>
  <c r="F40"/>
  <c r="E40"/>
  <c r="E38"/>
  <c r="D38"/>
  <c r="E35" i="6"/>
  <c r="E41"/>
  <c r="D35"/>
  <c r="P40"/>
  <c r="O40"/>
  <c r="N40"/>
  <c r="M40"/>
  <c r="L40"/>
  <c r="K40"/>
  <c r="J40"/>
  <c r="I40"/>
  <c r="H40"/>
  <c r="G40"/>
  <c r="F40"/>
  <c r="E40"/>
  <c r="E38"/>
  <c r="D38"/>
  <c r="F38" i="8"/>
  <c r="G38"/>
  <c r="H38"/>
  <c r="H39"/>
  <c r="I38"/>
  <c r="J38"/>
  <c r="K38"/>
  <c r="L38"/>
  <c r="M38"/>
  <c r="N38"/>
  <c r="O38"/>
  <c r="O39"/>
  <c r="P38"/>
  <c r="Q38"/>
  <c r="Q39"/>
  <c r="R38"/>
  <c r="H40"/>
  <c r="Q40"/>
  <c r="D38"/>
  <c r="E38"/>
  <c r="D67" i="11"/>
  <c r="E67"/>
  <c r="F67"/>
  <c r="G67"/>
  <c r="H67"/>
  <c r="I67"/>
  <c r="J67"/>
  <c r="K67"/>
  <c r="L67"/>
  <c r="M67"/>
  <c r="O67"/>
  <c r="P67"/>
  <c r="Q67"/>
  <c r="Q16"/>
  <c r="Q15"/>
  <c r="Q14"/>
  <c r="Q12"/>
  <c r="Q11"/>
  <c r="Q10"/>
  <c r="Q6"/>
  <c r="K42"/>
  <c r="P42"/>
  <c r="O42"/>
  <c r="N42"/>
  <c r="M42"/>
  <c r="L42"/>
  <c r="J42"/>
  <c r="I42"/>
  <c r="H42"/>
  <c r="G42"/>
  <c r="F42"/>
  <c r="E42"/>
  <c r="E36"/>
  <c r="E37"/>
  <c r="E39"/>
  <c r="D36"/>
  <c r="D37"/>
  <c r="D39"/>
  <c r="D67" i="10"/>
  <c r="E67"/>
  <c r="F67"/>
  <c r="G67"/>
  <c r="H67"/>
  <c r="I67"/>
  <c r="J67"/>
  <c r="K67"/>
  <c r="L67"/>
  <c r="M67"/>
  <c r="O67"/>
  <c r="P67"/>
  <c r="Q16"/>
  <c r="C13" i="4"/>
  <c r="Q15" i="10"/>
  <c r="C12" i="4"/>
  <c r="Q14" i="10"/>
  <c r="C11" i="4"/>
  <c r="Q12" i="10"/>
  <c r="C9" i="4"/>
  <c r="Q11" i="10"/>
  <c r="C8" i="4"/>
  <c r="Q10" i="10"/>
  <c r="C7" i="4"/>
  <c r="Q6" i="10"/>
  <c r="C3" i="4"/>
  <c r="K42" i="10"/>
  <c r="P42"/>
  <c r="O42"/>
  <c r="N42"/>
  <c r="M42"/>
  <c r="L42"/>
  <c r="J42"/>
  <c r="I42"/>
  <c r="H42"/>
  <c r="G42"/>
  <c r="F42"/>
  <c r="E42"/>
  <c r="E36"/>
  <c r="E37"/>
  <c r="E39"/>
  <c r="D36"/>
  <c r="D37"/>
  <c r="D39"/>
  <c r="Q67" i="9"/>
  <c r="D67"/>
  <c r="E67"/>
  <c r="F67"/>
  <c r="G67"/>
  <c r="H67"/>
  <c r="I67"/>
  <c r="J67"/>
  <c r="K67"/>
  <c r="L67"/>
  <c r="M67"/>
  <c r="P67"/>
  <c r="O67"/>
  <c r="Q16"/>
  <c r="Q15"/>
  <c r="Q14"/>
  <c r="Q12"/>
  <c r="Q11"/>
  <c r="Q10"/>
  <c r="Q6"/>
  <c r="K42"/>
  <c r="P42"/>
  <c r="O42"/>
  <c r="N42"/>
  <c r="M42"/>
  <c r="L42"/>
  <c r="J42"/>
  <c r="I42"/>
  <c r="H42"/>
  <c r="G42"/>
  <c r="F42"/>
  <c r="E42"/>
  <c r="E36"/>
  <c r="E37"/>
  <c r="E39"/>
  <c r="D36"/>
  <c r="D37"/>
  <c r="D39"/>
  <c r="D67" i="1"/>
  <c r="E67"/>
  <c r="F67"/>
  <c r="G67"/>
  <c r="H67"/>
  <c r="I67"/>
  <c r="J67"/>
  <c r="K67"/>
  <c r="L67"/>
  <c r="M67"/>
  <c r="P67"/>
  <c r="Q67"/>
  <c r="O67"/>
  <c r="Q16"/>
  <c r="Q15"/>
  <c r="Q14"/>
  <c r="Q12"/>
  <c r="Q11"/>
  <c r="Q10"/>
  <c r="Q6"/>
  <c r="K42"/>
  <c r="P42"/>
  <c r="O42"/>
  <c r="N42"/>
  <c r="M42"/>
  <c r="L42"/>
  <c r="J42"/>
  <c r="I42"/>
  <c r="H42"/>
  <c r="G42"/>
  <c r="F42"/>
  <c r="E42"/>
  <c r="E36"/>
  <c r="E37"/>
  <c r="E39"/>
  <c r="D36"/>
  <c r="D37"/>
  <c r="D39"/>
  <c r="Q67" i="2"/>
  <c r="Q16"/>
  <c r="Q15"/>
  <c r="Q14"/>
  <c r="Q12"/>
  <c r="Q11"/>
  <c r="Q10"/>
  <c r="Q6"/>
  <c r="E67"/>
  <c r="F67"/>
  <c r="G67"/>
  <c r="H67"/>
  <c r="I67"/>
  <c r="J67"/>
  <c r="K67"/>
  <c r="L67"/>
  <c r="M67"/>
  <c r="O67"/>
  <c r="K42"/>
  <c r="P42"/>
  <c r="O42"/>
  <c r="N42"/>
  <c r="M42"/>
  <c r="L42"/>
  <c r="J42"/>
  <c r="I42"/>
  <c r="H42"/>
  <c r="G42"/>
  <c r="F42"/>
  <c r="E42"/>
  <c r="E36"/>
  <c r="E37"/>
  <c r="E39"/>
  <c r="D36"/>
  <c r="D37"/>
  <c r="D39"/>
  <c r="D67" i="3"/>
  <c r="E67"/>
  <c r="F67"/>
  <c r="G67"/>
  <c r="H67"/>
  <c r="I67"/>
  <c r="J67"/>
  <c r="K67"/>
  <c r="L67"/>
  <c r="M67"/>
  <c r="O67"/>
  <c r="P67"/>
  <c r="Q45"/>
  <c r="Q46"/>
  <c r="Q53"/>
  <c r="Q54"/>
  <c r="Q61"/>
  <c r="Q62"/>
  <c r="Q67"/>
  <c r="Q16"/>
  <c r="Q15"/>
  <c r="Q14"/>
  <c r="Q12"/>
  <c r="Q11"/>
  <c r="Q10"/>
  <c r="Q6"/>
  <c r="K42"/>
  <c r="P42"/>
  <c r="O42"/>
  <c r="N42"/>
  <c r="M42"/>
  <c r="L42"/>
  <c r="J42"/>
  <c r="I42"/>
  <c r="H42"/>
  <c r="G42"/>
  <c r="F42"/>
  <c r="E42"/>
  <c r="E36"/>
  <c r="E37"/>
  <c r="E39"/>
  <c r="D36"/>
  <c r="D37"/>
  <c r="D39"/>
  <c r="D67" i="5"/>
  <c r="E67"/>
  <c r="F67"/>
  <c r="G67"/>
  <c r="H67"/>
  <c r="I67"/>
  <c r="J67"/>
  <c r="K67"/>
  <c r="L67"/>
  <c r="M67"/>
  <c r="O67"/>
  <c r="P67"/>
  <c r="Q45"/>
  <c r="Q46"/>
  <c r="Q53"/>
  <c r="Q54"/>
  <c r="Q61"/>
  <c r="Q62"/>
  <c r="Q67"/>
  <c r="Q16"/>
  <c r="Q15"/>
  <c r="Q14"/>
  <c r="Q12"/>
  <c r="Q11"/>
  <c r="Q10"/>
  <c r="Q6"/>
  <c r="K42"/>
  <c r="P42"/>
  <c r="O42"/>
  <c r="N42"/>
  <c r="M42"/>
  <c r="L42"/>
  <c r="J42"/>
  <c r="I42"/>
  <c r="H42"/>
  <c r="G42"/>
  <c r="F42"/>
  <c r="E42"/>
  <c r="E36"/>
  <c r="E37"/>
  <c r="E39"/>
  <c r="D36"/>
  <c r="D37"/>
  <c r="D39"/>
  <c r="N67" i="6"/>
  <c r="D67"/>
  <c r="E67"/>
  <c r="F67"/>
  <c r="G67"/>
  <c r="H67"/>
  <c r="I67"/>
  <c r="J67"/>
  <c r="K67"/>
  <c r="L67"/>
  <c r="M67"/>
  <c r="O67"/>
  <c r="P67"/>
  <c r="Q45"/>
  <c r="Q46"/>
  <c r="Q53"/>
  <c r="Q54"/>
  <c r="Q61"/>
  <c r="Q62"/>
  <c r="Q16"/>
  <c r="Q15"/>
  <c r="Q14"/>
  <c r="Q12"/>
  <c r="Q11"/>
  <c r="Q10"/>
  <c r="Q6"/>
  <c r="K42"/>
  <c r="P42"/>
  <c r="O42"/>
  <c r="N42"/>
  <c r="M42"/>
  <c r="L42"/>
  <c r="J42"/>
  <c r="I42"/>
  <c r="H42"/>
  <c r="G42"/>
  <c r="F42"/>
  <c r="E42"/>
  <c r="E36"/>
  <c r="E37"/>
  <c r="E39"/>
  <c r="D36"/>
  <c r="D37"/>
  <c r="D39"/>
  <c r="Q67" i="8"/>
  <c r="H67"/>
  <c r="O67"/>
  <c r="D67"/>
  <c r="E67"/>
  <c r="F67"/>
  <c r="G67"/>
  <c r="I67"/>
  <c r="J67"/>
  <c r="K67"/>
  <c r="L67"/>
  <c r="M67"/>
  <c r="N67"/>
  <c r="P67"/>
  <c r="R67"/>
  <c r="S13"/>
  <c r="J10" i="4"/>
  <c r="S45" i="8"/>
  <c r="S46"/>
  <c r="S53"/>
  <c r="S54"/>
  <c r="S61"/>
  <c r="S62"/>
  <c r="S34"/>
  <c r="J31" i="4"/>
  <c r="S33" i="8"/>
  <c r="J30" i="4"/>
  <c r="S32" i="8"/>
  <c r="J29" i="4"/>
  <c r="S31" i="8"/>
  <c r="J28" i="4"/>
  <c r="S30" i="8"/>
  <c r="J27" i="4"/>
  <c r="S29" i="8"/>
  <c r="J26" i="4"/>
  <c r="S28" i="8"/>
  <c r="J25" i="4"/>
  <c r="S27" i="8"/>
  <c r="J24" i="4"/>
  <c r="S26" i="8"/>
  <c r="J23" i="4"/>
  <c r="S25" i="8"/>
  <c r="J22" i="4"/>
  <c r="S24" i="8"/>
  <c r="J21" i="4"/>
  <c r="S23" i="8"/>
  <c r="J20" i="4"/>
  <c r="S22" i="8"/>
  <c r="J19" i="4"/>
  <c r="S21" i="8"/>
  <c r="J18" i="4"/>
  <c r="J35" s="1"/>
  <c r="S20" i="8"/>
  <c r="J17" i="4"/>
  <c r="M18" i="8"/>
  <c r="M19"/>
  <c r="N18"/>
  <c r="N19"/>
  <c r="O18"/>
  <c r="O19"/>
  <c r="P18"/>
  <c r="P19"/>
  <c r="R18"/>
  <c r="R19"/>
  <c r="D18"/>
  <c r="D19"/>
  <c r="E18"/>
  <c r="E19"/>
  <c r="F18"/>
  <c r="F19"/>
  <c r="G18"/>
  <c r="G19"/>
  <c r="I18"/>
  <c r="I19"/>
  <c r="J18"/>
  <c r="J19"/>
  <c r="K18"/>
  <c r="K19"/>
  <c r="S16"/>
  <c r="S15"/>
  <c r="S14"/>
  <c r="S12"/>
  <c r="S11"/>
  <c r="S10"/>
  <c r="S7"/>
  <c r="J4" i="4"/>
  <c r="S6" i="8"/>
  <c r="L35"/>
  <c r="L41"/>
  <c r="L42"/>
  <c r="L36"/>
  <c r="L37"/>
  <c r="L39"/>
  <c r="L18"/>
  <c r="L19"/>
  <c r="S35"/>
  <c r="S40"/>
  <c r="S36"/>
  <c r="J33" i="4"/>
  <c r="R35" i="8"/>
  <c r="R41"/>
  <c r="R36"/>
  <c r="R37"/>
  <c r="R39"/>
  <c r="P35"/>
  <c r="P41"/>
  <c r="P36"/>
  <c r="P37"/>
  <c r="P39"/>
  <c r="O35"/>
  <c r="O41"/>
  <c r="N35"/>
  <c r="N41"/>
  <c r="N36"/>
  <c r="N37"/>
  <c r="N39"/>
  <c r="M35"/>
  <c r="M41"/>
  <c r="M36"/>
  <c r="M37"/>
  <c r="M39"/>
  <c r="K35"/>
  <c r="K41"/>
  <c r="K36"/>
  <c r="K37"/>
  <c r="K39"/>
  <c r="J35"/>
  <c r="J41"/>
  <c r="J36"/>
  <c r="J37"/>
  <c r="J39"/>
  <c r="I35"/>
  <c r="I41"/>
  <c r="I36"/>
  <c r="I37"/>
  <c r="I39"/>
  <c r="G35"/>
  <c r="G41"/>
  <c r="G36"/>
  <c r="G37"/>
  <c r="G39"/>
  <c r="F35"/>
  <c r="F41"/>
  <c r="F36"/>
  <c r="F37"/>
  <c r="F39"/>
  <c r="E35"/>
  <c r="E41"/>
  <c r="E36"/>
  <c r="E37"/>
  <c r="E39"/>
  <c r="D35"/>
  <c r="D36"/>
  <c r="D37"/>
  <c r="D39"/>
  <c r="B3" i="4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13"/>
  <c r="B12"/>
  <c r="B11"/>
  <c r="B9"/>
  <c r="B8"/>
  <c r="B7"/>
  <c r="B6"/>
  <c r="B5"/>
  <c r="D3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13"/>
  <c r="D12"/>
  <c r="D11"/>
  <c r="D9"/>
  <c r="D8"/>
  <c r="D7"/>
  <c r="D6"/>
  <c r="D5"/>
  <c r="J3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13"/>
  <c r="J12"/>
  <c r="J11"/>
  <c r="J9"/>
  <c r="J8"/>
  <c r="J7"/>
  <c r="J6"/>
  <c r="J5"/>
  <c r="I3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13"/>
  <c r="I12"/>
  <c r="I11"/>
  <c r="I9"/>
  <c r="I8"/>
  <c r="I7"/>
  <c r="I6"/>
  <c r="I5"/>
  <c r="H3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13"/>
  <c r="H12"/>
  <c r="H11"/>
  <c r="H9"/>
  <c r="H8"/>
  <c r="H7"/>
  <c r="H6"/>
  <c r="H5"/>
  <c r="G3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13"/>
  <c r="G12"/>
  <c r="G11"/>
  <c r="G9"/>
  <c r="G8"/>
  <c r="G7"/>
  <c r="G6"/>
  <c r="G5"/>
  <c r="F3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13"/>
  <c r="F12"/>
  <c r="F11"/>
  <c r="F9"/>
  <c r="F8"/>
  <c r="F7"/>
  <c r="F6"/>
  <c r="F5"/>
  <c r="E5"/>
  <c r="E6"/>
  <c r="E7"/>
  <c r="E8"/>
  <c r="E9"/>
  <c r="E11"/>
  <c r="E12"/>
  <c r="E13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3"/>
  <c r="R36" i="23"/>
  <c r="R37"/>
  <c r="R39"/>
  <c r="N36"/>
  <c r="N37"/>
  <c r="N39"/>
  <c r="U35"/>
  <c r="U40"/>
  <c r="U18"/>
  <c r="U19"/>
  <c r="Q16" i="4" s="1"/>
  <c r="D39" i="23"/>
  <c r="H36"/>
  <c r="H37"/>
  <c r="H39"/>
  <c r="L36"/>
  <c r="L37"/>
  <c r="L39"/>
  <c r="P36"/>
  <c r="P37"/>
  <c r="P39"/>
  <c r="F40"/>
  <c r="J40"/>
  <c r="N40"/>
  <c r="R40"/>
  <c r="F36"/>
  <c r="F37"/>
  <c r="F39"/>
  <c r="J36"/>
  <c r="J37"/>
  <c r="J39"/>
  <c r="H40"/>
  <c r="L40"/>
  <c r="P40"/>
  <c r="D19"/>
  <c r="U38"/>
  <c r="E36"/>
  <c r="E37"/>
  <c r="E39"/>
  <c r="G36"/>
  <c r="G37"/>
  <c r="G39"/>
  <c r="I36"/>
  <c r="I37"/>
  <c r="I39"/>
  <c r="K36"/>
  <c r="K37"/>
  <c r="K39"/>
  <c r="M36"/>
  <c r="M37"/>
  <c r="M39"/>
  <c r="O36"/>
  <c r="O37"/>
  <c r="O39"/>
  <c r="Q36"/>
  <c r="Q37"/>
  <c r="Q39"/>
  <c r="S36"/>
  <c r="S37"/>
  <c r="S39"/>
  <c r="T36"/>
  <c r="T37"/>
  <c r="T39"/>
  <c r="E40"/>
  <c r="G40"/>
  <c r="I40"/>
  <c r="K40"/>
  <c r="M40"/>
  <c r="O40"/>
  <c r="Q40"/>
  <c r="S40"/>
  <c r="T40"/>
  <c r="D41"/>
  <c r="F41"/>
  <c r="H41"/>
  <c r="J41"/>
  <c r="L41"/>
  <c r="N41"/>
  <c r="P41"/>
  <c r="R41"/>
  <c r="E42"/>
  <c r="G42"/>
  <c r="I42"/>
  <c r="K42"/>
  <c r="M42"/>
  <c r="O42"/>
  <c r="Q42"/>
  <c r="S42"/>
  <c r="T42"/>
  <c r="V42" i="22"/>
  <c r="V40"/>
  <c r="V36"/>
  <c r="V37"/>
  <c r="V39"/>
  <c r="V41"/>
  <c r="E36"/>
  <c r="E37"/>
  <c r="E39"/>
  <c r="G36"/>
  <c r="G37"/>
  <c r="G39"/>
  <c r="I36"/>
  <c r="I37"/>
  <c r="I39"/>
  <c r="K36"/>
  <c r="K37"/>
  <c r="K39"/>
  <c r="M36"/>
  <c r="M37"/>
  <c r="M39"/>
  <c r="O36"/>
  <c r="O37"/>
  <c r="O39"/>
  <c r="Q36"/>
  <c r="Q37"/>
  <c r="Q39"/>
  <c r="S36"/>
  <c r="S37"/>
  <c r="S39"/>
  <c r="U36"/>
  <c r="U37"/>
  <c r="U39"/>
  <c r="E40"/>
  <c r="G40"/>
  <c r="I40"/>
  <c r="K40"/>
  <c r="M40"/>
  <c r="O40"/>
  <c r="Q40"/>
  <c r="S40"/>
  <c r="U40"/>
  <c r="E42"/>
  <c r="G42"/>
  <c r="I42"/>
  <c r="K42"/>
  <c r="M42"/>
  <c r="O42"/>
  <c r="Q42"/>
  <c r="S42"/>
  <c r="U42"/>
  <c r="J37" i="4"/>
  <c r="J38"/>
  <c r="D42" i="10"/>
  <c r="D41"/>
  <c r="D40"/>
  <c r="H38" i="4"/>
  <c r="C38"/>
  <c r="E42" i="8"/>
  <c r="F42"/>
  <c r="G42"/>
  <c r="I42"/>
  <c r="J42"/>
  <c r="K42"/>
  <c r="M42"/>
  <c r="N42"/>
  <c r="O42"/>
  <c r="P42"/>
  <c r="R42"/>
  <c r="S37"/>
  <c r="S42"/>
  <c r="J41" i="4"/>
  <c r="S67" i="8"/>
  <c r="J66" i="4"/>
  <c r="Q67" i="6"/>
  <c r="I66" i="4"/>
  <c r="E40" i="8"/>
  <c r="O40"/>
  <c r="M40"/>
  <c r="K40"/>
  <c r="I40"/>
  <c r="G40"/>
  <c r="S38"/>
  <c r="Q18" i="6"/>
  <c r="Q18" i="5"/>
  <c r="Q18" i="3"/>
  <c r="Q18" i="2"/>
  <c r="Q18" i="1"/>
  <c r="Q18" i="9"/>
  <c r="Q18" i="10"/>
  <c r="Q18" i="11"/>
  <c r="K52" i="4"/>
  <c r="F36" i="11"/>
  <c r="F37"/>
  <c r="F39"/>
  <c r="F36" i="6"/>
  <c r="F37"/>
  <c r="F39"/>
  <c r="F36" i="3"/>
  <c r="F37"/>
  <c r="F39"/>
  <c r="F36" i="9"/>
  <c r="F37"/>
  <c r="F39"/>
  <c r="Q38" i="11"/>
  <c r="G36" i="6"/>
  <c r="G37"/>
  <c r="G39"/>
  <c r="Q38" i="2"/>
  <c r="G36"/>
  <c r="G37"/>
  <c r="G39"/>
  <c r="Q38" i="9"/>
  <c r="G36"/>
  <c r="G37"/>
  <c r="G39"/>
  <c r="P39" i="10"/>
  <c r="O39"/>
  <c r="S19" i="13"/>
  <c r="K16" i="4"/>
  <c r="D42" i="8"/>
  <c r="D40"/>
  <c r="D41"/>
  <c r="J32" i="4"/>
  <c r="S41" i="8"/>
  <c r="D41" i="6"/>
  <c r="D40"/>
  <c r="D42"/>
  <c r="D42" i="5"/>
  <c r="D40"/>
  <c r="D41"/>
  <c r="D42" i="3"/>
  <c r="D41"/>
  <c r="D40"/>
  <c r="D42" i="2"/>
  <c r="D41"/>
  <c r="D40"/>
  <c r="D41" i="1"/>
  <c r="D40"/>
  <c r="D42" i="9"/>
  <c r="D41"/>
  <c r="D40"/>
  <c r="D42" i="11"/>
  <c r="D41"/>
  <c r="D40"/>
  <c r="B37" i="4"/>
  <c r="B38"/>
  <c r="D37"/>
  <c r="D38"/>
  <c r="M15"/>
  <c r="T19" i="17"/>
  <c r="M16" i="4"/>
  <c r="R40" i="8"/>
  <c r="P40"/>
  <c r="N40"/>
  <c r="L40"/>
  <c r="J40"/>
  <c r="F40"/>
  <c r="S18"/>
  <c r="D42" i="13"/>
  <c r="D40"/>
  <c r="D41"/>
  <c r="D40" i="17"/>
  <c r="D41"/>
  <c r="D42"/>
  <c r="T40" i="19"/>
  <c r="T42"/>
  <c r="N41" i="4"/>
  <c r="T36" i="19"/>
  <c r="N32" i="4"/>
  <c r="T41" i="19"/>
  <c r="Q67" i="10"/>
  <c r="C66" i="4"/>
  <c r="C45"/>
  <c r="S38" i="13"/>
  <c r="S36"/>
  <c r="Q35" i="6"/>
  <c r="Q35" i="5"/>
  <c r="Q35" i="3"/>
  <c r="Q35" i="1"/>
  <c r="Q35" i="9"/>
  <c r="D35" i="4"/>
  <c r="Q35" i="10"/>
  <c r="Q35" i="11"/>
  <c r="B35" i="4"/>
  <c r="K15"/>
  <c r="E36" i="13"/>
  <c r="E37"/>
  <c r="E39"/>
  <c r="S35" i="16"/>
  <c r="F42" i="17"/>
  <c r="F40"/>
  <c r="I41"/>
  <c r="P41"/>
  <c r="T42"/>
  <c r="M41" i="4"/>
  <c r="F17"/>
  <c r="Q35" i="2"/>
  <c r="D40" i="16"/>
  <c r="D42"/>
  <c r="D41"/>
  <c r="M52" i="4"/>
  <c r="T54" i="17"/>
  <c r="M53" i="4"/>
  <c r="M37"/>
  <c r="M38"/>
  <c r="T19" i="19"/>
  <c r="N16" i="4"/>
  <c r="N15"/>
  <c r="N38"/>
  <c r="N37"/>
  <c r="U19" i="21"/>
  <c r="O16" i="4"/>
  <c r="O15"/>
  <c r="O34"/>
  <c r="O36" s="1"/>
  <c r="U39" i="21"/>
  <c r="G37" i="4"/>
  <c r="D36" i="13"/>
  <c r="D37"/>
  <c r="D39"/>
  <c r="S41"/>
  <c r="I42" i="17"/>
  <c r="I40"/>
  <c r="P42"/>
  <c r="P40"/>
  <c r="T36"/>
  <c r="M40" i="4"/>
  <c r="M35"/>
  <c r="M39"/>
  <c r="T46" i="19"/>
  <c r="N45" i="4"/>
  <c r="S46" i="16"/>
  <c r="L45" i="4"/>
  <c r="N18"/>
  <c r="N35" s="1"/>
  <c r="O44"/>
  <c r="U67" i="21"/>
  <c r="O66" i="4"/>
  <c r="U42" i="23"/>
  <c r="U36"/>
  <c r="U37"/>
  <c r="U41"/>
  <c r="U39"/>
  <c r="M33" i="4"/>
  <c r="T37" i="17"/>
  <c r="Q36" i="2"/>
  <c r="F32" i="4"/>
  <c r="Q41" i="2"/>
  <c r="Q40"/>
  <c r="Q42"/>
  <c r="F41" i="4"/>
  <c r="K33"/>
  <c r="S37" i="13"/>
  <c r="T37" i="19"/>
  <c r="N33" i="4"/>
  <c r="J40"/>
  <c r="J39"/>
  <c r="B15"/>
  <c r="Q19" i="11"/>
  <c r="B16" i="4"/>
  <c r="Q19" i="9"/>
  <c r="D16" i="4"/>
  <c r="D15"/>
  <c r="Q19" i="2"/>
  <c r="F16" i="4"/>
  <c r="F15"/>
  <c r="Q19" i="5"/>
  <c r="H16" i="4"/>
  <c r="H15"/>
  <c r="J34"/>
  <c r="S39" i="8"/>
  <c r="T67" i="19"/>
  <c r="N66" i="4"/>
  <c r="T67" i="17"/>
  <c r="M66" i="4"/>
  <c r="L32"/>
  <c r="S40" i="16"/>
  <c r="S36"/>
  <c r="S41"/>
  <c r="S42"/>
  <c r="L41" i="4"/>
  <c r="B32"/>
  <c r="Q41" i="11"/>
  <c r="Q42"/>
  <c r="B41" i="4"/>
  <c r="Q36" i="11"/>
  <c r="Q40"/>
  <c r="C32" i="4"/>
  <c r="Q41" i="10"/>
  <c r="Q36"/>
  <c r="Q40"/>
  <c r="Q42"/>
  <c r="C41" i="4"/>
  <c r="D32"/>
  <c r="Q41" i="9"/>
  <c r="Q36"/>
  <c r="Q40"/>
  <c r="Q42"/>
  <c r="D41" i="4"/>
  <c r="E32"/>
  <c r="Q41" i="1"/>
  <c r="Q36"/>
  <c r="Q42"/>
  <c r="E41" i="4"/>
  <c r="Q40" i="1"/>
  <c r="Q36" i="3"/>
  <c r="G32" i="4"/>
  <c r="Q41" i="3"/>
  <c r="Q40"/>
  <c r="Q42"/>
  <c r="G41" i="4"/>
  <c r="H32"/>
  <c r="H40" s="1"/>
  <c r="Q41" i="5"/>
  <c r="Q36"/>
  <c r="Q40"/>
  <c r="Q42"/>
  <c r="H41" i="4"/>
  <c r="I32"/>
  <c r="Q41" i="6"/>
  <c r="Q36"/>
  <c r="Q42"/>
  <c r="I41" i="4"/>
  <c r="Q40" i="6"/>
  <c r="N40" i="4"/>
  <c r="N39"/>
  <c r="S19" i="8"/>
  <c r="J16" i="4"/>
  <c r="J15"/>
  <c r="C15"/>
  <c r="Q19" i="10"/>
  <c r="C16" i="4"/>
  <c r="Q19" i="1"/>
  <c r="E16" i="4"/>
  <c r="E15"/>
  <c r="Q19" i="3"/>
  <c r="G16" i="4"/>
  <c r="G15"/>
  <c r="Q19" i="6"/>
  <c r="I16" i="4"/>
  <c r="I15"/>
  <c r="S67" i="16"/>
  <c r="L66" i="4"/>
  <c r="E33"/>
  <c r="Q37" i="1"/>
  <c r="C33" i="4"/>
  <c r="Q37" i="10"/>
  <c r="B33" i="4"/>
  <c r="Q37" i="11"/>
  <c r="L40" i="4"/>
  <c r="I33"/>
  <c r="Q37" i="6"/>
  <c r="G33" i="4"/>
  <c r="Q37" i="3"/>
  <c r="D33" i="4"/>
  <c r="Q37" i="9"/>
  <c r="D39" i="4"/>
  <c r="D40"/>
  <c r="B40"/>
  <c r="B39"/>
  <c r="K34"/>
  <c r="S39" i="13"/>
  <c r="Q37" i="2"/>
  <c r="F33" i="4"/>
  <c r="H33"/>
  <c r="Q37" i="5"/>
  <c r="G40" i="4"/>
  <c r="L33"/>
  <c r="S37" i="16"/>
  <c r="N34" i="4"/>
  <c r="T39" i="19"/>
  <c r="F39" i="4"/>
  <c r="M34"/>
  <c r="T39" i="17"/>
  <c r="L34" i="4"/>
  <c r="S39" i="16"/>
  <c r="H34" i="4"/>
  <c r="Q39" i="5"/>
  <c r="D34" i="4"/>
  <c r="D36" s="1"/>
  <c r="Q39" i="9"/>
  <c r="G34" i="4"/>
  <c r="Q39" i="3"/>
  <c r="I34" i="4"/>
  <c r="Q39" i="6"/>
  <c r="B34" i="4"/>
  <c r="B36" s="1"/>
  <c r="Q39" i="11"/>
  <c r="C34" i="4"/>
  <c r="Q39" i="10"/>
  <c r="E34" i="4"/>
  <c r="Q39" i="1"/>
  <c r="F34" i="4"/>
  <c r="Q39" i="2"/>
  <c r="U67" i="23"/>
  <c r="I36" i="4" l="1"/>
  <c r="C39"/>
  <c r="E40"/>
  <c r="L38"/>
  <c r="F37"/>
  <c r="C35"/>
  <c r="C36" s="1"/>
  <c r="E35"/>
  <c r="H35"/>
  <c r="C37"/>
  <c r="L35"/>
  <c r="L36" s="1"/>
  <c r="F40"/>
  <c r="G39"/>
  <c r="L39"/>
  <c r="I40"/>
  <c r="K35"/>
  <c r="K36" s="1"/>
  <c r="K39"/>
  <c r="K37"/>
  <c r="E37"/>
  <c r="I37"/>
  <c r="F36"/>
  <c r="E36"/>
  <c r="G36"/>
  <c r="H36"/>
  <c r="M36"/>
  <c r="K40"/>
  <c r="O40"/>
  <c r="I39"/>
  <c r="O38"/>
  <c r="U39" i="25"/>
  <c r="S34" i="4"/>
  <c r="S36" s="1"/>
  <c r="P38"/>
  <c r="P37"/>
  <c r="E39"/>
  <c r="Q39"/>
  <c r="Q38"/>
  <c r="N36"/>
  <c r="J36"/>
  <c r="O37"/>
  <c r="O39"/>
  <c r="Q37"/>
  <c r="P40"/>
  <c r="N42" i="24"/>
  <c r="N19"/>
  <c r="U38"/>
  <c r="U35"/>
  <c r="U41" s="1"/>
  <c r="U18"/>
  <c r="U67"/>
  <c r="R35" i="4"/>
  <c r="R36" s="1"/>
  <c r="R39"/>
  <c r="Q40"/>
  <c r="D19" i="24"/>
  <c r="E36"/>
  <c r="E37" s="1"/>
  <c r="E39" s="1"/>
  <c r="G36"/>
  <c r="G37" s="1"/>
  <c r="G39" s="1"/>
  <c r="I36"/>
  <c r="I37" s="1"/>
  <c r="I39" s="1"/>
  <c r="K36"/>
  <c r="K37" s="1"/>
  <c r="K39" s="1"/>
  <c r="M36"/>
  <c r="M37" s="1"/>
  <c r="M39" s="1"/>
  <c r="O36"/>
  <c r="O37" s="1"/>
  <c r="O39" s="1"/>
  <c r="Q36"/>
  <c r="Q37" s="1"/>
  <c r="Q39" s="1"/>
  <c r="S36"/>
  <c r="S37" s="1"/>
  <c r="S39" s="1"/>
  <c r="E40"/>
  <c r="G40"/>
  <c r="I40"/>
  <c r="K40"/>
  <c r="M40"/>
  <c r="O40"/>
  <c r="Q40"/>
  <c r="S40"/>
  <c r="E41"/>
  <c r="G41"/>
  <c r="I41"/>
  <c r="K41"/>
  <c r="M41"/>
  <c r="O41"/>
  <c r="Q41"/>
  <c r="S41"/>
  <c r="D36"/>
  <c r="F36"/>
  <c r="F37" s="1"/>
  <c r="F39" s="1"/>
  <c r="H36"/>
  <c r="H37" s="1"/>
  <c r="H39" s="1"/>
  <c r="J36"/>
  <c r="J37" s="1"/>
  <c r="J39" s="1"/>
  <c r="L36"/>
  <c r="L37" s="1"/>
  <c r="L39" s="1"/>
  <c r="N36"/>
  <c r="P36"/>
  <c r="P37" s="1"/>
  <c r="P39" s="1"/>
  <c r="R36"/>
  <c r="R37" s="1"/>
  <c r="R39" s="1"/>
  <c r="T36"/>
  <c r="T37" s="1"/>
  <c r="T39" s="1"/>
  <c r="F40"/>
  <c r="H40"/>
  <c r="J40"/>
  <c r="L40"/>
  <c r="N40"/>
  <c r="P40"/>
  <c r="R40"/>
  <c r="T40"/>
  <c r="F41"/>
  <c r="H41"/>
  <c r="J41"/>
  <c r="L41"/>
  <c r="N41"/>
  <c r="P41"/>
  <c r="R41"/>
  <c r="T41"/>
  <c r="R38" i="4"/>
  <c r="R40"/>
  <c r="N37" i="24" l="1"/>
  <c r="U42"/>
  <c r="U40"/>
  <c r="U36"/>
  <c r="U37" s="1"/>
  <c r="U39" s="1"/>
  <c r="N39" l="1"/>
</calcChain>
</file>

<file path=xl/comments1.xml><?xml version="1.0" encoding="utf-8"?>
<comments xmlns="http://schemas.openxmlformats.org/spreadsheetml/2006/main">
  <authors>
    <author>David Godfrey</author>
  </authors>
  <commentList>
    <comment ref="D24" authorId="0">
      <text>
        <r>
          <rPr>
            <b/>
            <sz val="8"/>
            <color indexed="81"/>
            <rFont val="Tahoma"/>
            <family val="2"/>
          </rPr>
          <t>David Godfrey:</t>
        </r>
        <r>
          <rPr>
            <sz val="8"/>
            <color indexed="81"/>
            <rFont val="Tahoma"/>
            <family val="2"/>
          </rPr>
          <t xml:space="preserve">
Use this for fuel cost in calculating the varibale and fixed O&amp;M and total O&amp;M without fuel.</t>
        </r>
      </text>
    </comment>
  </commentList>
</comments>
</file>

<file path=xl/comments2.xml><?xml version="1.0" encoding="utf-8"?>
<comments xmlns="http://schemas.openxmlformats.org/spreadsheetml/2006/main">
  <authors>
    <author>David Godfrey</author>
  </authors>
  <commentList>
    <comment ref="D24" authorId="0">
      <text>
        <r>
          <rPr>
            <b/>
            <sz val="8"/>
            <color indexed="81"/>
            <rFont val="Tahoma"/>
            <family val="2"/>
          </rPr>
          <t>David Godfrey:</t>
        </r>
        <r>
          <rPr>
            <sz val="8"/>
            <color indexed="81"/>
            <rFont val="Tahoma"/>
            <family val="2"/>
          </rPr>
          <t xml:space="preserve">
Use this for fuel cost in calculating the varibale and fixed O&amp;M and total O&amp;M without fuel.</t>
        </r>
      </text>
    </comment>
  </commentList>
</comments>
</file>

<file path=xl/comments3.xml><?xml version="1.0" encoding="utf-8"?>
<comments xmlns="http://schemas.openxmlformats.org/spreadsheetml/2006/main">
  <authors>
    <author>David Godfrey</author>
  </authors>
  <commentList>
    <comment ref="D24" authorId="0">
      <text>
        <r>
          <rPr>
            <b/>
            <sz val="8"/>
            <color indexed="81"/>
            <rFont val="Tahoma"/>
            <family val="2"/>
          </rPr>
          <t>David Godfrey:</t>
        </r>
        <r>
          <rPr>
            <sz val="8"/>
            <color indexed="81"/>
            <rFont val="Tahoma"/>
            <family val="2"/>
          </rPr>
          <t xml:space="preserve">
Use this for fuel cost in calculating the varibale and fixed O&amp;M and total O&amp;M without fuel.</t>
        </r>
      </text>
    </comment>
  </commentList>
</comments>
</file>

<file path=xl/comments4.xml><?xml version="1.0" encoding="utf-8"?>
<comments xmlns="http://schemas.openxmlformats.org/spreadsheetml/2006/main">
  <authors>
    <author>David Godfrey</author>
  </authors>
  <commentList>
    <comment ref="D24" authorId="0">
      <text>
        <r>
          <rPr>
            <b/>
            <sz val="8"/>
            <color indexed="81"/>
            <rFont val="Tahoma"/>
            <family val="2"/>
          </rPr>
          <t>David Godfrey:</t>
        </r>
        <r>
          <rPr>
            <sz val="8"/>
            <color indexed="81"/>
            <rFont val="Tahoma"/>
            <family val="2"/>
          </rPr>
          <t xml:space="preserve">
Use this for fuel cost in calculating the varibale and fixed O&amp;M and total O&amp;M without fuel.</t>
        </r>
      </text>
    </comment>
  </commentList>
</comments>
</file>

<file path=xl/sharedStrings.xml><?xml version="1.0" encoding="utf-8"?>
<sst xmlns="http://schemas.openxmlformats.org/spreadsheetml/2006/main" count="3522" uniqueCount="107">
  <si>
    <t>Blundell Plant</t>
  </si>
  <si>
    <t>Carbon Plant</t>
  </si>
  <si>
    <t>Dave Johnston Plant</t>
  </si>
  <si>
    <t>Gadsby Plant</t>
  </si>
  <si>
    <t>Hunter Unit No. 1</t>
  </si>
  <si>
    <t>Hunter Unit No. 2</t>
  </si>
  <si>
    <t>Hunter Unit No. 3</t>
  </si>
  <si>
    <t>Hunter Plant</t>
  </si>
  <si>
    <t>Huntington Plant</t>
  </si>
  <si>
    <t>Jim Bridger Plant</t>
  </si>
  <si>
    <t>Little Mountain</t>
  </si>
  <si>
    <t>Naughton Plant</t>
  </si>
  <si>
    <t>Wyodak Plant</t>
  </si>
  <si>
    <t>Thermal Plants Total</t>
  </si>
  <si>
    <t>Kind of Plant (Internal Comb, Gas Turb, Nuclear</t>
  </si>
  <si>
    <t>Steam - Geo</t>
  </si>
  <si>
    <t>Steam</t>
  </si>
  <si>
    <t>Gas - Turbine</t>
  </si>
  <si>
    <t>Type of Constr (Conventional, Outdoor, Boiler, etc)</t>
  </si>
  <si>
    <t>Indoor</t>
  </si>
  <si>
    <t>Outdoor Boiler</t>
  </si>
  <si>
    <t>Semi-Outdoor</t>
  </si>
  <si>
    <t>Conventional</t>
  </si>
  <si>
    <t>Year Originally Constructed</t>
  </si>
  <si>
    <t>Year Last Unit was Installed</t>
  </si>
  <si>
    <t>Total Installed Cap (Max Gen Name Plate Ratings-MW)</t>
  </si>
  <si>
    <t>Net Peak Demand on Plant - MW (60 minutes)</t>
  </si>
  <si>
    <t>Plant Hours Connected to Load</t>
  </si>
  <si>
    <t>Net Continuous Plant Capability (Megawatts)</t>
  </si>
  <si>
    <t>When Not Limited by Condenser Water</t>
  </si>
  <si>
    <t>When Limited by Condenser Water</t>
  </si>
  <si>
    <t>Average Number of Employees</t>
  </si>
  <si>
    <t xml:space="preserve">   Net Generation, Exclusive of Plant Use - KWh</t>
  </si>
  <si>
    <t>Cost of Plant: Land and Land Rights</t>
  </si>
  <si>
    <t>Structures and Improvements</t>
  </si>
  <si>
    <t>Equipment Costs</t>
  </si>
  <si>
    <t xml:space="preserve">   Total Cost</t>
  </si>
  <si>
    <t>Fuel</t>
  </si>
  <si>
    <t>Coolants and Water (Nuclear Plants Only)</t>
  </si>
  <si>
    <t>Steam Expenses</t>
  </si>
  <si>
    <t>Steam From Other Sources</t>
  </si>
  <si>
    <t>Steam Transferred (Cr)</t>
  </si>
  <si>
    <t>Electric Expenses</t>
  </si>
  <si>
    <t>Misc Steam (or Nuclear) Power Expenses</t>
  </si>
  <si>
    <t>Rents</t>
  </si>
  <si>
    <t>Allowances</t>
  </si>
  <si>
    <t>Maintenance Supervision and Engineering</t>
  </si>
  <si>
    <t>Maintenance of Structures</t>
  </si>
  <si>
    <t>Maintenance of Boiler (or reactor) Plant</t>
  </si>
  <si>
    <t>Maintenance of Electric Plant</t>
  </si>
  <si>
    <t>Maintenance of Misc Steam (or Nuclear) Plant</t>
  </si>
  <si>
    <t xml:space="preserve">   Total Production Expenses</t>
  </si>
  <si>
    <t xml:space="preserve">          Expenses per Net KWh</t>
  </si>
  <si>
    <t xml:space="preserve">   Total O&amp;M without Fuel</t>
  </si>
  <si>
    <t>Fuel: Kind (Coal, Gas, Oil, or Nuclear)</t>
  </si>
  <si>
    <t>Coal</t>
  </si>
  <si>
    <t>Unit (Coal-tons/Oil-barrel/Gas-mcf/Nuclear-indicate)</t>
  </si>
  <si>
    <t>tons</t>
  </si>
  <si>
    <t>Tons</t>
  </si>
  <si>
    <t>Quantity (units) of Fuel Burned</t>
  </si>
  <si>
    <t>Avg Heat Cont - Fuel Burned (btu/indicate if nuclear)</t>
  </si>
  <si>
    <t>Avg Cost of Fuel/unit, as Delvd f.o.b. during year</t>
  </si>
  <si>
    <t>Average Cost of Fuel per Unit Burned</t>
  </si>
  <si>
    <t>Average Cost of Fuel Burned per Million BTU</t>
  </si>
  <si>
    <t>Average Cost of Fuel Burned per KWh Net Gen</t>
  </si>
  <si>
    <t>Gas</t>
  </si>
  <si>
    <t>MCF</t>
  </si>
  <si>
    <t>Oil</t>
  </si>
  <si>
    <t>barrels</t>
  </si>
  <si>
    <t>barrel</t>
  </si>
  <si>
    <t>Barrels</t>
  </si>
  <si>
    <t xml:space="preserve">   Average BTU per KWh Net Generation</t>
  </si>
  <si>
    <t>0.000</t>
  </si>
  <si>
    <t>Barrel</t>
  </si>
  <si>
    <t>27.574</t>
  </si>
  <si>
    <t xml:space="preserve">  Total Cost</t>
  </si>
  <si>
    <t xml:space="preserve">  Total Production Expenses</t>
  </si>
  <si>
    <t xml:space="preserve">          Expenses per Net kWh</t>
  </si>
  <si>
    <t xml:space="preserve">  Total O&amp;M without Fuel</t>
  </si>
  <si>
    <t xml:space="preserve"> Average BTU per KWh Net Generation</t>
  </si>
  <si>
    <t>6.464</t>
  </si>
  <si>
    <t>Gas Turbine</t>
  </si>
  <si>
    <t>Outdoor</t>
  </si>
  <si>
    <t xml:space="preserve">  Net Generation, Exclusive of Plant Use - kWh</t>
  </si>
  <si>
    <t>West Valley Peakers</t>
  </si>
  <si>
    <t>Gadsby Peakers</t>
  </si>
  <si>
    <t>Barels</t>
  </si>
  <si>
    <t>268594280</t>
  </si>
  <si>
    <t xml:space="preserve">          Fuel - $/MWh</t>
  </si>
  <si>
    <t xml:space="preserve">          Variable O&amp;M (per RDI definition) - $/MWh</t>
  </si>
  <si>
    <t xml:space="preserve">          Cost per KW of Installed Capacity (our share)</t>
  </si>
  <si>
    <t>Asset Retirement Costs</t>
  </si>
  <si>
    <t xml:space="preserve">          Non-fuel - $/MWh</t>
  </si>
  <si>
    <t xml:space="preserve">          Fixed O&amp;M (RDI definition) - $/kW installed</t>
  </si>
  <si>
    <t xml:space="preserve">          Fixed O&amp;M (RDI definition) - $/MWh</t>
  </si>
  <si>
    <t xml:space="preserve">          Total Busbar - $/MWh</t>
  </si>
  <si>
    <t>Currant Creek</t>
  </si>
  <si>
    <t>Form 1 Line no.</t>
  </si>
  <si>
    <t>FERC Acct no.</t>
  </si>
  <si>
    <t>Operation Supervision and Engineering</t>
  </si>
  <si>
    <t xml:space="preserve">          Operations - $/MWh</t>
  </si>
  <si>
    <t xml:space="preserve">          Maintenance - $/MWh</t>
  </si>
  <si>
    <t>Lake Side</t>
  </si>
  <si>
    <t>Combined Cycle</t>
  </si>
  <si>
    <t>Chehalis Plant</t>
  </si>
  <si>
    <t>Line 44 - per FERC Form No. 1</t>
  </si>
  <si>
    <t>Jim Bridger Plant (*)</t>
  </si>
</sst>
</file>

<file path=xl/styles.xml><?xml version="1.0" encoding="utf-8"?>
<styleSheet xmlns="http://schemas.openxmlformats.org/spreadsheetml/2006/main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&quot;$&quot;* #,##0.0000_);_(&quot;$&quot;* \(#,##0.0000\);_(&quot;$&quot;* &quot;-&quot;????_);_(@_)"/>
    <numFmt numFmtId="166" formatCode="_(* #,##0_);_(* \(#,##0\);_(* &quot;-&quot;??_);_(@_)"/>
    <numFmt numFmtId="167" formatCode="_(* #,##0.000_);_(* \(#,##0.000\);_(* &quot;-&quot;???_);_(@_)"/>
    <numFmt numFmtId="168" formatCode="_(* #,##0_);_(* \(#,##0\);_(* &quot;-&quot;???_);_(@_)"/>
    <numFmt numFmtId="169" formatCode="_(* #,##0.00_);_(* \(#,##0.00\);_(* &quot;-&quot;_);_(@_)"/>
    <numFmt numFmtId="170" formatCode="_(* #,##0_);_(* \(#,##0\);_(* &quot;-&quot;?_);_(@_)"/>
    <numFmt numFmtId="171" formatCode="_(&quot;$&quot;* #,##0.0000_);_(&quot;$&quot;* \(#,##0.0000\);_(&quot;$&quot;* &quot;-&quot;??_);_(@_)"/>
    <numFmt numFmtId="172" formatCode="_(* #,##0.0000_);_(* \(#,##0.0000\);_(* &quot;-&quot;??_);_(@_)"/>
    <numFmt numFmtId="173" formatCode="0.000%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0070C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3">
    <xf numFmtId="0" fontId="0" fillId="0" borderId="0"/>
    <xf numFmtId="43" fontId="1" fillId="0" borderId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4" fontId="1" fillId="0" borderId="0" applyNumberFormat="0" applyFill="0" applyBorder="0" applyAlignment="0" applyProtection="0"/>
    <xf numFmtId="44" fontId="1" fillId="0" borderId="0" applyNumberFormat="0" applyFill="0" applyBorder="0" applyAlignment="0" applyProtection="0"/>
    <xf numFmtId="44" fontId="1" fillId="0" borderId="0" applyNumberFormat="0" applyFill="0" applyBorder="0" applyAlignment="0" applyProtection="0"/>
    <xf numFmtId="44" fontId="1" fillId="0" borderId="0" applyNumberFormat="0" applyFill="0" applyBorder="0" applyAlignment="0" applyProtection="0"/>
    <xf numFmtId="44" fontId="1" fillId="0" borderId="0" applyNumberFormat="0" applyFill="0" applyBorder="0" applyAlignment="0" applyProtection="0"/>
    <xf numFmtId="0" fontId="1" fillId="0" borderId="0"/>
    <xf numFmtId="9" fontId="6" fillId="0" borderId="0" applyFont="0" applyFill="0" applyBorder="0" applyAlignment="0" applyProtection="0"/>
  </cellStyleXfs>
  <cellXfs count="11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1" fillId="0" borderId="0" xfId="1" applyNumberFormat="1"/>
    <xf numFmtId="41" fontId="1" fillId="0" borderId="0" xfId="1" applyNumberFormat="1"/>
    <xf numFmtId="170" fontId="1" fillId="0" borderId="0" xfId="1" applyNumberFormat="1"/>
    <xf numFmtId="0" fontId="2" fillId="3" borderId="1" xfId="0" applyFont="1" applyFill="1" applyBorder="1"/>
    <xf numFmtId="41" fontId="1" fillId="3" borderId="1" xfId="1" applyNumberFormat="1" applyFill="1" applyBorder="1"/>
    <xf numFmtId="0" fontId="2" fillId="3" borderId="2" xfId="0" applyFont="1" applyFill="1" applyBorder="1"/>
    <xf numFmtId="42" fontId="1" fillId="3" borderId="2" xfId="6" applyNumberFormat="1" applyFill="1" applyBorder="1"/>
    <xf numFmtId="0" fontId="0" fillId="0" borderId="3" xfId="0" applyBorder="1"/>
    <xf numFmtId="44" fontId="1" fillId="0" borderId="3" xfId="6" applyNumberFormat="1" applyBorder="1"/>
    <xf numFmtId="41" fontId="0" fillId="0" borderId="0" xfId="0" applyNumberFormat="1"/>
    <xf numFmtId="42" fontId="0" fillId="3" borderId="2" xfId="0" applyNumberFormat="1" applyFill="1" applyBorder="1"/>
    <xf numFmtId="165" fontId="0" fillId="0" borderId="3" xfId="0" applyNumberFormat="1" applyBorder="1"/>
    <xf numFmtId="0" fontId="0" fillId="0" borderId="3" xfId="0" applyNumberFormat="1" applyBorder="1"/>
    <xf numFmtId="44" fontId="0" fillId="0" borderId="0" xfId="0" applyNumberFormat="1"/>
    <xf numFmtId="0" fontId="0" fillId="0" borderId="0" xfId="0" applyNumberFormat="1"/>
    <xf numFmtId="166" fontId="0" fillId="0" borderId="0" xfId="0" applyNumberFormat="1"/>
    <xf numFmtId="167" fontId="1" fillId="0" borderId="0" xfId="1" applyNumberFormat="1" applyAlignment="1">
      <alignment horizontal="right"/>
    </xf>
    <xf numFmtId="167" fontId="1" fillId="0" borderId="0" xfId="1" applyNumberFormat="1" applyFont="1" applyAlignment="1">
      <alignment horizontal="right"/>
    </xf>
    <xf numFmtId="41" fontId="1" fillId="0" borderId="0" xfId="1" applyNumberFormat="1" applyAlignment="1">
      <alignment horizontal="right"/>
    </xf>
    <xf numFmtId="43" fontId="2" fillId="4" borderId="2" xfId="0" applyNumberFormat="1" applyFont="1" applyFill="1" applyBorder="1"/>
    <xf numFmtId="43" fontId="0" fillId="4" borderId="2" xfId="0" applyNumberFormat="1" applyFill="1" applyBorder="1"/>
    <xf numFmtId="164" fontId="1" fillId="0" borderId="0" xfId="2" applyNumberFormat="1"/>
    <xf numFmtId="41" fontId="1" fillId="0" borderId="0" xfId="2" applyNumberFormat="1"/>
    <xf numFmtId="170" fontId="1" fillId="0" borderId="0" xfId="2" applyNumberFormat="1"/>
    <xf numFmtId="41" fontId="1" fillId="3" borderId="1" xfId="2" applyNumberFormat="1" applyFill="1" applyBorder="1"/>
    <xf numFmtId="42" fontId="1" fillId="3" borderId="2" xfId="7" applyNumberFormat="1" applyFill="1" applyBorder="1"/>
    <xf numFmtId="44" fontId="1" fillId="0" borderId="3" xfId="7" applyNumberFormat="1" applyBorder="1"/>
    <xf numFmtId="169" fontId="0" fillId="0" borderId="0" xfId="0" applyNumberFormat="1"/>
    <xf numFmtId="167" fontId="1" fillId="0" borderId="0" xfId="2" applyNumberFormat="1" applyAlignment="1">
      <alignment horizontal="right"/>
    </xf>
    <xf numFmtId="167" fontId="1" fillId="0" borderId="0" xfId="2" applyNumberFormat="1" applyFont="1" applyAlignment="1">
      <alignment horizontal="right"/>
    </xf>
    <xf numFmtId="41" fontId="1" fillId="0" borderId="0" xfId="2" applyNumberFormat="1" applyAlignment="1">
      <alignment horizontal="right"/>
    </xf>
    <xf numFmtId="164" fontId="1" fillId="0" borderId="0" xfId="3" applyNumberFormat="1"/>
    <xf numFmtId="41" fontId="1" fillId="0" borderId="0" xfId="3" applyNumberFormat="1"/>
    <xf numFmtId="170" fontId="1" fillId="0" borderId="0" xfId="3" applyNumberFormat="1"/>
    <xf numFmtId="41" fontId="1" fillId="3" borderId="1" xfId="3" applyNumberFormat="1" applyFill="1" applyBorder="1"/>
    <xf numFmtId="42" fontId="1" fillId="3" borderId="2" xfId="8" applyNumberFormat="1" applyFill="1" applyBorder="1"/>
    <xf numFmtId="44" fontId="1" fillId="0" borderId="3" xfId="8" applyNumberFormat="1" applyBorder="1"/>
    <xf numFmtId="167" fontId="1" fillId="0" borderId="0" xfId="3" applyNumberFormat="1" applyAlignment="1">
      <alignment horizontal="right"/>
    </xf>
    <xf numFmtId="167" fontId="1" fillId="0" borderId="0" xfId="3" applyNumberFormat="1" applyFont="1" applyAlignment="1">
      <alignment horizontal="right"/>
    </xf>
    <xf numFmtId="41" fontId="1" fillId="0" borderId="0" xfId="3" applyNumberFormat="1" applyAlignment="1">
      <alignment horizontal="right"/>
    </xf>
    <xf numFmtId="164" fontId="1" fillId="0" borderId="0" xfId="5" applyNumberFormat="1"/>
    <xf numFmtId="41" fontId="1" fillId="0" borderId="0" xfId="5" applyNumberFormat="1"/>
    <xf numFmtId="41" fontId="1" fillId="3" borderId="1" xfId="5" applyNumberFormat="1" applyFill="1" applyBorder="1"/>
    <xf numFmtId="42" fontId="1" fillId="3" borderId="2" xfId="10" applyNumberFormat="1" applyFill="1" applyBorder="1"/>
    <xf numFmtId="43" fontId="0" fillId="0" borderId="0" xfId="0" applyNumberFormat="1"/>
    <xf numFmtId="167" fontId="1" fillId="0" borderId="0" xfId="5" applyNumberFormat="1" applyAlignment="1">
      <alignment horizontal="right"/>
    </xf>
    <xf numFmtId="168" fontId="1" fillId="0" borderId="0" xfId="5" applyNumberFormat="1" applyAlignment="1">
      <alignment horizontal="right"/>
    </xf>
    <xf numFmtId="0" fontId="0" fillId="0" borderId="0" xfId="0" applyBorder="1"/>
    <xf numFmtId="165" fontId="0" fillId="0" borderId="0" xfId="0" applyNumberFormat="1" applyBorder="1"/>
    <xf numFmtId="44" fontId="1" fillId="0" borderId="0" xfId="10" applyNumberFormat="1" applyBorder="1"/>
    <xf numFmtId="164" fontId="1" fillId="0" borderId="0" xfId="4" applyNumberFormat="1"/>
    <xf numFmtId="41" fontId="1" fillId="0" borderId="0" xfId="4" applyNumberFormat="1"/>
    <xf numFmtId="170" fontId="1" fillId="0" borderId="0" xfId="4" applyNumberFormat="1"/>
    <xf numFmtId="41" fontId="1" fillId="3" borderId="1" xfId="4" applyNumberFormat="1" applyFill="1" applyBorder="1"/>
    <xf numFmtId="42" fontId="1" fillId="3" borderId="2" xfId="9" applyNumberFormat="1" applyFill="1" applyBorder="1"/>
    <xf numFmtId="44" fontId="1" fillId="0" borderId="3" xfId="9" applyNumberFormat="1" applyBorder="1"/>
    <xf numFmtId="167" fontId="1" fillId="0" borderId="0" xfId="4" applyNumberFormat="1" applyAlignment="1">
      <alignment horizontal="right"/>
    </xf>
    <xf numFmtId="167" fontId="1" fillId="0" borderId="0" xfId="4" applyNumberFormat="1" applyFont="1" applyAlignment="1">
      <alignment horizontal="right"/>
    </xf>
    <xf numFmtId="41" fontId="1" fillId="0" borderId="0" xfId="4" applyNumberFormat="1" applyAlignment="1">
      <alignment horizontal="right"/>
    </xf>
    <xf numFmtId="1" fontId="2" fillId="2" borderId="0" xfId="0" applyNumberFormat="1" applyFont="1" applyFill="1" applyAlignment="1">
      <alignment horizontal="center" vertical="center" wrapText="1"/>
    </xf>
    <xf numFmtId="41" fontId="1" fillId="0" borderId="0" xfId="1" applyNumberFormat="1" applyAlignment="1"/>
    <xf numFmtId="167" fontId="1" fillId="0" borderId="0" xfId="1" applyNumberFormat="1" applyAlignment="1"/>
    <xf numFmtId="0" fontId="0" fillId="0" borderId="0" xfId="0" applyFill="1"/>
    <xf numFmtId="0" fontId="0" fillId="5" borderId="0" xfId="0" applyFill="1"/>
    <xf numFmtId="44" fontId="0" fillId="5" borderId="0" xfId="0" applyNumberFormat="1" applyFill="1"/>
    <xf numFmtId="0" fontId="0" fillId="2" borderId="0" xfId="0" applyFill="1"/>
    <xf numFmtId="44" fontId="0" fillId="2" borderId="0" xfId="0" applyNumberFormat="1" applyFill="1"/>
    <xf numFmtId="41" fontId="1" fillId="0" borderId="0" xfId="1" applyNumberFormat="1" applyAlignment="1">
      <alignment vertical="top"/>
    </xf>
    <xf numFmtId="43" fontId="0" fillId="0" borderId="0" xfId="0" applyNumberFormat="1" applyFill="1"/>
    <xf numFmtId="0" fontId="2" fillId="2" borderId="0" xfId="11" applyFont="1" applyFill="1" applyAlignment="1">
      <alignment horizontal="center" vertical="center" wrapText="1"/>
    </xf>
    <xf numFmtId="0" fontId="1" fillId="0" borderId="0" xfId="11"/>
    <xf numFmtId="0" fontId="1" fillId="0" borderId="0" xfId="11" applyAlignment="1">
      <alignment horizontal="left"/>
    </xf>
    <xf numFmtId="0" fontId="1" fillId="0" borderId="0" xfId="11" applyAlignment="1">
      <alignment horizontal="right"/>
    </xf>
    <xf numFmtId="0" fontId="2" fillId="3" borderId="1" xfId="11" applyFont="1" applyFill="1" applyBorder="1"/>
    <xf numFmtId="0" fontId="2" fillId="3" borderId="2" xfId="11" applyFont="1" applyFill="1" applyBorder="1"/>
    <xf numFmtId="0" fontId="1" fillId="0" borderId="3" xfId="11" applyBorder="1"/>
    <xf numFmtId="42" fontId="1" fillId="3" borderId="2" xfId="11" applyNumberFormat="1" applyFill="1" applyBorder="1"/>
    <xf numFmtId="165" fontId="1" fillId="0" borderId="3" xfId="11" applyNumberFormat="1" applyBorder="1"/>
    <xf numFmtId="44" fontId="1" fillId="0" borderId="0" xfId="11" applyNumberFormat="1"/>
    <xf numFmtId="0" fontId="1" fillId="5" borderId="0" xfId="11" applyFill="1"/>
    <xf numFmtId="44" fontId="1" fillId="5" borderId="0" xfId="11" applyNumberFormat="1" applyFill="1"/>
    <xf numFmtId="0" fontId="1" fillId="2" borderId="0" xfId="11" applyFill="1"/>
    <xf numFmtId="44" fontId="1" fillId="2" borderId="0" xfId="11" applyNumberFormat="1" applyFill="1"/>
    <xf numFmtId="41" fontId="1" fillId="0" borderId="0" xfId="11" applyNumberFormat="1"/>
    <xf numFmtId="43" fontId="2" fillId="4" borderId="2" xfId="11" applyNumberFormat="1" applyFont="1" applyFill="1" applyBorder="1"/>
    <xf numFmtId="43" fontId="1" fillId="4" borderId="2" xfId="11" applyNumberFormat="1" applyFill="1" applyBorder="1"/>
    <xf numFmtId="0" fontId="1" fillId="0" borderId="0" xfId="11" applyFill="1"/>
    <xf numFmtId="166" fontId="1" fillId="0" borderId="0" xfId="1" applyNumberFormat="1"/>
    <xf numFmtId="44" fontId="5" fillId="0" borderId="3" xfId="9" applyNumberFormat="1" applyFont="1" applyBorder="1"/>
    <xf numFmtId="0" fontId="2" fillId="6" borderId="2" xfId="11" applyFont="1" applyFill="1" applyBorder="1"/>
    <xf numFmtId="43" fontId="2" fillId="6" borderId="2" xfId="11" applyNumberFormat="1" applyFont="1" applyFill="1" applyBorder="1"/>
    <xf numFmtId="43" fontId="5" fillId="6" borderId="2" xfId="11" applyNumberFormat="1" applyFont="1" applyFill="1" applyBorder="1"/>
    <xf numFmtId="42" fontId="5" fillId="3" borderId="2" xfId="11" applyNumberFormat="1" applyFont="1" applyFill="1" applyBorder="1"/>
    <xf numFmtId="42" fontId="5" fillId="3" borderId="2" xfId="9" applyNumberFormat="1" applyFont="1" applyFill="1" applyBorder="1"/>
    <xf numFmtId="165" fontId="5" fillId="0" borderId="3" xfId="11" applyNumberFormat="1" applyFont="1" applyBorder="1"/>
    <xf numFmtId="44" fontId="5" fillId="0" borderId="0" xfId="11" applyNumberFormat="1" applyFont="1"/>
    <xf numFmtId="43" fontId="1" fillId="0" borderId="0" xfId="1"/>
    <xf numFmtId="43" fontId="1" fillId="0" borderId="0" xfId="1" applyAlignment="1">
      <alignment horizontal="right"/>
    </xf>
    <xf numFmtId="43" fontId="1" fillId="0" borderId="0" xfId="1" applyAlignment="1"/>
    <xf numFmtId="43" fontId="1" fillId="0" borderId="0" xfId="11" applyNumberFormat="1"/>
    <xf numFmtId="0" fontId="1" fillId="7" borderId="0" xfId="11" applyFill="1"/>
    <xf numFmtId="44" fontId="5" fillId="7" borderId="0" xfId="11" applyNumberFormat="1" applyFont="1" applyFill="1"/>
    <xf numFmtId="0" fontId="1" fillId="8" borderId="0" xfId="11" applyFill="1"/>
    <xf numFmtId="44" fontId="5" fillId="8" borderId="0" xfId="11" applyNumberFormat="1" applyFont="1" applyFill="1"/>
    <xf numFmtId="2" fontId="0" fillId="0" borderId="0" xfId="0" applyNumberFormat="1"/>
    <xf numFmtId="171" fontId="5" fillId="0" borderId="3" xfId="9" applyNumberFormat="1" applyFont="1" applyBorder="1"/>
    <xf numFmtId="169" fontId="1" fillId="0" borderId="0" xfId="11" applyNumberFormat="1"/>
    <xf numFmtId="3" fontId="1" fillId="0" borderId="0" xfId="11" applyNumberFormat="1"/>
    <xf numFmtId="3" fontId="1" fillId="0" borderId="0" xfId="11" applyNumberFormat="1" applyFont="1"/>
    <xf numFmtId="0" fontId="1" fillId="0" borderId="0" xfId="0" applyFont="1"/>
    <xf numFmtId="172" fontId="1" fillId="0" borderId="0" xfId="11" applyNumberFormat="1"/>
    <xf numFmtId="173" fontId="1" fillId="0" borderId="0" xfId="12" applyNumberFormat="1" applyFont="1"/>
    <xf numFmtId="0" fontId="1" fillId="0" borderId="0" xfId="11" applyNumberFormat="1"/>
  </cellXfs>
  <cellStyles count="13">
    <cellStyle name="Comma" xfId="1" builtinId="3"/>
    <cellStyle name="Comma_exportdata-1998" xfId="2"/>
    <cellStyle name="Comma_exportdata-1999" xfId="3"/>
    <cellStyle name="Comma_exportdata-2000" xfId="4"/>
    <cellStyle name="Comma_FERC Form 1 Data" xfId="5"/>
    <cellStyle name="Currency" xfId="6" builtinId="4"/>
    <cellStyle name="Currency_exportdata-1998" xfId="7"/>
    <cellStyle name="Currency_exportdata-1999" xfId="8"/>
    <cellStyle name="Currency_exportdata-2000" xfId="9"/>
    <cellStyle name="Currency_FERC Form 1 Data" xfId="10"/>
    <cellStyle name="Normal" xfId="0" builtinId="0"/>
    <cellStyle name="Normal 2" xfId="11"/>
    <cellStyle name="Percent" xfId="12" builtinId="5"/>
  </cellStyles>
  <dxfs count="0"/>
  <tableStyles count="0" defaultTableStyle="TableStyleMedium9" defaultPivotStyle="PivotStyleLight16"/>
  <colors>
    <mruColors>
      <color rgb="FFFFFF99"/>
      <color rgb="FF99CC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75" workbookViewId="0">
      <pane xSplit="3" ySplit="1" topLeftCell="J2" activePane="bottomRight" state="frozen"/>
      <selection activeCell="R1" sqref="R1:R65536"/>
      <selection pane="topRight" activeCell="R1" sqref="R1:R65536"/>
      <selection pane="bottomLeft" activeCell="R1" sqref="R1:R65536"/>
      <selection pane="bottomRight" activeCell="J41" sqref="J41"/>
    </sheetView>
  </sheetViews>
  <sheetFormatPr defaultRowHeight="12.75"/>
  <cols>
    <col min="2" max="2" width="8.85546875" customWidth="1"/>
    <col min="3" max="3" width="46.7109375" bestFit="1" customWidth="1"/>
    <col min="4" max="17" width="14.7109375" customWidth="1"/>
  </cols>
  <sheetData>
    <row r="1" spans="1:18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98</v>
      </c>
    </row>
    <row r="2" spans="1:18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17</v>
      </c>
      <c r="O2" s="3" t="s">
        <v>16</v>
      </c>
      <c r="P2" s="3" t="s">
        <v>16</v>
      </c>
      <c r="Q2" s="3"/>
    </row>
    <row r="3" spans="1:18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21</v>
      </c>
      <c r="N3" s="3" t="s">
        <v>20</v>
      </c>
      <c r="O3" s="3" t="s">
        <v>20</v>
      </c>
      <c r="P3" s="3" t="s">
        <v>22</v>
      </c>
      <c r="Q3" s="3"/>
    </row>
    <row r="4" spans="1:18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1978</v>
      </c>
      <c r="I4">
        <v>1980</v>
      </c>
      <c r="J4">
        <v>1983</v>
      </c>
      <c r="K4">
        <v>1978</v>
      </c>
      <c r="L4">
        <v>1974</v>
      </c>
      <c r="M4">
        <v>1974</v>
      </c>
      <c r="N4">
        <v>1972</v>
      </c>
      <c r="O4">
        <v>1963</v>
      </c>
      <c r="P4">
        <v>1978</v>
      </c>
    </row>
    <row r="5" spans="1:18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1978</v>
      </c>
      <c r="I5">
        <v>1980</v>
      </c>
      <c r="J5">
        <v>1983</v>
      </c>
      <c r="K5">
        <v>1983</v>
      </c>
      <c r="L5">
        <v>1977</v>
      </c>
      <c r="M5">
        <v>1979</v>
      </c>
      <c r="N5">
        <v>1972</v>
      </c>
      <c r="O5">
        <v>1971</v>
      </c>
      <c r="P5">
        <v>1978</v>
      </c>
    </row>
    <row r="6" spans="1:18">
      <c r="B6" s="2">
        <v>5</v>
      </c>
      <c r="C6" t="s">
        <v>25</v>
      </c>
      <c r="D6" s="4">
        <v>26.1</v>
      </c>
      <c r="E6" s="4">
        <v>188.64</v>
      </c>
      <c r="F6" s="4">
        <v>816.72</v>
      </c>
      <c r="G6" s="4">
        <v>251.64</v>
      </c>
      <c r="H6" s="4">
        <v>418.5</v>
      </c>
      <c r="I6" s="4">
        <v>269.22000000000003</v>
      </c>
      <c r="J6" s="4">
        <v>446.4</v>
      </c>
      <c r="K6" s="4">
        <v>1134.1199999999999</v>
      </c>
      <c r="L6" s="4">
        <v>892.8</v>
      </c>
      <c r="M6" s="4">
        <v>1494.93</v>
      </c>
      <c r="N6" s="4">
        <v>16</v>
      </c>
      <c r="O6" s="4">
        <v>707.2</v>
      </c>
      <c r="P6" s="4">
        <v>289.66000000000003</v>
      </c>
      <c r="Q6" s="4">
        <f>SUM(D6:J6)+SUM(L6:P6)</f>
        <v>5817.8099999999995</v>
      </c>
    </row>
    <row r="7" spans="1:18">
      <c r="B7" s="2">
        <v>6</v>
      </c>
      <c r="C7" t="s">
        <v>26</v>
      </c>
      <c r="D7" s="5">
        <v>24</v>
      </c>
      <c r="E7" s="5">
        <v>182</v>
      </c>
      <c r="F7" s="5">
        <v>797</v>
      </c>
      <c r="G7" s="5">
        <v>233</v>
      </c>
      <c r="H7" s="5">
        <v>404</v>
      </c>
      <c r="I7" s="5">
        <v>259</v>
      </c>
      <c r="J7" s="5">
        <v>409</v>
      </c>
      <c r="K7" s="5">
        <v>1060</v>
      </c>
      <c r="L7" s="5">
        <v>863</v>
      </c>
      <c r="M7" s="5">
        <v>1415</v>
      </c>
      <c r="N7" s="5">
        <v>15</v>
      </c>
      <c r="O7" s="5">
        <v>692</v>
      </c>
      <c r="P7" s="5">
        <v>283</v>
      </c>
      <c r="Q7" s="6">
        <f>SUM(D7:J7)+SUM(L7:P7)</f>
        <v>5576</v>
      </c>
    </row>
    <row r="8" spans="1:18">
      <c r="B8" s="2">
        <v>7</v>
      </c>
      <c r="C8" t="s">
        <v>27</v>
      </c>
      <c r="D8" s="5">
        <v>8719</v>
      </c>
      <c r="E8" s="5">
        <v>8754</v>
      </c>
      <c r="F8" s="5">
        <v>8760</v>
      </c>
      <c r="G8" s="5">
        <v>8485</v>
      </c>
      <c r="H8" s="5">
        <v>8370</v>
      </c>
      <c r="I8" s="5">
        <v>7621</v>
      </c>
      <c r="J8" s="5">
        <v>8220</v>
      </c>
      <c r="K8" s="5">
        <v>8760</v>
      </c>
      <c r="L8" s="5">
        <v>8727</v>
      </c>
      <c r="M8" s="5">
        <v>8754</v>
      </c>
      <c r="N8" s="5">
        <v>4468</v>
      </c>
      <c r="O8" s="5">
        <v>8760</v>
      </c>
      <c r="P8" s="5">
        <v>7856</v>
      </c>
      <c r="Q8" s="5"/>
    </row>
    <row r="9" spans="1:18">
      <c r="B9" s="2">
        <v>8</v>
      </c>
      <c r="C9" t="s">
        <v>28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/>
    </row>
    <row r="10" spans="1:18">
      <c r="B10" s="2">
        <v>9</v>
      </c>
      <c r="C10" t="s">
        <v>29</v>
      </c>
      <c r="D10" s="5">
        <v>23</v>
      </c>
      <c r="E10" s="5">
        <v>175</v>
      </c>
      <c r="F10" s="5">
        <v>772</v>
      </c>
      <c r="G10" s="5">
        <v>235</v>
      </c>
      <c r="H10" s="5">
        <v>370</v>
      </c>
      <c r="I10" s="5">
        <v>238</v>
      </c>
      <c r="J10" s="5">
        <v>395</v>
      </c>
      <c r="K10" s="5">
        <v>1004</v>
      </c>
      <c r="L10" s="5">
        <v>805</v>
      </c>
      <c r="M10" s="5">
        <v>1387</v>
      </c>
      <c r="N10" s="5">
        <v>14</v>
      </c>
      <c r="O10" s="5">
        <v>700</v>
      </c>
      <c r="P10" s="5">
        <v>268</v>
      </c>
      <c r="Q10" s="6">
        <f t="shared" ref="Q10:Q34" si="0">SUM(D10:J10)+SUM(L10:P10)</f>
        <v>5382</v>
      </c>
    </row>
    <row r="11" spans="1:18">
      <c r="B11" s="2">
        <v>10</v>
      </c>
      <c r="C11" t="s">
        <v>30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6">
        <f t="shared" si="0"/>
        <v>0</v>
      </c>
    </row>
    <row r="12" spans="1:18">
      <c r="B12" s="2">
        <v>11</v>
      </c>
      <c r="C12" t="s">
        <v>31</v>
      </c>
      <c r="D12" s="5">
        <v>18</v>
      </c>
      <c r="E12" s="5">
        <v>90</v>
      </c>
      <c r="F12" s="5">
        <v>249</v>
      </c>
      <c r="G12" s="5">
        <v>81</v>
      </c>
      <c r="H12" s="5">
        <v>105</v>
      </c>
      <c r="I12" s="5">
        <v>105</v>
      </c>
      <c r="J12" s="5">
        <v>104</v>
      </c>
      <c r="K12" s="5">
        <v>314</v>
      </c>
      <c r="L12" s="5">
        <v>217</v>
      </c>
      <c r="M12" s="5">
        <v>455</v>
      </c>
      <c r="N12" s="5">
        <v>7</v>
      </c>
      <c r="O12" s="5">
        <v>209</v>
      </c>
      <c r="P12" s="5">
        <v>119</v>
      </c>
      <c r="Q12" s="6">
        <f t="shared" si="0"/>
        <v>1759</v>
      </c>
    </row>
    <row r="13" spans="1:18">
      <c r="B13" s="2">
        <v>12</v>
      </c>
      <c r="C13" s="7" t="s">
        <v>32</v>
      </c>
      <c r="D13" s="8">
        <v>194804000</v>
      </c>
      <c r="E13" s="8">
        <v>1366958000</v>
      </c>
      <c r="F13" s="8">
        <v>6183480000</v>
      </c>
      <c r="G13" s="8">
        <v>639083000</v>
      </c>
      <c r="H13" s="8">
        <v>3112108000</v>
      </c>
      <c r="I13" s="8">
        <v>1807385000</v>
      </c>
      <c r="J13" s="8">
        <v>3184514000</v>
      </c>
      <c r="K13" s="8">
        <v>8104007000</v>
      </c>
      <c r="L13" s="8">
        <v>6664839000</v>
      </c>
      <c r="M13" s="8">
        <v>10821981000</v>
      </c>
      <c r="N13" s="8">
        <v>63373000</v>
      </c>
      <c r="O13" s="8">
        <v>4951002000</v>
      </c>
      <c r="P13" s="8">
        <v>2095027000</v>
      </c>
      <c r="Q13" s="8">
        <f t="shared" si="0"/>
        <v>41084554000</v>
      </c>
    </row>
    <row r="14" spans="1:18">
      <c r="B14" s="2">
        <v>13</v>
      </c>
      <c r="C14" t="s">
        <v>33</v>
      </c>
      <c r="D14" s="5">
        <v>30974693</v>
      </c>
      <c r="E14" s="5">
        <v>956546</v>
      </c>
      <c r="F14" s="5">
        <v>10417291</v>
      </c>
      <c r="G14" s="5">
        <v>1020271</v>
      </c>
      <c r="H14" s="5">
        <v>9872987</v>
      </c>
      <c r="I14" s="5">
        <v>9872987</v>
      </c>
      <c r="J14" s="5">
        <v>9872987</v>
      </c>
      <c r="K14" s="5">
        <v>29618961</v>
      </c>
      <c r="L14" s="5">
        <v>2205422</v>
      </c>
      <c r="M14" s="5">
        <v>1199736</v>
      </c>
      <c r="N14" s="5">
        <v>635</v>
      </c>
      <c r="O14" s="5">
        <v>413248</v>
      </c>
      <c r="P14" s="5">
        <v>210526</v>
      </c>
      <c r="Q14" s="5">
        <f t="shared" si="0"/>
        <v>77017329</v>
      </c>
    </row>
    <row r="15" spans="1:18">
      <c r="B15" s="2">
        <v>14</v>
      </c>
      <c r="C15" t="s">
        <v>34</v>
      </c>
      <c r="D15" s="5">
        <v>6006725</v>
      </c>
      <c r="E15" s="5">
        <v>9549421</v>
      </c>
      <c r="F15" s="5">
        <v>25917317</v>
      </c>
      <c r="G15" s="5">
        <v>11621141</v>
      </c>
      <c r="H15" s="5">
        <v>59375576</v>
      </c>
      <c r="I15" s="5">
        <v>48640543</v>
      </c>
      <c r="J15" s="5">
        <v>88347491</v>
      </c>
      <c r="K15" s="5">
        <v>196363610</v>
      </c>
      <c r="L15" s="5">
        <v>92005281</v>
      </c>
      <c r="M15" s="5">
        <v>129268575</v>
      </c>
      <c r="N15" s="5">
        <v>191032</v>
      </c>
      <c r="O15" s="5">
        <v>50278717</v>
      </c>
      <c r="P15" s="5">
        <v>39931615</v>
      </c>
      <c r="Q15" s="5">
        <f t="shared" si="0"/>
        <v>561133434</v>
      </c>
    </row>
    <row r="16" spans="1:18">
      <c r="B16" s="2">
        <v>15</v>
      </c>
      <c r="C16" t="s">
        <v>35</v>
      </c>
      <c r="D16" s="5">
        <v>32060206</v>
      </c>
      <c r="E16" s="5">
        <v>51282011</v>
      </c>
      <c r="F16" s="5">
        <v>248302773</v>
      </c>
      <c r="G16" s="5">
        <v>57569618</v>
      </c>
      <c r="H16" s="5">
        <v>182918678</v>
      </c>
      <c r="I16" s="5">
        <v>125112823</v>
      </c>
      <c r="J16" s="5">
        <v>359588447</v>
      </c>
      <c r="K16" s="5">
        <v>667619948</v>
      </c>
      <c r="L16" s="5">
        <v>278648212</v>
      </c>
      <c r="M16" s="5">
        <v>629516200</v>
      </c>
      <c r="N16" s="5">
        <v>3197146</v>
      </c>
      <c r="O16" s="5">
        <v>218058888</v>
      </c>
      <c r="P16" s="5" t="s">
        <v>87</v>
      </c>
      <c r="Q16" s="5">
        <f t="shared" si="0"/>
        <v>2186255002</v>
      </c>
    </row>
    <row r="17" spans="1:18">
      <c r="B17" s="2">
        <v>16</v>
      </c>
      <c r="C17" t="s">
        <v>91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8" ht="13.5" thickBot="1">
      <c r="B18" s="2">
        <v>17</v>
      </c>
      <c r="C18" s="9" t="s">
        <v>36</v>
      </c>
      <c r="D18" s="10">
        <f t="shared" ref="D18:P18" si="1">SUM(D14:D16)</f>
        <v>69041624</v>
      </c>
      <c r="E18" s="10">
        <f t="shared" si="1"/>
        <v>61787978</v>
      </c>
      <c r="F18" s="10">
        <f t="shared" si="1"/>
        <v>284637381</v>
      </c>
      <c r="G18" s="10">
        <f t="shared" si="1"/>
        <v>70211030</v>
      </c>
      <c r="H18" s="10">
        <f t="shared" si="1"/>
        <v>252167241</v>
      </c>
      <c r="I18" s="10">
        <f t="shared" si="1"/>
        <v>183626353</v>
      </c>
      <c r="J18" s="10">
        <f t="shared" si="1"/>
        <v>457808925</v>
      </c>
      <c r="K18" s="10">
        <f t="shared" si="1"/>
        <v>893602519</v>
      </c>
      <c r="L18" s="10">
        <f t="shared" si="1"/>
        <v>372858915</v>
      </c>
      <c r="M18" s="10">
        <f t="shared" si="1"/>
        <v>759984511</v>
      </c>
      <c r="N18" s="10">
        <f t="shared" si="1"/>
        <v>3388813</v>
      </c>
      <c r="O18" s="10">
        <f t="shared" si="1"/>
        <v>268750853</v>
      </c>
      <c r="P18" s="10">
        <f t="shared" si="1"/>
        <v>40142141</v>
      </c>
      <c r="Q18" s="10">
        <f t="shared" si="0"/>
        <v>2824405765</v>
      </c>
    </row>
    <row r="19" spans="1:18" ht="13.5" thickTop="1">
      <c r="B19" s="2">
        <v>18</v>
      </c>
      <c r="C19" s="11" t="s">
        <v>90</v>
      </c>
      <c r="D19" s="12">
        <f>+D18/(D6*1000)</f>
        <v>2645.272950191571</v>
      </c>
      <c r="E19" s="12">
        <f t="shared" ref="E19:Q19" si="2">+E18/(E6*1000)</f>
        <v>327.54441263782866</v>
      </c>
      <c r="F19" s="12">
        <f t="shared" si="2"/>
        <v>348.51280855127828</v>
      </c>
      <c r="G19" s="12">
        <f t="shared" si="2"/>
        <v>279.01378954061357</v>
      </c>
      <c r="H19" s="12">
        <f t="shared" si="2"/>
        <v>602.55015770609316</v>
      </c>
      <c r="I19" s="12">
        <f t="shared" si="2"/>
        <v>682.06802243518314</v>
      </c>
      <c r="J19" s="12">
        <f t="shared" si="2"/>
        <v>1025.557627688172</v>
      </c>
      <c r="K19" s="12">
        <f t="shared" si="2"/>
        <v>787.92589761224565</v>
      </c>
      <c r="L19" s="12">
        <f t="shared" si="2"/>
        <v>417.62871303763438</v>
      </c>
      <c r="M19" s="12">
        <f t="shared" si="2"/>
        <v>508.37464697343688</v>
      </c>
      <c r="N19" s="12">
        <f t="shared" si="2"/>
        <v>211.80081250000001</v>
      </c>
      <c r="O19" s="12">
        <f t="shared" si="2"/>
        <v>380.02100254524885</v>
      </c>
      <c r="P19" s="12">
        <f t="shared" si="2"/>
        <v>138.58365324863632</v>
      </c>
      <c r="Q19" s="12">
        <f t="shared" si="2"/>
        <v>485.47576579503294</v>
      </c>
    </row>
    <row r="20" spans="1:18">
      <c r="A20">
        <v>500</v>
      </c>
      <c r="B20" s="2">
        <v>19</v>
      </c>
      <c r="C20" t="s">
        <v>99</v>
      </c>
      <c r="D20" s="13">
        <v>110959</v>
      </c>
      <c r="E20" s="13">
        <v>474831</v>
      </c>
      <c r="F20" s="13">
        <v>2362454</v>
      </c>
      <c r="G20" s="13">
        <v>962586</v>
      </c>
      <c r="H20" s="13">
        <v>381236</v>
      </c>
      <c r="I20" s="13">
        <v>134484</v>
      </c>
      <c r="J20" s="13">
        <v>443980</v>
      </c>
      <c r="K20" s="13">
        <v>959700</v>
      </c>
      <c r="L20" s="13">
        <v>2116206</v>
      </c>
      <c r="M20" s="13">
        <v>2783412</v>
      </c>
      <c r="N20" s="13">
        <v>47176</v>
      </c>
      <c r="O20" s="13">
        <v>1974972</v>
      </c>
      <c r="P20" s="13">
        <v>1248118</v>
      </c>
      <c r="Q20" s="13">
        <f t="shared" si="0"/>
        <v>13040414</v>
      </c>
      <c r="R20">
        <v>500</v>
      </c>
    </row>
    <row r="21" spans="1:18">
      <c r="A21">
        <v>501</v>
      </c>
      <c r="B21" s="2">
        <v>20</v>
      </c>
      <c r="C21" t="s">
        <v>37</v>
      </c>
      <c r="D21" s="13">
        <v>0</v>
      </c>
      <c r="E21" s="13">
        <v>9766561</v>
      </c>
      <c r="F21" s="13">
        <v>43642707</v>
      </c>
      <c r="G21" s="13">
        <v>17225265</v>
      </c>
      <c r="H21" s="13">
        <v>30833902</v>
      </c>
      <c r="I21" s="13">
        <v>17689177</v>
      </c>
      <c r="J21" s="13">
        <v>30605484</v>
      </c>
      <c r="K21" s="13">
        <v>79128563</v>
      </c>
      <c r="L21" s="13">
        <v>51015131</v>
      </c>
      <c r="M21" s="13">
        <v>116433297</v>
      </c>
      <c r="N21" s="13">
        <v>1736840</v>
      </c>
      <c r="O21" s="13">
        <v>60392238</v>
      </c>
      <c r="P21" s="13">
        <v>17805722</v>
      </c>
      <c r="Q21" s="13">
        <f t="shared" si="0"/>
        <v>397146324</v>
      </c>
      <c r="R21">
        <v>501</v>
      </c>
    </row>
    <row r="22" spans="1:18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0</v>
      </c>
    </row>
    <row r="23" spans="1:18">
      <c r="A23">
        <v>502</v>
      </c>
      <c r="B23" s="2">
        <v>22</v>
      </c>
      <c r="C23" t="s">
        <v>39</v>
      </c>
      <c r="D23" s="13">
        <v>320481</v>
      </c>
      <c r="E23" s="13">
        <v>1120685</v>
      </c>
      <c r="F23" s="13">
        <v>1936876</v>
      </c>
      <c r="G23" s="13">
        <v>1181130</v>
      </c>
      <c r="H23" s="13">
        <v>2114917</v>
      </c>
      <c r="I23" s="13">
        <v>883000</v>
      </c>
      <c r="J23" s="13">
        <v>2269180</v>
      </c>
      <c r="K23" s="13">
        <v>5267097</v>
      </c>
      <c r="L23" s="13">
        <v>2387130</v>
      </c>
      <c r="M23" s="13">
        <v>6060139</v>
      </c>
      <c r="N23" s="13">
        <v>0</v>
      </c>
      <c r="O23" s="13">
        <v>3135072</v>
      </c>
      <c r="P23" s="13">
        <v>1914440</v>
      </c>
      <c r="Q23" s="13">
        <f t="shared" si="0"/>
        <v>23323050</v>
      </c>
      <c r="R23">
        <v>502</v>
      </c>
    </row>
    <row r="24" spans="1:18">
      <c r="A24">
        <v>503</v>
      </c>
      <c r="B24" s="2">
        <v>23</v>
      </c>
      <c r="C24" t="s">
        <v>40</v>
      </c>
      <c r="D24" s="13">
        <v>3498961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3498961</v>
      </c>
      <c r="R24">
        <v>503</v>
      </c>
    </row>
    <row r="25" spans="1:18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0</v>
      </c>
      <c r="R25">
        <v>504</v>
      </c>
    </row>
    <row r="26" spans="1:18">
      <c r="A26">
        <v>505</v>
      </c>
      <c r="B26" s="2">
        <v>25</v>
      </c>
      <c r="C26" t="s">
        <v>42</v>
      </c>
      <c r="D26" s="13">
        <v>252298</v>
      </c>
      <c r="E26" s="13">
        <v>1017561</v>
      </c>
      <c r="F26" s="13">
        <v>2151554</v>
      </c>
      <c r="G26" s="13">
        <v>136863</v>
      </c>
      <c r="H26" s="13">
        <v>1242905</v>
      </c>
      <c r="I26" s="13">
        <v>467300</v>
      </c>
      <c r="J26" s="13">
        <v>1382834</v>
      </c>
      <c r="K26" s="13">
        <v>3093039</v>
      </c>
      <c r="L26" s="13">
        <v>1703559</v>
      </c>
      <c r="M26" s="13">
        <v>2108663</v>
      </c>
      <c r="N26" s="13">
        <v>465953</v>
      </c>
      <c r="O26" s="13">
        <v>1452891</v>
      </c>
      <c r="P26" s="13">
        <v>451225</v>
      </c>
      <c r="Q26" s="13">
        <f t="shared" si="0"/>
        <v>12833606</v>
      </c>
      <c r="R26">
        <v>505</v>
      </c>
    </row>
    <row r="27" spans="1:18">
      <c r="A27">
        <v>506</v>
      </c>
      <c r="B27" s="2">
        <v>26</v>
      </c>
      <c r="C27" t="s">
        <v>43</v>
      </c>
      <c r="D27" s="13">
        <v>201772</v>
      </c>
      <c r="E27" s="13">
        <v>3448613</v>
      </c>
      <c r="F27" s="13">
        <v>2097901</v>
      </c>
      <c r="G27" s="13">
        <v>1512459</v>
      </c>
      <c r="H27" s="13">
        <v>1365301</v>
      </c>
      <c r="I27" s="13">
        <v>524827</v>
      </c>
      <c r="J27" s="13">
        <v>1524335</v>
      </c>
      <c r="K27" s="13">
        <v>3414463</v>
      </c>
      <c r="L27" s="13">
        <v>3727874</v>
      </c>
      <c r="M27" s="13">
        <v>3866791</v>
      </c>
      <c r="N27" s="13">
        <v>0</v>
      </c>
      <c r="O27" s="13">
        <v>3067685</v>
      </c>
      <c r="P27" s="13">
        <v>1235074</v>
      </c>
      <c r="Q27" s="13">
        <f t="shared" si="0"/>
        <v>22572632</v>
      </c>
      <c r="R27">
        <v>506</v>
      </c>
    </row>
    <row r="28" spans="1:18">
      <c r="A28">
        <v>507</v>
      </c>
      <c r="B28" s="2">
        <v>27</v>
      </c>
      <c r="C28" t="s">
        <v>44</v>
      </c>
      <c r="D28" s="13">
        <v>379</v>
      </c>
      <c r="E28" s="13">
        <v>0</v>
      </c>
      <c r="F28" s="13">
        <v>0</v>
      </c>
      <c r="G28" s="13">
        <v>0</v>
      </c>
      <c r="H28" s="13">
        <v>482</v>
      </c>
      <c r="I28" s="13">
        <v>169</v>
      </c>
      <c r="J28" s="13">
        <v>541</v>
      </c>
      <c r="K28" s="13">
        <v>1192</v>
      </c>
      <c r="L28" s="13">
        <v>0</v>
      </c>
      <c r="M28" s="13">
        <v>33050</v>
      </c>
      <c r="N28" s="13">
        <v>0</v>
      </c>
      <c r="O28" s="13">
        <v>9766</v>
      </c>
      <c r="P28" s="13">
        <v>0</v>
      </c>
      <c r="Q28" s="13">
        <f t="shared" si="0"/>
        <v>44387</v>
      </c>
      <c r="R28">
        <v>507</v>
      </c>
    </row>
    <row r="29" spans="1:18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0</v>
      </c>
      <c r="R29">
        <v>509</v>
      </c>
    </row>
    <row r="30" spans="1:18">
      <c r="A30">
        <v>510</v>
      </c>
      <c r="B30" s="2">
        <v>29</v>
      </c>
      <c r="C30" t="s">
        <v>46</v>
      </c>
      <c r="D30" s="13">
        <v>111514</v>
      </c>
      <c r="E30" s="13">
        <v>1070511</v>
      </c>
      <c r="F30" s="13">
        <v>2395732</v>
      </c>
      <c r="G30" s="13">
        <v>767349</v>
      </c>
      <c r="H30" s="13">
        <v>842618</v>
      </c>
      <c r="I30" s="13">
        <v>298240</v>
      </c>
      <c r="J30" s="13">
        <v>946316</v>
      </c>
      <c r="K30" s="13">
        <v>2087174</v>
      </c>
      <c r="L30" s="13">
        <v>2480815</v>
      </c>
      <c r="M30" s="13">
        <v>1798457</v>
      </c>
      <c r="N30" s="13">
        <v>47084</v>
      </c>
      <c r="O30" s="13">
        <v>2281112</v>
      </c>
      <c r="P30" s="13">
        <v>1101714</v>
      </c>
      <c r="Q30" s="13">
        <f t="shared" si="0"/>
        <v>14141462</v>
      </c>
      <c r="R30">
        <v>510</v>
      </c>
    </row>
    <row r="31" spans="1:18">
      <c r="A31">
        <v>551</v>
      </c>
      <c r="B31" s="2">
        <v>30</v>
      </c>
      <c r="C31" t="s">
        <v>47</v>
      </c>
      <c r="D31" s="13">
        <v>63107</v>
      </c>
      <c r="E31" s="13">
        <v>169276</v>
      </c>
      <c r="F31" s="13">
        <v>1276461</v>
      </c>
      <c r="G31" s="13">
        <v>128957</v>
      </c>
      <c r="H31" s="13">
        <v>653638</v>
      </c>
      <c r="I31" s="13">
        <v>276346</v>
      </c>
      <c r="J31" s="13">
        <v>685753</v>
      </c>
      <c r="K31" s="13">
        <v>1615737</v>
      </c>
      <c r="L31" s="13">
        <v>1317807</v>
      </c>
      <c r="M31" s="13">
        <v>1671208</v>
      </c>
      <c r="N31" s="13">
        <v>6910</v>
      </c>
      <c r="O31" s="13">
        <v>761350</v>
      </c>
      <c r="P31" s="13">
        <v>381957</v>
      </c>
      <c r="Q31" s="13">
        <f t="shared" si="0"/>
        <v>7392770</v>
      </c>
      <c r="R31">
        <v>551</v>
      </c>
    </row>
    <row r="32" spans="1:18">
      <c r="A32">
        <v>512</v>
      </c>
      <c r="B32" s="2">
        <v>31</v>
      </c>
      <c r="C32" t="s">
        <v>48</v>
      </c>
      <c r="D32" s="13">
        <v>152972</v>
      </c>
      <c r="E32" s="13">
        <v>1739586</v>
      </c>
      <c r="F32" s="13">
        <v>7253839</v>
      </c>
      <c r="G32" s="13">
        <v>4047312</v>
      </c>
      <c r="H32" s="13">
        <v>1920131</v>
      </c>
      <c r="I32" s="13">
        <v>2527260</v>
      </c>
      <c r="J32" s="13">
        <v>4831174</v>
      </c>
      <c r="K32" s="13">
        <v>9278565</v>
      </c>
      <c r="L32" s="13">
        <v>5938653</v>
      </c>
      <c r="M32" s="13">
        <v>10419262</v>
      </c>
      <c r="N32" s="13">
        <v>0</v>
      </c>
      <c r="O32" s="13">
        <v>6514022</v>
      </c>
      <c r="P32" s="13">
        <v>2813929</v>
      </c>
      <c r="Q32" s="13">
        <f t="shared" si="0"/>
        <v>48158140</v>
      </c>
      <c r="R32">
        <v>512</v>
      </c>
    </row>
    <row r="33" spans="1:18">
      <c r="A33">
        <v>513</v>
      </c>
      <c r="B33" s="2">
        <v>32</v>
      </c>
      <c r="C33" t="s">
        <v>49</v>
      </c>
      <c r="D33" s="13">
        <v>99728</v>
      </c>
      <c r="E33" s="13">
        <v>447587</v>
      </c>
      <c r="F33" s="13">
        <v>2178121</v>
      </c>
      <c r="G33" s="13">
        <v>1250338</v>
      </c>
      <c r="H33" s="13">
        <v>311462</v>
      </c>
      <c r="I33" s="13">
        <v>610148</v>
      </c>
      <c r="J33" s="13">
        <v>340878</v>
      </c>
      <c r="K33" s="13">
        <v>1262488</v>
      </c>
      <c r="L33" s="13">
        <v>1567721</v>
      </c>
      <c r="M33" s="13">
        <v>1640795</v>
      </c>
      <c r="N33" s="13">
        <v>100855</v>
      </c>
      <c r="O33" s="13">
        <v>1842380</v>
      </c>
      <c r="P33" s="13">
        <v>754286</v>
      </c>
      <c r="Q33" s="13">
        <f t="shared" si="0"/>
        <v>11144299</v>
      </c>
      <c r="R33">
        <v>513</v>
      </c>
    </row>
    <row r="34" spans="1:18">
      <c r="A34">
        <v>514</v>
      </c>
      <c r="B34" s="2">
        <v>33</v>
      </c>
      <c r="C34" t="s">
        <v>50</v>
      </c>
      <c r="D34" s="13">
        <v>134918</v>
      </c>
      <c r="E34" s="13">
        <v>231053</v>
      </c>
      <c r="F34" s="13">
        <v>1330134</v>
      </c>
      <c r="G34" s="13">
        <v>361313</v>
      </c>
      <c r="H34" s="13">
        <v>308614</v>
      </c>
      <c r="I34" s="13">
        <v>121729</v>
      </c>
      <c r="J34" s="13">
        <v>359117</v>
      </c>
      <c r="K34" s="13">
        <v>789460</v>
      </c>
      <c r="L34" s="13">
        <v>2870128</v>
      </c>
      <c r="M34" s="13">
        <v>2792808</v>
      </c>
      <c r="N34" s="13">
        <v>86602</v>
      </c>
      <c r="O34" s="13">
        <v>600211</v>
      </c>
      <c r="P34" s="13">
        <v>537379</v>
      </c>
      <c r="Q34" s="13">
        <f t="shared" si="0"/>
        <v>9734006</v>
      </c>
      <c r="R34">
        <v>514</v>
      </c>
    </row>
    <row r="35" spans="1:18" ht="13.5" thickBot="1">
      <c r="B35" s="2">
        <v>34</v>
      </c>
      <c r="C35" s="9" t="s">
        <v>51</v>
      </c>
      <c r="D35" s="14">
        <f t="shared" ref="D35:Q35" si="3">SUM(D20:D34)</f>
        <v>4947089</v>
      </c>
      <c r="E35" s="14">
        <f t="shared" si="3"/>
        <v>19486264</v>
      </c>
      <c r="F35" s="14">
        <f t="shared" si="3"/>
        <v>66625779</v>
      </c>
      <c r="G35" s="14">
        <f t="shared" si="3"/>
        <v>27573572</v>
      </c>
      <c r="H35" s="14">
        <f t="shared" si="3"/>
        <v>39975206</v>
      </c>
      <c r="I35" s="14">
        <f t="shared" si="3"/>
        <v>23532680</v>
      </c>
      <c r="J35" s="14">
        <f t="shared" si="3"/>
        <v>43389592</v>
      </c>
      <c r="K35" s="14">
        <f t="shared" si="3"/>
        <v>106897478</v>
      </c>
      <c r="L35" s="14">
        <f t="shared" si="3"/>
        <v>75125024</v>
      </c>
      <c r="M35" s="14">
        <f t="shared" si="3"/>
        <v>149607882</v>
      </c>
      <c r="N35" s="14">
        <f t="shared" si="3"/>
        <v>2491420</v>
      </c>
      <c r="O35" s="14">
        <f t="shared" si="3"/>
        <v>82031699</v>
      </c>
      <c r="P35" s="14">
        <f t="shared" si="3"/>
        <v>28243844</v>
      </c>
      <c r="Q35" s="14">
        <f t="shared" si="3"/>
        <v>563030051</v>
      </c>
    </row>
    <row r="36" spans="1:18" ht="13.5" thickTop="1">
      <c r="B36" s="2">
        <v>35</v>
      </c>
      <c r="C36" s="11" t="s">
        <v>52</v>
      </c>
      <c r="D36" s="15">
        <f t="shared" ref="D36:M36" si="4">+D35/D13</f>
        <v>2.5395212623970761E-2</v>
      </c>
      <c r="E36" s="15">
        <f t="shared" si="4"/>
        <v>1.4255203159131443E-2</v>
      </c>
      <c r="F36" s="15">
        <f t="shared" si="4"/>
        <v>1.0774803023540143E-2</v>
      </c>
      <c r="G36" s="15">
        <f t="shared" si="4"/>
        <v>4.3145525698539938E-2</v>
      </c>
      <c r="H36" s="15">
        <f t="shared" si="4"/>
        <v>1.2845057433739445E-2</v>
      </c>
      <c r="I36" s="15">
        <f t="shared" si="4"/>
        <v>1.3020291747469411E-2</v>
      </c>
      <c r="J36" s="15">
        <f t="shared" si="4"/>
        <v>1.362518487907417E-2</v>
      </c>
      <c r="K36" s="15">
        <f t="shared" si="4"/>
        <v>1.3190694183753789E-2</v>
      </c>
      <c r="L36" s="15">
        <f t="shared" si="4"/>
        <v>1.1271843775971183E-2</v>
      </c>
      <c r="M36" s="15">
        <f t="shared" si="4"/>
        <v>1.3824445080803598E-2</v>
      </c>
      <c r="N36" s="16"/>
      <c r="O36" s="15">
        <f>+O35/O13</f>
        <v>1.6568706496179964E-2</v>
      </c>
      <c r="P36" s="15">
        <f>+P35/P13</f>
        <v>1.3481374703046787E-2</v>
      </c>
      <c r="Q36" s="15">
        <f>+Q35/Q13</f>
        <v>1.3704178241779138E-2</v>
      </c>
    </row>
    <row r="37" spans="1:18">
      <c r="B37" s="2"/>
      <c r="C37" t="s">
        <v>95</v>
      </c>
      <c r="D37" s="17">
        <f t="shared" ref="D37:M37" si="5">+D36*1000</f>
        <v>25.39521262397076</v>
      </c>
      <c r="E37" s="17">
        <f t="shared" si="5"/>
        <v>14.255203159131444</v>
      </c>
      <c r="F37" s="17">
        <f t="shared" si="5"/>
        <v>10.774803023540143</v>
      </c>
      <c r="G37" s="17">
        <f t="shared" si="5"/>
        <v>43.145525698539942</v>
      </c>
      <c r="H37" s="17">
        <f t="shared" si="5"/>
        <v>12.845057433739445</v>
      </c>
      <c r="I37" s="17">
        <f t="shared" si="5"/>
        <v>13.020291747469411</v>
      </c>
      <c r="J37" s="17">
        <f t="shared" si="5"/>
        <v>13.625184879074169</v>
      </c>
      <c r="K37" s="17">
        <f t="shared" si="5"/>
        <v>13.19069418375379</v>
      </c>
      <c r="L37" s="17">
        <f t="shared" si="5"/>
        <v>11.271843775971183</v>
      </c>
      <c r="M37" s="17">
        <f t="shared" si="5"/>
        <v>13.824445080803597</v>
      </c>
      <c r="N37" s="18"/>
      <c r="O37" s="17">
        <f>+O36*1000</f>
        <v>16.568706496179963</v>
      </c>
      <c r="P37" s="17">
        <f>+P36*1000</f>
        <v>13.481374703046786</v>
      </c>
      <c r="Q37" s="17">
        <f>+Q36*1000</f>
        <v>13.704178241779138</v>
      </c>
    </row>
    <row r="38" spans="1:18">
      <c r="C38" t="s">
        <v>88</v>
      </c>
      <c r="D38" s="17">
        <f>+D21/(D13/1000)</f>
        <v>0</v>
      </c>
      <c r="E38" s="17">
        <f>+E21/(E13/1000)</f>
        <v>7.1447410966540303</v>
      </c>
      <c r="F38" s="17">
        <f t="shared" ref="F38:Q38" si="6">+F21/(F13/1000)</f>
        <v>7.0579523181121306</v>
      </c>
      <c r="G38" s="17">
        <f t="shared" si="6"/>
        <v>26.953095294351439</v>
      </c>
      <c r="H38" s="17">
        <f t="shared" si="6"/>
        <v>9.9077223541085342</v>
      </c>
      <c r="I38" s="17">
        <f t="shared" si="6"/>
        <v>9.7871659884307984</v>
      </c>
      <c r="J38" s="17">
        <f t="shared" si="6"/>
        <v>9.6107236457431178</v>
      </c>
      <c r="K38" s="17">
        <f t="shared" si="6"/>
        <v>9.7641281652397396</v>
      </c>
      <c r="L38" s="17">
        <f t="shared" si="6"/>
        <v>7.6543680950132478</v>
      </c>
      <c r="M38" s="17">
        <f t="shared" si="6"/>
        <v>10.758963354306388</v>
      </c>
      <c r="N38" s="17">
        <f t="shared" si="6"/>
        <v>27.406624272166379</v>
      </c>
      <c r="O38" s="17">
        <f t="shared" si="6"/>
        <v>12.197982953753604</v>
      </c>
      <c r="P38" s="17">
        <f t="shared" si="6"/>
        <v>8.4990417784591799</v>
      </c>
      <c r="Q38" s="17">
        <f t="shared" si="6"/>
        <v>9.6665604304722397</v>
      </c>
    </row>
    <row r="39" spans="1:18">
      <c r="C39" t="s">
        <v>92</v>
      </c>
      <c r="D39" s="17">
        <f>+D37-D38</f>
        <v>25.39521262397076</v>
      </c>
      <c r="E39" s="17">
        <f>+E37-E38</f>
        <v>7.1104620624774135</v>
      </c>
      <c r="F39" s="17">
        <f>+F37-F38</f>
        <v>3.716850705428012</v>
      </c>
      <c r="G39" s="17">
        <f t="shared" ref="G39:Q39" si="7">+G37-G38</f>
        <v>16.192430404188503</v>
      </c>
      <c r="H39" s="17">
        <f t="shared" si="7"/>
        <v>2.9373350796309108</v>
      </c>
      <c r="I39" s="17">
        <f t="shared" si="7"/>
        <v>3.2331257590386127</v>
      </c>
      <c r="J39" s="17">
        <f t="shared" si="7"/>
        <v>4.0144612333310512</v>
      </c>
      <c r="K39" s="17">
        <f t="shared" si="7"/>
        <v>3.4265660185140501</v>
      </c>
      <c r="L39" s="17">
        <f t="shared" si="7"/>
        <v>3.6174756809579351</v>
      </c>
      <c r="M39" s="17">
        <f t="shared" si="7"/>
        <v>3.0654817264972092</v>
      </c>
      <c r="N39" s="17">
        <f t="shared" si="7"/>
        <v>-27.406624272166379</v>
      </c>
      <c r="O39" s="17">
        <f t="shared" si="7"/>
        <v>4.3707235424263597</v>
      </c>
      <c r="P39" s="17">
        <f t="shared" si="7"/>
        <v>4.982332924587606</v>
      </c>
      <c r="Q39" s="17">
        <f t="shared" si="7"/>
        <v>4.0376178113068981</v>
      </c>
    </row>
    <row r="40" spans="1:18">
      <c r="C40" s="67" t="s">
        <v>89</v>
      </c>
      <c r="D40" s="68">
        <f>+(((D35-D24-D28-D29)*0.2)+D29)/(D13/1000)</f>
        <v>1.4863647563705056</v>
      </c>
      <c r="E40" s="68">
        <f>+(((E35-E21-E28-E29)*0.2)+E29)/(E13/1000)</f>
        <v>1.4220924124954828</v>
      </c>
      <c r="F40" s="68">
        <f t="shared" ref="F40:Q40" si="8">+(((F35-F21-F28-F29)*0.2)+F29)/(F13/1000)</f>
        <v>0.74337014108560229</v>
      </c>
      <c r="G40" s="68">
        <f t="shared" si="8"/>
        <v>3.2384860808377005</v>
      </c>
      <c r="H40" s="68">
        <f t="shared" si="8"/>
        <v>0.58743604013742456</v>
      </c>
      <c r="I40" s="68">
        <f t="shared" si="8"/>
        <v>0.64660645075620304</v>
      </c>
      <c r="J40" s="68">
        <f t="shared" si="8"/>
        <v>0.80285826973911889</v>
      </c>
      <c r="K40" s="68">
        <f t="shared" si="8"/>
        <v>0.68528378615665075</v>
      </c>
      <c r="L40" s="68">
        <f t="shared" si="8"/>
        <v>0.72349513619158701</v>
      </c>
      <c r="M40" s="68">
        <f t="shared" si="8"/>
        <v>0.61248555139766003</v>
      </c>
      <c r="N40" s="68">
        <f t="shared" si="8"/>
        <v>2.3813927066731888</v>
      </c>
      <c r="O40" s="68">
        <f t="shared" si="8"/>
        <v>0.87375020248426483</v>
      </c>
      <c r="P40" s="68">
        <f t="shared" si="8"/>
        <v>0.99646658491752138</v>
      </c>
      <c r="Q40" s="68">
        <f t="shared" si="8"/>
        <v>0.80730748592281176</v>
      </c>
    </row>
    <row r="41" spans="1:18">
      <c r="C41" s="69" t="s">
        <v>93</v>
      </c>
      <c r="D41" s="70">
        <f>+(((D35-D24-D28-D29)*0.8)+D28)/(D13/1000)</f>
        <v>5.9474045707480334</v>
      </c>
      <c r="E41" s="70">
        <f t="shared" ref="E41:Q41" si="9">+(((E35-E21-E28-E29)*0.8)+E28)/(E13/1000)</f>
        <v>5.6883696499819312</v>
      </c>
      <c r="F41" s="70">
        <f t="shared" si="9"/>
        <v>2.9734805643424091</v>
      </c>
      <c r="G41" s="70">
        <f t="shared" si="9"/>
        <v>12.953944323350802</v>
      </c>
      <c r="H41" s="70">
        <f t="shared" si="9"/>
        <v>2.3498990394934882</v>
      </c>
      <c r="I41" s="70">
        <f t="shared" si="9"/>
        <v>2.5865193082824081</v>
      </c>
      <c r="J41" s="70">
        <f t="shared" si="9"/>
        <v>3.211602963591933</v>
      </c>
      <c r="K41" s="70">
        <f t="shared" si="9"/>
        <v>2.7412822323574009</v>
      </c>
      <c r="L41" s="70">
        <f t="shared" si="9"/>
        <v>2.893980544766348</v>
      </c>
      <c r="M41" s="70">
        <f t="shared" si="9"/>
        <v>2.4529961750995497</v>
      </c>
      <c r="N41" s="70">
        <f t="shared" si="9"/>
        <v>9.5255708266927552</v>
      </c>
      <c r="O41" s="70">
        <f t="shared" si="9"/>
        <v>3.4969733399420964</v>
      </c>
      <c r="P41" s="70">
        <f t="shared" si="9"/>
        <v>3.9858663396700855</v>
      </c>
      <c r="Q41" s="70">
        <f t="shared" si="9"/>
        <v>3.2303103253840848</v>
      </c>
    </row>
    <row r="42" spans="1:18" ht="13.5" thickBot="1">
      <c r="B42" s="2"/>
      <c r="C42" s="9" t="s">
        <v>53</v>
      </c>
      <c r="D42" s="14">
        <f>+D35-D24</f>
        <v>1448128</v>
      </c>
      <c r="E42" s="14">
        <f t="shared" ref="E42:Q42" si="10">+E35-E21</f>
        <v>9719703</v>
      </c>
      <c r="F42" s="14">
        <f t="shared" si="10"/>
        <v>22983072</v>
      </c>
      <c r="G42" s="14">
        <f t="shared" si="10"/>
        <v>10348307</v>
      </c>
      <c r="H42" s="14">
        <f t="shared" si="10"/>
        <v>9141304</v>
      </c>
      <c r="I42" s="14">
        <f t="shared" si="10"/>
        <v>5843503</v>
      </c>
      <c r="J42" s="14">
        <f t="shared" si="10"/>
        <v>12784108</v>
      </c>
      <c r="K42" s="14">
        <f t="shared" si="10"/>
        <v>27768915</v>
      </c>
      <c r="L42" s="14">
        <f t="shared" si="10"/>
        <v>24109893</v>
      </c>
      <c r="M42" s="14">
        <f t="shared" si="10"/>
        <v>33174585</v>
      </c>
      <c r="N42" s="14">
        <f t="shared" si="10"/>
        <v>754580</v>
      </c>
      <c r="O42" s="14">
        <f t="shared" si="10"/>
        <v>21639461</v>
      </c>
      <c r="P42" s="14">
        <f t="shared" si="10"/>
        <v>10438122</v>
      </c>
      <c r="Q42" s="14">
        <f t="shared" si="10"/>
        <v>165883727</v>
      </c>
    </row>
    <row r="43" spans="1:18" ht="13.5" thickTop="1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/>
      <c r="O43" s="3" t="s">
        <v>55</v>
      </c>
      <c r="P43" s="3" t="s">
        <v>55</v>
      </c>
      <c r="Q43" s="3" t="s">
        <v>55</v>
      </c>
    </row>
    <row r="44" spans="1:18">
      <c r="B44" s="2">
        <v>37</v>
      </c>
      <c r="C44" t="s">
        <v>56</v>
      </c>
      <c r="D44" s="3"/>
      <c r="E44" s="3" t="s">
        <v>58</v>
      </c>
      <c r="F44" s="3" t="s">
        <v>58</v>
      </c>
      <c r="G44" s="3"/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/>
      <c r="O44" s="3" t="s">
        <v>58</v>
      </c>
      <c r="P44" s="3" t="s">
        <v>58</v>
      </c>
      <c r="Q44" s="3" t="s">
        <v>58</v>
      </c>
    </row>
    <row r="45" spans="1:18">
      <c r="B45" s="2">
        <v>38</v>
      </c>
      <c r="C45" t="s">
        <v>59</v>
      </c>
      <c r="D45" s="13"/>
      <c r="E45" s="13">
        <v>630533</v>
      </c>
      <c r="F45" s="13">
        <v>4379803</v>
      </c>
      <c r="G45" s="13"/>
      <c r="H45" s="13">
        <v>1455709</v>
      </c>
      <c r="I45" s="13">
        <v>819796</v>
      </c>
      <c r="J45" s="13">
        <v>1434398</v>
      </c>
      <c r="K45" s="13">
        <v>3709903</v>
      </c>
      <c r="L45" s="13">
        <v>2818109</v>
      </c>
      <c r="M45" s="13">
        <v>6006828</v>
      </c>
      <c r="N45" s="13"/>
      <c r="O45" s="13">
        <v>2649148</v>
      </c>
      <c r="P45" s="13">
        <v>1564857</v>
      </c>
      <c r="Q45" s="13">
        <f>SUM(D45:J45)+SUM(L45:P45)</f>
        <v>21759181</v>
      </c>
    </row>
    <row r="46" spans="1:18">
      <c r="B46" s="2">
        <v>39</v>
      </c>
      <c r="C46" t="s">
        <v>60</v>
      </c>
      <c r="D46" s="13"/>
      <c r="E46" s="13">
        <v>11949</v>
      </c>
      <c r="F46" s="13">
        <v>7785</v>
      </c>
      <c r="G46" s="13"/>
      <c r="H46" s="13">
        <v>11285</v>
      </c>
      <c r="I46" s="13">
        <v>11379</v>
      </c>
      <c r="J46" s="13">
        <v>11387</v>
      </c>
      <c r="K46" s="13">
        <v>11353</v>
      </c>
      <c r="L46" s="13">
        <v>11759</v>
      </c>
      <c r="M46" s="13">
        <v>9410</v>
      </c>
      <c r="N46" s="13"/>
      <c r="O46" s="13">
        <v>9799</v>
      </c>
      <c r="P46" s="13">
        <v>7948</v>
      </c>
      <c r="Q46" s="19">
        <f>+(E46*E45+F46*F45+H46*H45+I46*I45+J46*J45+L46*L45+M46*M45+O46*O45+P46*P45)/Q45</f>
        <v>9732.8805641168201</v>
      </c>
    </row>
    <row r="47" spans="1:18">
      <c r="B47" s="2">
        <v>40</v>
      </c>
      <c r="C47" t="s">
        <v>61</v>
      </c>
      <c r="D47" s="20"/>
      <c r="E47" s="20">
        <v>14.002000000000001</v>
      </c>
      <c r="F47" s="20">
        <v>9.2159999999999993</v>
      </c>
      <c r="G47" s="20"/>
      <c r="H47" s="20">
        <v>20.353000000000002</v>
      </c>
      <c r="I47" s="20">
        <v>20.353000000000002</v>
      </c>
      <c r="J47" s="20">
        <v>20.353000000000002</v>
      </c>
      <c r="K47" s="20">
        <v>20.353000000000002</v>
      </c>
      <c r="L47" s="20">
        <v>15.374000000000001</v>
      </c>
      <c r="M47" s="20">
        <v>18.945</v>
      </c>
      <c r="N47" s="20"/>
      <c r="O47" s="20">
        <v>22.286000000000001</v>
      </c>
      <c r="P47" s="20">
        <v>10.977</v>
      </c>
      <c r="Q47" s="41"/>
    </row>
    <row r="48" spans="1:18">
      <c r="B48" s="2">
        <v>41</v>
      </c>
      <c r="C48" t="s">
        <v>62</v>
      </c>
      <c r="D48" s="20"/>
      <c r="E48" s="20">
        <v>15.423</v>
      </c>
      <c r="F48" s="20">
        <v>9.8859999999999992</v>
      </c>
      <c r="G48" s="20"/>
      <c r="H48" s="20">
        <v>21.132999999999999</v>
      </c>
      <c r="I48" s="20">
        <v>21.465</v>
      </c>
      <c r="J48" s="20">
        <v>21.187999999999999</v>
      </c>
      <c r="K48" s="20">
        <v>21.227</v>
      </c>
      <c r="L48" s="20">
        <v>18.024000000000001</v>
      </c>
      <c r="M48" s="20">
        <v>19.29</v>
      </c>
      <c r="N48" s="20"/>
      <c r="O48" s="20">
        <v>22.43</v>
      </c>
      <c r="P48" s="20">
        <v>11.317</v>
      </c>
      <c r="Q48" s="41"/>
    </row>
    <row r="49" spans="2:17">
      <c r="B49" s="2">
        <v>42</v>
      </c>
      <c r="C49" t="s">
        <v>63</v>
      </c>
      <c r="D49" s="20"/>
      <c r="E49" s="20">
        <v>0.64500000000000002</v>
      </c>
      <c r="F49" s="20">
        <v>0.63500000000000001</v>
      </c>
      <c r="G49" s="20"/>
      <c r="H49" s="20">
        <v>0.93600000000000005</v>
      </c>
      <c r="I49" s="20">
        <v>0.94299999999999995</v>
      </c>
      <c r="J49" s="20">
        <v>0.93</v>
      </c>
      <c r="K49" s="20">
        <v>9.4E-2</v>
      </c>
      <c r="L49" s="20">
        <v>0.76600000000000001</v>
      </c>
      <c r="M49" s="20">
        <v>1.0249999999999999</v>
      </c>
      <c r="N49" s="20"/>
      <c r="O49" s="20">
        <v>1.145</v>
      </c>
      <c r="P49" s="20">
        <v>0.71199999999999997</v>
      </c>
      <c r="Q49" s="41"/>
    </row>
    <row r="50" spans="2:17">
      <c r="B50" s="2">
        <v>43</v>
      </c>
      <c r="C50" t="s">
        <v>64</v>
      </c>
      <c r="D50" s="20"/>
      <c r="E50" s="20">
        <v>0</v>
      </c>
      <c r="F50" s="20">
        <v>0</v>
      </c>
      <c r="G50" s="20"/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/>
      <c r="O50" s="20">
        <v>0</v>
      </c>
      <c r="P50" s="20">
        <v>0</v>
      </c>
      <c r="Q50" s="41"/>
    </row>
    <row r="51" spans="2:17">
      <c r="B51" s="2">
        <v>36</v>
      </c>
      <c r="C51" t="s">
        <v>54</v>
      </c>
      <c r="D51" s="3"/>
      <c r="E51" s="3"/>
      <c r="F51" s="3"/>
      <c r="G51" s="3" t="s">
        <v>65</v>
      </c>
      <c r="H51" s="3"/>
      <c r="I51" s="3"/>
      <c r="J51" s="3"/>
      <c r="K51" s="3"/>
      <c r="L51" s="3"/>
      <c r="M51" s="3"/>
      <c r="N51" s="3" t="s">
        <v>65</v>
      </c>
      <c r="O51" s="3" t="s">
        <v>65</v>
      </c>
      <c r="Q51" s="3" t="s">
        <v>65</v>
      </c>
    </row>
    <row r="52" spans="2:17">
      <c r="B52" s="2">
        <v>37</v>
      </c>
      <c r="C52" t="s">
        <v>56</v>
      </c>
      <c r="D52" s="3"/>
      <c r="E52" s="3"/>
      <c r="F52" s="3"/>
      <c r="G52" s="3" t="s">
        <v>66</v>
      </c>
      <c r="H52" s="3"/>
      <c r="I52" s="3"/>
      <c r="J52" s="3"/>
      <c r="K52" s="3"/>
      <c r="L52" s="3"/>
      <c r="M52" s="3"/>
      <c r="N52" s="3" t="s">
        <v>66</v>
      </c>
      <c r="O52" s="3" t="s">
        <v>66</v>
      </c>
      <c r="Q52" s="3" t="s">
        <v>66</v>
      </c>
    </row>
    <row r="53" spans="2:17">
      <c r="B53" s="2">
        <v>38</v>
      </c>
      <c r="C53" t="s">
        <v>59</v>
      </c>
      <c r="D53" s="13"/>
      <c r="E53" s="13"/>
      <c r="F53" s="13"/>
      <c r="G53" s="13">
        <v>7440507</v>
      </c>
      <c r="H53" s="13"/>
      <c r="I53" s="13"/>
      <c r="J53" s="13"/>
      <c r="K53" s="13"/>
      <c r="L53" s="13"/>
      <c r="M53" s="13"/>
      <c r="N53" s="13">
        <v>975200</v>
      </c>
      <c r="O53" s="13">
        <v>116652</v>
      </c>
      <c r="Q53" s="36">
        <f>SUM(D53:J53)+SUM(L53:P53)</f>
        <v>8532359</v>
      </c>
    </row>
    <row r="54" spans="2:17">
      <c r="B54" s="2">
        <v>39</v>
      </c>
      <c r="C54" t="s">
        <v>60</v>
      </c>
      <c r="D54" s="13"/>
      <c r="E54" s="13"/>
      <c r="F54" s="13"/>
      <c r="G54" s="13">
        <v>1044</v>
      </c>
      <c r="H54" s="13"/>
      <c r="I54" s="13"/>
      <c r="J54" s="13"/>
      <c r="K54" s="13"/>
      <c r="L54" s="13"/>
      <c r="M54" s="13"/>
      <c r="N54" s="13">
        <v>1057</v>
      </c>
      <c r="O54" s="13">
        <v>1033</v>
      </c>
      <c r="Q54" s="19">
        <f>+(G54*G53+N54*N53+O54*O53)/Q53</f>
        <v>1045.3354370110305</v>
      </c>
    </row>
    <row r="55" spans="2:17">
      <c r="B55" s="2">
        <v>40</v>
      </c>
      <c r="C55" t="s">
        <v>61</v>
      </c>
      <c r="D55" s="20"/>
      <c r="E55" s="20"/>
      <c r="F55" s="20"/>
      <c r="G55" s="20">
        <v>2.3149999999999999</v>
      </c>
      <c r="H55" s="20"/>
      <c r="I55" s="20"/>
      <c r="J55" s="20"/>
      <c r="K55" s="20"/>
      <c r="L55" s="20"/>
      <c r="M55" s="20"/>
      <c r="N55" s="20">
        <v>1.7809999999999999</v>
      </c>
      <c r="O55" s="20">
        <v>7.6020000000000003</v>
      </c>
      <c r="P55" s="20"/>
      <c r="Q55" s="41"/>
    </row>
    <row r="56" spans="2:17">
      <c r="B56" s="2">
        <v>41</v>
      </c>
      <c r="C56" t="s">
        <v>62</v>
      </c>
      <c r="D56" s="20"/>
      <c r="E56" s="20"/>
      <c r="F56" s="20"/>
      <c r="G56" s="20">
        <v>2.3149999999999999</v>
      </c>
      <c r="H56" s="20"/>
      <c r="I56" s="20"/>
      <c r="J56" s="20"/>
      <c r="K56" s="20"/>
      <c r="L56" s="20"/>
      <c r="M56" s="20"/>
      <c r="N56" s="20">
        <v>1.7809999999999999</v>
      </c>
      <c r="O56" s="20">
        <v>7.6020000000000003</v>
      </c>
      <c r="P56" s="20"/>
      <c r="Q56" s="41"/>
    </row>
    <row r="57" spans="2:17">
      <c r="B57" s="2">
        <v>42</v>
      </c>
      <c r="C57" t="s">
        <v>63</v>
      </c>
      <c r="D57" s="20"/>
      <c r="E57" s="20"/>
      <c r="F57" s="20"/>
      <c r="G57" s="20">
        <v>2.218</v>
      </c>
      <c r="H57" s="20"/>
      <c r="I57" s="20"/>
      <c r="J57" s="20"/>
      <c r="K57" s="20"/>
      <c r="L57" s="20"/>
      <c r="M57" s="20"/>
      <c r="N57" s="20">
        <v>1.6859999999999999</v>
      </c>
      <c r="O57" s="20">
        <v>7.36</v>
      </c>
      <c r="P57" s="20"/>
      <c r="Q57" s="41"/>
    </row>
    <row r="58" spans="2:17">
      <c r="B58" s="2">
        <v>43</v>
      </c>
      <c r="C58" t="s">
        <v>64</v>
      </c>
      <c r="D58" s="20"/>
      <c r="E58" s="20"/>
      <c r="F58" s="20"/>
      <c r="G58" s="20">
        <v>2.7E-2</v>
      </c>
      <c r="H58" s="20"/>
      <c r="I58" s="20"/>
      <c r="J58" s="20"/>
      <c r="K58" s="20"/>
      <c r="L58" s="20"/>
      <c r="M58" s="20"/>
      <c r="N58" s="20">
        <v>2.7E-2</v>
      </c>
      <c r="O58" s="20">
        <v>1.2E-2</v>
      </c>
      <c r="P58" s="20"/>
      <c r="Q58" s="41"/>
    </row>
    <row r="59" spans="2:17">
      <c r="B59" s="2">
        <v>36</v>
      </c>
      <c r="C59" t="s">
        <v>54</v>
      </c>
      <c r="D59" s="20"/>
      <c r="E59" s="21" t="s">
        <v>67</v>
      </c>
      <c r="F59" s="21" t="s">
        <v>67</v>
      </c>
      <c r="G59" s="3"/>
      <c r="H59" s="3" t="s">
        <v>67</v>
      </c>
      <c r="I59" s="21" t="s">
        <v>67</v>
      </c>
      <c r="J59" s="21" t="s">
        <v>67</v>
      </c>
      <c r="K59" s="21" t="s">
        <v>67</v>
      </c>
      <c r="L59" s="21" t="s">
        <v>67</v>
      </c>
      <c r="M59" s="21" t="s">
        <v>67</v>
      </c>
      <c r="N59" s="3"/>
      <c r="O59" s="3" t="s">
        <v>67</v>
      </c>
      <c r="P59" s="3" t="s">
        <v>67</v>
      </c>
      <c r="Q59" s="3" t="s">
        <v>67</v>
      </c>
    </row>
    <row r="60" spans="2:17">
      <c r="B60" s="2">
        <v>37</v>
      </c>
      <c r="C60" t="s">
        <v>56</v>
      </c>
      <c r="D60" s="20"/>
      <c r="E60" s="21" t="s">
        <v>70</v>
      </c>
      <c r="F60" s="21" t="s">
        <v>70</v>
      </c>
      <c r="G60" s="3"/>
      <c r="H60" s="3" t="s">
        <v>70</v>
      </c>
      <c r="I60" s="21" t="s">
        <v>70</v>
      </c>
      <c r="J60" s="21" t="s">
        <v>70</v>
      </c>
      <c r="K60" s="21" t="s">
        <v>70</v>
      </c>
      <c r="L60" s="21" t="s">
        <v>70</v>
      </c>
      <c r="M60" s="21" t="s">
        <v>70</v>
      </c>
      <c r="N60" s="3"/>
      <c r="O60" s="3" t="s">
        <v>70</v>
      </c>
      <c r="P60" s="3" t="s">
        <v>70</v>
      </c>
      <c r="Q60" s="3" t="s">
        <v>70</v>
      </c>
    </row>
    <row r="61" spans="2:17">
      <c r="B61" s="2">
        <v>38</v>
      </c>
      <c r="C61" t="s">
        <v>59</v>
      </c>
      <c r="D61" s="22"/>
      <c r="E61" s="22">
        <v>1557</v>
      </c>
      <c r="F61" s="22">
        <v>12180</v>
      </c>
      <c r="G61" s="5"/>
      <c r="H61" s="5">
        <v>2585</v>
      </c>
      <c r="I61" s="22">
        <v>3369</v>
      </c>
      <c r="J61" s="22">
        <v>7580</v>
      </c>
      <c r="K61" s="5">
        <v>13534</v>
      </c>
      <c r="L61" s="22">
        <v>7536</v>
      </c>
      <c r="M61" s="22">
        <v>20201</v>
      </c>
      <c r="N61" s="5"/>
      <c r="O61" s="5">
        <v>3138</v>
      </c>
      <c r="P61" s="5">
        <v>3322</v>
      </c>
      <c r="Q61" s="13">
        <f>SUM(D61:J61)+SUM(L61:P61)</f>
        <v>61468</v>
      </c>
    </row>
    <row r="62" spans="2:17">
      <c r="B62" s="2">
        <v>39</v>
      </c>
      <c r="C62" t="s">
        <v>60</v>
      </c>
      <c r="D62" s="22"/>
      <c r="E62" s="22">
        <v>140000</v>
      </c>
      <c r="F62" s="22">
        <v>141000</v>
      </c>
      <c r="G62" s="5"/>
      <c r="H62" s="5">
        <v>140000</v>
      </c>
      <c r="I62" s="22">
        <v>140000</v>
      </c>
      <c r="J62" s="22">
        <v>140000</v>
      </c>
      <c r="K62" s="22">
        <v>140000</v>
      </c>
      <c r="L62" s="22">
        <v>140000</v>
      </c>
      <c r="M62" s="22">
        <v>140000</v>
      </c>
      <c r="N62" s="5"/>
      <c r="O62" s="5">
        <v>140000</v>
      </c>
      <c r="P62" s="5">
        <v>141000</v>
      </c>
      <c r="Q62" s="19">
        <f>+(E62*E61+F62*F61+H62*H61+I62*I61+J62*J61+L62*L61+M62*M61+O61*O62+P62*P61)/Q61</f>
        <v>140252.19626472311</v>
      </c>
    </row>
    <row r="63" spans="2:17">
      <c r="B63" s="2">
        <v>40</v>
      </c>
      <c r="C63" t="s">
        <v>61</v>
      </c>
      <c r="D63" s="20"/>
      <c r="E63" s="20">
        <v>25.715</v>
      </c>
      <c r="F63" s="20">
        <v>28.288</v>
      </c>
      <c r="G63" s="20"/>
      <c r="H63" s="20">
        <v>26.707000000000001</v>
      </c>
      <c r="I63" s="20">
        <v>26.707000000000001</v>
      </c>
      <c r="J63" s="20">
        <v>26.707000000000001</v>
      </c>
      <c r="K63" s="20">
        <v>26.707000000000001</v>
      </c>
      <c r="L63" s="20">
        <v>27.440999999999999</v>
      </c>
      <c r="M63" s="20">
        <v>26.062999999999999</v>
      </c>
      <c r="N63" s="20"/>
      <c r="O63" s="20">
        <v>26.486000000000001</v>
      </c>
      <c r="P63" s="20">
        <v>28.542999999999999</v>
      </c>
      <c r="Q63" s="41"/>
    </row>
    <row r="64" spans="2:17">
      <c r="B64" s="2">
        <v>41</v>
      </c>
      <c r="C64" t="s">
        <v>62</v>
      </c>
      <c r="D64" s="20"/>
      <c r="E64" s="20">
        <v>26.902000000000001</v>
      </c>
      <c r="F64" s="20">
        <v>28.364000000000001</v>
      </c>
      <c r="G64" s="20"/>
      <c r="H64" s="20">
        <v>27.417000000000002</v>
      </c>
      <c r="I64" s="20">
        <v>27.373999999999999</v>
      </c>
      <c r="J64" s="20">
        <v>28.231999999999999</v>
      </c>
      <c r="K64" s="20">
        <v>27.863</v>
      </c>
      <c r="L64" s="20">
        <v>29.334</v>
      </c>
      <c r="M64" s="20">
        <v>27.773</v>
      </c>
      <c r="N64" s="20"/>
      <c r="O64" s="20">
        <v>26.975999999999999</v>
      </c>
      <c r="P64" s="20">
        <v>28.843</v>
      </c>
      <c r="Q64" s="41"/>
    </row>
    <row r="65" spans="2:18">
      <c r="B65" s="2">
        <v>42</v>
      </c>
      <c r="C65" t="s">
        <v>63</v>
      </c>
      <c r="D65" s="20"/>
      <c r="E65" s="20">
        <v>4.5750000000000002</v>
      </c>
      <c r="F65" s="20">
        <v>4.79</v>
      </c>
      <c r="G65" s="20"/>
      <c r="H65" s="20">
        <v>4.6630000000000003</v>
      </c>
      <c r="I65" s="20">
        <v>4.6550000000000002</v>
      </c>
      <c r="J65" s="20">
        <v>4.8010000000000002</v>
      </c>
      <c r="K65" s="20">
        <v>4.7389999999999999</v>
      </c>
      <c r="L65" s="20">
        <v>4.9889999999999999</v>
      </c>
      <c r="M65" s="20">
        <v>4.7229999999999999</v>
      </c>
      <c r="N65" s="20"/>
      <c r="O65" s="20">
        <v>4.5880000000000001</v>
      </c>
      <c r="P65" s="20">
        <v>4.87</v>
      </c>
      <c r="Q65" s="41"/>
    </row>
    <row r="66" spans="2:18">
      <c r="B66" s="2">
        <v>43</v>
      </c>
      <c r="C66" t="s">
        <v>64</v>
      </c>
      <c r="D66" s="20"/>
      <c r="E66" s="20">
        <v>0</v>
      </c>
      <c r="F66" s="20">
        <v>0</v>
      </c>
      <c r="G66" s="20"/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/>
      <c r="O66" s="20">
        <v>0</v>
      </c>
      <c r="P66" s="20">
        <v>0</v>
      </c>
      <c r="Q66" s="41"/>
    </row>
    <row r="67" spans="2:18" ht="13.5" thickBot="1">
      <c r="B67" s="2">
        <v>44</v>
      </c>
      <c r="C67" s="23" t="s">
        <v>71</v>
      </c>
      <c r="D67" s="24">
        <f t="shared" ref="D67:M67" si="11">+((D45*2000*D46)+(D53*1000*D54)+(D62*42*D61))/D13</f>
        <v>0</v>
      </c>
      <c r="E67" s="24">
        <f t="shared" si="11"/>
        <v>11030.062952921742</v>
      </c>
      <c r="F67" s="24">
        <f t="shared" si="11"/>
        <v>11040.007030021929</v>
      </c>
      <c r="G67" s="24">
        <f t="shared" si="11"/>
        <v>12154.742510753689</v>
      </c>
      <c r="H67" s="24">
        <f t="shared" si="11"/>
        <v>10562.15013424984</v>
      </c>
      <c r="I67" s="24">
        <f t="shared" si="11"/>
        <v>10333.563179953358</v>
      </c>
      <c r="J67" s="24">
        <f t="shared" si="11"/>
        <v>10272.069914592934</v>
      </c>
      <c r="K67" s="24">
        <f t="shared" si="11"/>
        <v>10404.314487635562</v>
      </c>
      <c r="L67" s="24">
        <f t="shared" si="11"/>
        <v>9950.8178880240011</v>
      </c>
      <c r="M67" s="24">
        <f t="shared" si="11"/>
        <v>10457.169056201448</v>
      </c>
      <c r="N67" s="24"/>
      <c r="O67" s="24">
        <f>+((O45*2000*O46)+(O53*1000*O54)+(O62*42*O61))/O13</f>
        <v>10514.428283406067</v>
      </c>
      <c r="P67" s="24">
        <f>+((P45*2000*P46)+(P53*1000*P54)+(P62*42*P61))/P13</f>
        <v>11882.729795845113</v>
      </c>
      <c r="Q67" s="24">
        <f>+((Q45*2000*Q46)+(Q53*1000*Q54)+(Q62*42*Q61))/Q13</f>
        <v>10535.353014663369</v>
      </c>
    </row>
    <row r="68" spans="2:18" ht="13.5" thickTop="1">
      <c r="R68" s="66"/>
    </row>
  </sheetData>
  <phoneticPr fontId="0" type="noConversion"/>
  <pageMargins left="0.5" right="0.5" top="1" bottom="0.75" header="0.5" footer="0.5"/>
  <pageSetup scale="46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75" workbookViewId="0">
      <pane xSplit="3" ySplit="1" topLeftCell="Q17" activePane="bottomRight" state="frozen"/>
      <selection activeCell="T1" sqref="T1:T65536"/>
      <selection pane="topRight" activeCell="T1" sqref="T1:T65536"/>
      <selection pane="bottomLeft" activeCell="T1" sqref="T1:T65536"/>
      <selection pane="bottomRight" activeCell="D67" sqref="D67:R67"/>
    </sheetView>
  </sheetViews>
  <sheetFormatPr defaultRowHeight="12.75"/>
  <cols>
    <col min="2" max="2" width="8.85546875" customWidth="1"/>
    <col min="3" max="3" width="46.7109375" bestFit="1" customWidth="1"/>
    <col min="4" max="19" width="14.7109375" customWidth="1"/>
  </cols>
  <sheetData>
    <row r="1" spans="1:20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85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84</v>
      </c>
      <c r="R1" s="1" t="s">
        <v>12</v>
      </c>
      <c r="S1" s="1" t="s">
        <v>13</v>
      </c>
      <c r="T1" s="1" t="s">
        <v>98</v>
      </c>
    </row>
    <row r="2" spans="1:20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81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16</v>
      </c>
      <c r="O2" s="3" t="s">
        <v>81</v>
      </c>
      <c r="P2" s="3" t="s">
        <v>16</v>
      </c>
      <c r="Q2" s="3" t="s">
        <v>81</v>
      </c>
      <c r="R2" s="3" t="s">
        <v>16</v>
      </c>
      <c r="S2" s="3"/>
    </row>
    <row r="3" spans="1:20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82</v>
      </c>
      <c r="H3" s="3" t="s">
        <v>82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20</v>
      </c>
      <c r="N3" s="3" t="s">
        <v>21</v>
      </c>
      <c r="O3" s="3" t="s">
        <v>20</v>
      </c>
      <c r="P3" s="3" t="s">
        <v>20</v>
      </c>
      <c r="Q3" s="3" t="s">
        <v>82</v>
      </c>
      <c r="R3" s="3" t="s">
        <v>22</v>
      </c>
      <c r="S3" s="3"/>
    </row>
    <row r="4" spans="1:20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2002</v>
      </c>
      <c r="I4">
        <v>1978</v>
      </c>
      <c r="J4">
        <v>1980</v>
      </c>
      <c r="K4">
        <v>1983</v>
      </c>
      <c r="L4">
        <v>1978</v>
      </c>
      <c r="M4">
        <v>1974</v>
      </c>
      <c r="N4">
        <v>1974</v>
      </c>
      <c r="O4">
        <v>1972</v>
      </c>
      <c r="P4">
        <v>1963</v>
      </c>
      <c r="Q4">
        <v>2002</v>
      </c>
      <c r="R4">
        <v>1978</v>
      </c>
    </row>
    <row r="5" spans="1:20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2002</v>
      </c>
      <c r="I5">
        <v>1978</v>
      </c>
      <c r="J5">
        <v>1980</v>
      </c>
      <c r="K5">
        <v>1983</v>
      </c>
      <c r="L5">
        <v>1983</v>
      </c>
      <c r="M5">
        <v>1977</v>
      </c>
      <c r="N5">
        <v>1979</v>
      </c>
      <c r="O5">
        <v>1972</v>
      </c>
      <c r="P5">
        <v>1971</v>
      </c>
      <c r="Q5">
        <v>2002</v>
      </c>
      <c r="R5">
        <v>1978</v>
      </c>
    </row>
    <row r="6" spans="1:20">
      <c r="B6" s="2">
        <v>5</v>
      </c>
      <c r="C6" t="s">
        <v>25</v>
      </c>
      <c r="D6" s="54">
        <v>26</v>
      </c>
      <c r="E6" s="54">
        <v>188.6</v>
      </c>
      <c r="F6" s="54">
        <v>816.7</v>
      </c>
      <c r="G6" s="54">
        <v>251.64</v>
      </c>
      <c r="H6" s="54">
        <v>141</v>
      </c>
      <c r="I6" s="54">
        <v>443</v>
      </c>
      <c r="J6" s="54">
        <v>285</v>
      </c>
      <c r="K6" s="54">
        <v>495.6</v>
      </c>
      <c r="L6" s="54">
        <v>1223.5999999999999</v>
      </c>
      <c r="M6" s="54">
        <v>996</v>
      </c>
      <c r="N6" s="54">
        <v>1541.1</v>
      </c>
      <c r="O6" s="54">
        <v>16</v>
      </c>
      <c r="P6" s="54">
        <v>707.2</v>
      </c>
      <c r="Q6" s="54">
        <v>217</v>
      </c>
      <c r="R6" s="54">
        <v>289.60000000000002</v>
      </c>
      <c r="S6" s="54">
        <f>SUM(D6:K6)+SUM(M6:R6)</f>
        <v>6414.4400000000005</v>
      </c>
    </row>
    <row r="7" spans="1:20">
      <c r="B7" s="2">
        <v>6</v>
      </c>
      <c r="C7" t="s">
        <v>26</v>
      </c>
      <c r="D7" s="55">
        <v>25</v>
      </c>
      <c r="E7" s="55">
        <v>176</v>
      </c>
      <c r="F7" s="55">
        <v>759</v>
      </c>
      <c r="G7" s="55">
        <v>215</v>
      </c>
      <c r="H7" s="55">
        <v>123</v>
      </c>
      <c r="I7" s="55">
        <v>413</v>
      </c>
      <c r="J7" s="55">
        <v>268</v>
      </c>
      <c r="K7" s="55">
        <v>482</v>
      </c>
      <c r="L7" s="55">
        <v>1256</v>
      </c>
      <c r="M7" s="55">
        <v>907</v>
      </c>
      <c r="N7" s="55">
        <v>1392</v>
      </c>
      <c r="O7" s="55">
        <v>16</v>
      </c>
      <c r="P7" s="55">
        <v>716</v>
      </c>
      <c r="Q7" s="55">
        <v>213</v>
      </c>
      <c r="R7" s="55">
        <v>280</v>
      </c>
      <c r="S7" s="55">
        <f>SUM(D7:K7)+SUM(M7:R7)</f>
        <v>5985</v>
      </c>
    </row>
    <row r="8" spans="1:20">
      <c r="B8" s="2">
        <v>7</v>
      </c>
      <c r="C8" t="s">
        <v>27</v>
      </c>
      <c r="D8" s="55">
        <v>8598</v>
      </c>
      <c r="E8" s="55">
        <v>8760</v>
      </c>
      <c r="F8" s="55">
        <v>8760</v>
      </c>
      <c r="G8" s="55">
        <v>2001</v>
      </c>
      <c r="H8" s="55">
        <v>4345</v>
      </c>
      <c r="I8" s="55">
        <v>8275</v>
      </c>
      <c r="J8" s="55">
        <v>7610</v>
      </c>
      <c r="K8" s="55">
        <v>8016</v>
      </c>
      <c r="L8" s="55">
        <v>8760</v>
      </c>
      <c r="M8" s="55">
        <v>8754</v>
      </c>
      <c r="N8" s="55">
        <v>8759</v>
      </c>
      <c r="O8" s="55">
        <v>6224</v>
      </c>
      <c r="P8" s="55">
        <v>8760</v>
      </c>
      <c r="Q8" s="55">
        <v>4461</v>
      </c>
      <c r="R8" s="55">
        <v>8405</v>
      </c>
      <c r="S8" s="55"/>
    </row>
    <row r="9" spans="1:20">
      <c r="B9" s="2">
        <v>8</v>
      </c>
      <c r="C9" t="s">
        <v>28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/>
    </row>
    <row r="10" spans="1:20">
      <c r="B10" s="2">
        <v>9</v>
      </c>
      <c r="C10" t="s">
        <v>29</v>
      </c>
      <c r="D10" s="55">
        <v>23</v>
      </c>
      <c r="E10" s="55">
        <v>175</v>
      </c>
      <c r="F10" s="55">
        <v>762</v>
      </c>
      <c r="G10" s="55">
        <v>235</v>
      </c>
      <c r="H10" s="55">
        <v>114</v>
      </c>
      <c r="I10" s="55">
        <v>403</v>
      </c>
      <c r="J10" s="55">
        <v>259</v>
      </c>
      <c r="K10" s="55">
        <v>460</v>
      </c>
      <c r="L10" s="55">
        <v>1122</v>
      </c>
      <c r="M10" s="55">
        <v>895</v>
      </c>
      <c r="N10" s="55">
        <v>1413</v>
      </c>
      <c r="O10" s="55">
        <v>14</v>
      </c>
      <c r="P10" s="55">
        <v>700</v>
      </c>
      <c r="Q10" s="55">
        <v>215</v>
      </c>
      <c r="R10" s="55">
        <v>268</v>
      </c>
      <c r="S10" s="55">
        <f t="shared" ref="S10:S18" si="0">SUM(D10:K10)+SUM(M10:R10)</f>
        <v>5936</v>
      </c>
    </row>
    <row r="11" spans="1:20">
      <c r="B11" s="2">
        <v>10</v>
      </c>
      <c r="C11" t="s">
        <v>30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f t="shared" si="0"/>
        <v>0</v>
      </c>
    </row>
    <row r="12" spans="1:20">
      <c r="B12" s="2">
        <v>11</v>
      </c>
      <c r="C12" t="s">
        <v>31</v>
      </c>
      <c r="D12" s="55">
        <v>15</v>
      </c>
      <c r="E12" s="55">
        <v>75</v>
      </c>
      <c r="F12" s="55">
        <v>231</v>
      </c>
      <c r="G12" s="55">
        <v>37</v>
      </c>
      <c r="H12" s="55">
        <v>0</v>
      </c>
      <c r="I12" s="55">
        <v>80</v>
      </c>
      <c r="J12" s="55">
        <v>51</v>
      </c>
      <c r="K12" s="55">
        <v>85</v>
      </c>
      <c r="L12" s="55">
        <v>217</v>
      </c>
      <c r="M12" s="55">
        <v>174</v>
      </c>
      <c r="N12" s="55">
        <v>257</v>
      </c>
      <c r="O12" s="55">
        <v>6</v>
      </c>
      <c r="P12" s="55">
        <v>175</v>
      </c>
      <c r="Q12" s="55">
        <v>10</v>
      </c>
      <c r="R12" s="55">
        <v>66</v>
      </c>
      <c r="S12" s="55">
        <f t="shared" si="0"/>
        <v>1262</v>
      </c>
    </row>
    <row r="13" spans="1:20">
      <c r="B13" s="2">
        <v>12</v>
      </c>
      <c r="C13" s="7" t="s">
        <v>32</v>
      </c>
      <c r="D13" s="57">
        <v>198465000</v>
      </c>
      <c r="E13" s="57">
        <v>1371293000</v>
      </c>
      <c r="F13" s="57">
        <v>5302493000</v>
      </c>
      <c r="G13" s="57">
        <v>158301000</v>
      </c>
      <c r="H13" s="57">
        <v>385069000</v>
      </c>
      <c r="I13" s="57">
        <v>3131772000</v>
      </c>
      <c r="J13" s="57">
        <v>1887215000</v>
      </c>
      <c r="K13" s="57">
        <v>3475795000</v>
      </c>
      <c r="L13" s="57">
        <v>8494782000</v>
      </c>
      <c r="M13" s="57">
        <v>7213219000</v>
      </c>
      <c r="N13" s="57">
        <v>9653111000</v>
      </c>
      <c r="O13" s="57">
        <v>86653000</v>
      </c>
      <c r="P13" s="57">
        <v>4799139000</v>
      </c>
      <c r="Q13" s="57">
        <v>580823000</v>
      </c>
      <c r="R13" s="57">
        <v>2197461000</v>
      </c>
      <c r="S13" s="57">
        <f t="shared" si="0"/>
        <v>40440809000</v>
      </c>
    </row>
    <row r="14" spans="1:20">
      <c r="B14" s="2">
        <v>13</v>
      </c>
      <c r="C14" t="s">
        <v>33</v>
      </c>
      <c r="D14" s="55">
        <v>31026429</v>
      </c>
      <c r="E14" s="55">
        <v>956546</v>
      </c>
      <c r="F14" s="55">
        <v>10417290</v>
      </c>
      <c r="G14" s="55">
        <v>1259170</v>
      </c>
      <c r="H14" s="55">
        <v>0</v>
      </c>
      <c r="I14" s="55">
        <v>9646568</v>
      </c>
      <c r="J14" s="55">
        <v>9646568</v>
      </c>
      <c r="K14" s="55">
        <v>10253197</v>
      </c>
      <c r="L14" s="55">
        <v>29546333</v>
      </c>
      <c r="M14" s="55">
        <v>2405337</v>
      </c>
      <c r="N14" s="55">
        <v>1161925</v>
      </c>
      <c r="O14" s="55">
        <v>635</v>
      </c>
      <c r="P14" s="55">
        <v>607076</v>
      </c>
      <c r="Q14" s="55">
        <v>0</v>
      </c>
      <c r="R14" s="55">
        <v>210526</v>
      </c>
      <c r="S14" s="55">
        <f t="shared" si="0"/>
        <v>77591267</v>
      </c>
    </row>
    <row r="15" spans="1:20">
      <c r="B15" s="2">
        <v>14</v>
      </c>
      <c r="C15" t="s">
        <v>34</v>
      </c>
      <c r="D15" s="55">
        <v>6157165</v>
      </c>
      <c r="E15" s="55">
        <v>11008869</v>
      </c>
      <c r="F15" s="55">
        <v>47645465</v>
      </c>
      <c r="G15" s="55">
        <v>13694051</v>
      </c>
      <c r="H15" s="55">
        <v>3072740</v>
      </c>
      <c r="I15" s="55">
        <v>60248862</v>
      </c>
      <c r="J15" s="55">
        <v>49449482</v>
      </c>
      <c r="K15" s="55">
        <v>88549262</v>
      </c>
      <c r="L15" s="55">
        <v>198247606</v>
      </c>
      <c r="M15" s="55">
        <v>98158682</v>
      </c>
      <c r="N15" s="55">
        <v>133477806</v>
      </c>
      <c r="O15" s="55">
        <v>204044</v>
      </c>
      <c r="P15" s="55">
        <v>56654425</v>
      </c>
      <c r="Q15" s="55">
        <v>0</v>
      </c>
      <c r="R15" s="55">
        <v>48156801</v>
      </c>
      <c r="S15" s="55">
        <f t="shared" si="0"/>
        <v>616477654</v>
      </c>
    </row>
    <row r="16" spans="1:20">
      <c r="B16" s="2">
        <v>15</v>
      </c>
      <c r="C16" t="s">
        <v>35</v>
      </c>
      <c r="D16" s="55">
        <v>33085417</v>
      </c>
      <c r="E16" s="55">
        <v>67022648</v>
      </c>
      <c r="F16" s="55">
        <v>345587612</v>
      </c>
      <c r="G16" s="55">
        <v>55138519</v>
      </c>
      <c r="H16" s="55">
        <v>74728584</v>
      </c>
      <c r="I16" s="55">
        <v>213229259</v>
      </c>
      <c r="J16" s="55">
        <v>142987004</v>
      </c>
      <c r="K16" s="55">
        <v>378220778</v>
      </c>
      <c r="L16" s="55">
        <v>734437041</v>
      </c>
      <c r="M16" s="55">
        <v>333608477</v>
      </c>
      <c r="N16" s="55">
        <v>693807839</v>
      </c>
      <c r="O16" s="55">
        <v>4681772</v>
      </c>
      <c r="P16" s="55">
        <v>290152981</v>
      </c>
      <c r="Q16" s="55">
        <v>0</v>
      </c>
      <c r="R16" s="55">
        <v>249469349</v>
      </c>
      <c r="S16" s="55">
        <f t="shared" si="0"/>
        <v>2881720239</v>
      </c>
    </row>
    <row r="17" spans="1:20">
      <c r="B17" s="2">
        <v>16</v>
      </c>
      <c r="C17" t="s">
        <v>91</v>
      </c>
      <c r="D17" s="55"/>
      <c r="E17" s="55"/>
      <c r="F17" s="55">
        <v>581138</v>
      </c>
      <c r="G17" s="55">
        <v>0</v>
      </c>
      <c r="H17" s="55">
        <v>0</v>
      </c>
      <c r="I17" s="55">
        <v>441134</v>
      </c>
      <c r="J17" s="55">
        <v>441134</v>
      </c>
      <c r="K17" s="55">
        <v>441134</v>
      </c>
      <c r="L17" s="55">
        <v>1323402</v>
      </c>
      <c r="M17" s="55">
        <v>813996</v>
      </c>
      <c r="N17" s="55">
        <v>8012755</v>
      </c>
      <c r="O17" s="55">
        <v>0</v>
      </c>
      <c r="P17" s="55">
        <v>3982418</v>
      </c>
      <c r="Q17" s="55">
        <v>0</v>
      </c>
      <c r="R17" s="55">
        <v>0</v>
      </c>
      <c r="S17" s="55">
        <f t="shared" si="0"/>
        <v>14713709</v>
      </c>
    </row>
    <row r="18" spans="1:20" ht="13.5" thickBot="1">
      <c r="B18" s="2">
        <v>17</v>
      </c>
      <c r="C18" s="9" t="s">
        <v>36</v>
      </c>
      <c r="D18" s="58">
        <f t="shared" ref="D18:R18" si="1">SUM(D14:D17)</f>
        <v>70269011</v>
      </c>
      <c r="E18" s="58">
        <f t="shared" si="1"/>
        <v>78988063</v>
      </c>
      <c r="F18" s="58">
        <f t="shared" si="1"/>
        <v>404231505</v>
      </c>
      <c r="G18" s="58">
        <f t="shared" si="1"/>
        <v>70091740</v>
      </c>
      <c r="H18" s="58">
        <f t="shared" si="1"/>
        <v>77801324</v>
      </c>
      <c r="I18" s="58">
        <f t="shared" si="1"/>
        <v>283565823</v>
      </c>
      <c r="J18" s="58">
        <f t="shared" si="1"/>
        <v>202524188</v>
      </c>
      <c r="K18" s="58">
        <f t="shared" si="1"/>
        <v>477464371</v>
      </c>
      <c r="L18" s="58">
        <f t="shared" si="1"/>
        <v>963554382</v>
      </c>
      <c r="M18" s="58">
        <f t="shared" si="1"/>
        <v>434986492</v>
      </c>
      <c r="N18" s="58">
        <f t="shared" si="1"/>
        <v>836460325</v>
      </c>
      <c r="O18" s="58">
        <f t="shared" si="1"/>
        <v>4886451</v>
      </c>
      <c r="P18" s="58">
        <f t="shared" si="1"/>
        <v>351396900</v>
      </c>
      <c r="Q18" s="58">
        <f t="shared" si="1"/>
        <v>0</v>
      </c>
      <c r="R18" s="58">
        <f t="shared" si="1"/>
        <v>297836676</v>
      </c>
      <c r="S18" s="58">
        <f t="shared" si="0"/>
        <v>3590502869</v>
      </c>
    </row>
    <row r="19" spans="1:20" ht="13.5" thickTop="1">
      <c r="B19" s="2">
        <v>18</v>
      </c>
      <c r="C19" s="11" t="s">
        <v>90</v>
      </c>
      <c r="D19" s="59">
        <f>+D18/(D6*1000)</f>
        <v>2702.6542692307694</v>
      </c>
      <c r="E19" s="59">
        <f t="shared" ref="E19:S19" si="2">+E18/(E6*1000)</f>
        <v>418.81263520678687</v>
      </c>
      <c r="F19" s="59">
        <f t="shared" si="2"/>
        <v>494.95715072854171</v>
      </c>
      <c r="G19" s="59">
        <f t="shared" si="2"/>
        <v>278.53973931012558</v>
      </c>
      <c r="H19" s="59">
        <f t="shared" si="2"/>
        <v>551.78243971631207</v>
      </c>
      <c r="I19" s="59">
        <f t="shared" si="2"/>
        <v>640.10343792325057</v>
      </c>
      <c r="J19" s="59">
        <f t="shared" si="2"/>
        <v>710.61118596491224</v>
      </c>
      <c r="K19" s="59">
        <f t="shared" si="2"/>
        <v>963.4067211460856</v>
      </c>
      <c r="L19" s="59">
        <f t="shared" si="2"/>
        <v>787.47497711670485</v>
      </c>
      <c r="M19" s="59">
        <f t="shared" si="2"/>
        <v>436.73342570281125</v>
      </c>
      <c r="N19" s="59">
        <f t="shared" si="2"/>
        <v>542.76836350658618</v>
      </c>
      <c r="O19" s="59">
        <f t="shared" si="2"/>
        <v>305.4031875</v>
      </c>
      <c r="P19" s="59">
        <f t="shared" si="2"/>
        <v>496.88475678733033</v>
      </c>
      <c r="Q19" s="59">
        <f t="shared" si="2"/>
        <v>0</v>
      </c>
      <c r="R19" s="59">
        <f t="shared" si="2"/>
        <v>1028.4415607734807</v>
      </c>
      <c r="S19" s="59">
        <f t="shared" si="2"/>
        <v>559.75313028105325</v>
      </c>
    </row>
    <row r="20" spans="1:20">
      <c r="A20">
        <v>500</v>
      </c>
      <c r="B20" s="2">
        <v>19</v>
      </c>
      <c r="C20" t="s">
        <v>99</v>
      </c>
      <c r="D20" s="13">
        <v>2730.3425000000002</v>
      </c>
      <c r="E20" s="13">
        <v>238813</v>
      </c>
      <c r="F20" s="13">
        <v>718931</v>
      </c>
      <c r="G20" s="13">
        <v>78202</v>
      </c>
      <c r="H20" s="13">
        <v>0</v>
      </c>
      <c r="I20" s="13">
        <v>88245</v>
      </c>
      <c r="J20" s="13">
        <v>88245</v>
      </c>
      <c r="K20" s="13">
        <v>88245</v>
      </c>
      <c r="L20" s="13">
        <v>264735</v>
      </c>
      <c r="M20" s="13">
        <v>36242</v>
      </c>
      <c r="N20" s="13">
        <v>15347831</v>
      </c>
      <c r="O20" s="13">
        <v>4125</v>
      </c>
      <c r="P20" s="13">
        <v>189118</v>
      </c>
      <c r="Q20" s="13">
        <v>0</v>
      </c>
      <c r="R20" s="13">
        <v>4260105</v>
      </c>
      <c r="S20" s="13">
        <f t="shared" ref="S20:S34" si="3">SUM(D20:K20)+SUM(M20:R20)</f>
        <v>21140832.342500001</v>
      </c>
      <c r="T20">
        <v>500</v>
      </c>
    </row>
    <row r="21" spans="1:20">
      <c r="A21">
        <v>501</v>
      </c>
      <c r="B21" s="2">
        <v>20</v>
      </c>
      <c r="C21" t="s">
        <v>37</v>
      </c>
      <c r="D21" s="13">
        <v>8057</v>
      </c>
      <c r="E21" s="13">
        <v>10521512</v>
      </c>
      <c r="F21" s="13">
        <v>33562596</v>
      </c>
      <c r="G21" s="13">
        <v>6075862</v>
      </c>
      <c r="H21" s="13">
        <v>11979586</v>
      </c>
      <c r="I21" s="13">
        <v>28081013</v>
      </c>
      <c r="J21" s="13">
        <v>17237543</v>
      </c>
      <c r="K21" s="13">
        <v>31185296</v>
      </c>
      <c r="L21" s="13">
        <v>76503852</v>
      </c>
      <c r="M21" s="13">
        <v>57956997</v>
      </c>
      <c r="N21" s="13">
        <v>113739905</v>
      </c>
      <c r="O21" s="13">
        <v>4797945</v>
      </c>
      <c r="P21" s="13">
        <v>52243371</v>
      </c>
      <c r="Q21" s="13">
        <v>19543768</v>
      </c>
      <c r="R21" s="13">
        <v>16944823</v>
      </c>
      <c r="S21" s="13">
        <f t="shared" si="3"/>
        <v>403878274</v>
      </c>
      <c r="T21">
        <v>501</v>
      </c>
    </row>
    <row r="22" spans="1:20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f t="shared" si="3"/>
        <v>0</v>
      </c>
    </row>
    <row r="23" spans="1:20">
      <c r="A23">
        <v>502</v>
      </c>
      <c r="B23" s="2">
        <v>22</v>
      </c>
      <c r="C23" t="s">
        <v>39</v>
      </c>
      <c r="D23" s="13">
        <v>0</v>
      </c>
      <c r="E23" s="13">
        <v>1091533</v>
      </c>
      <c r="F23" s="13">
        <v>382531</v>
      </c>
      <c r="G23" s="13">
        <v>0</v>
      </c>
      <c r="H23" s="13">
        <v>0</v>
      </c>
      <c r="I23" s="13">
        <v>3682806</v>
      </c>
      <c r="J23" s="13">
        <v>3174156</v>
      </c>
      <c r="K23" s="13">
        <v>4090704</v>
      </c>
      <c r="L23" s="13">
        <v>10947667</v>
      </c>
      <c r="M23" s="13">
        <v>8274532</v>
      </c>
      <c r="N23" s="13">
        <v>-118833</v>
      </c>
      <c r="O23" s="13">
        <v>0</v>
      </c>
      <c r="P23" s="13">
        <v>6601457</v>
      </c>
      <c r="Q23" s="13">
        <v>0</v>
      </c>
      <c r="R23" s="13">
        <v>0</v>
      </c>
      <c r="S23" s="13">
        <f t="shared" si="3"/>
        <v>27178886</v>
      </c>
      <c r="T23">
        <v>502</v>
      </c>
    </row>
    <row r="24" spans="1:20">
      <c r="A24">
        <v>503</v>
      </c>
      <c r="B24" s="2">
        <v>23</v>
      </c>
      <c r="C24" t="s">
        <v>40</v>
      </c>
      <c r="D24" s="13">
        <v>-19641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f t="shared" si="3"/>
        <v>-19641</v>
      </c>
      <c r="T24">
        <v>503</v>
      </c>
    </row>
    <row r="25" spans="1:20">
      <c r="A25">
        <v>504</v>
      </c>
      <c r="B25" s="2">
        <v>24</v>
      </c>
      <c r="C25" t="s">
        <v>41</v>
      </c>
      <c r="D25" s="13">
        <v>4095133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f t="shared" si="3"/>
        <v>4095133</v>
      </c>
      <c r="T25">
        <v>504</v>
      </c>
    </row>
    <row r="26" spans="1:20">
      <c r="A26">
        <v>505</v>
      </c>
      <c r="B26" s="2">
        <v>25</v>
      </c>
      <c r="C26" t="s">
        <v>42</v>
      </c>
      <c r="D26" s="13">
        <v>0</v>
      </c>
      <c r="E26" s="13">
        <v>1536116</v>
      </c>
      <c r="F26" s="13">
        <v>88927</v>
      </c>
      <c r="G26" s="13">
        <v>0</v>
      </c>
      <c r="H26" s="13">
        <v>2698</v>
      </c>
      <c r="I26" s="13">
        <v>87324</v>
      </c>
      <c r="J26" s="13">
        <v>87324</v>
      </c>
      <c r="K26" s="13">
        <v>87324</v>
      </c>
      <c r="L26" s="13">
        <v>261973</v>
      </c>
      <c r="M26" s="13">
        <v>0</v>
      </c>
      <c r="N26" s="13">
        <v>0</v>
      </c>
      <c r="O26" s="13">
        <v>530741</v>
      </c>
      <c r="P26" s="13">
        <v>1065</v>
      </c>
      <c r="Q26" s="13">
        <v>2389897</v>
      </c>
      <c r="R26" s="13">
        <v>0</v>
      </c>
      <c r="S26" s="13">
        <f t="shared" si="3"/>
        <v>4811416</v>
      </c>
      <c r="T26">
        <v>505</v>
      </c>
    </row>
    <row r="27" spans="1:20">
      <c r="A27">
        <v>506</v>
      </c>
      <c r="B27" s="2">
        <v>26</v>
      </c>
      <c r="C27" t="s">
        <v>43</v>
      </c>
      <c r="D27" s="13">
        <v>0</v>
      </c>
      <c r="E27" s="13">
        <v>4170854</v>
      </c>
      <c r="F27" s="13">
        <v>11680712</v>
      </c>
      <c r="G27" s="13">
        <v>4760622</v>
      </c>
      <c r="H27" s="13">
        <v>0</v>
      </c>
      <c r="I27" s="13">
        <v>2421397</v>
      </c>
      <c r="J27" s="13">
        <v>-1684510</v>
      </c>
      <c r="K27" s="13">
        <v>2324742</v>
      </c>
      <c r="L27" s="13">
        <v>3061629</v>
      </c>
      <c r="M27" s="13">
        <v>8360681</v>
      </c>
      <c r="N27" s="13">
        <v>-8171422</v>
      </c>
      <c r="O27" s="13">
        <v>363</v>
      </c>
      <c r="P27" s="13">
        <v>5110850</v>
      </c>
      <c r="Q27" s="13">
        <v>1084</v>
      </c>
      <c r="R27" s="13">
        <v>-510112</v>
      </c>
      <c r="S27" s="13">
        <f t="shared" si="3"/>
        <v>28465261</v>
      </c>
      <c r="T27">
        <v>506</v>
      </c>
    </row>
    <row r="28" spans="1:20">
      <c r="A28">
        <v>507</v>
      </c>
      <c r="B28" s="2">
        <v>27</v>
      </c>
      <c r="C28" t="s">
        <v>44</v>
      </c>
      <c r="D28" s="13">
        <v>1523579</v>
      </c>
      <c r="E28" s="13">
        <v>13713</v>
      </c>
      <c r="F28" s="13">
        <v>88207</v>
      </c>
      <c r="G28" s="13">
        <v>0</v>
      </c>
      <c r="H28" s="13">
        <v>0</v>
      </c>
      <c r="I28" s="13">
        <v>41540</v>
      </c>
      <c r="J28" s="13">
        <v>40827</v>
      </c>
      <c r="K28" s="13">
        <v>45394</v>
      </c>
      <c r="L28" s="13">
        <v>127761</v>
      </c>
      <c r="M28" s="13">
        <v>3167478</v>
      </c>
      <c r="N28" s="13">
        <v>206638</v>
      </c>
      <c r="O28" s="13">
        <v>0</v>
      </c>
      <c r="P28" s="13">
        <v>116</v>
      </c>
      <c r="Q28" s="13">
        <v>17001295</v>
      </c>
      <c r="R28" s="13">
        <v>3102</v>
      </c>
      <c r="S28" s="13">
        <f t="shared" si="3"/>
        <v>22131889</v>
      </c>
      <c r="T28">
        <v>507</v>
      </c>
    </row>
    <row r="29" spans="1:20">
      <c r="A29">
        <v>509</v>
      </c>
      <c r="B29" s="2">
        <v>28</v>
      </c>
      <c r="C29" t="s">
        <v>45</v>
      </c>
      <c r="D29" s="13">
        <v>163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f t="shared" si="3"/>
        <v>163</v>
      </c>
      <c r="T29">
        <v>509</v>
      </c>
    </row>
    <row r="30" spans="1:20">
      <c r="A30">
        <v>510</v>
      </c>
      <c r="B30" s="2">
        <v>29</v>
      </c>
      <c r="C30" t="s">
        <v>46</v>
      </c>
      <c r="D30" s="13">
        <v>0</v>
      </c>
      <c r="E30" s="13">
        <v>0</v>
      </c>
      <c r="F30" s="13">
        <v>537995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1332658</v>
      </c>
      <c r="N30" s="13">
        <v>581437</v>
      </c>
      <c r="O30" s="13">
        <v>0</v>
      </c>
      <c r="P30" s="13">
        <v>2094629</v>
      </c>
      <c r="Q30" s="13">
        <v>0</v>
      </c>
      <c r="R30" s="13">
        <v>1157</v>
      </c>
      <c r="S30" s="13">
        <f t="shared" si="3"/>
        <v>4547876</v>
      </c>
      <c r="T30">
        <v>510</v>
      </c>
    </row>
    <row r="31" spans="1:20">
      <c r="A31">
        <v>551</v>
      </c>
      <c r="B31" s="2">
        <v>30</v>
      </c>
      <c r="C31" t="s">
        <v>47</v>
      </c>
      <c r="D31" s="13">
        <v>0</v>
      </c>
      <c r="E31" s="13">
        <v>279786</v>
      </c>
      <c r="F31" s="13">
        <v>1940427</v>
      </c>
      <c r="G31" s="13">
        <v>185659</v>
      </c>
      <c r="H31" s="13">
        <v>57058</v>
      </c>
      <c r="I31" s="13">
        <v>2130001</v>
      </c>
      <c r="J31" s="13">
        <v>2299859</v>
      </c>
      <c r="K31" s="13">
        <v>2236797</v>
      </c>
      <c r="L31" s="13">
        <v>6666657</v>
      </c>
      <c r="M31" s="13">
        <v>1124038</v>
      </c>
      <c r="N31" s="13">
        <v>5320251</v>
      </c>
      <c r="O31" s="13">
        <v>0</v>
      </c>
      <c r="P31" s="13">
        <v>1086805</v>
      </c>
      <c r="Q31" s="13">
        <v>0</v>
      </c>
      <c r="R31" s="13">
        <v>482693</v>
      </c>
      <c r="S31" s="13">
        <f t="shared" si="3"/>
        <v>17143374</v>
      </c>
      <c r="T31">
        <v>551</v>
      </c>
    </row>
    <row r="32" spans="1:20">
      <c r="A32">
        <v>512</v>
      </c>
      <c r="B32" s="2">
        <v>31</v>
      </c>
      <c r="C32" t="s">
        <v>48</v>
      </c>
      <c r="D32" s="13">
        <v>56371</v>
      </c>
      <c r="E32" s="13">
        <v>2513158</v>
      </c>
      <c r="F32" s="13">
        <v>12831603</v>
      </c>
      <c r="G32" s="13">
        <v>1395605</v>
      </c>
      <c r="H32" s="13">
        <v>0</v>
      </c>
      <c r="I32" s="13">
        <v>3654579</v>
      </c>
      <c r="J32" s="13">
        <v>3611021</v>
      </c>
      <c r="K32" s="13">
        <v>5278400</v>
      </c>
      <c r="L32" s="13">
        <v>12544000</v>
      </c>
      <c r="M32" s="13">
        <v>5285008</v>
      </c>
      <c r="N32" s="13">
        <v>21270104</v>
      </c>
      <c r="O32" s="13">
        <v>0</v>
      </c>
      <c r="P32" s="13">
        <v>11635097</v>
      </c>
      <c r="Q32" s="13">
        <v>0</v>
      </c>
      <c r="R32" s="13">
        <v>4358209</v>
      </c>
      <c r="S32" s="13">
        <f t="shared" si="3"/>
        <v>71889155</v>
      </c>
      <c r="T32">
        <v>512</v>
      </c>
    </row>
    <row r="33" spans="1:20">
      <c r="A33">
        <v>513</v>
      </c>
      <c r="B33" s="2">
        <v>32</v>
      </c>
      <c r="C33" t="s">
        <v>49</v>
      </c>
      <c r="D33" s="13">
        <v>144910</v>
      </c>
      <c r="E33" s="13">
        <v>620297</v>
      </c>
      <c r="F33" s="13">
        <v>6754045</v>
      </c>
      <c r="G33" s="13">
        <v>1697852</v>
      </c>
      <c r="H33" s="13">
        <v>229371</v>
      </c>
      <c r="I33" s="13">
        <v>625491</v>
      </c>
      <c r="J33" s="13">
        <v>872152</v>
      </c>
      <c r="K33" s="13">
        <v>1058634</v>
      </c>
      <c r="L33" s="13">
        <v>2556277</v>
      </c>
      <c r="M33" s="13">
        <v>2782997</v>
      </c>
      <c r="N33" s="13">
        <v>9905987</v>
      </c>
      <c r="O33" s="13">
        <v>0</v>
      </c>
      <c r="P33" s="13">
        <v>2522240</v>
      </c>
      <c r="Q33" s="13">
        <v>24198</v>
      </c>
      <c r="R33" s="13">
        <v>823830</v>
      </c>
      <c r="S33" s="13">
        <f t="shared" si="3"/>
        <v>28062004</v>
      </c>
      <c r="T33">
        <v>513</v>
      </c>
    </row>
    <row r="34" spans="1:20">
      <c r="A34">
        <v>514</v>
      </c>
      <c r="B34" s="2">
        <v>33</v>
      </c>
      <c r="C34" t="s">
        <v>50</v>
      </c>
      <c r="D34" s="13">
        <v>265381</v>
      </c>
      <c r="E34" s="13">
        <v>486094</v>
      </c>
      <c r="F34" s="13">
        <v>1046140</v>
      </c>
      <c r="G34" s="13">
        <v>212233</v>
      </c>
      <c r="H34" s="13">
        <v>106609</v>
      </c>
      <c r="I34" s="13">
        <v>245626</v>
      </c>
      <c r="J34" s="13">
        <v>258176</v>
      </c>
      <c r="K34" s="13">
        <v>249585</v>
      </c>
      <c r="L34" s="13">
        <v>753387</v>
      </c>
      <c r="M34" s="13">
        <v>1376380</v>
      </c>
      <c r="N34" s="13">
        <v>1437390</v>
      </c>
      <c r="O34" s="13">
        <v>41572</v>
      </c>
      <c r="P34" s="13">
        <v>941337</v>
      </c>
      <c r="Q34" s="13">
        <v>767</v>
      </c>
      <c r="R34" s="13">
        <v>580649</v>
      </c>
      <c r="S34" s="13">
        <f t="shared" si="3"/>
        <v>7247939</v>
      </c>
      <c r="T34">
        <v>514</v>
      </c>
    </row>
    <row r="35" spans="1:20" ht="13.5" thickBot="1">
      <c r="B35" s="2">
        <v>34</v>
      </c>
      <c r="C35" s="9" t="s">
        <v>51</v>
      </c>
      <c r="D35" s="14">
        <f>SUM(D20:D34)</f>
        <v>6076683.3424999993</v>
      </c>
      <c r="E35" s="14">
        <f>SUM(E20:E34)</f>
        <v>21471876</v>
      </c>
      <c r="F35" s="14">
        <f>SUM(F20:F34)</f>
        <v>69632114</v>
      </c>
      <c r="G35" s="14">
        <f>SUM(G20:G34)</f>
        <v>14406035</v>
      </c>
      <c r="H35" s="14">
        <f>SUM(H20:H34)</f>
        <v>12375322</v>
      </c>
      <c r="I35" s="14">
        <f t="shared" ref="I35:Q35" si="4">SUM(I20:I34)</f>
        <v>41058022</v>
      </c>
      <c r="J35" s="14">
        <f t="shared" si="4"/>
        <v>25984793</v>
      </c>
      <c r="K35" s="14">
        <f t="shared" si="4"/>
        <v>46645121</v>
      </c>
      <c r="L35" s="14">
        <f t="shared" si="4"/>
        <v>113687938</v>
      </c>
      <c r="M35" s="14">
        <f t="shared" si="4"/>
        <v>89697011</v>
      </c>
      <c r="N35" s="14">
        <f t="shared" si="4"/>
        <v>159519288</v>
      </c>
      <c r="O35" s="14">
        <f t="shared" si="4"/>
        <v>5374746</v>
      </c>
      <c r="P35" s="14">
        <f t="shared" si="4"/>
        <v>82426085</v>
      </c>
      <c r="Q35" s="14">
        <f t="shared" si="4"/>
        <v>38961009</v>
      </c>
      <c r="R35" s="14">
        <f>SUM(R20:R34)</f>
        <v>26944456</v>
      </c>
      <c r="S35" s="14">
        <f>SUM(S20:S34)</f>
        <v>640572561.34249997</v>
      </c>
    </row>
    <row r="36" spans="1:20" ht="13.5" thickTop="1">
      <c r="B36" s="2">
        <v>35</v>
      </c>
      <c r="C36" s="11" t="s">
        <v>52</v>
      </c>
      <c r="D36" s="15">
        <f>+D35/D13</f>
        <v>3.0618413032524622E-2</v>
      </c>
      <c r="E36" s="15">
        <f>+E35/E13</f>
        <v>1.5658124120811526E-2</v>
      </c>
      <c r="F36" s="15">
        <f>+F35/F13</f>
        <v>1.3131957741386929E-2</v>
      </c>
      <c r="G36" s="15">
        <f>+G35/G13</f>
        <v>9.1004068199190144E-2</v>
      </c>
      <c r="H36" s="15"/>
      <c r="I36" s="15">
        <f t="shared" ref="I36:N36" si="5">+I35/I13</f>
        <v>1.3110156805795569E-2</v>
      </c>
      <c r="J36" s="15">
        <f t="shared" si="5"/>
        <v>1.3768856754529823E-2</v>
      </c>
      <c r="K36" s="15">
        <f t="shared" si="5"/>
        <v>1.3419986218980119E-2</v>
      </c>
      <c r="L36" s="15">
        <f t="shared" si="5"/>
        <v>1.3383267281020277E-2</v>
      </c>
      <c r="M36" s="15">
        <f t="shared" si="5"/>
        <v>1.243508771881181E-2</v>
      </c>
      <c r="N36" s="15">
        <f t="shared" si="5"/>
        <v>1.6525168725398474E-2</v>
      </c>
      <c r="O36" s="15"/>
      <c r="P36" s="15">
        <f>+P35/P13</f>
        <v>1.7175181839909199E-2</v>
      </c>
      <c r="Q36" s="15">
        <f>+Q35/Q13</f>
        <v>6.7078970701917789E-2</v>
      </c>
      <c r="R36" s="15">
        <f>+R35/R13</f>
        <v>1.2261631036910326E-2</v>
      </c>
      <c r="S36" s="15">
        <f>+S35/S13</f>
        <v>1.5839756354589739E-2</v>
      </c>
    </row>
    <row r="37" spans="1:20">
      <c r="B37" s="2"/>
      <c r="C37" t="s">
        <v>95</v>
      </c>
      <c r="D37" s="17">
        <f>+D36*1000</f>
        <v>30.618413032524622</v>
      </c>
      <c r="E37" s="17">
        <f>+E36*1000</f>
        <v>15.658124120811527</v>
      </c>
      <c r="F37" s="17">
        <f>+F36*1000</f>
        <v>13.131957741386929</v>
      </c>
      <c r="G37" s="17">
        <f>+G36*1000</f>
        <v>91.004068199190144</v>
      </c>
      <c r="H37" s="17"/>
      <c r="I37" s="17">
        <f t="shared" ref="I37:N37" si="6">+I36*1000</f>
        <v>13.110156805795569</v>
      </c>
      <c r="J37" s="17">
        <f t="shared" si="6"/>
        <v>13.768856754529823</v>
      </c>
      <c r="K37" s="17">
        <f t="shared" si="6"/>
        <v>13.419986218980119</v>
      </c>
      <c r="L37" s="17">
        <f t="shared" si="6"/>
        <v>13.383267281020277</v>
      </c>
      <c r="M37" s="17">
        <f t="shared" si="6"/>
        <v>12.435087718811809</v>
      </c>
      <c r="N37" s="17">
        <f t="shared" si="6"/>
        <v>16.525168725398473</v>
      </c>
      <c r="O37" s="17"/>
      <c r="P37" s="17">
        <f>+P36*1000</f>
        <v>17.1751818399092</v>
      </c>
      <c r="Q37" s="17">
        <f>+Q36*1000</f>
        <v>67.078970701917783</v>
      </c>
      <c r="R37" s="17">
        <f>+R36*1000</f>
        <v>12.261631036910325</v>
      </c>
      <c r="S37" s="17">
        <f>+S36*1000</f>
        <v>15.83975635458974</v>
      </c>
    </row>
    <row r="38" spans="1:20">
      <c r="C38" t="s">
        <v>88</v>
      </c>
      <c r="D38" s="17">
        <f t="shared" ref="D38:S38" si="7">+D21/(D13/1000)</f>
        <v>4.059657874184365E-2</v>
      </c>
      <c r="E38" s="17">
        <f>+E21/(E13/1000)</f>
        <v>7.6726943111355483</v>
      </c>
      <c r="F38" s="17">
        <f t="shared" si="7"/>
        <v>6.3295879881406725</v>
      </c>
      <c r="G38" s="17">
        <f t="shared" si="7"/>
        <v>38.381703210971502</v>
      </c>
      <c r="H38" s="17">
        <f t="shared" si="7"/>
        <v>31.110232192152576</v>
      </c>
      <c r="I38" s="17">
        <f t="shared" si="7"/>
        <v>8.9664934101205329</v>
      </c>
      <c r="J38" s="17">
        <f t="shared" si="7"/>
        <v>9.1338522637855259</v>
      </c>
      <c r="K38" s="17">
        <f t="shared" si="7"/>
        <v>8.9721332817384223</v>
      </c>
      <c r="L38" s="17">
        <f t="shared" si="7"/>
        <v>9.0059817897622327</v>
      </c>
      <c r="M38" s="17">
        <f t="shared" si="7"/>
        <v>8.034831189791964</v>
      </c>
      <c r="N38" s="17">
        <f t="shared" si="7"/>
        <v>11.782720099250906</v>
      </c>
      <c r="O38" s="17">
        <f t="shared" si="7"/>
        <v>55.369635211706459</v>
      </c>
      <c r="P38" s="17">
        <f t="shared" si="7"/>
        <v>10.88598829915116</v>
      </c>
      <c r="Q38" s="17">
        <f t="shared" si="7"/>
        <v>33.648405796602404</v>
      </c>
      <c r="R38" s="17">
        <f t="shared" si="7"/>
        <v>7.7110915734113146</v>
      </c>
      <c r="S38" s="17">
        <f t="shared" si="7"/>
        <v>9.9868989762296785</v>
      </c>
    </row>
    <row r="39" spans="1:20">
      <c r="C39" t="s">
        <v>92</v>
      </c>
      <c r="D39" s="17">
        <f>+D37-D38</f>
        <v>30.577816453782777</v>
      </c>
      <c r="E39" s="17">
        <f>+E37-E38</f>
        <v>7.9854298096759786</v>
      </c>
      <c r="F39" s="17">
        <f>+F37-F38</f>
        <v>6.8023697532462561</v>
      </c>
      <c r="G39" s="17">
        <f t="shared" ref="G39:Q39" si="8">+G37-G38</f>
        <v>52.622364988218642</v>
      </c>
      <c r="H39" s="17">
        <f t="shared" si="8"/>
        <v>-31.110232192152576</v>
      </c>
      <c r="I39" s="17">
        <f t="shared" si="8"/>
        <v>4.1436633956750359</v>
      </c>
      <c r="J39" s="17">
        <f t="shared" si="8"/>
        <v>4.6350044907442971</v>
      </c>
      <c r="K39" s="17">
        <f t="shared" si="8"/>
        <v>4.4478529372416968</v>
      </c>
      <c r="L39" s="17">
        <f t="shared" si="8"/>
        <v>4.3772854912580446</v>
      </c>
      <c r="M39" s="17">
        <f t="shared" si="8"/>
        <v>4.4002565290198454</v>
      </c>
      <c r="N39" s="17">
        <f t="shared" si="8"/>
        <v>4.7424486261475671</v>
      </c>
      <c r="O39" s="17">
        <f t="shared" si="8"/>
        <v>-55.369635211706459</v>
      </c>
      <c r="P39" s="17">
        <f t="shared" si="8"/>
        <v>6.2891935407580402</v>
      </c>
      <c r="Q39" s="17">
        <f t="shared" si="8"/>
        <v>33.430564905315379</v>
      </c>
      <c r="R39" s="17">
        <f>+R37-R38</f>
        <v>4.5505394634990104</v>
      </c>
      <c r="S39" s="17">
        <f>+S37-S38</f>
        <v>5.8528573783600617</v>
      </c>
    </row>
    <row r="40" spans="1:20">
      <c r="C40" s="67" t="s">
        <v>89</v>
      </c>
      <c r="D40" s="68">
        <f>+(((D35-D25-D28-D29)*0.2)+D29)/(D13/1000)</f>
        <v>0.46217050109591046</v>
      </c>
      <c r="E40" s="68">
        <f>+(((E35-E21-E28-E29)*0.2)+E29)/(E13/1000)</f>
        <v>1.5950859517258531</v>
      </c>
      <c r="F40" s="68">
        <f t="shared" ref="F40:S40" si="9">+(((F35-F21-F28-F29)*0.2)+F29)/(F13/1000)</f>
        <v>1.3571469495575006</v>
      </c>
      <c r="G40" s="68">
        <f t="shared" si="9"/>
        <v>10.524472997643731</v>
      </c>
      <c r="H40" s="68">
        <f t="shared" si="9"/>
        <v>0.2055403057633827</v>
      </c>
      <c r="I40" s="68">
        <f t="shared" si="9"/>
        <v>0.82607986788310273</v>
      </c>
      <c r="J40" s="68">
        <f t="shared" si="9"/>
        <v>0.92267420511176523</v>
      </c>
      <c r="K40" s="68">
        <f t="shared" si="9"/>
        <v>0.88695858069880418</v>
      </c>
      <c r="L40" s="68">
        <f t="shared" si="9"/>
        <v>0.87244911052455498</v>
      </c>
      <c r="M40" s="68">
        <f t="shared" si="9"/>
        <v>0.79222704870044847</v>
      </c>
      <c r="N40" s="68">
        <f t="shared" si="9"/>
        <v>0.94420845259108699</v>
      </c>
      <c r="O40" s="68">
        <f t="shared" si="9"/>
        <v>1.3312891648298386</v>
      </c>
      <c r="P40" s="68">
        <f t="shared" si="9"/>
        <v>1.2578338739511401</v>
      </c>
      <c r="Q40" s="68">
        <f t="shared" si="9"/>
        <v>0.83190438395173749</v>
      </c>
      <c r="R40" s="68">
        <f t="shared" si="9"/>
        <v>0.90982556687012883</v>
      </c>
      <c r="S40" s="68">
        <f t="shared" si="9"/>
        <v>1.0611214545312384</v>
      </c>
    </row>
    <row r="41" spans="1:20">
      <c r="C41" s="69" t="s">
        <v>94</v>
      </c>
      <c r="D41" s="70">
        <f>+(((D35-D25-D28-D29)*0.8)+D28)/(D13/1000)</f>
        <v>9.5222113420502321</v>
      </c>
      <c r="E41" s="70">
        <f t="shared" ref="E41:S41" si="10">+(((E35-E21-E28-E29)*0.8)+E28)/(E13/1000)</f>
        <v>6.3903438579501248</v>
      </c>
      <c r="F41" s="70">
        <f t="shared" si="10"/>
        <v>5.4452228036887558</v>
      </c>
      <c r="G41" s="70">
        <f t="shared" si="10"/>
        <v>42.097891990574922</v>
      </c>
      <c r="H41" s="70">
        <f t="shared" si="10"/>
        <v>0.82216122305353079</v>
      </c>
      <c r="I41" s="70">
        <f t="shared" si="10"/>
        <v>3.3175835277919341</v>
      </c>
      <c r="J41" s="70">
        <f t="shared" si="10"/>
        <v>3.7123302856325329</v>
      </c>
      <c r="K41" s="70">
        <f t="shared" si="10"/>
        <v>3.5608943565428919</v>
      </c>
      <c r="L41" s="70">
        <f t="shared" si="10"/>
        <v>3.5048363807334901</v>
      </c>
      <c r="M41" s="70">
        <f t="shared" si="10"/>
        <v>3.6080294803193969</v>
      </c>
      <c r="N41" s="70">
        <f t="shared" si="10"/>
        <v>3.7982401735564837</v>
      </c>
      <c r="O41" s="70">
        <f t="shared" si="10"/>
        <v>5.3251566593193544</v>
      </c>
      <c r="P41" s="70">
        <f t="shared" si="10"/>
        <v>5.0313596668069005</v>
      </c>
      <c r="Q41" s="70">
        <f t="shared" si="10"/>
        <v>32.598660521363655</v>
      </c>
      <c r="R41" s="70">
        <f t="shared" si="10"/>
        <v>3.6407138966288826</v>
      </c>
      <c r="S41" s="70">
        <f t="shared" si="10"/>
        <v>4.7917359238288233</v>
      </c>
    </row>
    <row r="42" spans="1:20" ht="13.5" thickBot="1">
      <c r="B42" s="2"/>
      <c r="C42" s="9" t="s">
        <v>53</v>
      </c>
      <c r="D42" s="14">
        <f>+D35-D21-D25</f>
        <v>1973493.3424999993</v>
      </c>
      <c r="E42" s="14">
        <f>+E35-E21</f>
        <v>10950364</v>
      </c>
      <c r="F42" s="14">
        <f>+F35-F21</f>
        <v>36069518</v>
      </c>
      <c r="G42" s="14">
        <f>+G35-G21</f>
        <v>8330173</v>
      </c>
      <c r="H42" s="14"/>
      <c r="I42" s="14">
        <f t="shared" ref="I42:Q42" si="11">+I35-I21</f>
        <v>12977009</v>
      </c>
      <c r="J42" s="14">
        <f t="shared" si="11"/>
        <v>8747250</v>
      </c>
      <c r="K42" s="14">
        <f t="shared" si="11"/>
        <v>15459825</v>
      </c>
      <c r="L42" s="14">
        <f t="shared" si="11"/>
        <v>37184086</v>
      </c>
      <c r="M42" s="14">
        <f t="shared" si="11"/>
        <v>31740014</v>
      </c>
      <c r="N42" s="14">
        <f t="shared" si="11"/>
        <v>45779383</v>
      </c>
      <c r="O42" s="14">
        <f t="shared" si="11"/>
        <v>576801</v>
      </c>
      <c r="P42" s="14">
        <f t="shared" si="11"/>
        <v>30182714</v>
      </c>
      <c r="Q42" s="14">
        <f t="shared" si="11"/>
        <v>19417241</v>
      </c>
      <c r="R42" s="14">
        <f>+R35-R21</f>
        <v>9999633</v>
      </c>
      <c r="S42" s="14">
        <f>+S35-S21</f>
        <v>236694287.34249997</v>
      </c>
    </row>
    <row r="43" spans="1:20" ht="13.5" thickTop="1">
      <c r="B43" s="2">
        <v>36</v>
      </c>
      <c r="C43" t="s">
        <v>54</v>
      </c>
      <c r="D43" s="3" t="s">
        <v>55</v>
      </c>
      <c r="E43" s="3" t="s">
        <v>55</v>
      </c>
      <c r="F43" s="3" t="s">
        <v>55</v>
      </c>
      <c r="G43" s="3" t="s">
        <v>55</v>
      </c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 t="s">
        <v>55</v>
      </c>
      <c r="O43" s="3" t="s">
        <v>55</v>
      </c>
      <c r="P43" s="3" t="s">
        <v>55</v>
      </c>
      <c r="Q43" s="3" t="s">
        <v>55</v>
      </c>
      <c r="R43" s="3" t="s">
        <v>55</v>
      </c>
      <c r="S43" s="3" t="s">
        <v>55</v>
      </c>
    </row>
    <row r="44" spans="1:20">
      <c r="B44" s="2">
        <v>37</v>
      </c>
      <c r="C44" t="s">
        <v>56</v>
      </c>
      <c r="D44" s="3" t="s">
        <v>58</v>
      </c>
      <c r="E44" s="3" t="s">
        <v>58</v>
      </c>
      <c r="F44" s="3" t="s">
        <v>58</v>
      </c>
      <c r="G44" s="3" t="s">
        <v>58</v>
      </c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 t="s">
        <v>58</v>
      </c>
      <c r="O44" s="3" t="s">
        <v>58</v>
      </c>
      <c r="P44" s="3" t="s">
        <v>58</v>
      </c>
      <c r="Q44" s="3" t="s">
        <v>58</v>
      </c>
      <c r="R44" s="3" t="s">
        <v>58</v>
      </c>
      <c r="S44" s="3" t="s">
        <v>58</v>
      </c>
    </row>
    <row r="45" spans="1:20">
      <c r="B45" s="2">
        <v>38</v>
      </c>
      <c r="C45" t="s">
        <v>59</v>
      </c>
      <c r="D45" s="13">
        <v>0</v>
      </c>
      <c r="E45" s="13">
        <v>657352</v>
      </c>
      <c r="F45" s="13">
        <v>3515011</v>
      </c>
      <c r="G45" s="13">
        <v>0</v>
      </c>
      <c r="H45" s="13">
        <v>0</v>
      </c>
      <c r="I45" s="13">
        <v>1434834</v>
      </c>
      <c r="J45" s="13">
        <v>859657</v>
      </c>
      <c r="K45" s="13">
        <v>1588324</v>
      </c>
      <c r="L45" s="13">
        <v>3882816</v>
      </c>
      <c r="M45" s="13">
        <v>3150798</v>
      </c>
      <c r="N45" s="13">
        <v>5473298</v>
      </c>
      <c r="O45" s="13">
        <v>0</v>
      </c>
      <c r="P45" s="13">
        <v>2571603</v>
      </c>
      <c r="Q45" s="13">
        <v>0</v>
      </c>
      <c r="R45" s="13">
        <v>1657446</v>
      </c>
      <c r="S45" s="13">
        <f>SUM(D45:K45)+SUM(M45:R45)</f>
        <v>20908323</v>
      </c>
    </row>
    <row r="46" spans="1:20">
      <c r="B46" s="2">
        <v>39</v>
      </c>
      <c r="C46" t="s">
        <v>60</v>
      </c>
      <c r="D46" s="13">
        <v>0</v>
      </c>
      <c r="E46" s="13">
        <v>11828</v>
      </c>
      <c r="F46" s="13">
        <v>8380</v>
      </c>
      <c r="G46" s="13">
        <v>0</v>
      </c>
      <c r="H46" s="13">
        <v>0</v>
      </c>
      <c r="I46" s="13">
        <v>11458</v>
      </c>
      <c r="J46" s="13">
        <v>11410</v>
      </c>
      <c r="K46" s="13">
        <v>11453</v>
      </c>
      <c r="L46" s="13">
        <v>11445</v>
      </c>
      <c r="M46" s="13">
        <v>11562</v>
      </c>
      <c r="N46" s="13">
        <v>9326</v>
      </c>
      <c r="O46" s="13">
        <v>0</v>
      </c>
      <c r="P46" s="13">
        <v>9900</v>
      </c>
      <c r="Q46" s="13">
        <v>0</v>
      </c>
      <c r="R46" s="13">
        <v>8059</v>
      </c>
      <c r="S46" s="13">
        <f>+(E46*E45+F46*F45+I46*I45+J46*J45+K46*K45+M46*M45+N46*N45+P46*P45+R46*R45)/S45</f>
        <v>9946.3152251856827</v>
      </c>
    </row>
    <row r="47" spans="1:20">
      <c r="B47" s="2">
        <v>40</v>
      </c>
      <c r="C47" t="s">
        <v>61</v>
      </c>
      <c r="D47" s="60">
        <v>0</v>
      </c>
      <c r="E47" s="60">
        <v>15.723000000000001</v>
      </c>
      <c r="F47" s="60">
        <v>8.8770000000000007</v>
      </c>
      <c r="G47" s="60">
        <v>0</v>
      </c>
      <c r="H47" s="60">
        <v>0</v>
      </c>
      <c r="I47" s="60">
        <v>19.754000000000001</v>
      </c>
      <c r="J47" s="60">
        <v>19.754000000000001</v>
      </c>
      <c r="K47" s="60">
        <v>19.754000000000001</v>
      </c>
      <c r="L47" s="60">
        <v>19.754000000000001</v>
      </c>
      <c r="M47" s="60">
        <v>18.727</v>
      </c>
      <c r="N47" s="60">
        <v>20.95</v>
      </c>
      <c r="O47" s="60">
        <v>0</v>
      </c>
      <c r="P47" s="60">
        <v>20.003</v>
      </c>
      <c r="Q47" s="60">
        <v>0</v>
      </c>
      <c r="R47" s="60">
        <v>10.1</v>
      </c>
      <c r="S47" s="60"/>
    </row>
    <row r="48" spans="1:20">
      <c r="B48" s="2">
        <v>41</v>
      </c>
      <c r="C48" t="s">
        <v>62</v>
      </c>
      <c r="D48" s="60">
        <v>0</v>
      </c>
      <c r="E48" s="60">
        <v>15.923</v>
      </c>
      <c r="F48" s="60">
        <v>9.4309999999999992</v>
      </c>
      <c r="G48" s="60">
        <v>0</v>
      </c>
      <c r="H48" s="60">
        <v>0</v>
      </c>
      <c r="I48" s="60">
        <v>19.466000000000001</v>
      </c>
      <c r="J48" s="60">
        <v>19.942</v>
      </c>
      <c r="K48" s="60">
        <v>19.434000000000001</v>
      </c>
      <c r="L48" s="60">
        <v>19.559000000000001</v>
      </c>
      <c r="M48" s="60">
        <v>18.22</v>
      </c>
      <c r="N48" s="60">
        <v>20.594000000000001</v>
      </c>
      <c r="O48" s="60">
        <v>0</v>
      </c>
      <c r="P48" s="60">
        <v>20.001000000000001</v>
      </c>
      <c r="Q48" s="60">
        <v>0</v>
      </c>
      <c r="R48" s="60">
        <v>10.083</v>
      </c>
      <c r="S48" s="60"/>
    </row>
    <row r="49" spans="2:19">
      <c r="B49" s="2">
        <v>42</v>
      </c>
      <c r="C49" t="s">
        <v>63</v>
      </c>
      <c r="D49" s="60">
        <v>0</v>
      </c>
      <c r="E49" s="60">
        <v>0.67300000000000004</v>
      </c>
      <c r="F49" s="60">
        <v>0.56299999999999994</v>
      </c>
      <c r="G49" s="60">
        <v>0</v>
      </c>
      <c r="H49" s="60">
        <v>0</v>
      </c>
      <c r="I49" s="60">
        <v>0.85</v>
      </c>
      <c r="J49" s="60">
        <v>0.874</v>
      </c>
      <c r="K49" s="60">
        <v>0.84799999999999998</v>
      </c>
      <c r="L49" s="60">
        <v>0.85499999999999998</v>
      </c>
      <c r="M49" s="60">
        <v>0.78800000000000003</v>
      </c>
      <c r="N49" s="60">
        <v>1.1040000000000001</v>
      </c>
      <c r="O49" s="60">
        <v>0</v>
      </c>
      <c r="P49" s="60">
        <v>1.026</v>
      </c>
      <c r="Q49" s="60">
        <v>0</v>
      </c>
      <c r="R49" s="60">
        <v>0.626</v>
      </c>
      <c r="S49" s="60"/>
    </row>
    <row r="50" spans="2:19">
      <c r="B50" s="2">
        <v>43</v>
      </c>
      <c r="C50" t="s">
        <v>64</v>
      </c>
      <c r="D50" s="60">
        <v>0</v>
      </c>
      <c r="E50" s="60">
        <v>8.0000000000000002E-3</v>
      </c>
      <c r="F50" s="60">
        <v>6.0000000000000001E-3</v>
      </c>
      <c r="G50" s="60">
        <v>0</v>
      </c>
      <c r="H50" s="60">
        <v>0</v>
      </c>
      <c r="I50" s="60">
        <v>8.9999999999999993E-3</v>
      </c>
      <c r="J50" s="60">
        <v>8.9999999999999993E-3</v>
      </c>
      <c r="K50" s="60">
        <v>8.9999999999999993E-3</v>
      </c>
      <c r="L50" s="60">
        <v>8.9999999999999993E-3</v>
      </c>
      <c r="M50" s="60">
        <v>8.0000000000000002E-3</v>
      </c>
      <c r="N50" s="60">
        <v>1.2E-2</v>
      </c>
      <c r="O50" s="60">
        <v>0</v>
      </c>
      <c r="P50" s="60">
        <v>1.0999999999999999E-2</v>
      </c>
      <c r="Q50" s="60">
        <v>0</v>
      </c>
      <c r="R50" s="60">
        <v>8.0000000000000002E-3</v>
      </c>
      <c r="S50" s="60"/>
    </row>
    <row r="51" spans="2:19">
      <c r="B51" s="2">
        <v>36</v>
      </c>
      <c r="C51" t="s">
        <v>54</v>
      </c>
      <c r="D51" s="3" t="s">
        <v>65</v>
      </c>
      <c r="E51" s="3" t="s">
        <v>65</v>
      </c>
      <c r="F51" s="3" t="s">
        <v>65</v>
      </c>
      <c r="G51" s="3" t="s">
        <v>65</v>
      </c>
      <c r="H51" s="3" t="s">
        <v>65</v>
      </c>
      <c r="I51" s="3" t="s">
        <v>65</v>
      </c>
      <c r="J51" s="3" t="s">
        <v>65</v>
      </c>
      <c r="K51" s="3" t="s">
        <v>65</v>
      </c>
      <c r="L51" s="3" t="s">
        <v>65</v>
      </c>
      <c r="M51" s="3" t="s">
        <v>65</v>
      </c>
      <c r="N51" s="3" t="s">
        <v>65</v>
      </c>
      <c r="O51" s="3" t="s">
        <v>65</v>
      </c>
      <c r="P51" s="3" t="s">
        <v>65</v>
      </c>
      <c r="Q51" s="3" t="s">
        <v>65</v>
      </c>
      <c r="R51" s="3" t="s">
        <v>65</v>
      </c>
      <c r="S51" s="3" t="s">
        <v>65</v>
      </c>
    </row>
    <row r="52" spans="2:19">
      <c r="B52" s="2">
        <v>37</v>
      </c>
      <c r="C52" t="s">
        <v>56</v>
      </c>
      <c r="D52" s="3" t="s">
        <v>66</v>
      </c>
      <c r="E52" s="3" t="s">
        <v>66</v>
      </c>
      <c r="F52" s="3" t="s">
        <v>66</v>
      </c>
      <c r="G52" s="3" t="s">
        <v>66</v>
      </c>
      <c r="H52" s="3" t="s">
        <v>66</v>
      </c>
      <c r="I52" s="3" t="s">
        <v>66</v>
      </c>
      <c r="J52" s="3" t="s">
        <v>66</v>
      </c>
      <c r="K52" s="3" t="s">
        <v>66</v>
      </c>
      <c r="L52" s="3" t="s">
        <v>66</v>
      </c>
      <c r="M52" s="3" t="s">
        <v>66</v>
      </c>
      <c r="N52" s="3" t="s">
        <v>66</v>
      </c>
      <c r="O52" s="3" t="s">
        <v>66</v>
      </c>
      <c r="P52" s="3" t="s">
        <v>66</v>
      </c>
      <c r="Q52" s="3" t="s">
        <v>66</v>
      </c>
      <c r="R52" s="3" t="s">
        <v>66</v>
      </c>
      <c r="S52" s="3" t="s">
        <v>66</v>
      </c>
    </row>
    <row r="53" spans="2:19">
      <c r="B53" s="2">
        <v>38</v>
      </c>
      <c r="C53" t="s">
        <v>59</v>
      </c>
      <c r="D53" s="64">
        <v>0</v>
      </c>
      <c r="E53" s="64">
        <v>0</v>
      </c>
      <c r="F53" s="64">
        <v>0</v>
      </c>
      <c r="G53" s="64">
        <v>2003008</v>
      </c>
      <c r="H53" s="64">
        <v>3865262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1352371</v>
      </c>
      <c r="P53" s="64">
        <v>239310</v>
      </c>
      <c r="Q53" s="64">
        <v>5563531</v>
      </c>
      <c r="R53" s="64">
        <v>0</v>
      </c>
      <c r="S53" s="64">
        <f>SUM(D53:K53)+SUM(M53:R53)</f>
        <v>13023482</v>
      </c>
    </row>
    <row r="54" spans="2:19">
      <c r="B54" s="2">
        <v>39</v>
      </c>
      <c r="C54" t="s">
        <v>60</v>
      </c>
      <c r="D54" s="64">
        <v>0</v>
      </c>
      <c r="E54" s="64">
        <v>0</v>
      </c>
      <c r="F54" s="64">
        <v>0</v>
      </c>
      <c r="G54" s="64">
        <v>1068</v>
      </c>
      <c r="H54" s="64">
        <v>1067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1062</v>
      </c>
      <c r="P54" s="64">
        <v>1058</v>
      </c>
      <c r="Q54" s="64">
        <v>1034</v>
      </c>
      <c r="R54" s="64">
        <v>0</v>
      </c>
      <c r="S54" s="64">
        <f>+(G54*G53+H54*H53+O54*O53+P54*P53+Q54*Q53)/S53</f>
        <v>1052.3718721306636</v>
      </c>
    </row>
    <row r="55" spans="2:19">
      <c r="B55" s="2">
        <v>40</v>
      </c>
      <c r="C55" t="s">
        <v>61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/>
    </row>
    <row r="56" spans="2:19">
      <c r="B56" s="2">
        <v>41</v>
      </c>
      <c r="C56" t="s">
        <v>62</v>
      </c>
      <c r="D56" s="65">
        <v>0</v>
      </c>
      <c r="E56" s="65">
        <v>0</v>
      </c>
      <c r="F56" s="65">
        <v>0</v>
      </c>
      <c r="G56" s="65">
        <v>3.0329999999999999</v>
      </c>
      <c r="H56" s="65">
        <v>3.0990000000000002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3.548</v>
      </c>
      <c r="P56" s="65">
        <v>3.38</v>
      </c>
      <c r="Q56" s="65">
        <v>3.548</v>
      </c>
      <c r="R56" s="65">
        <v>0</v>
      </c>
      <c r="S56" s="65"/>
    </row>
    <row r="57" spans="2:19">
      <c r="B57" s="2">
        <v>42</v>
      </c>
      <c r="C57" t="s">
        <v>63</v>
      </c>
      <c r="D57" s="65">
        <v>0</v>
      </c>
      <c r="E57" s="65">
        <v>0</v>
      </c>
      <c r="F57" s="65">
        <v>0</v>
      </c>
      <c r="G57" s="65">
        <v>2.8439999999999999</v>
      </c>
      <c r="H57" s="65">
        <v>2.9089999999999998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3.3410000000000002</v>
      </c>
      <c r="P57" s="65">
        <v>3.2909999999999999</v>
      </c>
      <c r="Q57" s="65">
        <v>3.3410000000000002</v>
      </c>
      <c r="R57" s="65">
        <v>0</v>
      </c>
      <c r="S57" s="65"/>
    </row>
    <row r="58" spans="2:19">
      <c r="B58" s="2">
        <v>43</v>
      </c>
      <c r="C58" t="s">
        <v>64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/>
    </row>
    <row r="59" spans="2:19">
      <c r="B59" s="2">
        <v>36</v>
      </c>
      <c r="C59" t="s">
        <v>54</v>
      </c>
      <c r="D59" s="3" t="s">
        <v>67</v>
      </c>
      <c r="E59" s="3" t="s">
        <v>67</v>
      </c>
      <c r="F59" s="3" t="s">
        <v>67</v>
      </c>
      <c r="G59" s="3" t="s">
        <v>67</v>
      </c>
      <c r="H59" s="3" t="s">
        <v>67</v>
      </c>
      <c r="I59" s="3" t="s">
        <v>67</v>
      </c>
      <c r="J59" s="3" t="s">
        <v>67</v>
      </c>
      <c r="K59" s="3" t="s">
        <v>67</v>
      </c>
      <c r="L59" s="3" t="s">
        <v>67</v>
      </c>
      <c r="M59" s="3" t="s">
        <v>67</v>
      </c>
      <c r="N59" s="3" t="s">
        <v>67</v>
      </c>
      <c r="O59" s="3" t="s">
        <v>67</v>
      </c>
      <c r="P59" s="3" t="s">
        <v>67</v>
      </c>
      <c r="Q59" s="3" t="s">
        <v>67</v>
      </c>
      <c r="R59" s="3" t="s">
        <v>67</v>
      </c>
      <c r="S59" s="3" t="s">
        <v>67</v>
      </c>
    </row>
    <row r="60" spans="2:19">
      <c r="B60" s="2">
        <v>37</v>
      </c>
      <c r="C60" t="s">
        <v>56</v>
      </c>
      <c r="D60" s="3" t="s">
        <v>73</v>
      </c>
      <c r="E60" s="3" t="s">
        <v>73</v>
      </c>
      <c r="F60" s="3" t="s">
        <v>70</v>
      </c>
      <c r="G60" s="3" t="s">
        <v>70</v>
      </c>
      <c r="H60" s="3" t="s">
        <v>70</v>
      </c>
      <c r="I60" s="3" t="s">
        <v>70</v>
      </c>
      <c r="J60" s="3" t="s">
        <v>70</v>
      </c>
      <c r="K60" s="3" t="s">
        <v>70</v>
      </c>
      <c r="L60" s="3" t="s">
        <v>70</v>
      </c>
      <c r="M60" s="3" t="s">
        <v>70</v>
      </c>
      <c r="N60" s="3" t="s">
        <v>70</v>
      </c>
      <c r="O60" s="3" t="s">
        <v>70</v>
      </c>
      <c r="P60" s="3" t="s">
        <v>70</v>
      </c>
      <c r="Q60" s="3" t="s">
        <v>70</v>
      </c>
      <c r="R60" s="3" t="s">
        <v>70</v>
      </c>
      <c r="S60" s="3" t="s">
        <v>70</v>
      </c>
    </row>
    <row r="61" spans="2:19">
      <c r="B61" s="2">
        <v>38</v>
      </c>
      <c r="C61" t="s">
        <v>59</v>
      </c>
      <c r="D61" s="55">
        <v>0</v>
      </c>
      <c r="E61" s="55">
        <v>1337</v>
      </c>
      <c r="F61" s="55">
        <v>11063</v>
      </c>
      <c r="G61" s="55">
        <v>0</v>
      </c>
      <c r="H61" s="55">
        <v>0</v>
      </c>
      <c r="I61" s="55">
        <v>3274</v>
      </c>
      <c r="J61" s="55">
        <v>2061</v>
      </c>
      <c r="K61" s="55">
        <v>6989</v>
      </c>
      <c r="L61" s="55">
        <v>12323</v>
      </c>
      <c r="M61" s="55">
        <v>13544</v>
      </c>
      <c r="N61" s="55">
        <v>24586</v>
      </c>
      <c r="O61" s="55">
        <v>0</v>
      </c>
      <c r="P61" s="55">
        <v>0</v>
      </c>
      <c r="Q61" s="55">
        <v>0</v>
      </c>
      <c r="R61" s="55">
        <v>5754</v>
      </c>
      <c r="S61" s="55">
        <f>SUM(D61:K61)+SUM(M61:R61)</f>
        <v>68608</v>
      </c>
    </row>
    <row r="62" spans="2:19">
      <c r="B62" s="2">
        <v>39</v>
      </c>
      <c r="C62" t="s">
        <v>60</v>
      </c>
      <c r="D62" s="55">
        <v>0</v>
      </c>
      <c r="E62" s="55">
        <v>140000</v>
      </c>
      <c r="F62" s="55">
        <v>140000</v>
      </c>
      <c r="G62" s="55">
        <v>0</v>
      </c>
      <c r="H62" s="55">
        <v>0</v>
      </c>
      <c r="I62" s="55">
        <v>140000</v>
      </c>
      <c r="J62" s="55">
        <v>140000</v>
      </c>
      <c r="K62" s="55">
        <v>140000</v>
      </c>
      <c r="L62" s="55">
        <v>140000</v>
      </c>
      <c r="M62" s="55">
        <v>140000</v>
      </c>
      <c r="N62" s="55">
        <v>140000</v>
      </c>
      <c r="O62" s="55">
        <v>0</v>
      </c>
      <c r="P62" s="55">
        <v>0</v>
      </c>
      <c r="Q62" s="55">
        <v>0</v>
      </c>
      <c r="R62" s="55">
        <v>140000</v>
      </c>
      <c r="S62" s="55">
        <f>+(E62*E61+F62*F61+I62*I61+J62*J61+K62*K61+M62*M61+N62*N61+R62*R61)/S61</f>
        <v>140000</v>
      </c>
    </row>
    <row r="63" spans="2:19">
      <c r="B63" s="2">
        <v>40</v>
      </c>
      <c r="C63" t="s">
        <v>61</v>
      </c>
      <c r="D63" s="60">
        <v>0</v>
      </c>
      <c r="E63" s="60">
        <v>40.862000000000002</v>
      </c>
      <c r="F63" s="60">
        <v>37.223999999999997</v>
      </c>
      <c r="G63" s="60">
        <v>0</v>
      </c>
      <c r="H63" s="60">
        <v>0</v>
      </c>
      <c r="I63" s="60">
        <v>45.557000000000002</v>
      </c>
      <c r="J63" s="60">
        <v>45.557000000000002</v>
      </c>
      <c r="K63" s="60">
        <v>45.557000000000002</v>
      </c>
      <c r="L63" s="60">
        <v>45.557000000000002</v>
      </c>
      <c r="M63" s="60">
        <v>40.645000000000003</v>
      </c>
      <c r="N63" s="60">
        <v>41.640999999999998</v>
      </c>
      <c r="O63" s="60">
        <v>0</v>
      </c>
      <c r="P63" s="60">
        <v>0</v>
      </c>
      <c r="Q63" s="60">
        <v>0</v>
      </c>
      <c r="R63" s="60">
        <v>40.411999999999999</v>
      </c>
      <c r="S63" s="60"/>
    </row>
    <row r="64" spans="2:19">
      <c r="B64" s="2">
        <v>41</v>
      </c>
      <c r="C64" t="s">
        <v>62</v>
      </c>
      <c r="D64" s="60">
        <v>0</v>
      </c>
      <c r="E64" s="60">
        <v>40.862000000000002</v>
      </c>
      <c r="F64" s="60">
        <v>37.223999999999997</v>
      </c>
      <c r="G64" s="60">
        <v>0</v>
      </c>
      <c r="H64" s="60">
        <v>0</v>
      </c>
      <c r="I64" s="60">
        <v>45.557000000000002</v>
      </c>
      <c r="J64" s="60">
        <v>45.557000000000002</v>
      </c>
      <c r="K64" s="60">
        <v>45.557000000000002</v>
      </c>
      <c r="L64" s="60">
        <v>45.557000000000002</v>
      </c>
      <c r="M64" s="60">
        <v>40.645000000000003</v>
      </c>
      <c r="N64" s="60">
        <v>41.640999999999998</v>
      </c>
      <c r="O64" s="60">
        <v>0</v>
      </c>
      <c r="P64" s="60">
        <v>0</v>
      </c>
      <c r="Q64" s="60">
        <v>0</v>
      </c>
      <c r="R64" s="60">
        <v>40.411999999999999</v>
      </c>
      <c r="S64" s="60"/>
    </row>
    <row r="65" spans="2:19">
      <c r="B65" s="2">
        <v>42</v>
      </c>
      <c r="C65" t="s">
        <v>63</v>
      </c>
      <c r="D65" s="60">
        <v>0</v>
      </c>
      <c r="E65" s="60">
        <v>6.95</v>
      </c>
      <c r="F65" s="60">
        <v>6.3310000000000004</v>
      </c>
      <c r="G65" s="60">
        <v>0</v>
      </c>
      <c r="H65" s="60">
        <v>0</v>
      </c>
      <c r="I65" s="60">
        <v>7.7990000000000004</v>
      </c>
      <c r="J65" s="60">
        <v>7.7670000000000003</v>
      </c>
      <c r="K65" s="60">
        <v>7.7190000000000003</v>
      </c>
      <c r="L65" s="60">
        <v>7.7480000000000002</v>
      </c>
      <c r="M65" s="60">
        <v>6.9119999999999999</v>
      </c>
      <c r="N65" s="60">
        <v>7.0819999999999999</v>
      </c>
      <c r="O65" s="60">
        <v>0</v>
      </c>
      <c r="P65" s="60">
        <v>0</v>
      </c>
      <c r="Q65" s="60">
        <v>0</v>
      </c>
      <c r="R65" s="60">
        <v>6.8730000000000002</v>
      </c>
      <c r="S65" s="60"/>
    </row>
    <row r="66" spans="2:19">
      <c r="B66" s="2">
        <v>43</v>
      </c>
      <c r="C66" t="s">
        <v>64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/>
    </row>
    <row r="67" spans="2:19" ht="13.5" thickBot="1">
      <c r="B67" s="2">
        <v>44</v>
      </c>
      <c r="C67" s="23" t="s">
        <v>71</v>
      </c>
      <c r="D67" s="24">
        <f t="shared" ref="D67:S67" si="12">+((D45*2000*D46)+(D53*1000*D54)+(D62*42*D61))/D13</f>
        <v>0</v>
      </c>
      <c r="E67" s="24">
        <f t="shared" si="12"/>
        <v>11345.628156783416</v>
      </c>
      <c r="F67" s="24">
        <f t="shared" si="12"/>
        <v>11122.435201706065</v>
      </c>
      <c r="G67" s="24">
        <f t="shared" si="12"/>
        <v>13513.575681770804</v>
      </c>
      <c r="H67" s="24">
        <f t="shared" si="12"/>
        <v>10710.378020562548</v>
      </c>
      <c r="I67" s="24">
        <f t="shared" si="12"/>
        <v>10505.205060904816</v>
      </c>
      <c r="J67" s="24">
        <f t="shared" si="12"/>
        <v>10401.30108122286</v>
      </c>
      <c r="K67" s="24">
        <f t="shared" si="12"/>
        <v>10479.111933816581</v>
      </c>
      <c r="L67" s="24">
        <f t="shared" si="12"/>
        <v>10471.147756352077</v>
      </c>
      <c r="M67" s="24">
        <f t="shared" si="12"/>
        <v>10111.808843180832</v>
      </c>
      <c r="N67" s="24">
        <f t="shared" si="12"/>
        <v>10590.629277545861</v>
      </c>
      <c r="O67" s="24">
        <f t="shared" si="12"/>
        <v>16574.359825972559</v>
      </c>
      <c r="P67" s="24">
        <f t="shared" si="12"/>
        <v>10662.52287754116</v>
      </c>
      <c r="Q67" s="24">
        <f t="shared" si="12"/>
        <v>9904.378879624257</v>
      </c>
      <c r="R67" s="24">
        <f t="shared" si="12"/>
        <v>12172.479123861584</v>
      </c>
      <c r="S67" s="24">
        <f t="shared" si="12"/>
        <v>10633.578174709612</v>
      </c>
    </row>
    <row r="68" spans="2:19" s="66" customFormat="1" ht="13.5" thickTop="1"/>
    <row r="69" spans="2:19">
      <c r="E69" s="48"/>
      <c r="F69" s="48"/>
    </row>
  </sheetData>
  <phoneticPr fontId="0" type="noConversion"/>
  <pageMargins left="0.5" right="0.5" top="1" bottom="0.75" header="0.5" footer="0.5"/>
  <pageSetup scale="42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75" workbookViewId="0">
      <pane xSplit="3" ySplit="1" topLeftCell="D17" activePane="bottomRight" state="frozen"/>
      <selection activeCell="A34" sqref="A34"/>
      <selection pane="topRight" activeCell="A34" sqref="A34"/>
      <selection pane="bottomLeft" activeCell="A34" sqref="A34"/>
      <selection pane="bottomRight" activeCell="R67" sqref="D67:R67"/>
    </sheetView>
  </sheetViews>
  <sheetFormatPr defaultRowHeight="12.75"/>
  <cols>
    <col min="2" max="2" width="8.85546875" customWidth="1"/>
    <col min="3" max="3" width="46.7109375" bestFit="1" customWidth="1"/>
    <col min="4" max="19" width="14.7109375" customWidth="1"/>
  </cols>
  <sheetData>
    <row r="1" spans="1:20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85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84</v>
      </c>
      <c r="R1" s="1" t="s">
        <v>12</v>
      </c>
      <c r="S1" s="1" t="s">
        <v>13</v>
      </c>
      <c r="T1" s="1" t="s">
        <v>98</v>
      </c>
    </row>
    <row r="2" spans="1:20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81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16</v>
      </c>
      <c r="O2" s="3" t="s">
        <v>81</v>
      </c>
      <c r="P2" s="3" t="s">
        <v>16</v>
      </c>
      <c r="Q2" s="3" t="s">
        <v>81</v>
      </c>
      <c r="R2" s="3" t="s">
        <v>16</v>
      </c>
      <c r="S2" s="3"/>
    </row>
    <row r="3" spans="1:20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82</v>
      </c>
      <c r="H3" s="3" t="s">
        <v>82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20</v>
      </c>
      <c r="N3" s="3" t="s">
        <v>21</v>
      </c>
      <c r="O3" s="3" t="s">
        <v>20</v>
      </c>
      <c r="P3" s="3" t="s">
        <v>20</v>
      </c>
      <c r="Q3" s="3" t="s">
        <v>82</v>
      </c>
      <c r="R3" s="3" t="s">
        <v>22</v>
      </c>
      <c r="S3" s="3"/>
    </row>
    <row r="4" spans="1:20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2002</v>
      </c>
      <c r="I4">
        <v>1978</v>
      </c>
      <c r="J4">
        <v>1980</v>
      </c>
      <c r="K4">
        <v>1983</v>
      </c>
      <c r="L4">
        <v>1978</v>
      </c>
      <c r="M4">
        <v>1974</v>
      </c>
      <c r="N4">
        <v>1974</v>
      </c>
      <c r="O4">
        <v>1972</v>
      </c>
      <c r="P4">
        <v>1963</v>
      </c>
      <c r="Q4">
        <v>2002</v>
      </c>
      <c r="R4">
        <v>1978</v>
      </c>
    </row>
    <row r="5" spans="1:20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2002</v>
      </c>
      <c r="I5">
        <v>1978</v>
      </c>
      <c r="J5">
        <v>1980</v>
      </c>
      <c r="K5">
        <v>1983</v>
      </c>
      <c r="L5">
        <v>1983</v>
      </c>
      <c r="M5">
        <v>1977</v>
      </c>
      <c r="N5">
        <v>1979</v>
      </c>
      <c r="O5">
        <v>1972</v>
      </c>
      <c r="P5">
        <v>1971</v>
      </c>
      <c r="Q5">
        <v>2002</v>
      </c>
      <c r="R5">
        <v>1978</v>
      </c>
    </row>
    <row r="6" spans="1:20">
      <c r="B6" s="2">
        <v>5</v>
      </c>
      <c r="C6" t="s">
        <v>25</v>
      </c>
      <c r="D6" s="54">
        <v>26.1</v>
      </c>
      <c r="E6" s="54">
        <v>188.64</v>
      </c>
      <c r="F6" s="54">
        <v>816.77</v>
      </c>
      <c r="G6" s="54">
        <v>251.64</v>
      </c>
      <c r="H6" s="54">
        <v>141</v>
      </c>
      <c r="I6" s="54">
        <v>443</v>
      </c>
      <c r="J6" s="54">
        <v>285</v>
      </c>
      <c r="K6" s="54">
        <v>495.6</v>
      </c>
      <c r="L6" s="54">
        <v>1223.5999999999999</v>
      </c>
      <c r="M6" s="54">
        <v>996</v>
      </c>
      <c r="N6" s="54">
        <v>1541.1</v>
      </c>
      <c r="O6" s="54">
        <v>16</v>
      </c>
      <c r="P6" s="54">
        <v>707.2</v>
      </c>
      <c r="Q6" s="54">
        <v>217</v>
      </c>
      <c r="R6" s="54">
        <v>289.60000000000002</v>
      </c>
      <c r="S6" s="54">
        <f>SUM(D6:K6)+SUM(M6:R6)</f>
        <v>6414.65</v>
      </c>
    </row>
    <row r="7" spans="1:20">
      <c r="B7" s="2">
        <v>6</v>
      </c>
      <c r="C7" t="s">
        <v>26</v>
      </c>
      <c r="D7" s="55">
        <v>25</v>
      </c>
      <c r="E7" s="55">
        <v>174</v>
      </c>
      <c r="F7" s="55">
        <v>779</v>
      </c>
      <c r="G7" s="55">
        <v>216</v>
      </c>
      <c r="H7" s="55">
        <v>126</v>
      </c>
      <c r="I7" s="55">
        <v>407</v>
      </c>
      <c r="J7" s="55">
        <v>268</v>
      </c>
      <c r="K7" s="55">
        <v>468</v>
      </c>
      <c r="L7" s="55">
        <v>1256</v>
      </c>
      <c r="M7" s="55">
        <v>907</v>
      </c>
      <c r="N7" s="55">
        <v>1391</v>
      </c>
      <c r="O7" s="55">
        <v>16</v>
      </c>
      <c r="P7" s="55">
        <v>705</v>
      </c>
      <c r="Q7" s="55">
        <v>206</v>
      </c>
      <c r="R7" s="55">
        <v>278</v>
      </c>
      <c r="S7" s="55">
        <f>SUM(D7:K7)+SUM(M7:R7)</f>
        <v>5966</v>
      </c>
    </row>
    <row r="8" spans="1:20">
      <c r="B8" s="2">
        <v>7</v>
      </c>
      <c r="C8" t="s">
        <v>27</v>
      </c>
      <c r="D8" s="55">
        <v>8538</v>
      </c>
      <c r="E8" s="55">
        <v>8772</v>
      </c>
      <c r="F8" s="55">
        <v>8784</v>
      </c>
      <c r="G8" s="55">
        <v>961</v>
      </c>
      <c r="H8" s="55">
        <v>3382</v>
      </c>
      <c r="I8" s="55">
        <v>7750</v>
      </c>
      <c r="J8" s="55">
        <v>8299</v>
      </c>
      <c r="K8" s="55">
        <v>8469</v>
      </c>
      <c r="L8" s="55">
        <v>8784</v>
      </c>
      <c r="M8" s="55">
        <v>8629</v>
      </c>
      <c r="N8" s="55">
        <v>8784</v>
      </c>
      <c r="O8" s="55">
        <v>6621</v>
      </c>
      <c r="P8" s="55">
        <v>8784</v>
      </c>
      <c r="Q8" s="55">
        <v>3529</v>
      </c>
      <c r="R8" s="55">
        <v>8140</v>
      </c>
      <c r="S8" s="55"/>
    </row>
    <row r="9" spans="1:20">
      <c r="B9" s="2">
        <v>8</v>
      </c>
      <c r="C9" t="s">
        <v>28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/>
    </row>
    <row r="10" spans="1:20">
      <c r="B10" s="2">
        <v>9</v>
      </c>
      <c r="C10" t="s">
        <v>29</v>
      </c>
      <c r="D10" s="55">
        <v>23</v>
      </c>
      <c r="E10" s="55">
        <v>172</v>
      </c>
      <c r="F10" s="55">
        <v>762</v>
      </c>
      <c r="G10" s="55">
        <v>235</v>
      </c>
      <c r="H10" s="55">
        <v>120</v>
      </c>
      <c r="I10" s="55">
        <v>403</v>
      </c>
      <c r="J10" s="55">
        <v>259</v>
      </c>
      <c r="K10" s="55">
        <v>460</v>
      </c>
      <c r="L10" s="55">
        <v>1122</v>
      </c>
      <c r="M10" s="55">
        <v>895</v>
      </c>
      <c r="N10" s="55">
        <v>1413</v>
      </c>
      <c r="O10" s="55">
        <v>14</v>
      </c>
      <c r="P10" s="55">
        <v>700</v>
      </c>
      <c r="Q10" s="55">
        <v>215</v>
      </c>
      <c r="R10" s="55">
        <v>268</v>
      </c>
      <c r="S10" s="55">
        <f t="shared" ref="S10:S18" si="0">SUM(D10:K10)+SUM(M10:R10)</f>
        <v>5939</v>
      </c>
    </row>
    <row r="11" spans="1:20">
      <c r="B11" s="2">
        <v>10</v>
      </c>
      <c r="C11" t="s">
        <v>30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f t="shared" si="0"/>
        <v>0</v>
      </c>
    </row>
    <row r="12" spans="1:20">
      <c r="B12" s="2">
        <v>11</v>
      </c>
      <c r="C12" t="s">
        <v>31</v>
      </c>
      <c r="D12" s="55">
        <v>12</v>
      </c>
      <c r="E12" s="55">
        <v>71</v>
      </c>
      <c r="F12" s="55">
        <v>188</v>
      </c>
      <c r="G12" s="55">
        <v>39</v>
      </c>
      <c r="H12" s="55">
        <v>0</v>
      </c>
      <c r="I12" s="55">
        <v>73</v>
      </c>
      <c r="J12" s="55">
        <v>73</v>
      </c>
      <c r="K12" s="55">
        <v>74</v>
      </c>
      <c r="L12" s="55">
        <v>220</v>
      </c>
      <c r="M12" s="55">
        <v>164</v>
      </c>
      <c r="N12" s="55">
        <v>348</v>
      </c>
      <c r="O12" s="55">
        <v>6</v>
      </c>
      <c r="P12" s="55">
        <v>143</v>
      </c>
      <c r="Q12" s="55">
        <v>10</v>
      </c>
      <c r="R12" s="55">
        <v>74</v>
      </c>
      <c r="S12" s="55">
        <f t="shared" si="0"/>
        <v>1275</v>
      </c>
    </row>
    <row r="13" spans="1:20">
      <c r="B13" s="2">
        <v>12</v>
      </c>
      <c r="C13" s="7" t="s">
        <v>32</v>
      </c>
      <c r="D13" s="57">
        <v>194876000</v>
      </c>
      <c r="E13" s="57">
        <v>1135083000</v>
      </c>
      <c r="F13" s="57">
        <v>5824643000</v>
      </c>
      <c r="G13" s="57">
        <v>66586000</v>
      </c>
      <c r="H13" s="57">
        <v>258948000</v>
      </c>
      <c r="I13" s="57">
        <v>2852543000</v>
      </c>
      <c r="J13" s="57">
        <v>2010041000</v>
      </c>
      <c r="K13" s="57">
        <v>3575290000</v>
      </c>
      <c r="L13" s="57">
        <v>8437874000</v>
      </c>
      <c r="M13" s="57">
        <v>6388634000</v>
      </c>
      <c r="N13" s="57">
        <v>9820371000</v>
      </c>
      <c r="O13" s="57">
        <v>91965000</v>
      </c>
      <c r="P13" s="57">
        <v>5245831000</v>
      </c>
      <c r="Q13" s="57">
        <v>395480000</v>
      </c>
      <c r="R13" s="57">
        <v>2153135000</v>
      </c>
      <c r="S13" s="57">
        <f t="shared" si="0"/>
        <v>40013426000</v>
      </c>
    </row>
    <row r="14" spans="1:20">
      <c r="B14" s="2">
        <v>13</v>
      </c>
      <c r="C14" t="s">
        <v>33</v>
      </c>
      <c r="D14" s="55">
        <v>31282815</v>
      </c>
      <c r="E14" s="55">
        <v>956546</v>
      </c>
      <c r="F14" s="55">
        <v>10417290</v>
      </c>
      <c r="G14" s="55">
        <v>1259170</v>
      </c>
      <c r="H14" s="55">
        <v>0</v>
      </c>
      <c r="I14" s="55">
        <v>9626532</v>
      </c>
      <c r="J14" s="55">
        <v>9626532</v>
      </c>
      <c r="K14" s="55">
        <v>10233162</v>
      </c>
      <c r="L14" s="55">
        <v>29486226</v>
      </c>
      <c r="M14" s="55">
        <v>2405337</v>
      </c>
      <c r="N14" s="55">
        <v>1161925</v>
      </c>
      <c r="O14" s="55">
        <v>635</v>
      </c>
      <c r="P14" s="55">
        <v>1243566</v>
      </c>
      <c r="Q14" s="55">
        <v>0</v>
      </c>
      <c r="R14" s="55">
        <v>210526</v>
      </c>
      <c r="S14" s="55">
        <f t="shared" si="0"/>
        <v>78424036</v>
      </c>
    </row>
    <row r="15" spans="1:20">
      <c r="B15" s="2">
        <v>14</v>
      </c>
      <c r="C15" t="s">
        <v>34</v>
      </c>
      <c r="D15" s="55">
        <v>6218337</v>
      </c>
      <c r="E15" s="55">
        <v>11578139</v>
      </c>
      <c r="F15" s="55">
        <v>48237859</v>
      </c>
      <c r="G15" s="55">
        <v>13811541</v>
      </c>
      <c r="H15" s="55">
        <v>4111864</v>
      </c>
      <c r="I15" s="55">
        <v>60603393</v>
      </c>
      <c r="J15" s="55">
        <v>49803203</v>
      </c>
      <c r="K15" s="55">
        <v>88931493</v>
      </c>
      <c r="L15" s="55">
        <v>199338088</v>
      </c>
      <c r="M15" s="55">
        <v>99455311</v>
      </c>
      <c r="N15" s="55">
        <v>133679404</v>
      </c>
      <c r="O15" s="55">
        <v>209660</v>
      </c>
      <c r="P15" s="55">
        <v>57155058</v>
      </c>
      <c r="Q15" s="55">
        <v>48460</v>
      </c>
      <c r="R15" s="55">
        <v>48377029</v>
      </c>
      <c r="S15" s="55">
        <f t="shared" si="0"/>
        <v>622220751</v>
      </c>
    </row>
    <row r="16" spans="1:20">
      <c r="B16" s="2">
        <v>15</v>
      </c>
      <c r="C16" t="s">
        <v>35</v>
      </c>
      <c r="D16" s="55">
        <v>33692461</v>
      </c>
      <c r="E16" s="55">
        <v>73322778</v>
      </c>
      <c r="F16" s="55">
        <v>352305858</v>
      </c>
      <c r="G16" s="55">
        <v>55921836</v>
      </c>
      <c r="H16" s="55">
        <v>75114903</v>
      </c>
      <c r="I16" s="55">
        <v>221344932</v>
      </c>
      <c r="J16" s="55">
        <v>142213710</v>
      </c>
      <c r="K16" s="55">
        <v>375949702</v>
      </c>
      <c r="L16" s="55">
        <v>739508344</v>
      </c>
      <c r="M16" s="55">
        <v>339245256</v>
      </c>
      <c r="N16" s="55">
        <v>711525469</v>
      </c>
      <c r="O16" s="55">
        <v>4688107</v>
      </c>
      <c r="P16" s="55">
        <v>289661534</v>
      </c>
      <c r="Q16" s="55">
        <v>81813</v>
      </c>
      <c r="R16" s="55">
        <v>250111165</v>
      </c>
      <c r="S16" s="55">
        <f t="shared" si="0"/>
        <v>2925179524</v>
      </c>
    </row>
    <row r="17" spans="1:20">
      <c r="B17" s="2">
        <v>16</v>
      </c>
      <c r="C17" t="s">
        <v>91</v>
      </c>
      <c r="D17" s="55">
        <v>557911</v>
      </c>
      <c r="E17" s="55">
        <v>0</v>
      </c>
      <c r="F17" s="55">
        <v>6172882</v>
      </c>
      <c r="G17" s="55">
        <v>0</v>
      </c>
      <c r="H17" s="55">
        <v>0</v>
      </c>
      <c r="I17" s="55">
        <v>1571858</v>
      </c>
      <c r="J17" s="55">
        <v>1571858</v>
      </c>
      <c r="K17" s="55">
        <v>1571858</v>
      </c>
      <c r="L17" s="55">
        <v>4715575</v>
      </c>
      <c r="M17" s="55">
        <v>652406</v>
      </c>
      <c r="N17" s="55">
        <v>9787188</v>
      </c>
      <c r="O17" s="55">
        <v>0</v>
      </c>
      <c r="P17" s="55">
        <v>3578619</v>
      </c>
      <c r="Q17" s="55">
        <v>0</v>
      </c>
      <c r="R17" s="55">
        <v>0</v>
      </c>
      <c r="S17" s="55">
        <f t="shared" si="0"/>
        <v>25464580</v>
      </c>
    </row>
    <row r="18" spans="1:20" ht="13.5" thickBot="1">
      <c r="B18" s="2">
        <v>17</v>
      </c>
      <c r="C18" s="9" t="s">
        <v>36</v>
      </c>
      <c r="D18" s="58">
        <f t="shared" ref="D18:R18" si="1">SUM(D14:D17)</f>
        <v>71751524</v>
      </c>
      <c r="E18" s="58">
        <f t="shared" si="1"/>
        <v>85857463</v>
      </c>
      <c r="F18" s="58">
        <f t="shared" si="1"/>
        <v>417133889</v>
      </c>
      <c r="G18" s="58">
        <f t="shared" si="1"/>
        <v>70992547</v>
      </c>
      <c r="H18" s="58">
        <f t="shared" si="1"/>
        <v>79226767</v>
      </c>
      <c r="I18" s="58">
        <f t="shared" si="1"/>
        <v>293146715</v>
      </c>
      <c r="J18" s="58">
        <f t="shared" si="1"/>
        <v>203215303</v>
      </c>
      <c r="K18" s="58">
        <f t="shared" si="1"/>
        <v>476686215</v>
      </c>
      <c r="L18" s="58">
        <f t="shared" si="1"/>
        <v>973048233</v>
      </c>
      <c r="M18" s="58">
        <f t="shared" si="1"/>
        <v>441758310</v>
      </c>
      <c r="N18" s="58">
        <f t="shared" si="1"/>
        <v>856153986</v>
      </c>
      <c r="O18" s="58">
        <f t="shared" si="1"/>
        <v>4898402</v>
      </c>
      <c r="P18" s="58">
        <f t="shared" si="1"/>
        <v>351638777</v>
      </c>
      <c r="Q18" s="58">
        <f t="shared" si="1"/>
        <v>130273</v>
      </c>
      <c r="R18" s="58">
        <f t="shared" si="1"/>
        <v>298698720</v>
      </c>
      <c r="S18" s="58">
        <f t="shared" si="0"/>
        <v>3651288891</v>
      </c>
    </row>
    <row r="19" spans="1:20" ht="13.5" thickTop="1">
      <c r="B19" s="2">
        <v>18</v>
      </c>
      <c r="C19" s="11" t="s">
        <v>90</v>
      </c>
      <c r="D19" s="59">
        <f t="shared" ref="D19:S19" si="2">+D18/(D6*1000)</f>
        <v>2749.1005363984673</v>
      </c>
      <c r="E19" s="59">
        <f t="shared" si="2"/>
        <v>455.13922285835451</v>
      </c>
      <c r="F19" s="59">
        <f t="shared" si="2"/>
        <v>510.71156996461673</v>
      </c>
      <c r="G19" s="59">
        <f t="shared" si="2"/>
        <v>282.11948418375459</v>
      </c>
      <c r="H19" s="59">
        <f t="shared" si="2"/>
        <v>561.89196453900706</v>
      </c>
      <c r="I19" s="59">
        <f t="shared" si="2"/>
        <v>661.73073363431149</v>
      </c>
      <c r="J19" s="59">
        <f t="shared" si="2"/>
        <v>713.03615087719299</v>
      </c>
      <c r="K19" s="59">
        <f t="shared" si="2"/>
        <v>961.83659200968521</v>
      </c>
      <c r="L19" s="59">
        <f t="shared" si="2"/>
        <v>795.23392693690744</v>
      </c>
      <c r="M19" s="59">
        <f t="shared" si="2"/>
        <v>443.53243975903615</v>
      </c>
      <c r="N19" s="59">
        <f t="shared" si="2"/>
        <v>555.54732723379402</v>
      </c>
      <c r="O19" s="59">
        <f t="shared" si="2"/>
        <v>306.150125</v>
      </c>
      <c r="P19" s="59">
        <f t="shared" si="2"/>
        <v>497.22677743212671</v>
      </c>
      <c r="Q19" s="59">
        <f t="shared" si="2"/>
        <v>0.60033640552995393</v>
      </c>
      <c r="R19" s="59">
        <f t="shared" si="2"/>
        <v>1031.4182320441989</v>
      </c>
      <c r="S19" s="59">
        <f t="shared" si="2"/>
        <v>569.21092982469816</v>
      </c>
    </row>
    <row r="20" spans="1:20">
      <c r="A20">
        <v>500</v>
      </c>
      <c r="B20" s="2">
        <v>19</v>
      </c>
      <c r="C20" t="s">
        <v>99</v>
      </c>
      <c r="D20" s="13">
        <v>630</v>
      </c>
      <c r="E20" s="13">
        <v>133906</v>
      </c>
      <c r="F20" s="13">
        <v>305193</v>
      </c>
      <c r="G20" s="13">
        <v>27872</v>
      </c>
      <c r="H20" s="13">
        <v>0</v>
      </c>
      <c r="I20" s="13">
        <v>126116</v>
      </c>
      <c r="J20" s="13">
        <v>126116</v>
      </c>
      <c r="K20" s="13">
        <v>126116</v>
      </c>
      <c r="L20" s="13">
        <v>378348</v>
      </c>
      <c r="M20" s="13">
        <v>29644</v>
      </c>
      <c r="N20" s="13">
        <v>12667637</v>
      </c>
      <c r="O20" s="13">
        <v>0</v>
      </c>
      <c r="P20" s="13">
        <v>237513</v>
      </c>
      <c r="Q20" s="13">
        <v>0</v>
      </c>
      <c r="R20" s="13">
        <v>3001485</v>
      </c>
      <c r="S20" s="13">
        <f t="shared" ref="S20:S34" si="3">SUM(D20:K20)+SUM(M20:R20)</f>
        <v>16782228</v>
      </c>
      <c r="T20">
        <v>500</v>
      </c>
    </row>
    <row r="21" spans="1:20">
      <c r="A21">
        <v>501</v>
      </c>
      <c r="B21" s="2">
        <v>20</v>
      </c>
      <c r="C21" t="s">
        <v>37</v>
      </c>
      <c r="D21" s="13">
        <v>0</v>
      </c>
      <c r="E21" s="13">
        <v>11442174</v>
      </c>
      <c r="F21" s="13">
        <v>36943321</v>
      </c>
      <c r="G21" s="13">
        <v>1676796</v>
      </c>
      <c r="H21" s="13">
        <v>2660791</v>
      </c>
      <c r="I21" s="13">
        <v>26482093</v>
      </c>
      <c r="J21" s="13">
        <v>18564845</v>
      </c>
      <c r="K21" s="13">
        <v>32098512</v>
      </c>
      <c r="L21" s="13">
        <v>77145452</v>
      </c>
      <c r="M21" s="13">
        <v>63752592</v>
      </c>
      <c r="N21" s="13">
        <v>120577466</v>
      </c>
      <c r="O21" s="13">
        <v>6439344</v>
      </c>
      <c r="P21" s="13">
        <v>60497565</v>
      </c>
      <c r="Q21" s="13">
        <v>10916009</v>
      </c>
      <c r="R21" s="13">
        <v>13659494</v>
      </c>
      <c r="S21" s="13">
        <f t="shared" si="3"/>
        <v>405711002</v>
      </c>
      <c r="T21">
        <v>501</v>
      </c>
    </row>
    <row r="22" spans="1:20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f t="shared" si="3"/>
        <v>0</v>
      </c>
    </row>
    <row r="23" spans="1:20">
      <c r="A23">
        <v>502</v>
      </c>
      <c r="B23" s="2">
        <v>22</v>
      </c>
      <c r="C23" t="s">
        <v>39</v>
      </c>
      <c r="D23" s="13">
        <v>6661</v>
      </c>
      <c r="E23" s="13">
        <v>682262</v>
      </c>
      <c r="F23" s="13">
        <v>210184</v>
      </c>
      <c r="G23" s="13">
        <v>0</v>
      </c>
      <c r="H23" s="13">
        <v>0</v>
      </c>
      <c r="I23" s="13">
        <v>3473239</v>
      </c>
      <c r="J23" s="13">
        <v>3112262</v>
      </c>
      <c r="K23" s="13">
        <v>3782881</v>
      </c>
      <c r="L23" s="13">
        <v>10368382</v>
      </c>
      <c r="M23" s="13">
        <v>8464770</v>
      </c>
      <c r="N23" s="13">
        <v>536259</v>
      </c>
      <c r="O23" s="13">
        <v>0</v>
      </c>
      <c r="P23" s="13">
        <v>7449228</v>
      </c>
      <c r="Q23" s="13">
        <v>0</v>
      </c>
      <c r="R23" s="13">
        <v>0</v>
      </c>
      <c r="S23" s="13">
        <f t="shared" si="3"/>
        <v>27717746</v>
      </c>
      <c r="T23">
        <v>502</v>
      </c>
    </row>
    <row r="24" spans="1:20">
      <c r="A24">
        <v>503</v>
      </c>
      <c r="B24" s="2">
        <v>23</v>
      </c>
      <c r="C24" t="s">
        <v>40</v>
      </c>
      <c r="D24" s="13">
        <v>4158192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f t="shared" si="3"/>
        <v>4158192</v>
      </c>
      <c r="T24">
        <v>503</v>
      </c>
    </row>
    <row r="25" spans="1:20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f t="shared" si="3"/>
        <v>0</v>
      </c>
      <c r="T25">
        <v>504</v>
      </c>
    </row>
    <row r="26" spans="1:20">
      <c r="A26">
        <v>505</v>
      </c>
      <c r="B26" s="2">
        <v>25</v>
      </c>
      <c r="C26" t="s">
        <v>42</v>
      </c>
      <c r="D26" s="13">
        <v>0</v>
      </c>
      <c r="E26" s="13">
        <v>917382</v>
      </c>
      <c r="F26" s="13">
        <v>37229</v>
      </c>
      <c r="G26" s="13">
        <v>0</v>
      </c>
      <c r="H26" s="13">
        <v>304162</v>
      </c>
      <c r="I26" s="13">
        <v>147392</v>
      </c>
      <c r="J26" s="13">
        <v>147392</v>
      </c>
      <c r="K26" s="13">
        <v>147392</v>
      </c>
      <c r="L26" s="13">
        <v>442176</v>
      </c>
      <c r="M26" s="13">
        <v>0</v>
      </c>
      <c r="N26" s="13">
        <v>0</v>
      </c>
      <c r="O26" s="13">
        <v>732752</v>
      </c>
      <c r="P26" s="13">
        <v>12975</v>
      </c>
      <c r="Q26" s="13">
        <v>1897624</v>
      </c>
      <c r="R26" s="13">
        <v>0</v>
      </c>
      <c r="S26" s="13">
        <f t="shared" si="3"/>
        <v>4344300</v>
      </c>
      <c r="T26">
        <v>505</v>
      </c>
    </row>
    <row r="27" spans="1:20">
      <c r="A27">
        <v>506</v>
      </c>
      <c r="B27" s="2">
        <v>26</v>
      </c>
      <c r="C27" t="s">
        <v>43</v>
      </c>
      <c r="D27" s="13">
        <v>1525679</v>
      </c>
      <c r="E27" s="13">
        <v>5311683</v>
      </c>
      <c r="F27" s="13">
        <v>12430434</v>
      </c>
      <c r="G27" s="13">
        <v>4160091</v>
      </c>
      <c r="H27" s="13">
        <v>0</v>
      </c>
      <c r="I27" s="13">
        <v>1566991</v>
      </c>
      <c r="J27" s="13">
        <v>-2194293</v>
      </c>
      <c r="K27" s="13">
        <v>1998056</v>
      </c>
      <c r="L27" s="13">
        <v>1370754</v>
      </c>
      <c r="M27" s="13">
        <v>6527143</v>
      </c>
      <c r="N27" s="13">
        <v>-9323909</v>
      </c>
      <c r="O27" s="13">
        <v>0</v>
      </c>
      <c r="P27" s="13">
        <v>4389599</v>
      </c>
      <c r="Q27" s="13">
        <v>0</v>
      </c>
      <c r="R27" s="13">
        <v>719752</v>
      </c>
      <c r="S27" s="13">
        <f t="shared" si="3"/>
        <v>27111226</v>
      </c>
      <c r="T27">
        <v>506</v>
      </c>
    </row>
    <row r="28" spans="1:20">
      <c r="A28">
        <v>507</v>
      </c>
      <c r="B28" s="2">
        <v>27</v>
      </c>
      <c r="C28" t="s">
        <v>44</v>
      </c>
      <c r="D28" s="13">
        <v>145</v>
      </c>
      <c r="E28" s="13">
        <v>40453</v>
      </c>
      <c r="F28" s="13">
        <v>-4857</v>
      </c>
      <c r="G28" s="13">
        <v>5928</v>
      </c>
      <c r="H28" s="13">
        <v>943</v>
      </c>
      <c r="I28" s="13">
        <v>24340</v>
      </c>
      <c r="J28" s="13">
        <v>13683</v>
      </c>
      <c r="K28" s="13">
        <v>17561</v>
      </c>
      <c r="L28" s="13">
        <v>55584</v>
      </c>
      <c r="M28" s="13">
        <v>890671</v>
      </c>
      <c r="N28" s="13">
        <v>452888</v>
      </c>
      <c r="O28" s="13">
        <v>184</v>
      </c>
      <c r="P28" s="13">
        <v>584478</v>
      </c>
      <c r="Q28" s="13">
        <v>17064416</v>
      </c>
      <c r="R28" s="13">
        <v>7096</v>
      </c>
      <c r="S28" s="13">
        <f t="shared" si="3"/>
        <v>19097929</v>
      </c>
      <c r="T28">
        <v>507</v>
      </c>
    </row>
    <row r="29" spans="1:20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f t="shared" si="3"/>
        <v>0</v>
      </c>
      <c r="T29">
        <v>509</v>
      </c>
    </row>
    <row r="30" spans="1:20">
      <c r="A30">
        <v>510</v>
      </c>
      <c r="B30" s="2">
        <v>29</v>
      </c>
      <c r="C30" t="s">
        <v>46</v>
      </c>
      <c r="D30" s="13">
        <v>0</v>
      </c>
      <c r="E30" s="13">
        <v>0</v>
      </c>
      <c r="F30" s="13">
        <v>-570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781611</v>
      </c>
      <c r="N30" s="13">
        <v>1323097</v>
      </c>
      <c r="O30" s="13">
        <v>0</v>
      </c>
      <c r="P30" s="13">
        <v>2333073</v>
      </c>
      <c r="Q30" s="13">
        <v>0</v>
      </c>
      <c r="R30" s="13">
        <v>5902</v>
      </c>
      <c r="S30" s="13">
        <f t="shared" si="3"/>
        <v>4443113</v>
      </c>
      <c r="T30">
        <v>510</v>
      </c>
    </row>
    <row r="31" spans="1:20">
      <c r="A31">
        <v>551</v>
      </c>
      <c r="B31" s="2">
        <v>30</v>
      </c>
      <c r="C31" t="s">
        <v>47</v>
      </c>
      <c r="D31" s="13">
        <v>77962</v>
      </c>
      <c r="E31" s="13">
        <v>492808</v>
      </c>
      <c r="F31" s="13">
        <v>2012260</v>
      </c>
      <c r="G31" s="13">
        <v>107246</v>
      </c>
      <c r="H31" s="13">
        <v>100049</v>
      </c>
      <c r="I31" s="13">
        <v>1753206</v>
      </c>
      <c r="J31" s="13">
        <v>1809906</v>
      </c>
      <c r="K31" s="13">
        <v>1718934</v>
      </c>
      <c r="L31" s="13">
        <v>5282046</v>
      </c>
      <c r="M31" s="13">
        <v>1231569</v>
      </c>
      <c r="N31" s="13">
        <v>6104073</v>
      </c>
      <c r="O31" s="13">
        <v>0</v>
      </c>
      <c r="P31" s="13">
        <v>908142</v>
      </c>
      <c r="Q31" s="13">
        <v>677</v>
      </c>
      <c r="R31" s="13">
        <v>420801</v>
      </c>
      <c r="S31" s="13">
        <f t="shared" si="3"/>
        <v>16737633</v>
      </c>
      <c r="T31">
        <v>551</v>
      </c>
    </row>
    <row r="32" spans="1:20">
      <c r="A32">
        <v>512</v>
      </c>
      <c r="B32" s="2">
        <v>31</v>
      </c>
      <c r="C32" t="s">
        <v>48</v>
      </c>
      <c r="D32" s="13">
        <v>275223</v>
      </c>
      <c r="E32" s="13">
        <v>4292805</v>
      </c>
      <c r="F32" s="13">
        <v>10337182</v>
      </c>
      <c r="G32" s="13">
        <v>903378</v>
      </c>
      <c r="H32" s="13">
        <v>0</v>
      </c>
      <c r="I32" s="13">
        <v>4666081</v>
      </c>
      <c r="J32" s="13">
        <v>3177022</v>
      </c>
      <c r="K32" s="13">
        <v>5410664</v>
      </c>
      <c r="L32" s="13">
        <v>13253766</v>
      </c>
      <c r="M32" s="13">
        <v>7970197</v>
      </c>
      <c r="N32" s="13">
        <v>24371327</v>
      </c>
      <c r="O32" s="13">
        <v>0</v>
      </c>
      <c r="P32" s="13">
        <v>6910552</v>
      </c>
      <c r="Q32" s="13">
        <v>0</v>
      </c>
      <c r="R32" s="13">
        <v>4658589</v>
      </c>
      <c r="S32" s="13">
        <f t="shared" si="3"/>
        <v>72973020</v>
      </c>
      <c r="T32">
        <v>512</v>
      </c>
    </row>
    <row r="33" spans="1:20">
      <c r="A33">
        <v>513</v>
      </c>
      <c r="B33" s="2">
        <v>32</v>
      </c>
      <c r="C33" t="s">
        <v>49</v>
      </c>
      <c r="D33" s="13">
        <v>91018</v>
      </c>
      <c r="E33" s="13">
        <v>2548794</v>
      </c>
      <c r="F33" s="13">
        <v>5168676</v>
      </c>
      <c r="G33" s="13">
        <v>1621966</v>
      </c>
      <c r="H33" s="13">
        <v>437423</v>
      </c>
      <c r="I33" s="13">
        <v>1021553</v>
      </c>
      <c r="J33" s="13">
        <v>629626</v>
      </c>
      <c r="K33" s="13">
        <v>945171</v>
      </c>
      <c r="L33" s="13">
        <v>2596350</v>
      </c>
      <c r="M33" s="13">
        <v>2539773</v>
      </c>
      <c r="N33" s="13">
        <v>9045648</v>
      </c>
      <c r="O33" s="13">
        <v>0</v>
      </c>
      <c r="P33" s="13">
        <v>927977</v>
      </c>
      <c r="Q33" s="13">
        <v>47415</v>
      </c>
      <c r="R33" s="13">
        <v>1290171</v>
      </c>
      <c r="S33" s="13">
        <f t="shared" si="3"/>
        <v>26315211</v>
      </c>
      <c r="T33">
        <v>513</v>
      </c>
    </row>
    <row r="34" spans="1:20">
      <c r="A34">
        <v>514</v>
      </c>
      <c r="B34" s="2">
        <v>33</v>
      </c>
      <c r="C34" t="s">
        <v>50</v>
      </c>
      <c r="D34" s="13">
        <v>22424</v>
      </c>
      <c r="E34" s="13">
        <v>506026</v>
      </c>
      <c r="F34" s="13">
        <v>1203100</v>
      </c>
      <c r="G34" s="13">
        <v>254339</v>
      </c>
      <c r="H34" s="13">
        <v>151677</v>
      </c>
      <c r="I34" s="13">
        <v>122452</v>
      </c>
      <c r="J34" s="13">
        <v>102754</v>
      </c>
      <c r="K34" s="13">
        <v>139028</v>
      </c>
      <c r="L34" s="13">
        <v>364234</v>
      </c>
      <c r="M34" s="13">
        <v>1095126</v>
      </c>
      <c r="N34" s="13">
        <v>1717677</v>
      </c>
      <c r="O34" s="13">
        <v>358</v>
      </c>
      <c r="P34" s="13">
        <v>766138</v>
      </c>
      <c r="Q34" s="13">
        <v>9709</v>
      </c>
      <c r="R34" s="13">
        <v>607475</v>
      </c>
      <c r="S34" s="13">
        <f t="shared" si="3"/>
        <v>6698283</v>
      </c>
      <c r="T34">
        <v>514</v>
      </c>
    </row>
    <row r="35" spans="1:20" ht="13.5" thickBot="1">
      <c r="B35" s="2">
        <v>34</v>
      </c>
      <c r="C35" s="9" t="s">
        <v>51</v>
      </c>
      <c r="D35" s="14">
        <f t="shared" ref="D35:S35" si="4">SUM(D20:D34)</f>
        <v>6157934</v>
      </c>
      <c r="E35" s="14">
        <f t="shared" si="4"/>
        <v>26368293</v>
      </c>
      <c r="F35" s="14">
        <f t="shared" si="4"/>
        <v>68642152</v>
      </c>
      <c r="G35" s="14">
        <f t="shared" si="4"/>
        <v>8757616</v>
      </c>
      <c r="H35" s="14">
        <f t="shared" si="4"/>
        <v>3655045</v>
      </c>
      <c r="I35" s="14">
        <f t="shared" si="4"/>
        <v>39383463</v>
      </c>
      <c r="J35" s="14">
        <f t="shared" si="4"/>
        <v>25489313</v>
      </c>
      <c r="K35" s="14">
        <f t="shared" si="4"/>
        <v>46384315</v>
      </c>
      <c r="L35" s="14">
        <f t="shared" si="4"/>
        <v>111257092</v>
      </c>
      <c r="M35" s="14">
        <f t="shared" si="4"/>
        <v>93283096</v>
      </c>
      <c r="N35" s="14">
        <f t="shared" si="4"/>
        <v>167472163</v>
      </c>
      <c r="O35" s="14">
        <f t="shared" si="4"/>
        <v>7172638</v>
      </c>
      <c r="P35" s="14">
        <f t="shared" si="4"/>
        <v>85017240</v>
      </c>
      <c r="Q35" s="14">
        <f t="shared" si="4"/>
        <v>29935850</v>
      </c>
      <c r="R35" s="14">
        <f t="shared" si="4"/>
        <v>24370765</v>
      </c>
      <c r="S35" s="14">
        <f t="shared" si="4"/>
        <v>632089883</v>
      </c>
    </row>
    <row r="36" spans="1:20" ht="13.5" thickTop="1">
      <c r="B36" s="2">
        <v>35</v>
      </c>
      <c r="C36" s="11" t="s">
        <v>52</v>
      </c>
      <c r="D36" s="15">
        <f>+D35/D13</f>
        <v>3.1599242595291364E-2</v>
      </c>
      <c r="E36" s="15">
        <f>+E35/E13</f>
        <v>2.3230277433456407E-2</v>
      </c>
      <c r="F36" s="15">
        <f>+F35/F13</f>
        <v>1.1784782689685875E-2</v>
      </c>
      <c r="G36" s="15">
        <f>+G35/G13</f>
        <v>0.13152338329378549</v>
      </c>
      <c r="H36" s="15"/>
      <c r="I36" s="15">
        <f t="shared" ref="I36:N36" si="5">+I35/I13</f>
        <v>1.3806439727639513E-2</v>
      </c>
      <c r="J36" s="15">
        <f t="shared" si="5"/>
        <v>1.2680991581763754E-2</v>
      </c>
      <c r="K36" s="15">
        <f t="shared" si="5"/>
        <v>1.2973581164045435E-2</v>
      </c>
      <c r="L36" s="15">
        <f t="shared" si="5"/>
        <v>1.3185441261625856E-2</v>
      </c>
      <c r="M36" s="15">
        <f t="shared" si="5"/>
        <v>1.4601414950363411E-2</v>
      </c>
      <c r="N36" s="15">
        <f t="shared" si="5"/>
        <v>1.7053547467809516E-2</v>
      </c>
      <c r="O36" s="15"/>
      <c r="P36" s="15">
        <f>+P35/P13</f>
        <v>1.6206629607396807E-2</v>
      </c>
      <c r="Q36" s="15">
        <f>+Q35/Q13</f>
        <v>7.5694978254273293E-2</v>
      </c>
      <c r="R36" s="15">
        <f>+R35/R13</f>
        <v>1.1318735239546057E-2</v>
      </c>
      <c r="S36" s="15">
        <f>+S35/S13</f>
        <v>1.5796944830467653E-2</v>
      </c>
    </row>
    <row r="37" spans="1:20">
      <c r="B37" s="2"/>
      <c r="C37" t="s">
        <v>95</v>
      </c>
      <c r="D37" s="17">
        <f>+D36*1000</f>
        <v>31.599242595291365</v>
      </c>
      <c r="E37" s="17">
        <f>+E36*1000</f>
        <v>23.230277433456408</v>
      </c>
      <c r="F37" s="17">
        <f>+F36*1000</f>
        <v>11.784782689685875</v>
      </c>
      <c r="G37" s="17">
        <f>+G36*1000</f>
        <v>131.52338329378549</v>
      </c>
      <c r="H37" s="17"/>
      <c r="I37" s="17">
        <f t="shared" ref="I37:N37" si="6">+I36*1000</f>
        <v>13.806439727639512</v>
      </c>
      <c r="J37" s="17">
        <f t="shared" si="6"/>
        <v>12.680991581763754</v>
      </c>
      <c r="K37" s="17">
        <f t="shared" si="6"/>
        <v>12.973581164045434</v>
      </c>
      <c r="L37" s="17">
        <f t="shared" si="6"/>
        <v>13.185441261625856</v>
      </c>
      <c r="M37" s="17">
        <f t="shared" si="6"/>
        <v>14.601414950363411</v>
      </c>
      <c r="N37" s="17">
        <f t="shared" si="6"/>
        <v>17.053547467809516</v>
      </c>
      <c r="O37" s="17"/>
      <c r="P37" s="17">
        <f>+P36*1000</f>
        <v>16.206629607396806</v>
      </c>
      <c r="Q37" s="17">
        <f>+Q36*1000</f>
        <v>75.694978254273295</v>
      </c>
      <c r="R37" s="17">
        <f>+R36*1000</f>
        <v>11.318735239546056</v>
      </c>
      <c r="S37" s="17">
        <f>+S36*1000</f>
        <v>15.796944830467654</v>
      </c>
    </row>
    <row r="38" spans="1:20">
      <c r="C38" t="s">
        <v>88</v>
      </c>
      <c r="D38" s="17">
        <f t="shared" ref="D38:S38" si="7">+D21/(D13/1000)</f>
        <v>0</v>
      </c>
      <c r="E38" s="17">
        <f t="shared" si="7"/>
        <v>10.080473410314488</v>
      </c>
      <c r="F38" s="17">
        <f t="shared" si="7"/>
        <v>6.3425897518526027</v>
      </c>
      <c r="G38" s="17">
        <f t="shared" si="7"/>
        <v>25.182410716967532</v>
      </c>
      <c r="H38" s="17">
        <f t="shared" si="7"/>
        <v>10.275387336453651</v>
      </c>
      <c r="I38" s="17">
        <f t="shared" si="7"/>
        <v>9.2836788086980633</v>
      </c>
      <c r="J38" s="17">
        <f t="shared" si="7"/>
        <v>9.2360528964334563</v>
      </c>
      <c r="K38" s="17">
        <f t="shared" si="7"/>
        <v>8.9778764799498774</v>
      </c>
      <c r="L38" s="17">
        <f t="shared" si="7"/>
        <v>9.1427594202046638</v>
      </c>
      <c r="M38" s="17">
        <f t="shared" si="7"/>
        <v>9.9790646952071445</v>
      </c>
      <c r="N38" s="17">
        <f t="shared" si="7"/>
        <v>12.278300483759727</v>
      </c>
      <c r="O38" s="17">
        <f t="shared" si="7"/>
        <v>70.019507421301583</v>
      </c>
      <c r="P38" s="17">
        <f t="shared" si="7"/>
        <v>11.532503620494065</v>
      </c>
      <c r="Q38" s="17">
        <f t="shared" si="7"/>
        <v>27.601924243956709</v>
      </c>
      <c r="R38" s="17">
        <f t="shared" si="7"/>
        <v>6.3440025822811856</v>
      </c>
      <c r="S38" s="17">
        <f t="shared" si="7"/>
        <v>10.139371769865445</v>
      </c>
    </row>
    <row r="39" spans="1:20">
      <c r="C39" t="s">
        <v>92</v>
      </c>
      <c r="D39" s="17">
        <f t="shared" ref="D39:S39" si="8">+D37-D38</f>
        <v>31.599242595291365</v>
      </c>
      <c r="E39" s="17">
        <f t="shared" si="8"/>
        <v>13.14980402314192</v>
      </c>
      <c r="F39" s="17">
        <f t="shared" si="8"/>
        <v>5.4421929378332718</v>
      </c>
      <c r="G39" s="17">
        <f t="shared" si="8"/>
        <v>106.34097257681796</v>
      </c>
      <c r="H39" s="17">
        <f t="shared" si="8"/>
        <v>-10.275387336453651</v>
      </c>
      <c r="I39" s="17">
        <f t="shared" si="8"/>
        <v>4.522760918941449</v>
      </c>
      <c r="J39" s="17">
        <f t="shared" si="8"/>
        <v>3.4449386853302979</v>
      </c>
      <c r="K39" s="17">
        <f t="shared" si="8"/>
        <v>3.995704684095557</v>
      </c>
      <c r="L39" s="17">
        <f t="shared" si="8"/>
        <v>4.0426818414211922</v>
      </c>
      <c r="M39" s="17">
        <f t="shared" si="8"/>
        <v>4.6223502551562667</v>
      </c>
      <c r="N39" s="17">
        <f t="shared" si="8"/>
        <v>4.7752469840497884</v>
      </c>
      <c r="O39" s="17">
        <f t="shared" si="8"/>
        <v>-70.019507421301583</v>
      </c>
      <c r="P39" s="17">
        <f t="shared" si="8"/>
        <v>4.6741259869027409</v>
      </c>
      <c r="Q39" s="17">
        <f t="shared" si="8"/>
        <v>48.093054010316585</v>
      </c>
      <c r="R39" s="17">
        <f t="shared" si="8"/>
        <v>4.9747326572648705</v>
      </c>
      <c r="S39" s="17">
        <f t="shared" si="8"/>
        <v>5.6575730606022088</v>
      </c>
    </row>
    <row r="40" spans="1:20">
      <c r="C40" s="67" t="s">
        <v>89</v>
      </c>
      <c r="D40" s="68">
        <f>+(((D35-D24-D28-D29)*0.2)+D29)/(D13/1000)</f>
        <v>2.0521736899361644</v>
      </c>
      <c r="E40" s="68">
        <f t="shared" ref="E40:S40" si="9">+(((E35-E21-E28-E29)*0.2)+E29)/(E13/1000)</f>
        <v>2.6228330439271845</v>
      </c>
      <c r="F40" s="68">
        <f t="shared" si="9"/>
        <v>1.0886053617363332</v>
      </c>
      <c r="G40" s="68">
        <f t="shared" si="9"/>
        <v>21.250388970654495</v>
      </c>
      <c r="H40" s="68">
        <f t="shared" si="9"/>
        <v>0.76718955157019941</v>
      </c>
      <c r="I40" s="68">
        <f t="shared" si="9"/>
        <v>0.90284563633221304</v>
      </c>
      <c r="J40" s="68">
        <f t="shared" si="9"/>
        <v>0.68762627229991824</v>
      </c>
      <c r="K40" s="68">
        <f t="shared" si="9"/>
        <v>0.79815858294012521</v>
      </c>
      <c r="L40" s="68">
        <f t="shared" si="9"/>
        <v>0.80721888001645914</v>
      </c>
      <c r="M40" s="68">
        <f t="shared" si="9"/>
        <v>0.89658706383868614</v>
      </c>
      <c r="N40" s="68">
        <f t="shared" si="9"/>
        <v>0.94582595708451345</v>
      </c>
      <c r="O40" s="68">
        <f t="shared" si="9"/>
        <v>1.5943239275811449</v>
      </c>
      <c r="P40" s="68">
        <f t="shared" si="9"/>
        <v>0.9125416735689732</v>
      </c>
      <c r="Q40" s="68">
        <f t="shared" si="9"/>
        <v>0.98888692222109842</v>
      </c>
      <c r="R40" s="68">
        <f t="shared" si="9"/>
        <v>0.99428739953602541</v>
      </c>
      <c r="S40" s="68">
        <f t="shared" si="9"/>
        <v>1.0360570074654443</v>
      </c>
    </row>
    <row r="41" spans="1:20">
      <c r="C41" s="69" t="s">
        <v>94</v>
      </c>
      <c r="D41" s="70">
        <f>+(((D35-D24-D28-D29)*0.8)+D28)/(D13/1000)</f>
        <v>8.2094388226359332</v>
      </c>
      <c r="E41" s="70">
        <f t="shared" ref="E41:S41" si="10">+(((E35-E21-E28-E29)*0.8)+E28)/(E13/1000)</f>
        <v>10.526970979214736</v>
      </c>
      <c r="F41" s="70">
        <f t="shared" si="10"/>
        <v>4.3535875760969391</v>
      </c>
      <c r="G41" s="70">
        <f t="shared" si="10"/>
        <v>85.090583606163463</v>
      </c>
      <c r="H41" s="70">
        <f t="shared" si="10"/>
        <v>3.0723998640653725</v>
      </c>
      <c r="I41" s="70">
        <f t="shared" si="10"/>
        <v>3.6199152826092367</v>
      </c>
      <c r="J41" s="70">
        <f t="shared" si="10"/>
        <v>2.7573124130303808</v>
      </c>
      <c r="K41" s="70">
        <f t="shared" si="10"/>
        <v>3.1975461011554311</v>
      </c>
      <c r="L41" s="70">
        <f t="shared" si="10"/>
        <v>3.2354629614047332</v>
      </c>
      <c r="M41" s="70">
        <f t="shared" si="10"/>
        <v>3.725763191317581</v>
      </c>
      <c r="N41" s="70">
        <f t="shared" si="10"/>
        <v>3.8294210269652749</v>
      </c>
      <c r="O41" s="70">
        <f t="shared" si="10"/>
        <v>6.379296471483717</v>
      </c>
      <c r="P41" s="70">
        <f t="shared" si="10"/>
        <v>3.7615843133337696</v>
      </c>
      <c r="Q41" s="70">
        <f t="shared" si="10"/>
        <v>47.10416708809548</v>
      </c>
      <c r="R41" s="70">
        <f t="shared" si="10"/>
        <v>3.9804452577288467</v>
      </c>
      <c r="S41" s="70">
        <f t="shared" si="10"/>
        <v>4.6215160531367649</v>
      </c>
    </row>
    <row r="42" spans="1:20" ht="13.5" thickBot="1">
      <c r="B42" s="2"/>
      <c r="C42" s="9" t="s">
        <v>53</v>
      </c>
      <c r="D42" s="14">
        <f>+D35-D24</f>
        <v>1999742</v>
      </c>
      <c r="E42" s="14">
        <f>+E35-E21</f>
        <v>14926119</v>
      </c>
      <c r="F42" s="14">
        <f>+F35-F21</f>
        <v>31698831</v>
      </c>
      <c r="G42" s="14">
        <f>+G35-G21</f>
        <v>7080820</v>
      </c>
      <c r="H42" s="14"/>
      <c r="I42" s="14">
        <f t="shared" ref="I42:S42" si="11">+I35-I21</f>
        <v>12901370</v>
      </c>
      <c r="J42" s="14">
        <f t="shared" si="11"/>
        <v>6924468</v>
      </c>
      <c r="K42" s="14">
        <f t="shared" si="11"/>
        <v>14285803</v>
      </c>
      <c r="L42" s="14">
        <f t="shared" si="11"/>
        <v>34111640</v>
      </c>
      <c r="M42" s="14">
        <f t="shared" si="11"/>
        <v>29530504</v>
      </c>
      <c r="N42" s="14">
        <f t="shared" si="11"/>
        <v>46894697</v>
      </c>
      <c r="O42" s="14">
        <f t="shared" si="11"/>
        <v>733294</v>
      </c>
      <c r="P42" s="14">
        <f t="shared" si="11"/>
        <v>24519675</v>
      </c>
      <c r="Q42" s="14">
        <f t="shared" si="11"/>
        <v>19019841</v>
      </c>
      <c r="R42" s="14">
        <f t="shared" si="11"/>
        <v>10711271</v>
      </c>
      <c r="S42" s="14">
        <f t="shared" si="11"/>
        <v>226378881</v>
      </c>
    </row>
    <row r="43" spans="1:20" ht="13.5" thickTop="1">
      <c r="B43" s="2">
        <v>36</v>
      </c>
      <c r="C43" t="s">
        <v>54</v>
      </c>
      <c r="D43" s="3" t="s">
        <v>55</v>
      </c>
      <c r="E43" s="3" t="s">
        <v>55</v>
      </c>
      <c r="F43" s="3" t="s">
        <v>55</v>
      </c>
      <c r="G43" s="3" t="s">
        <v>55</v>
      </c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 t="s">
        <v>55</v>
      </c>
      <c r="O43" s="3" t="s">
        <v>55</v>
      </c>
      <c r="P43" s="3" t="s">
        <v>55</v>
      </c>
      <c r="Q43" s="3" t="s">
        <v>55</v>
      </c>
      <c r="R43" s="3" t="s">
        <v>55</v>
      </c>
      <c r="S43" s="3" t="s">
        <v>55</v>
      </c>
    </row>
    <row r="44" spans="1:20">
      <c r="B44" s="2">
        <v>37</v>
      </c>
      <c r="C44" t="s">
        <v>56</v>
      </c>
      <c r="D44" s="3" t="s">
        <v>58</v>
      </c>
      <c r="E44" s="3" t="s">
        <v>58</v>
      </c>
      <c r="F44" s="3" t="s">
        <v>58</v>
      </c>
      <c r="G44" s="3" t="s">
        <v>58</v>
      </c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 t="s">
        <v>58</v>
      </c>
      <c r="O44" s="3" t="s">
        <v>58</v>
      </c>
      <c r="P44" s="3" t="s">
        <v>58</v>
      </c>
      <c r="Q44" s="3" t="s">
        <v>58</v>
      </c>
      <c r="R44" s="3" t="s">
        <v>58</v>
      </c>
      <c r="S44" s="3" t="s">
        <v>58</v>
      </c>
    </row>
    <row r="45" spans="1:20">
      <c r="B45" s="2">
        <v>38</v>
      </c>
      <c r="C45" t="s">
        <v>59</v>
      </c>
      <c r="D45" s="13">
        <v>0</v>
      </c>
      <c r="E45" s="13">
        <v>559628</v>
      </c>
      <c r="F45" s="13">
        <v>3827412</v>
      </c>
      <c r="G45" s="13">
        <v>0</v>
      </c>
      <c r="H45" s="13">
        <v>0</v>
      </c>
      <c r="I45" s="13">
        <v>1345806</v>
      </c>
      <c r="J45" s="13">
        <v>952672</v>
      </c>
      <c r="K45" s="13">
        <v>1651452</v>
      </c>
      <c r="L45" s="13">
        <v>3949930</v>
      </c>
      <c r="M45" s="13">
        <v>2888019</v>
      </c>
      <c r="N45" s="13">
        <v>5522362</v>
      </c>
      <c r="O45" s="13">
        <v>0</v>
      </c>
      <c r="P45" s="13">
        <v>2809373</v>
      </c>
      <c r="Q45" s="13">
        <v>0</v>
      </c>
      <c r="R45" s="13">
        <v>1615197</v>
      </c>
      <c r="S45" s="13">
        <f>SUM(D45:K45)+SUM(M45:R45)</f>
        <v>21171921</v>
      </c>
    </row>
    <row r="46" spans="1:20">
      <c r="B46" s="2">
        <v>39</v>
      </c>
      <c r="C46" t="s">
        <v>60</v>
      </c>
      <c r="D46" s="13">
        <v>0</v>
      </c>
      <c r="E46" s="13">
        <v>11841</v>
      </c>
      <c r="F46" s="13">
        <v>8316</v>
      </c>
      <c r="G46" s="13">
        <v>0</v>
      </c>
      <c r="H46" s="13">
        <v>0</v>
      </c>
      <c r="I46" s="13">
        <v>11404</v>
      </c>
      <c r="J46" s="13">
        <v>11289</v>
      </c>
      <c r="K46" s="13">
        <v>11282</v>
      </c>
      <c r="L46" s="13">
        <v>11322</v>
      </c>
      <c r="M46" s="13">
        <v>11179</v>
      </c>
      <c r="N46" s="13">
        <v>9352</v>
      </c>
      <c r="O46" s="13">
        <v>0</v>
      </c>
      <c r="P46" s="13">
        <v>9898</v>
      </c>
      <c r="Q46" s="13">
        <v>0</v>
      </c>
      <c r="R46" s="13">
        <v>8019</v>
      </c>
      <c r="S46" s="13">
        <f>+(E46*E45+F46*F45+I46*I45+J46*J45+K46*K45+N46*N45+M46*M45+P46*P45+R46*R45)/S45</f>
        <v>9818.6184030254026</v>
      </c>
    </row>
    <row r="47" spans="1:20">
      <c r="B47" s="2">
        <v>40</v>
      </c>
      <c r="C47" t="s">
        <v>61</v>
      </c>
      <c r="D47" s="60">
        <v>0</v>
      </c>
      <c r="E47" s="60">
        <v>19.951000000000001</v>
      </c>
      <c r="F47" s="60">
        <v>9.4260000000000002</v>
      </c>
      <c r="G47" s="60">
        <v>0</v>
      </c>
      <c r="H47" s="60">
        <v>0</v>
      </c>
      <c r="I47" s="60">
        <v>19.294</v>
      </c>
      <c r="J47" s="60">
        <v>19.294</v>
      </c>
      <c r="K47" s="60">
        <v>19.294</v>
      </c>
      <c r="L47" s="60">
        <v>19.294</v>
      </c>
      <c r="M47" s="60">
        <v>21.888999999999999</v>
      </c>
      <c r="N47" s="60">
        <v>21.777999999999999</v>
      </c>
      <c r="O47" s="60">
        <v>0</v>
      </c>
      <c r="P47" s="60">
        <v>21.498000000000001</v>
      </c>
      <c r="Q47" s="60">
        <v>0</v>
      </c>
      <c r="R47" s="60">
        <v>8.2829999999999995</v>
      </c>
      <c r="S47" s="60"/>
    </row>
    <row r="48" spans="1:20">
      <c r="B48" s="2">
        <v>41</v>
      </c>
      <c r="C48" t="s">
        <v>62</v>
      </c>
      <c r="D48" s="60">
        <v>0</v>
      </c>
      <c r="E48" s="60">
        <v>20.114000000000001</v>
      </c>
      <c r="F48" s="60">
        <v>9.5559999999999992</v>
      </c>
      <c r="G48" s="60">
        <v>0</v>
      </c>
      <c r="H48" s="60">
        <v>0</v>
      </c>
      <c r="I48" s="60">
        <v>19.46</v>
      </c>
      <c r="J48" s="60">
        <v>19.372</v>
      </c>
      <c r="K48" s="60">
        <v>19.151</v>
      </c>
      <c r="L48" s="60">
        <v>19.309999999999999</v>
      </c>
      <c r="M48" s="60">
        <v>21.745000000000001</v>
      </c>
      <c r="N48" s="60">
        <v>21.518999999999998</v>
      </c>
      <c r="O48" s="60">
        <v>0</v>
      </c>
      <c r="P48" s="60">
        <v>21.425000000000001</v>
      </c>
      <c r="Q48" s="60">
        <v>0</v>
      </c>
      <c r="R48" s="60">
        <v>8.2490000000000006</v>
      </c>
      <c r="S48" s="60"/>
    </row>
    <row r="49" spans="2:19">
      <c r="B49" s="2">
        <v>42</v>
      </c>
      <c r="C49" t="s">
        <v>63</v>
      </c>
      <c r="D49" s="60">
        <v>0</v>
      </c>
      <c r="E49" s="60">
        <v>0.84899999999999998</v>
      </c>
      <c r="F49" s="60">
        <v>0.57499999999999996</v>
      </c>
      <c r="G49" s="60">
        <v>0</v>
      </c>
      <c r="H49" s="60">
        <v>0</v>
      </c>
      <c r="I49" s="60">
        <v>0.85299999999999998</v>
      </c>
      <c r="J49" s="60">
        <v>0.85799999999999998</v>
      </c>
      <c r="K49" s="60">
        <v>0.84899999999999998</v>
      </c>
      <c r="L49" s="60">
        <v>0.85299999999999998</v>
      </c>
      <c r="M49" s="60">
        <v>0.97299999999999998</v>
      </c>
      <c r="N49" s="60">
        <v>1.151</v>
      </c>
      <c r="O49" s="60">
        <v>0</v>
      </c>
      <c r="P49" s="60">
        <v>1.0880000000000001</v>
      </c>
      <c r="Q49" s="60">
        <v>0</v>
      </c>
      <c r="R49" s="60">
        <v>0.51400000000000001</v>
      </c>
      <c r="S49" s="60"/>
    </row>
    <row r="50" spans="2:19">
      <c r="B50" s="2">
        <v>43</v>
      </c>
      <c r="C50" t="s">
        <v>64</v>
      </c>
      <c r="D50" s="60">
        <v>0</v>
      </c>
      <c r="E50" s="60">
        <v>0.01</v>
      </c>
      <c r="F50" s="60">
        <v>6.0000000000000001E-3</v>
      </c>
      <c r="G50" s="60">
        <v>0</v>
      </c>
      <c r="H50" s="60">
        <v>0</v>
      </c>
      <c r="I50" s="60">
        <v>8.9999999999999993E-3</v>
      </c>
      <c r="J50" s="60">
        <v>8.9999999999999993E-3</v>
      </c>
      <c r="K50" s="60">
        <v>8.9999999999999993E-3</v>
      </c>
      <c r="L50" s="60">
        <v>8.9999999999999993E-3</v>
      </c>
      <c r="M50" s="60">
        <v>0.01</v>
      </c>
      <c r="N50" s="60">
        <v>1.2E-2</v>
      </c>
      <c r="O50" s="60">
        <v>0</v>
      </c>
      <c r="P50" s="60">
        <v>1.0999999999999999E-2</v>
      </c>
      <c r="Q50" s="60">
        <v>0</v>
      </c>
      <c r="R50" s="60">
        <v>6.0000000000000001E-3</v>
      </c>
      <c r="S50" s="60"/>
    </row>
    <row r="51" spans="2:19">
      <c r="B51" s="2">
        <v>36</v>
      </c>
      <c r="C51" t="s">
        <v>54</v>
      </c>
      <c r="D51" s="3" t="s">
        <v>65</v>
      </c>
      <c r="E51" s="3" t="s">
        <v>65</v>
      </c>
      <c r="F51" s="3" t="s">
        <v>65</v>
      </c>
      <c r="G51" s="3" t="s">
        <v>65</v>
      </c>
      <c r="H51" s="3" t="s">
        <v>65</v>
      </c>
      <c r="I51" s="3" t="s">
        <v>65</v>
      </c>
      <c r="J51" s="3" t="s">
        <v>65</v>
      </c>
      <c r="K51" s="3" t="s">
        <v>65</v>
      </c>
      <c r="L51" s="3" t="s">
        <v>65</v>
      </c>
      <c r="M51" s="3" t="s">
        <v>65</v>
      </c>
      <c r="N51" s="3" t="s">
        <v>65</v>
      </c>
      <c r="O51" s="3" t="s">
        <v>65</v>
      </c>
      <c r="P51" s="3" t="s">
        <v>65</v>
      </c>
      <c r="Q51" s="3" t="s">
        <v>65</v>
      </c>
      <c r="R51" s="3" t="s">
        <v>65</v>
      </c>
      <c r="S51" s="3" t="s">
        <v>65</v>
      </c>
    </row>
    <row r="52" spans="2:19">
      <c r="B52" s="2">
        <v>37</v>
      </c>
      <c r="C52" t="s">
        <v>56</v>
      </c>
      <c r="D52" s="3" t="s">
        <v>66</v>
      </c>
      <c r="E52" s="3" t="s">
        <v>66</v>
      </c>
      <c r="F52" s="3" t="s">
        <v>66</v>
      </c>
      <c r="G52" s="3" t="s">
        <v>66</v>
      </c>
      <c r="H52" s="3" t="s">
        <v>66</v>
      </c>
      <c r="I52" s="3" t="s">
        <v>66</v>
      </c>
      <c r="J52" s="3" t="s">
        <v>66</v>
      </c>
      <c r="K52" s="3" t="s">
        <v>66</v>
      </c>
      <c r="L52" s="3" t="s">
        <v>66</v>
      </c>
      <c r="M52" s="3" t="s">
        <v>66</v>
      </c>
      <c r="N52" s="3" t="s">
        <v>66</v>
      </c>
      <c r="O52" s="3" t="s">
        <v>66</v>
      </c>
      <c r="P52" s="3" t="s">
        <v>66</v>
      </c>
      <c r="Q52" s="3" t="s">
        <v>66</v>
      </c>
      <c r="R52" s="3" t="s">
        <v>66</v>
      </c>
      <c r="S52" s="3" t="s">
        <v>66</v>
      </c>
    </row>
    <row r="53" spans="2:19">
      <c r="B53" s="2">
        <v>38</v>
      </c>
      <c r="C53" t="s">
        <v>59</v>
      </c>
      <c r="D53" s="64">
        <v>0</v>
      </c>
      <c r="E53" s="64">
        <v>0</v>
      </c>
      <c r="F53" s="64">
        <v>0</v>
      </c>
      <c r="G53" s="64">
        <v>935228</v>
      </c>
      <c r="H53" s="64">
        <v>2660164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1457433</v>
      </c>
      <c r="P53" s="64">
        <v>137410</v>
      </c>
      <c r="Q53" s="64">
        <v>3762657</v>
      </c>
      <c r="R53" s="64">
        <v>0</v>
      </c>
      <c r="S53" s="64">
        <f>SUM(D53:K53)+SUM(M53:R53)</f>
        <v>8952892</v>
      </c>
    </row>
    <row r="54" spans="2:19">
      <c r="B54" s="2">
        <v>39</v>
      </c>
      <c r="C54" t="s">
        <v>60</v>
      </c>
      <c r="D54" s="64">
        <v>0</v>
      </c>
      <c r="E54" s="64">
        <v>0</v>
      </c>
      <c r="F54" s="64">
        <v>0</v>
      </c>
      <c r="G54" s="64">
        <v>1050</v>
      </c>
      <c r="H54" s="64">
        <v>1061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1063</v>
      </c>
      <c r="P54" s="64">
        <v>1060</v>
      </c>
      <c r="Q54" s="64">
        <v>1049</v>
      </c>
      <c r="R54" s="64">
        <v>0</v>
      </c>
      <c r="S54" s="71">
        <f>+(G54*G53+H54*H53+O54*O53+P54*P53+Q54*Q53)/S53</f>
        <v>1055.1178854832606</v>
      </c>
    </row>
    <row r="55" spans="2:19">
      <c r="B55" s="2">
        <v>40</v>
      </c>
      <c r="C55" t="s">
        <v>61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/>
    </row>
    <row r="56" spans="2:19">
      <c r="B56" s="2">
        <v>41</v>
      </c>
      <c r="C56" t="s">
        <v>62</v>
      </c>
      <c r="D56" s="65">
        <v>0</v>
      </c>
      <c r="E56" s="65">
        <v>0</v>
      </c>
      <c r="F56" s="65">
        <v>0</v>
      </c>
      <c r="G56" s="65">
        <v>1.7929999999999999</v>
      </c>
      <c r="H56" s="65">
        <v>1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4.4180000000000001</v>
      </c>
      <c r="P56" s="65">
        <v>2.2410000000000001</v>
      </c>
      <c r="Q56" s="65">
        <v>2.9009999999999998</v>
      </c>
      <c r="R56" s="65">
        <v>0</v>
      </c>
      <c r="S56" s="65"/>
    </row>
    <row r="57" spans="2:19">
      <c r="B57" s="2">
        <v>42</v>
      </c>
      <c r="C57" t="s">
        <v>63</v>
      </c>
      <c r="D57" s="65">
        <v>0</v>
      </c>
      <c r="E57" s="65">
        <v>0</v>
      </c>
      <c r="F57" s="65">
        <v>0</v>
      </c>
      <c r="G57" s="65">
        <v>1.708</v>
      </c>
      <c r="H57" s="65">
        <v>0.94299999999999995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4.1550000000000002</v>
      </c>
      <c r="P57" s="65">
        <v>2.1139999999999999</v>
      </c>
      <c r="Q57" s="65">
        <v>2.766</v>
      </c>
      <c r="R57" s="65">
        <v>0</v>
      </c>
      <c r="S57" s="65"/>
    </row>
    <row r="58" spans="2:19">
      <c r="B58" s="2">
        <v>43</v>
      </c>
      <c r="C58" t="s">
        <v>64</v>
      </c>
      <c r="D58" s="65">
        <v>0</v>
      </c>
      <c r="E58" s="65">
        <v>0</v>
      </c>
      <c r="F58" s="65">
        <v>0</v>
      </c>
      <c r="G58" s="65">
        <v>2.5000000000000001E-2</v>
      </c>
      <c r="H58" s="65">
        <v>0.01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7.0000000000000007E-2</v>
      </c>
      <c r="P58" s="65">
        <v>0</v>
      </c>
      <c r="Q58" s="65">
        <v>2.8000000000000001E-2</v>
      </c>
      <c r="R58" s="65">
        <v>0</v>
      </c>
      <c r="S58" s="65"/>
    </row>
    <row r="59" spans="2:19">
      <c r="B59" s="2">
        <v>36</v>
      </c>
      <c r="C59" t="s">
        <v>54</v>
      </c>
      <c r="D59" s="3" t="s">
        <v>67</v>
      </c>
      <c r="E59" s="3" t="s">
        <v>67</v>
      </c>
      <c r="F59" s="3" t="s">
        <v>67</v>
      </c>
      <c r="G59" s="3" t="s">
        <v>67</v>
      </c>
      <c r="H59" s="3" t="s">
        <v>67</v>
      </c>
      <c r="I59" s="3" t="s">
        <v>67</v>
      </c>
      <c r="J59" s="3" t="s">
        <v>67</v>
      </c>
      <c r="K59" s="3" t="s">
        <v>67</v>
      </c>
      <c r="L59" s="3" t="s">
        <v>67</v>
      </c>
      <c r="M59" s="3" t="s">
        <v>67</v>
      </c>
      <c r="N59" s="3" t="s">
        <v>67</v>
      </c>
      <c r="O59" s="3" t="s">
        <v>67</v>
      </c>
      <c r="P59" s="3" t="s">
        <v>67</v>
      </c>
      <c r="Q59" s="3" t="s">
        <v>67</v>
      </c>
      <c r="R59" s="3" t="s">
        <v>67</v>
      </c>
      <c r="S59" s="3" t="s">
        <v>67</v>
      </c>
    </row>
    <row r="60" spans="2:19">
      <c r="B60" s="2">
        <v>37</v>
      </c>
      <c r="C60" t="s">
        <v>56</v>
      </c>
      <c r="D60" s="3" t="s">
        <v>73</v>
      </c>
      <c r="E60" s="3" t="s">
        <v>73</v>
      </c>
      <c r="F60" s="3" t="s">
        <v>70</v>
      </c>
      <c r="G60" s="3" t="s">
        <v>70</v>
      </c>
      <c r="H60" s="3" t="s">
        <v>70</v>
      </c>
      <c r="I60" s="3" t="s">
        <v>70</v>
      </c>
      <c r="J60" s="3" t="s">
        <v>70</v>
      </c>
      <c r="K60" s="3" t="s">
        <v>70</v>
      </c>
      <c r="L60" s="3" t="s">
        <v>70</v>
      </c>
      <c r="M60" s="3" t="s">
        <v>70</v>
      </c>
      <c r="N60" s="3" t="s">
        <v>70</v>
      </c>
      <c r="O60" s="3" t="s">
        <v>70</v>
      </c>
      <c r="P60" s="3" t="s">
        <v>70</v>
      </c>
      <c r="Q60" s="3" t="s">
        <v>70</v>
      </c>
      <c r="R60" s="3" t="s">
        <v>70</v>
      </c>
      <c r="S60" s="3" t="s">
        <v>70</v>
      </c>
    </row>
    <row r="61" spans="2:19">
      <c r="B61" s="2">
        <v>38</v>
      </c>
      <c r="C61" t="s">
        <v>59</v>
      </c>
      <c r="D61" s="55">
        <v>0</v>
      </c>
      <c r="E61" s="55">
        <v>3564</v>
      </c>
      <c r="F61" s="55">
        <v>7543</v>
      </c>
      <c r="G61" s="55">
        <v>0</v>
      </c>
      <c r="H61" s="55">
        <v>0</v>
      </c>
      <c r="I61" s="55">
        <v>5954</v>
      </c>
      <c r="J61" s="55">
        <v>2175</v>
      </c>
      <c r="K61" s="55">
        <v>10010</v>
      </c>
      <c r="L61" s="55">
        <v>18139</v>
      </c>
      <c r="M61" s="55">
        <v>18285</v>
      </c>
      <c r="N61" s="55">
        <v>34064</v>
      </c>
      <c r="O61" s="55">
        <v>0</v>
      </c>
      <c r="P61" s="55">
        <v>0</v>
      </c>
      <c r="Q61" s="55">
        <v>0</v>
      </c>
      <c r="R61" s="55">
        <v>7001</v>
      </c>
      <c r="S61" s="55">
        <f>SUM(D61:K61)+SUM(M61:R61)</f>
        <v>88596</v>
      </c>
    </row>
    <row r="62" spans="2:19">
      <c r="B62" s="2">
        <v>39</v>
      </c>
      <c r="C62" t="s">
        <v>60</v>
      </c>
      <c r="D62" s="55">
        <v>0</v>
      </c>
      <c r="E62" s="55">
        <v>140000</v>
      </c>
      <c r="F62" s="55">
        <v>140000</v>
      </c>
      <c r="G62" s="55">
        <v>0</v>
      </c>
      <c r="H62" s="55">
        <v>0</v>
      </c>
      <c r="I62" s="55">
        <v>140000</v>
      </c>
      <c r="J62" s="55">
        <v>140000</v>
      </c>
      <c r="K62" s="55">
        <v>140000</v>
      </c>
      <c r="L62" s="55">
        <v>140000</v>
      </c>
      <c r="M62" s="55">
        <v>140000</v>
      </c>
      <c r="N62" s="55">
        <v>140000</v>
      </c>
      <c r="O62" s="55">
        <v>0</v>
      </c>
      <c r="P62" s="55">
        <v>0</v>
      </c>
      <c r="Q62" s="55">
        <v>0</v>
      </c>
      <c r="R62" s="55">
        <v>140000</v>
      </c>
      <c r="S62" s="55">
        <f>+(E62*E61+F62*F61+I62*I61+J62*J61+K62*K61+M62*M61+N62*N61+R62*R61)/S61</f>
        <v>140000</v>
      </c>
    </row>
    <row r="63" spans="2:19">
      <c r="B63" s="2">
        <v>40</v>
      </c>
      <c r="C63" t="s">
        <v>61</v>
      </c>
      <c r="D63" s="60">
        <v>0</v>
      </c>
      <c r="E63" s="60">
        <v>52.19</v>
      </c>
      <c r="F63" s="60">
        <v>48.646999999999998</v>
      </c>
      <c r="G63" s="60">
        <v>0</v>
      </c>
      <c r="H63" s="60">
        <v>0</v>
      </c>
      <c r="I63" s="60">
        <v>48.174999999999997</v>
      </c>
      <c r="J63" s="60">
        <v>48.174999999999997</v>
      </c>
      <c r="K63" s="60">
        <v>48.174999999999997</v>
      </c>
      <c r="L63" s="60">
        <v>48.174999999999997</v>
      </c>
      <c r="M63" s="60">
        <v>52.125999999999998</v>
      </c>
      <c r="N63" s="60">
        <v>51.107999999999997</v>
      </c>
      <c r="O63" s="60">
        <v>0</v>
      </c>
      <c r="P63" s="60">
        <v>0</v>
      </c>
      <c r="Q63" s="60">
        <v>0</v>
      </c>
      <c r="R63" s="60">
        <v>48.045999999999999</v>
      </c>
      <c r="S63" s="60"/>
    </row>
    <row r="64" spans="2:19">
      <c r="B64" s="2">
        <v>41</v>
      </c>
      <c r="C64" t="s">
        <v>62</v>
      </c>
      <c r="D64" s="60">
        <v>0</v>
      </c>
      <c r="E64" s="60">
        <v>52.19</v>
      </c>
      <c r="F64" s="60">
        <v>48.646999999999998</v>
      </c>
      <c r="G64" s="60">
        <v>0</v>
      </c>
      <c r="H64" s="60">
        <v>0</v>
      </c>
      <c r="I64" s="60">
        <v>48.174999999999997</v>
      </c>
      <c r="J64" s="60">
        <v>48.174999999999997</v>
      </c>
      <c r="K64" s="60">
        <v>48.174999999999997</v>
      </c>
      <c r="L64" s="60">
        <v>48.174999999999997</v>
      </c>
      <c r="M64" s="60">
        <v>52.125999999999998</v>
      </c>
      <c r="N64" s="60">
        <v>51.107999999999997</v>
      </c>
      <c r="O64" s="60">
        <v>0</v>
      </c>
      <c r="P64" s="60">
        <v>0</v>
      </c>
      <c r="Q64" s="60">
        <v>0</v>
      </c>
      <c r="R64" s="60">
        <v>48.045999999999999</v>
      </c>
      <c r="S64" s="60"/>
    </row>
    <row r="65" spans="2:19">
      <c r="B65" s="2">
        <v>42</v>
      </c>
      <c r="C65" t="s">
        <v>63</v>
      </c>
      <c r="D65" s="60">
        <v>0</v>
      </c>
      <c r="E65" s="60">
        <v>8.8759999999999994</v>
      </c>
      <c r="F65" s="60">
        <v>8.2729999999999997</v>
      </c>
      <c r="G65" s="60">
        <v>0</v>
      </c>
      <c r="H65" s="60">
        <v>0</v>
      </c>
      <c r="I65" s="60">
        <v>8.3729999999999993</v>
      </c>
      <c r="J65" s="60">
        <v>8.5459999999999994</v>
      </c>
      <c r="K65" s="60">
        <v>8.0090000000000003</v>
      </c>
      <c r="L65" s="60">
        <v>8.1929999999999996</v>
      </c>
      <c r="M65" s="60">
        <v>8.8650000000000002</v>
      </c>
      <c r="N65" s="60">
        <v>8.6920000000000002</v>
      </c>
      <c r="O65" s="60">
        <v>0</v>
      </c>
      <c r="P65" s="60">
        <v>0</v>
      </c>
      <c r="Q65" s="60">
        <v>0</v>
      </c>
      <c r="R65" s="60">
        <v>8.1709999999999994</v>
      </c>
      <c r="S65" s="60"/>
    </row>
    <row r="66" spans="2:19">
      <c r="B66" s="2">
        <v>43</v>
      </c>
      <c r="C66" t="s">
        <v>64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/>
    </row>
    <row r="67" spans="2:19" ht="13.5" thickBot="1">
      <c r="B67" s="2">
        <v>44</v>
      </c>
      <c r="C67" s="23" t="s">
        <v>71</v>
      </c>
      <c r="D67" s="24">
        <f>(+((D45*2000*D46)+(D53*1000*D54)+(D62*42*D61))/D13)*1</f>
        <v>0</v>
      </c>
      <c r="E67" s="24">
        <f t="shared" ref="E67:R67" si="12">+((E45*2000*E46)+(E53*1000*E54)+(E62*42*E61))/E13</f>
        <v>11694.35769542844</v>
      </c>
      <c r="F67" s="24">
        <f t="shared" si="12"/>
        <v>10936.613492706763</v>
      </c>
      <c r="G67" s="24">
        <f t="shared" si="12"/>
        <v>14747.685699696633</v>
      </c>
      <c r="H67" s="24">
        <f t="shared" si="12"/>
        <v>10899.616926950584</v>
      </c>
      <c r="I67" s="24">
        <f t="shared" si="12"/>
        <v>10772.897294799763</v>
      </c>
      <c r="J67" s="24">
        <f t="shared" si="12"/>
        <v>10707.352445049628</v>
      </c>
      <c r="K67" s="24">
        <f t="shared" si="12"/>
        <v>10438.93550677008</v>
      </c>
      <c r="L67" s="24">
        <f t="shared" si="12"/>
        <v>10612.729253838112</v>
      </c>
      <c r="M67" s="24">
        <f t="shared" si="12"/>
        <v>10123.892619611641</v>
      </c>
      <c r="N67" s="24">
        <f t="shared" si="12"/>
        <v>10538.354932619144</v>
      </c>
      <c r="O67" s="24">
        <f t="shared" si="12"/>
        <v>16846.096656336649</v>
      </c>
      <c r="P67" s="24">
        <f t="shared" si="12"/>
        <v>10629.393609515822</v>
      </c>
      <c r="Q67" s="24">
        <f t="shared" si="12"/>
        <v>9980.3458910690806</v>
      </c>
      <c r="R67" s="24">
        <f t="shared" si="12"/>
        <v>12050.194421622426</v>
      </c>
      <c r="S67" s="24">
        <f>+((S45*2000*S46)+(S53*1000*S54)+(S62*42*S61))/S13</f>
        <v>10639.5620128104</v>
      </c>
    </row>
    <row r="68" spans="2:19" s="66" customFormat="1" ht="13.5" thickTop="1">
      <c r="S68" s="72"/>
    </row>
    <row r="69" spans="2:19">
      <c r="E69" s="48"/>
      <c r="F69" s="48"/>
    </row>
  </sheetData>
  <phoneticPr fontId="0" type="noConversion"/>
  <pageMargins left="0.5" right="0.5" top="1" bottom="0.75" header="0.5" footer="0.5"/>
  <pageSetup scale="42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="75" workbookViewId="0">
      <pane xSplit="3" ySplit="1" topLeftCell="D8" activePane="bottomRight" state="frozen"/>
      <selection activeCell="A34" sqref="A34"/>
      <selection pane="topRight" activeCell="A34" sqref="A34"/>
      <selection pane="bottomLeft" activeCell="A34" sqref="A34"/>
      <selection pane="bottomRight" activeCell="D67" sqref="D67:S67"/>
    </sheetView>
  </sheetViews>
  <sheetFormatPr defaultRowHeight="12.75"/>
  <cols>
    <col min="2" max="2" width="8.85546875" customWidth="1"/>
    <col min="3" max="3" width="46.7109375" bestFit="1" customWidth="1"/>
    <col min="4" max="20" width="14.7109375" customWidth="1"/>
  </cols>
  <sheetData>
    <row r="1" spans="1:21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96</v>
      </c>
      <c r="G1" s="1" t="s">
        <v>2</v>
      </c>
      <c r="H1" s="1" t="s">
        <v>3</v>
      </c>
      <c r="I1" s="1" t="s">
        <v>85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84</v>
      </c>
      <c r="S1" s="1" t="s">
        <v>12</v>
      </c>
      <c r="T1" s="1" t="s">
        <v>13</v>
      </c>
      <c r="U1" s="1" t="s">
        <v>98</v>
      </c>
    </row>
    <row r="2" spans="1:21">
      <c r="B2" s="2">
        <v>1</v>
      </c>
      <c r="C2" t="s">
        <v>14</v>
      </c>
      <c r="D2" s="3" t="s">
        <v>15</v>
      </c>
      <c r="E2" s="3" t="s">
        <v>16</v>
      </c>
      <c r="F2" s="3" t="s">
        <v>81</v>
      </c>
      <c r="G2" s="3" t="s">
        <v>16</v>
      </c>
      <c r="H2" s="3" t="s">
        <v>16</v>
      </c>
      <c r="I2" s="3" t="s">
        <v>81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16</v>
      </c>
      <c r="O2" s="3" t="s">
        <v>16</v>
      </c>
      <c r="P2" s="3" t="s">
        <v>81</v>
      </c>
      <c r="Q2" s="3" t="s">
        <v>16</v>
      </c>
      <c r="R2" s="3" t="s">
        <v>81</v>
      </c>
      <c r="S2" s="3" t="s">
        <v>16</v>
      </c>
      <c r="T2" s="3"/>
    </row>
    <row r="3" spans="1:21">
      <c r="B3" s="2">
        <v>2</v>
      </c>
      <c r="C3" t="s">
        <v>18</v>
      </c>
      <c r="D3" s="3" t="s">
        <v>19</v>
      </c>
      <c r="E3" s="3" t="s">
        <v>20</v>
      </c>
      <c r="F3" s="3" t="s">
        <v>82</v>
      </c>
      <c r="G3" s="3" t="s">
        <v>21</v>
      </c>
      <c r="H3" s="3" t="s">
        <v>82</v>
      </c>
      <c r="I3" s="3" t="s">
        <v>82</v>
      </c>
      <c r="J3" s="3" t="s">
        <v>20</v>
      </c>
      <c r="K3" s="3" t="s">
        <v>20</v>
      </c>
      <c r="L3" s="3" t="s">
        <v>20</v>
      </c>
      <c r="M3" s="3" t="s">
        <v>20</v>
      </c>
      <c r="N3" s="3" t="s">
        <v>20</v>
      </c>
      <c r="O3" s="3" t="s">
        <v>21</v>
      </c>
      <c r="P3" s="3" t="s">
        <v>20</v>
      </c>
      <c r="Q3" s="3" t="s">
        <v>20</v>
      </c>
      <c r="R3" s="3" t="s">
        <v>82</v>
      </c>
      <c r="S3" s="3" t="s">
        <v>22</v>
      </c>
      <c r="T3" s="3"/>
    </row>
    <row r="4" spans="1:21">
      <c r="B4" s="2">
        <v>3</v>
      </c>
      <c r="C4" t="s">
        <v>23</v>
      </c>
      <c r="D4">
        <v>1984</v>
      </c>
      <c r="E4">
        <v>1954</v>
      </c>
      <c r="F4">
        <v>2005</v>
      </c>
      <c r="G4">
        <v>1959</v>
      </c>
      <c r="H4">
        <v>1951</v>
      </c>
      <c r="I4">
        <v>2002</v>
      </c>
      <c r="J4">
        <v>1978</v>
      </c>
      <c r="K4">
        <v>1980</v>
      </c>
      <c r="L4">
        <v>1983</v>
      </c>
      <c r="M4">
        <v>1978</v>
      </c>
      <c r="N4">
        <v>1974</v>
      </c>
      <c r="O4">
        <v>1974</v>
      </c>
      <c r="P4">
        <v>1972</v>
      </c>
      <c r="Q4">
        <v>1963</v>
      </c>
      <c r="R4">
        <v>2002</v>
      </c>
      <c r="S4">
        <v>1978</v>
      </c>
    </row>
    <row r="5" spans="1:21">
      <c r="B5" s="2">
        <v>4</v>
      </c>
      <c r="C5" t="s">
        <v>24</v>
      </c>
      <c r="D5">
        <v>1984</v>
      </c>
      <c r="E5">
        <v>1957</v>
      </c>
      <c r="G5">
        <v>1972</v>
      </c>
      <c r="H5">
        <v>1955</v>
      </c>
      <c r="I5">
        <v>2002</v>
      </c>
      <c r="J5">
        <v>1978</v>
      </c>
      <c r="K5">
        <v>1980</v>
      </c>
      <c r="L5">
        <v>1983</v>
      </c>
      <c r="M5">
        <v>1983</v>
      </c>
      <c r="N5">
        <v>1977</v>
      </c>
      <c r="O5">
        <v>1979</v>
      </c>
      <c r="P5">
        <v>1972</v>
      </c>
      <c r="Q5">
        <v>1971</v>
      </c>
      <c r="R5">
        <v>2002</v>
      </c>
      <c r="S5">
        <v>1978</v>
      </c>
    </row>
    <row r="6" spans="1:21">
      <c r="B6" s="2">
        <v>5</v>
      </c>
      <c r="C6" t="s">
        <v>25</v>
      </c>
      <c r="D6" s="54">
        <v>26.1</v>
      </c>
      <c r="E6" s="54">
        <v>188.6</v>
      </c>
      <c r="F6" s="54">
        <v>292.39999999999998</v>
      </c>
      <c r="G6" s="54">
        <v>816.8</v>
      </c>
      <c r="H6" s="54">
        <v>257.60000000000002</v>
      </c>
      <c r="I6" s="54">
        <v>141</v>
      </c>
      <c r="J6" s="54">
        <v>443</v>
      </c>
      <c r="K6" s="54">
        <v>285</v>
      </c>
      <c r="L6" s="54">
        <v>495.6</v>
      </c>
      <c r="M6" s="54">
        <v>1223.5</v>
      </c>
      <c r="N6" s="54">
        <v>996</v>
      </c>
      <c r="O6" s="54">
        <v>1541.1</v>
      </c>
      <c r="P6" s="54">
        <v>16</v>
      </c>
      <c r="Q6" s="54">
        <v>707.2</v>
      </c>
      <c r="R6" s="54">
        <v>217</v>
      </c>
      <c r="S6" s="54">
        <v>289.7</v>
      </c>
      <c r="T6" s="54">
        <f>SUM(D6:L6)+SUM(N6:S6)</f>
        <v>6713.1</v>
      </c>
    </row>
    <row r="7" spans="1:21">
      <c r="B7" s="2">
        <v>6</v>
      </c>
      <c r="C7" t="s">
        <v>26</v>
      </c>
      <c r="D7" s="55">
        <v>25</v>
      </c>
      <c r="E7" s="55">
        <v>179</v>
      </c>
      <c r="F7" s="55">
        <v>292</v>
      </c>
      <c r="G7" s="55">
        <v>773</v>
      </c>
      <c r="H7" s="55">
        <v>210</v>
      </c>
      <c r="I7" s="55">
        <v>122</v>
      </c>
      <c r="J7" s="55">
        <v>413</v>
      </c>
      <c r="K7" s="55">
        <v>263</v>
      </c>
      <c r="L7" s="55">
        <v>467</v>
      </c>
      <c r="M7" s="55">
        <v>1132</v>
      </c>
      <c r="N7" s="55">
        <v>906</v>
      </c>
      <c r="O7" s="55">
        <v>1403</v>
      </c>
      <c r="P7" s="55">
        <v>16</v>
      </c>
      <c r="Q7" s="55">
        <v>705</v>
      </c>
      <c r="R7" s="55">
        <v>202</v>
      </c>
      <c r="S7" s="55">
        <v>276</v>
      </c>
      <c r="T7" s="55">
        <f>SUM(D7:L7)+SUM(N7:S7)</f>
        <v>6252</v>
      </c>
    </row>
    <row r="8" spans="1:21">
      <c r="B8" s="2">
        <v>7</v>
      </c>
      <c r="C8" t="s">
        <v>27</v>
      </c>
      <c r="D8" s="55">
        <v>8584</v>
      </c>
      <c r="E8" s="55">
        <v>8748</v>
      </c>
      <c r="F8" s="55">
        <v>1946</v>
      </c>
      <c r="G8" s="55">
        <v>8760</v>
      </c>
      <c r="H8" s="55">
        <v>431</v>
      </c>
      <c r="I8" s="55">
        <v>2512</v>
      </c>
      <c r="J8" s="55">
        <v>7540</v>
      </c>
      <c r="K8" s="55">
        <v>8113</v>
      </c>
      <c r="L8" s="55">
        <v>7933</v>
      </c>
      <c r="M8" s="55">
        <v>8736</v>
      </c>
      <c r="N8" s="55">
        <v>8287</v>
      </c>
      <c r="O8" s="55">
        <v>8760</v>
      </c>
      <c r="P8" s="55">
        <v>7031</v>
      </c>
      <c r="Q8" s="55">
        <v>8760</v>
      </c>
      <c r="R8" s="55">
        <v>3346</v>
      </c>
      <c r="S8" s="55">
        <v>8162</v>
      </c>
      <c r="T8" s="55"/>
    </row>
    <row r="9" spans="1:21">
      <c r="B9" s="2">
        <v>8</v>
      </c>
      <c r="C9" t="s">
        <v>28</v>
      </c>
      <c r="D9" s="55">
        <v>0</v>
      </c>
      <c r="E9" s="55">
        <v>0</v>
      </c>
      <c r="F9" s="55">
        <v>284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/>
    </row>
    <row r="10" spans="1:21">
      <c r="B10" s="2">
        <v>9</v>
      </c>
      <c r="C10" t="s">
        <v>29</v>
      </c>
      <c r="D10" s="55">
        <v>23</v>
      </c>
      <c r="E10" s="55">
        <v>172</v>
      </c>
      <c r="F10" s="55"/>
      <c r="G10" s="55">
        <v>762</v>
      </c>
      <c r="H10" s="55">
        <v>235</v>
      </c>
      <c r="I10" s="55">
        <v>121</v>
      </c>
      <c r="J10" s="55">
        <v>403</v>
      </c>
      <c r="K10" s="55">
        <v>259</v>
      </c>
      <c r="L10" s="55">
        <v>460</v>
      </c>
      <c r="M10" s="55">
        <v>1123</v>
      </c>
      <c r="N10" s="55">
        <v>895</v>
      </c>
      <c r="O10" s="55">
        <v>1413</v>
      </c>
      <c r="P10" s="55">
        <v>14</v>
      </c>
      <c r="Q10" s="55">
        <v>700</v>
      </c>
      <c r="R10" s="55">
        <v>202</v>
      </c>
      <c r="S10" s="55">
        <v>268</v>
      </c>
      <c r="T10" s="55">
        <f t="shared" ref="T10:T34" si="0">SUM(D10:L10)+SUM(N10:S10)</f>
        <v>5927</v>
      </c>
    </row>
    <row r="11" spans="1:21">
      <c r="B11" s="2">
        <v>10</v>
      </c>
      <c r="C11" t="s">
        <v>30</v>
      </c>
      <c r="D11" s="55">
        <v>0</v>
      </c>
      <c r="E11" s="55">
        <v>0</v>
      </c>
      <c r="F11" s="55"/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f t="shared" si="0"/>
        <v>0</v>
      </c>
    </row>
    <row r="12" spans="1:21">
      <c r="B12" s="2">
        <v>11</v>
      </c>
      <c r="C12" t="s">
        <v>31</v>
      </c>
      <c r="D12" s="55">
        <v>13</v>
      </c>
      <c r="E12" s="55">
        <v>70</v>
      </c>
      <c r="F12" s="55">
        <v>24</v>
      </c>
      <c r="G12" s="55">
        <v>193</v>
      </c>
      <c r="H12" s="55">
        <v>38</v>
      </c>
      <c r="I12" s="55">
        <v>0</v>
      </c>
      <c r="J12" s="55">
        <v>75</v>
      </c>
      <c r="K12" s="55">
        <v>75</v>
      </c>
      <c r="L12" s="55">
        <v>76</v>
      </c>
      <c r="M12" s="55">
        <v>226</v>
      </c>
      <c r="N12" s="55">
        <v>163</v>
      </c>
      <c r="O12" s="55">
        <v>346</v>
      </c>
      <c r="P12" s="55">
        <v>6</v>
      </c>
      <c r="Q12" s="55">
        <v>145</v>
      </c>
      <c r="R12" s="55">
        <v>10</v>
      </c>
      <c r="S12" s="55">
        <v>75</v>
      </c>
      <c r="T12" s="55">
        <f t="shared" si="0"/>
        <v>1309</v>
      </c>
    </row>
    <row r="13" spans="1:21">
      <c r="B13" s="2">
        <v>12</v>
      </c>
      <c r="C13" s="7" t="s">
        <v>32</v>
      </c>
      <c r="D13" s="57">
        <v>184820000</v>
      </c>
      <c r="E13" s="57">
        <v>1349858000</v>
      </c>
      <c r="F13" s="57">
        <v>124119000</v>
      </c>
      <c r="G13" s="57">
        <v>5684004000</v>
      </c>
      <c r="H13" s="57">
        <v>32595000</v>
      </c>
      <c r="I13" s="57">
        <v>166168000</v>
      </c>
      <c r="J13" s="57">
        <v>2891251000</v>
      </c>
      <c r="K13" s="57">
        <v>1970448000</v>
      </c>
      <c r="L13" s="57">
        <v>3382957000</v>
      </c>
      <c r="M13" s="57">
        <v>8244656000</v>
      </c>
      <c r="N13" s="57">
        <v>6381332000</v>
      </c>
      <c r="O13" s="57">
        <v>9837629000</v>
      </c>
      <c r="P13" s="57">
        <v>94667000</v>
      </c>
      <c r="Q13" s="57">
        <v>5238417000</v>
      </c>
      <c r="R13" s="57">
        <v>343889000</v>
      </c>
      <c r="S13" s="57">
        <v>2143956000</v>
      </c>
      <c r="T13" s="57">
        <f t="shared" si="0"/>
        <v>39826110000</v>
      </c>
    </row>
    <row r="14" spans="1:21">
      <c r="B14" s="2">
        <v>13</v>
      </c>
      <c r="C14" t="s">
        <v>33</v>
      </c>
      <c r="D14" s="55">
        <v>31282815</v>
      </c>
      <c r="E14" s="55">
        <v>956546</v>
      </c>
      <c r="F14" s="55">
        <v>3362684</v>
      </c>
      <c r="G14" s="55">
        <v>10451083</v>
      </c>
      <c r="H14" s="55">
        <v>1259170</v>
      </c>
      <c r="I14" s="55">
        <v>0</v>
      </c>
      <c r="J14" s="55">
        <v>9632717</v>
      </c>
      <c r="K14" s="55">
        <v>9632717</v>
      </c>
      <c r="L14" s="55">
        <v>10239347</v>
      </c>
      <c r="M14" s="55">
        <v>29504781</v>
      </c>
      <c r="N14" s="55">
        <v>2386782</v>
      </c>
      <c r="O14" s="55">
        <v>1161925</v>
      </c>
      <c r="P14" s="55">
        <v>635</v>
      </c>
      <c r="Q14" s="55">
        <v>1243566</v>
      </c>
      <c r="R14" s="55">
        <v>0</v>
      </c>
      <c r="S14" s="55">
        <v>210526</v>
      </c>
      <c r="T14" s="55">
        <f t="shared" si="0"/>
        <v>81820513</v>
      </c>
    </row>
    <row r="15" spans="1:21">
      <c r="B15" s="2">
        <v>14</v>
      </c>
      <c r="C15" t="s">
        <v>34</v>
      </c>
      <c r="D15" s="55">
        <v>6206229</v>
      </c>
      <c r="E15" s="55">
        <v>11774653</v>
      </c>
      <c r="F15" s="55">
        <v>27748874</v>
      </c>
      <c r="G15" s="55">
        <v>48654284</v>
      </c>
      <c r="H15" s="55">
        <v>13837867</v>
      </c>
      <c r="I15" s="55">
        <v>4111865</v>
      </c>
      <c r="J15" s="55">
        <v>61232885</v>
      </c>
      <c r="K15" s="55">
        <v>50220853</v>
      </c>
      <c r="L15" s="55">
        <v>89290155</v>
      </c>
      <c r="M15" s="55">
        <v>200743893</v>
      </c>
      <c r="N15" s="55">
        <v>99598120</v>
      </c>
      <c r="O15" s="55">
        <v>131861354</v>
      </c>
      <c r="P15" s="55">
        <v>208871</v>
      </c>
      <c r="Q15" s="55">
        <v>59637601</v>
      </c>
      <c r="R15" s="55">
        <v>400164</v>
      </c>
      <c r="S15" s="55">
        <v>48477838</v>
      </c>
      <c r="T15" s="55">
        <f t="shared" si="0"/>
        <v>653261613</v>
      </c>
    </row>
    <row r="16" spans="1:21">
      <c r="B16" s="2">
        <v>15</v>
      </c>
      <c r="C16" t="s">
        <v>35</v>
      </c>
      <c r="D16" s="55">
        <v>33542967</v>
      </c>
      <c r="E16" s="55">
        <v>77794118</v>
      </c>
      <c r="F16" s="55">
        <v>124698527</v>
      </c>
      <c r="G16" s="55">
        <v>365322401</v>
      </c>
      <c r="H16" s="55">
        <v>56204446</v>
      </c>
      <c r="I16" s="55">
        <v>73721008</v>
      </c>
      <c r="J16" s="55">
        <v>229589360</v>
      </c>
      <c r="K16" s="55">
        <v>144590660</v>
      </c>
      <c r="L16" s="55">
        <v>378114194</v>
      </c>
      <c r="M16" s="55">
        <v>752294215</v>
      </c>
      <c r="N16" s="55">
        <v>360184190</v>
      </c>
      <c r="O16" s="55">
        <v>738241440</v>
      </c>
      <c r="P16" s="55">
        <v>4687536</v>
      </c>
      <c r="Q16" s="55">
        <v>293937795</v>
      </c>
      <c r="R16" s="55">
        <v>117358</v>
      </c>
      <c r="S16" s="55">
        <v>250322392</v>
      </c>
      <c r="T16" s="55">
        <f t="shared" si="0"/>
        <v>3131068392</v>
      </c>
    </row>
    <row r="17" spans="1:21">
      <c r="B17" s="2">
        <v>16</v>
      </c>
      <c r="C17" t="s">
        <v>91</v>
      </c>
      <c r="D17" s="55">
        <v>557911</v>
      </c>
      <c r="E17" s="55">
        <v>0</v>
      </c>
      <c r="F17" s="55">
        <v>262682</v>
      </c>
      <c r="G17" s="55">
        <v>6172882</v>
      </c>
      <c r="H17" s="55">
        <v>0</v>
      </c>
      <c r="I17" s="55">
        <v>0</v>
      </c>
      <c r="J17" s="55">
        <v>2044846</v>
      </c>
      <c r="K17" s="55">
        <v>2044846</v>
      </c>
      <c r="L17" s="55">
        <v>2044846</v>
      </c>
      <c r="M17" s="55">
        <v>6134537</v>
      </c>
      <c r="N17" s="55">
        <v>2412956</v>
      </c>
      <c r="O17" s="55">
        <v>9719936</v>
      </c>
      <c r="P17" s="55">
        <v>0</v>
      </c>
      <c r="Q17" s="55">
        <v>4406322</v>
      </c>
      <c r="R17" s="55">
        <v>0</v>
      </c>
      <c r="S17" s="55">
        <v>0</v>
      </c>
      <c r="T17" s="55">
        <f t="shared" si="0"/>
        <v>29667227</v>
      </c>
    </row>
    <row r="18" spans="1:21" ht="13.5" thickBot="1">
      <c r="B18" s="2">
        <v>17</v>
      </c>
      <c r="C18" s="9" t="s">
        <v>36</v>
      </c>
      <c r="D18" s="58">
        <f t="shared" ref="D18:S18" si="1">SUM(D14:D17)</f>
        <v>71589922</v>
      </c>
      <c r="E18" s="58">
        <f t="shared" si="1"/>
        <v>90525317</v>
      </c>
      <c r="F18" s="58">
        <f t="shared" si="1"/>
        <v>156072767</v>
      </c>
      <c r="G18" s="58">
        <f t="shared" si="1"/>
        <v>430600650</v>
      </c>
      <c r="H18" s="58">
        <f t="shared" si="1"/>
        <v>71301483</v>
      </c>
      <c r="I18" s="58">
        <f t="shared" si="1"/>
        <v>77832873</v>
      </c>
      <c r="J18" s="58">
        <f t="shared" si="1"/>
        <v>302499808</v>
      </c>
      <c r="K18" s="58">
        <f t="shared" si="1"/>
        <v>206489076</v>
      </c>
      <c r="L18" s="58">
        <f t="shared" si="1"/>
        <v>479688542</v>
      </c>
      <c r="M18" s="58">
        <f t="shared" si="1"/>
        <v>988677426</v>
      </c>
      <c r="N18" s="58">
        <f t="shared" si="1"/>
        <v>464582048</v>
      </c>
      <c r="O18" s="58">
        <f t="shared" si="1"/>
        <v>880984655</v>
      </c>
      <c r="P18" s="58">
        <f t="shared" si="1"/>
        <v>4897042</v>
      </c>
      <c r="Q18" s="58">
        <f t="shared" si="1"/>
        <v>359225284</v>
      </c>
      <c r="R18" s="58">
        <f t="shared" si="1"/>
        <v>517522</v>
      </c>
      <c r="S18" s="58">
        <f t="shared" si="1"/>
        <v>299010756</v>
      </c>
      <c r="T18" s="58">
        <f t="shared" si="0"/>
        <v>3895817745</v>
      </c>
    </row>
    <row r="19" spans="1:21" ht="13.5" thickTop="1">
      <c r="B19" s="2">
        <v>18</v>
      </c>
      <c r="C19" s="11" t="s">
        <v>90</v>
      </c>
      <c r="D19" s="59">
        <f t="shared" ref="D19:T19" si="2">+D18/(D6*1000)</f>
        <v>2742.9088888888887</v>
      </c>
      <c r="E19" s="59">
        <f t="shared" si="2"/>
        <v>479.98577412513254</v>
      </c>
      <c r="F19" s="59">
        <f t="shared" si="2"/>
        <v>533.76459302325577</v>
      </c>
      <c r="G19" s="59">
        <f t="shared" si="2"/>
        <v>527.18003183153769</v>
      </c>
      <c r="H19" s="59">
        <f t="shared" si="2"/>
        <v>276.7914712732919</v>
      </c>
      <c r="I19" s="59">
        <f t="shared" si="2"/>
        <v>552.00619148936175</v>
      </c>
      <c r="J19" s="59">
        <f t="shared" si="2"/>
        <v>682.84381038374715</v>
      </c>
      <c r="K19" s="59">
        <f t="shared" si="2"/>
        <v>724.52307368421054</v>
      </c>
      <c r="L19" s="59">
        <f t="shared" si="2"/>
        <v>967.89455609362392</v>
      </c>
      <c r="M19" s="59">
        <f t="shared" si="2"/>
        <v>808.07309031467105</v>
      </c>
      <c r="N19" s="59">
        <f t="shared" si="2"/>
        <v>466.4478393574297</v>
      </c>
      <c r="O19" s="59">
        <f t="shared" si="2"/>
        <v>571.65962948543245</v>
      </c>
      <c r="P19" s="59">
        <f t="shared" si="2"/>
        <v>306.06512500000002</v>
      </c>
      <c r="Q19" s="59">
        <f t="shared" si="2"/>
        <v>507.95430429864251</v>
      </c>
      <c r="R19" s="59">
        <f t="shared" si="2"/>
        <v>2.3848940092165898</v>
      </c>
      <c r="S19" s="59">
        <f t="shared" si="2"/>
        <v>1032.1393027269589</v>
      </c>
      <c r="T19" s="59">
        <f t="shared" si="2"/>
        <v>580.33065871207043</v>
      </c>
    </row>
    <row r="20" spans="1:21">
      <c r="A20">
        <v>500</v>
      </c>
      <c r="B20" s="2">
        <v>19</v>
      </c>
      <c r="C20" t="s">
        <v>99</v>
      </c>
      <c r="D20" s="13">
        <v>3344</v>
      </c>
      <c r="E20" s="13">
        <v>109279</v>
      </c>
      <c r="F20" s="13">
        <v>586268</v>
      </c>
      <c r="G20" s="13">
        <v>625305</v>
      </c>
      <c r="H20" s="13">
        <v>62823</v>
      </c>
      <c r="I20" s="13">
        <v>0</v>
      </c>
      <c r="J20" s="13">
        <v>24447</v>
      </c>
      <c r="K20" s="13">
        <v>24447</v>
      </c>
      <c r="L20" s="13">
        <v>24447</v>
      </c>
      <c r="M20" s="13">
        <v>73341</v>
      </c>
      <c r="N20" s="13">
        <v>26434</v>
      </c>
      <c r="O20" s="13">
        <v>16254215</v>
      </c>
      <c r="P20" s="13">
        <v>0</v>
      </c>
      <c r="Q20" s="13">
        <v>196891</v>
      </c>
      <c r="R20" s="13">
        <v>0</v>
      </c>
      <c r="S20" s="13">
        <v>1084609</v>
      </c>
      <c r="T20" s="55">
        <f t="shared" si="0"/>
        <v>19022509</v>
      </c>
      <c r="U20">
        <v>500</v>
      </c>
    </row>
    <row r="21" spans="1:21">
      <c r="A21">
        <v>501</v>
      </c>
      <c r="B21" s="2">
        <v>20</v>
      </c>
      <c r="C21" t="s">
        <v>37</v>
      </c>
      <c r="D21" s="13">
        <v>0</v>
      </c>
      <c r="E21" s="13">
        <v>12068189</v>
      </c>
      <c r="F21" s="13">
        <v>4346449</v>
      </c>
      <c r="G21" s="13">
        <v>38577929</v>
      </c>
      <c r="H21" s="13">
        <v>875554</v>
      </c>
      <c r="I21" s="13">
        <v>2724847</v>
      </c>
      <c r="J21" s="13">
        <v>30077230</v>
      </c>
      <c r="K21" s="13">
        <v>20877150</v>
      </c>
      <c r="L21" s="13">
        <v>34266820</v>
      </c>
      <c r="M21" s="13">
        <v>85221200</v>
      </c>
      <c r="N21" s="13">
        <v>65320583</v>
      </c>
      <c r="O21" s="13">
        <v>119814412</v>
      </c>
      <c r="P21" s="13">
        <v>-3753218</v>
      </c>
      <c r="Q21" s="13">
        <v>60584487</v>
      </c>
      <c r="R21" s="13">
        <v>8536686</v>
      </c>
      <c r="S21" s="13">
        <v>16221252</v>
      </c>
      <c r="T21" s="55">
        <f t="shared" si="0"/>
        <v>410538370</v>
      </c>
      <c r="U21">
        <v>501</v>
      </c>
    </row>
    <row r="22" spans="1:21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55">
        <f t="shared" si="0"/>
        <v>0</v>
      </c>
    </row>
    <row r="23" spans="1:21">
      <c r="A23">
        <v>502</v>
      </c>
      <c r="B23" s="2">
        <v>22</v>
      </c>
      <c r="C23" t="s">
        <v>39</v>
      </c>
      <c r="D23" s="13">
        <v>6169</v>
      </c>
      <c r="E23" s="13">
        <v>1408446</v>
      </c>
      <c r="F23" s="13">
        <v>0</v>
      </c>
      <c r="G23" s="13">
        <v>0</v>
      </c>
      <c r="H23" s="13">
        <v>9215</v>
      </c>
      <c r="I23" s="13">
        <v>0</v>
      </c>
      <c r="J23" s="13">
        <v>3450122</v>
      </c>
      <c r="K23" s="13">
        <v>3356185</v>
      </c>
      <c r="L23" s="13">
        <v>3579703</v>
      </c>
      <c r="M23" s="13">
        <v>10386010</v>
      </c>
      <c r="N23" s="13">
        <v>8203547</v>
      </c>
      <c r="O23" s="13">
        <v>280141</v>
      </c>
      <c r="P23" s="13">
        <v>0</v>
      </c>
      <c r="Q23" s="13">
        <v>7045921</v>
      </c>
      <c r="R23" s="13">
        <v>0</v>
      </c>
      <c r="S23" s="13">
        <v>0</v>
      </c>
      <c r="T23" s="55">
        <f t="shared" si="0"/>
        <v>27339449</v>
      </c>
      <c r="U23">
        <v>502</v>
      </c>
    </row>
    <row r="24" spans="1:21">
      <c r="A24">
        <v>503</v>
      </c>
      <c r="B24" s="2">
        <v>23</v>
      </c>
      <c r="C24" t="s">
        <v>40</v>
      </c>
      <c r="D24" s="13">
        <v>4211469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55">
        <f t="shared" si="0"/>
        <v>4211469</v>
      </c>
      <c r="U24">
        <v>503</v>
      </c>
    </row>
    <row r="25" spans="1:21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55">
        <f t="shared" si="0"/>
        <v>0</v>
      </c>
      <c r="U25">
        <v>504</v>
      </c>
    </row>
    <row r="26" spans="1:21">
      <c r="A26">
        <v>505</v>
      </c>
      <c r="B26" s="2">
        <v>25</v>
      </c>
      <c r="C26" t="s">
        <v>42</v>
      </c>
      <c r="D26" s="13">
        <v>0</v>
      </c>
      <c r="E26" s="13">
        <v>1821392</v>
      </c>
      <c r="F26" s="13">
        <v>570776</v>
      </c>
      <c r="G26" s="13">
        <v>0</v>
      </c>
      <c r="H26" s="13">
        <v>0</v>
      </c>
      <c r="I26" s="13">
        <v>1645477</v>
      </c>
      <c r="J26" s="13">
        <v>155974</v>
      </c>
      <c r="K26" s="13">
        <v>155974</v>
      </c>
      <c r="L26" s="13">
        <v>155974</v>
      </c>
      <c r="M26" s="13">
        <v>467922</v>
      </c>
      <c r="N26" s="13">
        <v>0</v>
      </c>
      <c r="O26" s="13">
        <v>0</v>
      </c>
      <c r="P26" s="13"/>
      <c r="Q26" s="13">
        <v>36922</v>
      </c>
      <c r="R26" s="13">
        <v>2457390</v>
      </c>
      <c r="S26" s="13">
        <v>0</v>
      </c>
      <c r="T26" s="55">
        <f t="shared" si="0"/>
        <v>6999879</v>
      </c>
      <c r="U26">
        <v>505</v>
      </c>
    </row>
    <row r="27" spans="1:21">
      <c r="A27">
        <v>506</v>
      </c>
      <c r="B27" s="2">
        <v>26</v>
      </c>
      <c r="C27" t="s">
        <v>43</v>
      </c>
      <c r="D27" s="13">
        <v>1540315</v>
      </c>
      <c r="E27" s="13">
        <v>2523227</v>
      </c>
      <c r="F27" s="13">
        <v>0</v>
      </c>
      <c r="G27" s="13">
        <v>12470872</v>
      </c>
      <c r="H27" s="13">
        <v>2322003</v>
      </c>
      <c r="I27" s="13">
        <v>0</v>
      </c>
      <c r="J27" s="13">
        <v>673841</v>
      </c>
      <c r="K27" s="13">
        <v>-2383721</v>
      </c>
      <c r="L27" s="13">
        <v>1668129</v>
      </c>
      <c r="M27" s="13">
        <v>-41751</v>
      </c>
      <c r="N27" s="13">
        <v>3178935</v>
      </c>
      <c r="O27" s="13">
        <v>-19133452</v>
      </c>
      <c r="P27" s="13">
        <v>710662</v>
      </c>
      <c r="Q27" s="13">
        <v>5128462</v>
      </c>
      <c r="R27" s="13">
        <v>0</v>
      </c>
      <c r="S27" s="13">
        <v>3143743</v>
      </c>
      <c r="T27" s="55">
        <f t="shared" si="0"/>
        <v>11843016</v>
      </c>
      <c r="U27">
        <v>506</v>
      </c>
    </row>
    <row r="28" spans="1:21">
      <c r="A28">
        <v>507</v>
      </c>
      <c r="B28" s="2">
        <v>27</v>
      </c>
      <c r="C28" t="s">
        <v>44</v>
      </c>
      <c r="D28" s="13">
        <v>840</v>
      </c>
      <c r="E28" s="13">
        <v>13981</v>
      </c>
      <c r="F28" s="13">
        <v>4876</v>
      </c>
      <c r="G28" s="13">
        <v>163410</v>
      </c>
      <c r="H28" s="13">
        <v>-3049</v>
      </c>
      <c r="I28" s="13">
        <v>0</v>
      </c>
      <c r="J28" s="13">
        <v>79365</v>
      </c>
      <c r="K28" s="13">
        <v>72703</v>
      </c>
      <c r="L28" s="13">
        <v>80318</v>
      </c>
      <c r="M28" s="13">
        <v>232386</v>
      </c>
      <c r="N28" s="13">
        <v>123100</v>
      </c>
      <c r="O28" s="13">
        <v>336870</v>
      </c>
      <c r="P28" s="13">
        <v>0</v>
      </c>
      <c r="Q28" s="13">
        <v>-38817</v>
      </c>
      <c r="R28" s="13">
        <v>16986014</v>
      </c>
      <c r="S28" s="13">
        <v>40844</v>
      </c>
      <c r="T28" s="55">
        <f t="shared" si="0"/>
        <v>17860455</v>
      </c>
      <c r="U28">
        <v>507</v>
      </c>
    </row>
    <row r="29" spans="1:21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961</v>
      </c>
      <c r="Q29" s="13">
        <v>0</v>
      </c>
      <c r="R29" s="13">
        <v>0</v>
      </c>
      <c r="S29" s="13">
        <v>0</v>
      </c>
      <c r="T29" s="55">
        <f t="shared" si="0"/>
        <v>961</v>
      </c>
      <c r="U29">
        <v>509</v>
      </c>
    </row>
    <row r="30" spans="1:21">
      <c r="A30">
        <v>510</v>
      </c>
      <c r="B30" s="2">
        <v>29</v>
      </c>
      <c r="C30" t="s">
        <v>46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1284420</v>
      </c>
      <c r="O30" s="13">
        <v>1289676</v>
      </c>
      <c r="P30" s="13">
        <v>0</v>
      </c>
      <c r="Q30" s="13">
        <v>1368892</v>
      </c>
      <c r="R30" s="13">
        <v>0</v>
      </c>
      <c r="S30" s="13">
        <v>0</v>
      </c>
      <c r="T30" s="55">
        <f t="shared" si="0"/>
        <v>3942988</v>
      </c>
      <c r="U30">
        <v>510</v>
      </c>
    </row>
    <row r="31" spans="1:21">
      <c r="A31">
        <v>551</v>
      </c>
      <c r="B31" s="2">
        <v>30</v>
      </c>
      <c r="C31" t="s">
        <v>47</v>
      </c>
      <c r="D31" s="13">
        <v>124081</v>
      </c>
      <c r="E31" s="13">
        <v>253701</v>
      </c>
      <c r="F31" s="13">
        <v>4833</v>
      </c>
      <c r="G31" s="13">
        <v>2069773</v>
      </c>
      <c r="H31" s="13">
        <v>197205</v>
      </c>
      <c r="I31" s="13">
        <v>176063</v>
      </c>
      <c r="J31" s="13">
        <v>1374385</v>
      </c>
      <c r="K31" s="13">
        <v>1254382</v>
      </c>
      <c r="L31" s="13">
        <v>1241582</v>
      </c>
      <c r="M31" s="13">
        <v>3870349</v>
      </c>
      <c r="N31" s="13">
        <v>1517616</v>
      </c>
      <c r="O31" s="13">
        <v>6271663</v>
      </c>
      <c r="P31" s="13">
        <v>0</v>
      </c>
      <c r="Q31" s="13">
        <v>766762</v>
      </c>
      <c r="R31" s="13">
        <v>10376</v>
      </c>
      <c r="S31" s="13">
        <v>344015</v>
      </c>
      <c r="T31" s="55">
        <f t="shared" si="0"/>
        <v>15606437</v>
      </c>
      <c r="U31">
        <v>551</v>
      </c>
    </row>
    <row r="32" spans="1:21">
      <c r="A32">
        <v>512</v>
      </c>
      <c r="B32" s="2">
        <v>31</v>
      </c>
      <c r="C32" t="s">
        <v>48</v>
      </c>
      <c r="D32" s="13">
        <v>225965</v>
      </c>
      <c r="E32" s="13">
        <v>2461483</v>
      </c>
      <c r="F32" s="13">
        <v>0</v>
      </c>
      <c r="G32" s="13">
        <v>10677930</v>
      </c>
      <c r="H32" s="13">
        <v>398385</v>
      </c>
      <c r="I32" s="13">
        <v>0</v>
      </c>
      <c r="J32" s="13">
        <v>8893182</v>
      </c>
      <c r="K32" s="13">
        <v>4624149</v>
      </c>
      <c r="L32" s="13">
        <v>5530965</v>
      </c>
      <c r="M32" s="13">
        <v>19048296</v>
      </c>
      <c r="N32" s="13">
        <v>10968477</v>
      </c>
      <c r="O32" s="13">
        <v>25844500</v>
      </c>
      <c r="P32" s="13">
        <v>0</v>
      </c>
      <c r="Q32" s="13">
        <v>7633839</v>
      </c>
      <c r="R32" s="13">
        <v>0</v>
      </c>
      <c r="S32" s="13">
        <v>3904036</v>
      </c>
      <c r="T32" s="55">
        <f t="shared" si="0"/>
        <v>81162911</v>
      </c>
      <c r="U32">
        <v>512</v>
      </c>
    </row>
    <row r="33" spans="1:21">
      <c r="A33">
        <v>513</v>
      </c>
      <c r="B33" s="2">
        <v>32</v>
      </c>
      <c r="C33" t="s">
        <v>49</v>
      </c>
      <c r="D33" s="13">
        <v>105308</v>
      </c>
      <c r="E33" s="13">
        <v>415668</v>
      </c>
      <c r="F33" s="13">
        <v>306360</v>
      </c>
      <c r="G33" s="13">
        <v>7040108</v>
      </c>
      <c r="H33" s="13">
        <v>639435</v>
      </c>
      <c r="I33" s="13">
        <v>599763</v>
      </c>
      <c r="J33" s="13">
        <v>3134671</v>
      </c>
      <c r="K33" s="13">
        <v>766636</v>
      </c>
      <c r="L33" s="13">
        <v>1499013</v>
      </c>
      <c r="M33" s="13">
        <v>5400320</v>
      </c>
      <c r="N33" s="13">
        <v>4205130</v>
      </c>
      <c r="O33" s="13">
        <v>9300772</v>
      </c>
      <c r="P33" s="13">
        <v>0</v>
      </c>
      <c r="Q33" s="13">
        <v>1240636</v>
      </c>
      <c r="R33" s="13">
        <v>518726</v>
      </c>
      <c r="S33" s="13">
        <v>1217400</v>
      </c>
      <c r="T33" s="55">
        <f t="shared" si="0"/>
        <v>30989626</v>
      </c>
      <c r="U33">
        <v>513</v>
      </c>
    </row>
    <row r="34" spans="1:21">
      <c r="A34">
        <v>514</v>
      </c>
      <c r="B34" s="2">
        <v>33</v>
      </c>
      <c r="C34" t="s">
        <v>50</v>
      </c>
      <c r="D34" s="13">
        <v>38081</v>
      </c>
      <c r="E34" s="13">
        <v>284482</v>
      </c>
      <c r="F34" s="13">
        <v>6316</v>
      </c>
      <c r="G34" s="13">
        <v>1114040</v>
      </c>
      <c r="H34" s="13">
        <v>407436</v>
      </c>
      <c r="I34" s="13">
        <v>147657</v>
      </c>
      <c r="J34" s="13">
        <v>148964</v>
      </c>
      <c r="K34" s="13">
        <v>170808</v>
      </c>
      <c r="L34" s="13">
        <v>143331</v>
      </c>
      <c r="M34" s="13">
        <v>463103</v>
      </c>
      <c r="N34" s="13">
        <v>1776487</v>
      </c>
      <c r="O34" s="13">
        <v>1789784</v>
      </c>
      <c r="P34" s="13">
        <v>66653</v>
      </c>
      <c r="Q34" s="13">
        <v>284518</v>
      </c>
      <c r="R34" s="13">
        <v>28766</v>
      </c>
      <c r="S34" s="13">
        <v>430067</v>
      </c>
      <c r="T34" s="55">
        <f t="shared" si="0"/>
        <v>6837390</v>
      </c>
      <c r="U34">
        <v>514</v>
      </c>
    </row>
    <row r="35" spans="1:21" ht="13.5" thickBot="1">
      <c r="B35" s="2">
        <v>34</v>
      </c>
      <c r="C35" s="9" t="s">
        <v>51</v>
      </c>
      <c r="D35" s="14">
        <f t="shared" ref="D35:T35" si="3">SUM(D20:D34)</f>
        <v>6255572</v>
      </c>
      <c r="E35" s="14">
        <f t="shared" si="3"/>
        <v>21359848</v>
      </c>
      <c r="F35" s="14">
        <f t="shared" si="3"/>
        <v>5825878</v>
      </c>
      <c r="G35" s="14">
        <f t="shared" si="3"/>
        <v>72739367</v>
      </c>
      <c r="H35" s="14">
        <f t="shared" si="3"/>
        <v>4909007</v>
      </c>
      <c r="I35" s="14">
        <f t="shared" si="3"/>
        <v>5293807</v>
      </c>
      <c r="J35" s="14">
        <f t="shared" si="3"/>
        <v>48012181</v>
      </c>
      <c r="K35" s="14">
        <f t="shared" si="3"/>
        <v>28918713</v>
      </c>
      <c r="L35" s="14">
        <f t="shared" si="3"/>
        <v>48190282</v>
      </c>
      <c r="M35" s="14">
        <f t="shared" si="3"/>
        <v>125121176</v>
      </c>
      <c r="N35" s="14">
        <f t="shared" si="3"/>
        <v>96604729</v>
      </c>
      <c r="O35" s="14">
        <f t="shared" si="3"/>
        <v>162048581</v>
      </c>
      <c r="P35" s="14">
        <f t="shared" si="3"/>
        <v>-2974942</v>
      </c>
      <c r="Q35" s="14">
        <f t="shared" si="3"/>
        <v>84248513</v>
      </c>
      <c r="R35" s="14">
        <f t="shared" si="3"/>
        <v>28537958</v>
      </c>
      <c r="S35" s="14">
        <f t="shared" si="3"/>
        <v>26385966</v>
      </c>
      <c r="T35" s="14">
        <f t="shared" si="3"/>
        <v>636355460</v>
      </c>
    </row>
    <row r="36" spans="1:21" ht="13.5" thickTop="1">
      <c r="B36" s="2">
        <v>35</v>
      </c>
      <c r="C36" s="11" t="s">
        <v>52</v>
      </c>
      <c r="D36" s="15">
        <f t="shared" ref="D36:I36" si="4">+D35/D13</f>
        <v>3.3846834758143061E-2</v>
      </c>
      <c r="E36" s="15">
        <f t="shared" si="4"/>
        <v>1.5823774056234065E-2</v>
      </c>
      <c r="F36" s="15">
        <f t="shared" si="4"/>
        <v>4.6937841909780127E-2</v>
      </c>
      <c r="G36" s="15">
        <f t="shared" si="4"/>
        <v>1.2797205455872304E-2</v>
      </c>
      <c r="H36" s="15">
        <f t="shared" si="4"/>
        <v>0.15060613591041572</v>
      </c>
      <c r="I36" s="15">
        <f t="shared" si="4"/>
        <v>3.1858161619565742E-2</v>
      </c>
      <c r="J36" s="15">
        <f t="shared" ref="J36:P36" si="5">+J35/J13</f>
        <v>1.6606023136697574E-2</v>
      </c>
      <c r="K36" s="15">
        <f t="shared" si="5"/>
        <v>1.4676212211639181E-2</v>
      </c>
      <c r="L36" s="15">
        <f t="shared" si="5"/>
        <v>1.4245017598509234E-2</v>
      </c>
      <c r="M36" s="15">
        <f t="shared" si="5"/>
        <v>1.5176033542212071E-2</v>
      </c>
      <c r="N36" s="15">
        <f t="shared" si="5"/>
        <v>1.5138646445601013E-2</v>
      </c>
      <c r="O36" s="15">
        <f t="shared" si="5"/>
        <v>1.6472320820392801E-2</v>
      </c>
      <c r="P36" s="15">
        <f t="shared" si="5"/>
        <v>-3.1425333009390814E-2</v>
      </c>
      <c r="Q36" s="15">
        <f>+Q35/Q13</f>
        <v>1.6082819103557428E-2</v>
      </c>
      <c r="R36" s="15">
        <f>+R35/R13</f>
        <v>8.2985957678204297E-2</v>
      </c>
      <c r="S36" s="15">
        <f>+S35/S13</f>
        <v>1.2307139698762475E-2</v>
      </c>
      <c r="T36" s="15">
        <f>+T35/T13</f>
        <v>1.5978348374973101E-2</v>
      </c>
    </row>
    <row r="37" spans="1:21">
      <c r="B37" s="2"/>
      <c r="C37" t="s">
        <v>95</v>
      </c>
      <c r="D37" s="17">
        <f t="shared" ref="D37:I37" si="6">+D36*1000</f>
        <v>33.846834758143061</v>
      </c>
      <c r="E37" s="17">
        <f t="shared" si="6"/>
        <v>15.823774056234065</v>
      </c>
      <c r="F37" s="17">
        <f t="shared" si="6"/>
        <v>46.937841909780126</v>
      </c>
      <c r="G37" s="17">
        <f t="shared" si="6"/>
        <v>12.797205455872303</v>
      </c>
      <c r="H37" s="17">
        <f t="shared" si="6"/>
        <v>150.60613591041573</v>
      </c>
      <c r="I37" s="17">
        <f t="shared" si="6"/>
        <v>31.858161619565742</v>
      </c>
      <c r="J37" s="17">
        <f t="shared" ref="J37:P37" si="7">+J36*1000</f>
        <v>16.606023136697573</v>
      </c>
      <c r="K37" s="17">
        <f t="shared" si="7"/>
        <v>14.67621221163918</v>
      </c>
      <c r="L37" s="17">
        <f t="shared" si="7"/>
        <v>14.245017598509234</v>
      </c>
      <c r="M37" s="17">
        <f t="shared" si="7"/>
        <v>15.176033542212071</v>
      </c>
      <c r="N37" s="17">
        <f t="shared" si="7"/>
        <v>15.138646445601013</v>
      </c>
      <c r="O37" s="17">
        <f t="shared" si="7"/>
        <v>16.472320820392802</v>
      </c>
      <c r="P37" s="17">
        <f t="shared" si="7"/>
        <v>-31.425333009390815</v>
      </c>
      <c r="Q37" s="17">
        <f>+Q36*1000</f>
        <v>16.08281910355743</v>
      </c>
      <c r="R37" s="17">
        <f>+R36*1000</f>
        <v>82.985957678204301</v>
      </c>
      <c r="S37" s="17">
        <f>+S36*1000</f>
        <v>12.307139698762475</v>
      </c>
      <c r="T37" s="17">
        <f>+T36*1000</f>
        <v>15.978348374973102</v>
      </c>
    </row>
    <row r="38" spans="1:21">
      <c r="C38" t="s">
        <v>88</v>
      </c>
      <c r="D38" s="17">
        <f t="shared" ref="D38:T38" si="8">+D21/(D13/1000)</f>
        <v>0</v>
      </c>
      <c r="E38" s="17">
        <f t="shared" si="8"/>
        <v>8.94033965054102</v>
      </c>
      <c r="F38" s="17">
        <f>+F21/(F13/1000)</f>
        <v>35.018401695147396</v>
      </c>
      <c r="G38" s="17">
        <f t="shared" si="8"/>
        <v>6.7871044777589882</v>
      </c>
      <c r="H38" s="17">
        <f t="shared" si="8"/>
        <v>26.861604540573708</v>
      </c>
      <c r="I38" s="17">
        <f>+I21/(I13/1000)</f>
        <v>16.398145250589764</v>
      </c>
      <c r="J38" s="17">
        <f t="shared" si="8"/>
        <v>10.402842921628043</v>
      </c>
      <c r="K38" s="17">
        <f t="shared" si="8"/>
        <v>10.595128620496455</v>
      </c>
      <c r="L38" s="17">
        <f t="shared" si="8"/>
        <v>10.129250829969166</v>
      </c>
      <c r="M38" s="17">
        <f t="shared" si="8"/>
        <v>10.336537995035815</v>
      </c>
      <c r="N38" s="17">
        <f t="shared" si="8"/>
        <v>10.236198806142667</v>
      </c>
      <c r="O38" s="17">
        <f t="shared" si="8"/>
        <v>12.179196023757351</v>
      </c>
      <c r="P38" s="17">
        <f>+P21/(P13/1000)</f>
        <v>-39.646529413628826</v>
      </c>
      <c r="Q38" s="17">
        <f t="shared" si="8"/>
        <v>11.565418904222401</v>
      </c>
      <c r="R38" s="17">
        <f t="shared" si="8"/>
        <v>24.823957730546777</v>
      </c>
      <c r="S38" s="17">
        <f t="shared" si="8"/>
        <v>7.5660377358490569</v>
      </c>
      <c r="T38" s="17">
        <f t="shared" si="8"/>
        <v>10.308271884951857</v>
      </c>
    </row>
    <row r="39" spans="1:21">
      <c r="C39" t="s">
        <v>92</v>
      </c>
      <c r="D39" s="17">
        <f t="shared" ref="D39:T39" si="9">+D37-D38</f>
        <v>33.846834758143061</v>
      </c>
      <c r="E39" s="17">
        <f t="shared" si="9"/>
        <v>6.8834344056930448</v>
      </c>
      <c r="F39" s="17">
        <f t="shared" si="9"/>
        <v>11.919440214632729</v>
      </c>
      <c r="G39" s="17">
        <f t="shared" si="9"/>
        <v>6.0101009781133152</v>
      </c>
      <c r="H39" s="17">
        <f t="shared" si="9"/>
        <v>123.74453136984202</v>
      </c>
      <c r="I39" s="17">
        <f t="shared" si="9"/>
        <v>15.460016368975978</v>
      </c>
      <c r="J39" s="17">
        <f t="shared" si="9"/>
        <v>6.2031802150695299</v>
      </c>
      <c r="K39" s="17">
        <f t="shared" si="9"/>
        <v>4.0810835911427255</v>
      </c>
      <c r="L39" s="17">
        <f t="shared" si="9"/>
        <v>4.1157667685400678</v>
      </c>
      <c r="M39" s="17">
        <f t="shared" si="9"/>
        <v>4.8394955471762557</v>
      </c>
      <c r="N39" s="17">
        <f t="shared" si="9"/>
        <v>4.9024476394583463</v>
      </c>
      <c r="O39" s="17">
        <f t="shared" si="9"/>
        <v>4.2931247966354515</v>
      </c>
      <c r="P39" s="17">
        <f t="shared" si="9"/>
        <v>8.221196404238011</v>
      </c>
      <c r="Q39" s="17">
        <f t="shared" si="9"/>
        <v>4.5174001993350288</v>
      </c>
      <c r="R39" s="17">
        <f t="shared" si="9"/>
        <v>58.16199994765752</v>
      </c>
      <c r="S39" s="17">
        <f t="shared" si="9"/>
        <v>4.7411019629134179</v>
      </c>
      <c r="T39" s="17">
        <f t="shared" si="9"/>
        <v>5.6700764900212448</v>
      </c>
    </row>
    <row r="40" spans="1:21">
      <c r="C40" s="67" t="s">
        <v>89</v>
      </c>
      <c r="D40" s="68">
        <f>+(((D35-D24-D28-D29)*0.2)+D29)/(D13/1000)</f>
        <v>2.2110842982361216</v>
      </c>
      <c r="E40" s="68">
        <f t="shared" ref="E40:T40" si="10">+(((E35-E21-E28-E29)*0.2)+E29)/(E13/1000)</f>
        <v>1.374615403990642</v>
      </c>
      <c r="F40" s="68">
        <f>+(((F35-F21-F28-F29)*0.2)+F29)/(F13/1000)</f>
        <v>2.3760310669599338</v>
      </c>
      <c r="G40" s="68">
        <f t="shared" si="10"/>
        <v>1.1962703756014248</v>
      </c>
      <c r="H40" s="68">
        <f t="shared" si="10"/>
        <v>24.767614664825896</v>
      </c>
      <c r="I40" s="68">
        <f>+(((I35-I21-I28-I29)*0.2)+I29)/(I13/1000)</f>
        <v>3.092003273795195</v>
      </c>
      <c r="J40" s="68">
        <f t="shared" si="10"/>
        <v>1.2351460319425744</v>
      </c>
      <c r="K40" s="68">
        <f t="shared" si="10"/>
        <v>0.80883738114378045</v>
      </c>
      <c r="L40" s="68">
        <f t="shared" si="10"/>
        <v>0.81840496346835045</v>
      </c>
      <c r="M40" s="68">
        <f t="shared" si="10"/>
        <v>0.96226185786283869</v>
      </c>
      <c r="N40" s="68">
        <f t="shared" si="10"/>
        <v>0.97663139921257824</v>
      </c>
      <c r="O40" s="68">
        <f t="shared" si="10"/>
        <v>0.85177635790087236</v>
      </c>
      <c r="P40" s="68">
        <f>+(((P35-P21-P28-P29)*0.2)+P29)/(P13/1000)</f>
        <v>1.6523603790127499</v>
      </c>
      <c r="Q40" s="68">
        <f t="shared" si="10"/>
        <v>0.90496205246737715</v>
      </c>
      <c r="R40" s="68">
        <f t="shared" si="10"/>
        <v>1.7536228259700077</v>
      </c>
      <c r="S40" s="68">
        <f t="shared" si="10"/>
        <v>0.94441023976238314</v>
      </c>
      <c r="T40" s="68">
        <f t="shared" si="10"/>
        <v>1.044342412552971</v>
      </c>
    </row>
    <row r="41" spans="1:21">
      <c r="C41" s="69" t="s">
        <v>94</v>
      </c>
      <c r="D41" s="70">
        <f>+(((D35-D24-D28-D29)*0.8)+D28)/(D13/1000)</f>
        <v>8.8488821556108661</v>
      </c>
      <c r="E41" s="70">
        <f t="shared" ref="E41:T41" si="11">+(((E35-E21-E28-E29)*0.8)+E28)/(E13/1000)</f>
        <v>5.5088190017024017</v>
      </c>
      <c r="F41" s="70">
        <f>+(((F35-F21-F28-F29)*0.8)+F28)/(F13/1000)</f>
        <v>9.5434091476727989</v>
      </c>
      <c r="G41" s="70">
        <f t="shared" si="11"/>
        <v>4.8138306025118913</v>
      </c>
      <c r="H41" s="70">
        <f t="shared" si="11"/>
        <v>98.976916705016109</v>
      </c>
      <c r="I41" s="70">
        <f>+(((I35-I21-I28-I29)*0.8)+I28)/(I13/1000)</f>
        <v>12.36801309518078</v>
      </c>
      <c r="J41" s="70">
        <f t="shared" si="11"/>
        <v>4.9680341831269583</v>
      </c>
      <c r="K41" s="70">
        <f t="shared" si="11"/>
        <v>3.2722462099989444</v>
      </c>
      <c r="L41" s="70">
        <f t="shared" si="11"/>
        <v>3.2973618050717173</v>
      </c>
      <c r="M41" s="70">
        <f t="shared" si="11"/>
        <v>3.8772336893134169</v>
      </c>
      <c r="N41" s="70">
        <f t="shared" si="11"/>
        <v>3.925816240245767</v>
      </c>
      <c r="O41" s="70">
        <f t="shared" si="11"/>
        <v>3.4413484387345776</v>
      </c>
      <c r="P41" s="70">
        <f>+(((P35-P21-P28-P29)*0.8)+P28)/(P13/1000)</f>
        <v>6.5688360252252629</v>
      </c>
      <c r="Q41" s="70">
        <f t="shared" si="11"/>
        <v>3.6124381468676514</v>
      </c>
      <c r="R41" s="70">
        <f t="shared" si="11"/>
        <v>56.408377121687515</v>
      </c>
      <c r="S41" s="70">
        <f t="shared" si="11"/>
        <v>3.7966917231510346</v>
      </c>
      <c r="T41" s="70">
        <f t="shared" si="11"/>
        <v>4.625734077468274</v>
      </c>
    </row>
    <row r="42" spans="1:21" ht="13.5" thickBot="1">
      <c r="B42" s="2"/>
      <c r="C42" s="9" t="s">
        <v>53</v>
      </c>
      <c r="D42" s="14">
        <f>+D35-D24</f>
        <v>2044103</v>
      </c>
      <c r="E42" s="14">
        <f>+E35-E21</f>
        <v>9291659</v>
      </c>
      <c r="F42" s="14">
        <f>+F35-F21</f>
        <v>1479429</v>
      </c>
      <c r="G42" s="14">
        <f>+G35-G21</f>
        <v>34161438</v>
      </c>
      <c r="H42" s="14">
        <f>+H35-H21</f>
        <v>4033453</v>
      </c>
      <c r="I42" s="14">
        <f>+I35-I21</f>
        <v>2568960</v>
      </c>
      <c r="J42" s="14">
        <f t="shared" ref="J42:T42" si="12">+J35-J21</f>
        <v>17934951</v>
      </c>
      <c r="K42" s="14">
        <f t="shared" si="12"/>
        <v>8041563</v>
      </c>
      <c r="L42" s="14">
        <f t="shared" si="12"/>
        <v>13923462</v>
      </c>
      <c r="M42" s="14">
        <f t="shared" si="12"/>
        <v>39899976</v>
      </c>
      <c r="N42" s="14">
        <f t="shared" si="12"/>
        <v>31284146</v>
      </c>
      <c r="O42" s="14">
        <f t="shared" si="12"/>
        <v>42234169</v>
      </c>
      <c r="P42" s="14">
        <f>+P35-P21</f>
        <v>778276</v>
      </c>
      <c r="Q42" s="14">
        <f t="shared" si="12"/>
        <v>23664026</v>
      </c>
      <c r="R42" s="14">
        <f t="shared" si="12"/>
        <v>20001272</v>
      </c>
      <c r="S42" s="14">
        <f t="shared" si="12"/>
        <v>10164714</v>
      </c>
      <c r="T42" s="14">
        <f t="shared" si="12"/>
        <v>225817090</v>
      </c>
    </row>
    <row r="43" spans="1:21" ht="13.5" thickTop="1">
      <c r="B43" s="2">
        <v>36</v>
      </c>
      <c r="C43" t="s">
        <v>54</v>
      </c>
      <c r="D43" s="3" t="s">
        <v>55</v>
      </c>
      <c r="E43" s="3" t="s">
        <v>55</v>
      </c>
      <c r="F43" s="3" t="s">
        <v>55</v>
      </c>
      <c r="G43" s="3" t="s">
        <v>55</v>
      </c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 t="s">
        <v>55</v>
      </c>
      <c r="O43" s="3" t="s">
        <v>55</v>
      </c>
      <c r="P43" s="3" t="s">
        <v>55</v>
      </c>
      <c r="Q43" s="3" t="s">
        <v>55</v>
      </c>
      <c r="R43" s="3" t="s">
        <v>55</v>
      </c>
      <c r="S43" s="3" t="s">
        <v>55</v>
      </c>
      <c r="T43" s="3" t="s">
        <v>55</v>
      </c>
    </row>
    <row r="44" spans="1:21">
      <c r="B44" s="2">
        <v>37</v>
      </c>
      <c r="C44" t="s">
        <v>56</v>
      </c>
      <c r="D44" s="3" t="s">
        <v>58</v>
      </c>
      <c r="E44" s="3" t="s">
        <v>58</v>
      </c>
      <c r="F44" s="3" t="s">
        <v>58</v>
      </c>
      <c r="G44" s="3" t="s">
        <v>58</v>
      </c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 t="s">
        <v>58</v>
      </c>
      <c r="O44" s="3" t="s">
        <v>58</v>
      </c>
      <c r="P44" s="3" t="s">
        <v>58</v>
      </c>
      <c r="Q44" s="3" t="s">
        <v>58</v>
      </c>
      <c r="R44" s="3" t="s">
        <v>58</v>
      </c>
      <c r="S44" s="3" t="s">
        <v>58</v>
      </c>
      <c r="T44" s="3" t="s">
        <v>58</v>
      </c>
    </row>
    <row r="45" spans="1:21">
      <c r="B45" s="2">
        <v>38</v>
      </c>
      <c r="C45" t="s">
        <v>59</v>
      </c>
      <c r="D45" s="13">
        <v>0</v>
      </c>
      <c r="E45" s="13">
        <v>673090</v>
      </c>
      <c r="F45" s="13">
        <v>0</v>
      </c>
      <c r="G45" s="13">
        <v>3829022</v>
      </c>
      <c r="H45" s="13"/>
      <c r="I45" s="13"/>
      <c r="J45" s="13">
        <v>1370873</v>
      </c>
      <c r="K45" s="13">
        <v>959423</v>
      </c>
      <c r="L45" s="13">
        <v>1547801</v>
      </c>
      <c r="M45" s="13">
        <f>SUM(J45:L45)</f>
        <v>3878097</v>
      </c>
      <c r="N45" s="13">
        <v>2912758</v>
      </c>
      <c r="O45" s="13">
        <v>5540933</v>
      </c>
      <c r="P45" s="13"/>
      <c r="Q45" s="13">
        <v>2720534</v>
      </c>
      <c r="R45" s="13"/>
      <c r="S45" s="13">
        <v>1555380</v>
      </c>
      <c r="T45" s="13">
        <f>SUM(D45:L45)+SUM(N45:S45)</f>
        <v>21109814</v>
      </c>
    </row>
    <row r="46" spans="1:21">
      <c r="B46" s="2">
        <v>39</v>
      </c>
      <c r="C46" t="s">
        <v>60</v>
      </c>
      <c r="D46" s="13">
        <v>0</v>
      </c>
      <c r="E46" s="13">
        <v>11514</v>
      </c>
      <c r="F46" s="13">
        <v>0</v>
      </c>
      <c r="G46" s="13">
        <v>8193</v>
      </c>
      <c r="H46" s="13"/>
      <c r="I46" s="13"/>
      <c r="J46" s="13">
        <v>11181</v>
      </c>
      <c r="K46" s="13">
        <v>11192</v>
      </c>
      <c r="L46" s="13">
        <v>11111</v>
      </c>
      <c r="M46" s="13">
        <v>11156</v>
      </c>
      <c r="N46" s="13">
        <v>11048</v>
      </c>
      <c r="O46" s="13">
        <v>9370</v>
      </c>
      <c r="P46" s="13"/>
      <c r="Q46" s="13">
        <v>10018</v>
      </c>
      <c r="R46" s="13"/>
      <c r="S46" s="13">
        <v>7981</v>
      </c>
      <c r="T46" s="13">
        <f>+(E46*E45+G46*G45+J46*J45+K46*K45+L46*L45+N46*N45+O46*O45+Q46*Q45+S46*S45)/T45</f>
        <v>9765.6396040249329</v>
      </c>
    </row>
    <row r="47" spans="1:21">
      <c r="B47" s="2">
        <v>40</v>
      </c>
      <c r="C47" t="s">
        <v>61</v>
      </c>
      <c r="D47" s="60">
        <v>0</v>
      </c>
      <c r="E47" s="60">
        <v>17.158999999999999</v>
      </c>
      <c r="F47" s="60">
        <v>0</v>
      </c>
      <c r="G47" s="60">
        <v>9.9380000000000006</v>
      </c>
      <c r="H47" s="60"/>
      <c r="I47" s="60"/>
      <c r="J47" s="60">
        <v>0</v>
      </c>
      <c r="K47" s="60">
        <v>0</v>
      </c>
      <c r="L47" s="60">
        <v>0</v>
      </c>
      <c r="M47" s="60">
        <v>21.225999999999999</v>
      </c>
      <c r="N47" s="60">
        <v>20.634</v>
      </c>
      <c r="O47" s="60">
        <v>21.001000000000001</v>
      </c>
      <c r="P47" s="60"/>
      <c r="Q47" s="60">
        <v>22.484000000000002</v>
      </c>
      <c r="R47" s="60"/>
      <c r="S47" s="60">
        <v>10.151999999999999</v>
      </c>
      <c r="T47" s="60"/>
    </row>
    <row r="48" spans="1:21">
      <c r="B48" s="2">
        <v>41</v>
      </c>
      <c r="C48" t="s">
        <v>62</v>
      </c>
      <c r="D48" s="60">
        <v>0</v>
      </c>
      <c r="E48" s="60">
        <v>17.552</v>
      </c>
      <c r="F48" s="60">
        <v>0</v>
      </c>
      <c r="G48" s="60">
        <v>9.9369999999999994</v>
      </c>
      <c r="H48" s="60"/>
      <c r="I48" s="60"/>
      <c r="J48" s="60">
        <v>21.597000000000001</v>
      </c>
      <c r="K48" s="60">
        <v>21.603000000000002</v>
      </c>
      <c r="L48" s="60">
        <v>21.576000000000001</v>
      </c>
      <c r="M48" s="60">
        <v>21.59</v>
      </c>
      <c r="N48" s="60">
        <v>22.036000000000001</v>
      </c>
      <c r="O48" s="60">
        <v>21.37</v>
      </c>
      <c r="P48" s="60"/>
      <c r="Q48" s="60">
        <v>22.306999999999999</v>
      </c>
      <c r="R48" s="60"/>
      <c r="S48" s="60">
        <v>10.202999999999999</v>
      </c>
      <c r="T48" s="60"/>
    </row>
    <row r="49" spans="2:20">
      <c r="B49" s="2">
        <v>42</v>
      </c>
      <c r="C49" t="s">
        <v>63</v>
      </c>
      <c r="D49" s="60">
        <v>0</v>
      </c>
      <c r="E49" s="60">
        <v>0.76200000000000001</v>
      </c>
      <c r="F49" s="60">
        <v>0</v>
      </c>
      <c r="G49" s="60">
        <v>0.60699999999999998</v>
      </c>
      <c r="H49" s="60"/>
      <c r="I49" s="60"/>
      <c r="J49" s="60">
        <v>0.96599999999999997</v>
      </c>
      <c r="K49" s="60">
        <v>0.96499999999999997</v>
      </c>
      <c r="L49" s="60">
        <v>0.97099999999999997</v>
      </c>
      <c r="M49" s="60">
        <v>0.96799999999999997</v>
      </c>
      <c r="N49" s="60">
        <v>0.997</v>
      </c>
      <c r="O49" s="60">
        <v>1.1399999999999999</v>
      </c>
      <c r="P49" s="60"/>
      <c r="Q49" s="60">
        <v>1.111</v>
      </c>
      <c r="R49" s="60"/>
      <c r="S49" s="60">
        <v>0.63900000000000001</v>
      </c>
      <c r="T49" s="60"/>
    </row>
    <row r="50" spans="2:20">
      <c r="B50" s="2">
        <v>43</v>
      </c>
      <c r="C50" t="s">
        <v>64</v>
      </c>
      <c r="D50" s="60">
        <v>0</v>
      </c>
      <c r="E50" s="60">
        <v>8.9999999999999993E-3</v>
      </c>
      <c r="F50" s="60">
        <v>0</v>
      </c>
      <c r="G50" s="60">
        <v>7.0000000000000001E-3</v>
      </c>
      <c r="H50" s="60"/>
      <c r="I50" s="60"/>
      <c r="J50" s="60">
        <v>0.01</v>
      </c>
      <c r="K50" s="60">
        <v>0.01</v>
      </c>
      <c r="L50" s="60">
        <v>0.01</v>
      </c>
      <c r="M50" s="60">
        <v>0.01</v>
      </c>
      <c r="N50" s="60">
        <v>0.01</v>
      </c>
      <c r="O50" s="60">
        <v>1.2E-2</v>
      </c>
      <c r="P50" s="60"/>
      <c r="Q50" s="60">
        <v>1.2E-2</v>
      </c>
      <c r="R50" s="60"/>
      <c r="S50" s="60">
        <v>7.0000000000000001E-3</v>
      </c>
      <c r="T50" s="60"/>
    </row>
    <row r="51" spans="2:20">
      <c r="B51" s="2">
        <v>36</v>
      </c>
      <c r="C51" t="s">
        <v>54</v>
      </c>
      <c r="D51" s="3" t="s">
        <v>65</v>
      </c>
      <c r="E51" s="3" t="s">
        <v>65</v>
      </c>
      <c r="F51" s="3" t="s">
        <v>65</v>
      </c>
      <c r="G51" s="3" t="s">
        <v>65</v>
      </c>
      <c r="H51" s="3" t="s">
        <v>65</v>
      </c>
      <c r="I51" s="3" t="s">
        <v>65</v>
      </c>
      <c r="J51" s="3" t="s">
        <v>65</v>
      </c>
      <c r="K51" s="3" t="s">
        <v>65</v>
      </c>
      <c r="L51" s="3" t="s">
        <v>65</v>
      </c>
      <c r="M51" s="3" t="s">
        <v>65</v>
      </c>
      <c r="N51" s="3" t="s">
        <v>65</v>
      </c>
      <c r="O51" s="3" t="s">
        <v>65</v>
      </c>
      <c r="P51" s="3" t="s">
        <v>65</v>
      </c>
      <c r="Q51" s="3" t="s">
        <v>65</v>
      </c>
      <c r="R51" s="3" t="s">
        <v>65</v>
      </c>
      <c r="S51" s="3" t="s">
        <v>65</v>
      </c>
      <c r="T51" s="3" t="s">
        <v>65</v>
      </c>
    </row>
    <row r="52" spans="2:20">
      <c r="B52" s="2">
        <v>37</v>
      </c>
      <c r="C52" t="s">
        <v>56</v>
      </c>
      <c r="D52" s="3" t="s">
        <v>66</v>
      </c>
      <c r="E52" s="3" t="s">
        <v>66</v>
      </c>
      <c r="F52" s="3" t="s">
        <v>66</v>
      </c>
      <c r="G52" s="3" t="s">
        <v>66</v>
      </c>
      <c r="H52" s="3" t="s">
        <v>66</v>
      </c>
      <c r="I52" s="3" t="s">
        <v>66</v>
      </c>
      <c r="J52" s="3" t="s">
        <v>66</v>
      </c>
      <c r="K52" s="3" t="s">
        <v>66</v>
      </c>
      <c r="L52" s="3" t="s">
        <v>66</v>
      </c>
      <c r="M52" s="3" t="s">
        <v>66</v>
      </c>
      <c r="N52" s="3" t="s">
        <v>66</v>
      </c>
      <c r="O52" s="3" t="s">
        <v>66</v>
      </c>
      <c r="P52" s="3" t="s">
        <v>66</v>
      </c>
      <c r="Q52" s="3" t="s">
        <v>66</v>
      </c>
      <c r="R52" s="3" t="s">
        <v>66</v>
      </c>
      <c r="S52" s="3" t="s">
        <v>66</v>
      </c>
      <c r="T52" s="3" t="s">
        <v>66</v>
      </c>
    </row>
    <row r="53" spans="2:20">
      <c r="B53" s="2">
        <v>38</v>
      </c>
      <c r="C53" t="s">
        <v>59</v>
      </c>
      <c r="D53" s="64">
        <v>0</v>
      </c>
      <c r="E53" s="64">
        <v>0</v>
      </c>
      <c r="F53" s="64">
        <v>1312477</v>
      </c>
      <c r="G53" s="64"/>
      <c r="H53" s="64">
        <v>358806</v>
      </c>
      <c r="I53" s="64">
        <v>1823779</v>
      </c>
      <c r="J53" s="64"/>
      <c r="K53" s="64"/>
      <c r="L53" s="64"/>
      <c r="M53" s="64"/>
      <c r="N53" s="64"/>
      <c r="O53" s="64"/>
      <c r="P53" s="64">
        <v>1516478</v>
      </c>
      <c r="Q53" s="64">
        <v>97562</v>
      </c>
      <c r="R53" s="64">
        <v>3518586</v>
      </c>
      <c r="S53" s="64"/>
      <c r="T53" s="64">
        <f>SUM(D53:L53)+SUM(N53:S53)</f>
        <v>8627688</v>
      </c>
    </row>
    <row r="54" spans="2:20">
      <c r="B54" s="2">
        <v>39</v>
      </c>
      <c r="C54" t="s">
        <v>60</v>
      </c>
      <c r="D54" s="64">
        <v>0</v>
      </c>
      <c r="E54" s="64">
        <v>0</v>
      </c>
      <c r="F54" s="64">
        <v>1043</v>
      </c>
      <c r="G54" s="64"/>
      <c r="H54" s="64">
        <v>1053</v>
      </c>
      <c r="I54" s="64">
        <v>1053</v>
      </c>
      <c r="J54" s="64"/>
      <c r="K54" s="64"/>
      <c r="L54" s="64"/>
      <c r="M54" s="64"/>
      <c r="N54" s="64"/>
      <c r="O54" s="64"/>
      <c r="P54" s="64">
        <v>1060</v>
      </c>
      <c r="Q54" s="64">
        <v>1052</v>
      </c>
      <c r="R54" s="64">
        <v>1045</v>
      </c>
      <c r="S54" s="64"/>
      <c r="T54" s="64">
        <f>+(+F54*F53+H54*H53+I54*I53+P54*P53+Q54*Q53+R54*R53)/T53</f>
        <v>1049.4352357201606</v>
      </c>
    </row>
    <row r="55" spans="2:20">
      <c r="B55" s="2">
        <v>40</v>
      </c>
      <c r="C55" t="s">
        <v>61</v>
      </c>
      <c r="D55" s="65">
        <v>0</v>
      </c>
      <c r="E55" s="65">
        <v>0</v>
      </c>
      <c r="F55" s="65">
        <v>0</v>
      </c>
      <c r="G55" s="65"/>
      <c r="H55" s="65">
        <v>0</v>
      </c>
      <c r="I55" s="65">
        <v>0</v>
      </c>
      <c r="J55" s="65"/>
      <c r="K55" s="65"/>
      <c r="L55" s="65"/>
      <c r="M55" s="65"/>
      <c r="N55" s="65"/>
      <c r="O55" s="65"/>
      <c r="P55" s="65">
        <v>0</v>
      </c>
      <c r="Q55" s="65">
        <v>0</v>
      </c>
      <c r="R55" s="65">
        <v>0</v>
      </c>
      <c r="S55" s="65"/>
      <c r="T55" s="65"/>
    </row>
    <row r="56" spans="2:20">
      <c r="B56" s="2">
        <v>41</v>
      </c>
      <c r="C56" t="s">
        <v>62</v>
      </c>
      <c r="D56" s="65">
        <v>0</v>
      </c>
      <c r="E56" s="65">
        <v>0</v>
      </c>
      <c r="F56" s="65">
        <v>3.516</v>
      </c>
      <c r="G56" s="65"/>
      <c r="H56" s="65">
        <v>2.44</v>
      </c>
      <c r="I56" s="65">
        <v>1.494</v>
      </c>
      <c r="J56" s="65"/>
      <c r="K56" s="65"/>
      <c r="L56" s="65"/>
      <c r="M56" s="65"/>
      <c r="N56" s="65"/>
      <c r="O56" s="65"/>
      <c r="P56" s="65">
        <v>-2.4750000000000001</v>
      </c>
      <c r="Q56" s="65">
        <v>-1.0580000000000001</v>
      </c>
      <c r="R56" s="65">
        <v>2.4260000000000002</v>
      </c>
      <c r="S56" s="65"/>
      <c r="T56" s="65"/>
    </row>
    <row r="57" spans="2:20">
      <c r="B57" s="2">
        <v>42</v>
      </c>
      <c r="C57" t="s">
        <v>63</v>
      </c>
      <c r="D57" s="65">
        <v>0</v>
      </c>
      <c r="E57" s="65">
        <v>0</v>
      </c>
      <c r="F57" s="65">
        <v>3.371</v>
      </c>
      <c r="G57" s="65"/>
      <c r="H57" s="65">
        <v>2.3180000000000001</v>
      </c>
      <c r="I57" s="65">
        <v>1.419</v>
      </c>
      <c r="J57" s="65"/>
      <c r="K57" s="65"/>
      <c r="L57" s="65"/>
      <c r="M57" s="65"/>
      <c r="N57" s="65"/>
      <c r="O57" s="65"/>
      <c r="P57" s="65">
        <v>-2.335</v>
      </c>
      <c r="Q57" s="65">
        <v>-1.006</v>
      </c>
      <c r="R57" s="65">
        <v>2.3210000000000002</v>
      </c>
      <c r="S57" s="65"/>
      <c r="T57" s="65"/>
    </row>
    <row r="58" spans="2:20">
      <c r="B58" s="2">
        <v>43</v>
      </c>
      <c r="C58" t="s">
        <v>64</v>
      </c>
      <c r="D58" s="65">
        <v>0</v>
      </c>
      <c r="E58" s="65">
        <v>0</v>
      </c>
      <c r="F58" s="65">
        <v>3.6999999999999998E-2</v>
      </c>
      <c r="G58" s="65"/>
      <c r="H58" s="65">
        <v>2.7E-2</v>
      </c>
      <c r="I58" s="65">
        <v>1.6E-2</v>
      </c>
      <c r="J58" s="65"/>
      <c r="K58" s="65"/>
      <c r="L58" s="65"/>
      <c r="M58" s="65"/>
      <c r="N58" s="65"/>
      <c r="O58" s="65"/>
      <c r="P58" s="65">
        <v>-0.04</v>
      </c>
      <c r="Q58" s="65">
        <v>0</v>
      </c>
      <c r="R58" s="65">
        <v>2.5000000000000001E-2</v>
      </c>
      <c r="S58" s="65"/>
      <c r="T58" s="65"/>
    </row>
    <row r="59" spans="2:20">
      <c r="B59" s="2">
        <v>36</v>
      </c>
      <c r="C59" t="s">
        <v>54</v>
      </c>
      <c r="D59" s="3" t="s">
        <v>67</v>
      </c>
      <c r="E59" s="3" t="s">
        <v>67</v>
      </c>
      <c r="F59" s="3" t="s">
        <v>67</v>
      </c>
      <c r="G59" s="3" t="s">
        <v>67</v>
      </c>
      <c r="H59" s="3" t="s">
        <v>67</v>
      </c>
      <c r="I59" s="3" t="s">
        <v>67</v>
      </c>
      <c r="J59" s="3" t="s">
        <v>67</v>
      </c>
      <c r="K59" s="3" t="s">
        <v>67</v>
      </c>
      <c r="L59" s="3" t="s">
        <v>67</v>
      </c>
      <c r="M59" s="3" t="s">
        <v>67</v>
      </c>
      <c r="N59" s="3" t="s">
        <v>67</v>
      </c>
      <c r="O59" s="3" t="s">
        <v>67</v>
      </c>
      <c r="P59" s="3" t="s">
        <v>67</v>
      </c>
      <c r="Q59" s="3" t="s">
        <v>67</v>
      </c>
      <c r="R59" s="3" t="s">
        <v>67</v>
      </c>
      <c r="S59" s="3" t="s">
        <v>67</v>
      </c>
      <c r="T59" s="3" t="s">
        <v>67</v>
      </c>
    </row>
    <row r="60" spans="2:20">
      <c r="B60" s="2">
        <v>37</v>
      </c>
      <c r="C60" t="s">
        <v>56</v>
      </c>
      <c r="D60" s="3" t="s">
        <v>73</v>
      </c>
      <c r="E60" s="3" t="s">
        <v>73</v>
      </c>
      <c r="F60" s="3" t="s">
        <v>70</v>
      </c>
      <c r="G60" s="3" t="s">
        <v>70</v>
      </c>
      <c r="H60" s="3" t="s">
        <v>70</v>
      </c>
      <c r="I60" s="3" t="s">
        <v>70</v>
      </c>
      <c r="J60" s="3" t="s">
        <v>70</v>
      </c>
      <c r="K60" s="3" t="s">
        <v>70</v>
      </c>
      <c r="L60" s="3" t="s">
        <v>70</v>
      </c>
      <c r="M60" s="3" t="s">
        <v>70</v>
      </c>
      <c r="N60" s="3" t="s">
        <v>70</v>
      </c>
      <c r="O60" s="3" t="s">
        <v>70</v>
      </c>
      <c r="P60" s="3" t="s">
        <v>70</v>
      </c>
      <c r="Q60" s="3" t="s">
        <v>70</v>
      </c>
      <c r="R60" s="3" t="s">
        <v>70</v>
      </c>
      <c r="S60" s="3" t="s">
        <v>70</v>
      </c>
      <c r="T60" s="3" t="s">
        <v>70</v>
      </c>
    </row>
    <row r="61" spans="2:20">
      <c r="B61" s="2">
        <v>38</v>
      </c>
      <c r="C61" t="s">
        <v>59</v>
      </c>
      <c r="D61" s="55">
        <v>0</v>
      </c>
      <c r="E61" s="55">
        <v>3415</v>
      </c>
      <c r="F61" s="55">
        <v>0</v>
      </c>
      <c r="G61" s="55">
        <v>8193</v>
      </c>
      <c r="H61" s="55"/>
      <c r="I61" s="55"/>
      <c r="J61" s="55">
        <v>6288</v>
      </c>
      <c r="K61" s="55">
        <v>1850</v>
      </c>
      <c r="L61" s="55">
        <v>10747</v>
      </c>
      <c r="M61" s="55">
        <f>SUM(J61:L61)</f>
        <v>18885</v>
      </c>
      <c r="N61" s="55">
        <v>14206</v>
      </c>
      <c r="O61" s="55">
        <v>23611</v>
      </c>
      <c r="P61" s="55"/>
      <c r="Q61" s="55"/>
      <c r="R61" s="55"/>
      <c r="S61" s="55">
        <v>6318</v>
      </c>
      <c r="T61" s="55">
        <f>SUM(D61:L61)+SUM(N61:S61)</f>
        <v>74628</v>
      </c>
    </row>
    <row r="62" spans="2:20">
      <c r="B62" s="2">
        <v>39</v>
      </c>
      <c r="C62" t="s">
        <v>60</v>
      </c>
      <c r="D62" s="55">
        <v>0</v>
      </c>
      <c r="E62" s="55">
        <v>140000</v>
      </c>
      <c r="F62" s="55">
        <v>0</v>
      </c>
      <c r="G62" s="55">
        <v>140000</v>
      </c>
      <c r="H62" s="55"/>
      <c r="I62" s="55"/>
      <c r="J62" s="55">
        <v>140000</v>
      </c>
      <c r="K62" s="55">
        <v>140000</v>
      </c>
      <c r="L62" s="55">
        <v>140000</v>
      </c>
      <c r="M62" s="55">
        <v>140000</v>
      </c>
      <c r="N62" s="55">
        <v>140000</v>
      </c>
      <c r="O62" s="55">
        <v>140000</v>
      </c>
      <c r="P62" s="55"/>
      <c r="Q62" s="55"/>
      <c r="R62" s="55"/>
      <c r="S62" s="55">
        <v>140000</v>
      </c>
      <c r="T62" s="55">
        <f>+(D62*D61+E62*E61+G62*G61+H62*H61+J62*J61+K62*K61+L62*L61+N62*N61+O62*O61+P62*P61+Q62*Q61+S62*S61)/T61</f>
        <v>140000</v>
      </c>
    </row>
    <row r="63" spans="2:20">
      <c r="B63" s="2">
        <v>40</v>
      </c>
      <c r="C63" t="s">
        <v>61</v>
      </c>
      <c r="D63" s="60">
        <v>0</v>
      </c>
      <c r="E63" s="60">
        <v>74.408000000000001</v>
      </c>
      <c r="F63" s="60">
        <v>0</v>
      </c>
      <c r="G63" s="60">
        <v>64.341999999999999</v>
      </c>
      <c r="H63" s="60"/>
      <c r="I63" s="60"/>
      <c r="J63" s="60">
        <v>0</v>
      </c>
      <c r="K63" s="60">
        <v>0</v>
      </c>
      <c r="L63" s="60">
        <v>0</v>
      </c>
      <c r="M63" s="60">
        <v>79.016999999999996</v>
      </c>
      <c r="N63" s="60">
        <v>79.894000000000005</v>
      </c>
      <c r="O63" s="60">
        <v>59.570999999999998</v>
      </c>
      <c r="P63" s="60"/>
      <c r="Q63" s="60"/>
      <c r="R63" s="60"/>
      <c r="S63" s="60">
        <v>55.646999999999998</v>
      </c>
      <c r="T63" s="60"/>
    </row>
    <row r="64" spans="2:20">
      <c r="B64" s="2">
        <v>41</v>
      </c>
      <c r="C64" t="s">
        <v>62</v>
      </c>
      <c r="D64" s="60">
        <v>0</v>
      </c>
      <c r="E64" s="60">
        <v>0</v>
      </c>
      <c r="F64" s="60">
        <v>0</v>
      </c>
      <c r="G64" s="60">
        <v>0</v>
      </c>
      <c r="H64" s="60"/>
      <c r="I64" s="60"/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/>
      <c r="Q64" s="60"/>
      <c r="R64" s="60"/>
      <c r="S64" s="60">
        <v>0</v>
      </c>
      <c r="T64" s="60"/>
    </row>
    <row r="65" spans="2:20">
      <c r="B65" s="2">
        <v>42</v>
      </c>
      <c r="C65" t="s">
        <v>63</v>
      </c>
      <c r="D65" s="60">
        <v>0</v>
      </c>
      <c r="E65" s="60">
        <v>12.654999999999999</v>
      </c>
      <c r="F65" s="60">
        <v>0</v>
      </c>
      <c r="G65" s="60">
        <v>10.943</v>
      </c>
      <c r="H65" s="60"/>
      <c r="I65" s="60"/>
      <c r="J65" s="60">
        <v>12.718999999999999</v>
      </c>
      <c r="K65" s="60">
        <v>13.868</v>
      </c>
      <c r="L65" s="60">
        <v>13.785</v>
      </c>
      <c r="M65" s="60">
        <v>13.438000000000001</v>
      </c>
      <c r="N65" s="60">
        <v>13.587999999999999</v>
      </c>
      <c r="O65" s="60">
        <v>10.131</v>
      </c>
      <c r="P65" s="60"/>
      <c r="Q65" s="60"/>
      <c r="R65" s="60"/>
      <c r="S65" s="60">
        <v>9.4640000000000004</v>
      </c>
      <c r="T65" s="60"/>
    </row>
    <row r="66" spans="2:20">
      <c r="B66" s="2">
        <v>43</v>
      </c>
      <c r="C66" t="s">
        <v>64</v>
      </c>
      <c r="D66" s="60">
        <v>0</v>
      </c>
      <c r="E66" s="60">
        <v>0</v>
      </c>
      <c r="F66" s="60">
        <v>0</v>
      </c>
      <c r="G66" s="60">
        <v>0</v>
      </c>
      <c r="H66" s="60"/>
      <c r="I66" s="60"/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/>
      <c r="Q66" s="60"/>
      <c r="R66" s="60"/>
      <c r="S66" s="60">
        <v>0</v>
      </c>
      <c r="T66" s="60"/>
    </row>
    <row r="67" spans="2:20" ht="13.5" thickBot="1">
      <c r="B67" s="2">
        <v>44</v>
      </c>
      <c r="C67" s="23" t="s">
        <v>71</v>
      </c>
      <c r="D67" s="24">
        <f>(+((D45*2000*D46)+(D53*1000*D54)+(D62*42*D61))/D13)*1</f>
        <v>0</v>
      </c>
      <c r="E67" s="24">
        <f>+((E45*2000*E46)+(E53*1000*E54)+(E62*42*E61))/E13</f>
        <v>11497.503233673468</v>
      </c>
      <c r="F67" s="24">
        <f t="shared" ref="F67:T67" si="13">+((F45*2000*F46)+(F53*1000*F54)+(F62*42*F61))/F13</f>
        <v>11029.040767328128</v>
      </c>
      <c r="G67" s="24">
        <f t="shared" si="13"/>
        <v>11046.883382207332</v>
      </c>
      <c r="H67" s="24">
        <f t="shared" si="13"/>
        <v>11591.431753336401</v>
      </c>
      <c r="I67" s="24">
        <f t="shared" si="13"/>
        <v>11557.214909007751</v>
      </c>
      <c r="J67" s="24">
        <f t="shared" si="13"/>
        <v>10615.624678037293</v>
      </c>
      <c r="K67" s="24">
        <f t="shared" si="13"/>
        <v>10904.424999797</v>
      </c>
      <c r="L67" s="24">
        <f t="shared" si="13"/>
        <v>10185.889499038858</v>
      </c>
      <c r="M67" s="24">
        <f t="shared" si="13"/>
        <v>10508.521406350974</v>
      </c>
      <c r="N67" s="24">
        <f t="shared" si="13"/>
        <v>10098.805711409468</v>
      </c>
      <c r="O67" s="24">
        <f t="shared" si="13"/>
        <v>10569.204947655579</v>
      </c>
      <c r="P67" s="24">
        <f t="shared" si="13"/>
        <v>16980.222041471687</v>
      </c>
      <c r="Q67" s="24">
        <f t="shared" si="13"/>
        <v>10425.144551875119</v>
      </c>
      <c r="R67" s="24">
        <f t="shared" si="13"/>
        <v>10692.177912058833</v>
      </c>
      <c r="S67" s="24">
        <f t="shared" si="13"/>
        <v>11597.311418704488</v>
      </c>
      <c r="T67" s="24">
        <f t="shared" si="13"/>
        <v>10590.908418974384</v>
      </c>
    </row>
    <row r="68" spans="2:20" s="66" customFormat="1" ht="13.5" thickTop="1"/>
    <row r="69" spans="2:20">
      <c r="E69" s="48"/>
      <c r="F69" s="48"/>
      <c r="G69" s="48"/>
    </row>
  </sheetData>
  <phoneticPr fontId="0" type="noConversion"/>
  <pageMargins left="0.5" right="0.5" top="1" bottom="0.75" header="0.5" footer="0.5"/>
  <pageSetup scale="40" orientation="landscape" r:id="rId1"/>
  <headerFooter alignWithMargins="0">
    <oddHeader>&amp;C&amp;"Arial,Bold"&amp;11&amp;A</oddHeader>
    <oddFooter>&amp;L&amp;"Arial,Bold"&amp;9&amp;F&amp;R&amp;"Arial,Bold"&amp;9&amp;D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Normal="100" workbookViewId="0">
      <pane xSplit="3" ySplit="1" topLeftCell="D2" activePane="bottomRight" state="frozen"/>
      <selection activeCell="A34" sqref="A34"/>
      <selection pane="topRight" activeCell="A34" sqref="A34"/>
      <selection pane="bottomLeft" activeCell="A34" sqref="A34"/>
      <selection pane="bottomRight" activeCell="T54" sqref="T54"/>
    </sheetView>
  </sheetViews>
  <sheetFormatPr defaultRowHeight="12.75"/>
  <cols>
    <col min="2" max="2" width="8.85546875" customWidth="1"/>
    <col min="3" max="3" width="46.7109375" bestFit="1" customWidth="1"/>
    <col min="4" max="20" width="14.7109375" customWidth="1"/>
  </cols>
  <sheetData>
    <row r="1" spans="1:21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96</v>
      </c>
      <c r="G1" s="1" t="s">
        <v>2</v>
      </c>
      <c r="H1" s="1" t="s">
        <v>3</v>
      </c>
      <c r="I1" s="1" t="s">
        <v>85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84</v>
      </c>
      <c r="S1" s="1" t="s">
        <v>12</v>
      </c>
      <c r="T1" s="1" t="s">
        <v>13</v>
      </c>
      <c r="U1" s="1" t="s">
        <v>98</v>
      </c>
    </row>
    <row r="2" spans="1:21">
      <c r="B2" s="2">
        <v>1</v>
      </c>
      <c r="C2" t="s">
        <v>14</v>
      </c>
      <c r="D2" s="3" t="s">
        <v>15</v>
      </c>
      <c r="E2" s="3" t="s">
        <v>16</v>
      </c>
      <c r="F2" s="3" t="s">
        <v>81</v>
      </c>
      <c r="G2" s="3" t="s">
        <v>16</v>
      </c>
      <c r="H2" s="3" t="s">
        <v>16</v>
      </c>
      <c r="I2" s="3" t="s">
        <v>81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16</v>
      </c>
      <c r="O2" s="3" t="s">
        <v>16</v>
      </c>
      <c r="P2" s="3" t="s">
        <v>81</v>
      </c>
      <c r="Q2" s="3" t="s">
        <v>16</v>
      </c>
      <c r="R2" s="3" t="s">
        <v>81</v>
      </c>
      <c r="S2" s="3" t="s">
        <v>16</v>
      </c>
      <c r="T2" s="3"/>
    </row>
    <row r="3" spans="1:21">
      <c r="B3" s="2">
        <v>2</v>
      </c>
      <c r="C3" t="s">
        <v>18</v>
      </c>
      <c r="D3" s="3" t="s">
        <v>19</v>
      </c>
      <c r="E3" s="3" t="s">
        <v>20</v>
      </c>
      <c r="F3" s="3" t="s">
        <v>82</v>
      </c>
      <c r="G3" s="3" t="s">
        <v>21</v>
      </c>
      <c r="H3" s="3" t="s">
        <v>82</v>
      </c>
      <c r="I3" s="3" t="s">
        <v>82</v>
      </c>
      <c r="J3" s="3" t="s">
        <v>20</v>
      </c>
      <c r="K3" s="3" t="s">
        <v>20</v>
      </c>
      <c r="L3" s="3" t="s">
        <v>20</v>
      </c>
      <c r="M3" s="3" t="s">
        <v>20</v>
      </c>
      <c r="N3" s="3" t="s">
        <v>20</v>
      </c>
      <c r="O3" s="3" t="s">
        <v>21</v>
      </c>
      <c r="P3" s="3" t="s">
        <v>20</v>
      </c>
      <c r="Q3" s="3" t="s">
        <v>20</v>
      </c>
      <c r="R3" s="3" t="s">
        <v>82</v>
      </c>
      <c r="S3" s="3" t="s">
        <v>22</v>
      </c>
      <c r="T3" s="3"/>
    </row>
    <row r="4" spans="1:21">
      <c r="B4" s="2">
        <v>3</v>
      </c>
      <c r="C4" t="s">
        <v>23</v>
      </c>
      <c r="D4" s="18">
        <v>1984</v>
      </c>
      <c r="E4" s="18">
        <v>1954</v>
      </c>
      <c r="F4" s="18">
        <v>2005</v>
      </c>
      <c r="G4" s="18">
        <v>1959</v>
      </c>
      <c r="H4" s="18">
        <v>1951</v>
      </c>
      <c r="I4" s="18">
        <v>2002</v>
      </c>
      <c r="J4" s="18">
        <v>1978</v>
      </c>
      <c r="K4" s="18">
        <v>1980</v>
      </c>
      <c r="L4">
        <v>1983</v>
      </c>
      <c r="M4">
        <v>1978</v>
      </c>
      <c r="N4">
        <v>1974</v>
      </c>
      <c r="O4">
        <v>1974</v>
      </c>
      <c r="P4">
        <v>1972</v>
      </c>
      <c r="Q4">
        <v>1963</v>
      </c>
      <c r="R4">
        <v>2002</v>
      </c>
      <c r="S4">
        <v>1978</v>
      </c>
    </row>
    <row r="5" spans="1:21">
      <c r="B5" s="2">
        <v>4</v>
      </c>
      <c r="C5" t="s">
        <v>24</v>
      </c>
      <c r="D5" s="18">
        <v>1984</v>
      </c>
      <c r="E5" s="18">
        <v>1957</v>
      </c>
      <c r="F5" s="18">
        <v>2006</v>
      </c>
      <c r="G5" s="18">
        <v>1972</v>
      </c>
      <c r="H5" s="18">
        <v>1955</v>
      </c>
      <c r="I5" s="18">
        <v>2002</v>
      </c>
      <c r="J5" s="18">
        <v>1978</v>
      </c>
      <c r="K5" s="18">
        <v>1980</v>
      </c>
      <c r="L5">
        <v>1983</v>
      </c>
      <c r="M5">
        <v>1983</v>
      </c>
      <c r="N5">
        <v>1977</v>
      </c>
      <c r="O5">
        <v>1979</v>
      </c>
      <c r="P5">
        <v>1972</v>
      </c>
      <c r="Q5">
        <v>1971</v>
      </c>
      <c r="R5">
        <v>2002</v>
      </c>
      <c r="S5">
        <v>1978</v>
      </c>
    </row>
    <row r="6" spans="1:21">
      <c r="B6" s="2">
        <v>5</v>
      </c>
      <c r="C6" t="s">
        <v>25</v>
      </c>
      <c r="D6" s="54">
        <v>26.1</v>
      </c>
      <c r="E6" s="54">
        <v>188.6</v>
      </c>
      <c r="F6" s="54">
        <v>566.9</v>
      </c>
      <c r="G6" s="54">
        <v>816.8</v>
      </c>
      <c r="H6" s="54">
        <v>257.60000000000002</v>
      </c>
      <c r="I6" s="54">
        <v>141</v>
      </c>
      <c r="J6" s="54">
        <v>443</v>
      </c>
      <c r="K6" s="54">
        <v>285</v>
      </c>
      <c r="L6" s="54">
        <v>495.5</v>
      </c>
      <c r="M6" s="54">
        <v>1223.5</v>
      </c>
      <c r="N6" s="54">
        <v>996</v>
      </c>
      <c r="O6" s="54">
        <v>1541.1</v>
      </c>
      <c r="P6" s="54">
        <v>16</v>
      </c>
      <c r="Q6" s="54">
        <v>707.2</v>
      </c>
      <c r="R6" s="54">
        <v>217</v>
      </c>
      <c r="S6" s="54">
        <v>289.7</v>
      </c>
      <c r="T6" s="54">
        <f>SUM(D6:L6)+SUM(N6:S6)</f>
        <v>6987.5</v>
      </c>
    </row>
    <row r="7" spans="1:21">
      <c r="B7" s="2">
        <v>6</v>
      </c>
      <c r="C7" t="s">
        <v>26</v>
      </c>
      <c r="D7" s="55">
        <v>25</v>
      </c>
      <c r="E7" s="55">
        <v>175</v>
      </c>
      <c r="F7" s="55">
        <v>568</v>
      </c>
      <c r="G7" s="55">
        <v>761</v>
      </c>
      <c r="H7" s="55">
        <v>213</v>
      </c>
      <c r="I7" s="55">
        <v>127</v>
      </c>
      <c r="J7" s="55">
        <v>413</v>
      </c>
      <c r="K7" s="55">
        <v>271</v>
      </c>
      <c r="L7" s="55">
        <v>459</v>
      </c>
      <c r="M7" s="55">
        <v>1143</v>
      </c>
      <c r="N7" s="55">
        <v>916</v>
      </c>
      <c r="O7" s="55">
        <v>1400</v>
      </c>
      <c r="P7" s="55">
        <v>16</v>
      </c>
      <c r="Q7" s="55">
        <v>704</v>
      </c>
      <c r="R7" s="55">
        <v>205</v>
      </c>
      <c r="S7" s="55">
        <v>278</v>
      </c>
      <c r="T7" s="55">
        <f>SUM(D7:L7)+SUM(N7:S7)</f>
        <v>6531</v>
      </c>
    </row>
    <row r="8" spans="1:21">
      <c r="B8" s="2">
        <v>7</v>
      </c>
      <c r="C8" t="s">
        <v>27</v>
      </c>
      <c r="D8" s="55">
        <v>8578</v>
      </c>
      <c r="E8" s="55">
        <v>8718</v>
      </c>
      <c r="F8" s="55">
        <v>6596</v>
      </c>
      <c r="G8" s="55">
        <v>8760</v>
      </c>
      <c r="H8" s="55">
        <v>1651</v>
      </c>
      <c r="I8" s="55">
        <v>2795</v>
      </c>
      <c r="J8" s="55">
        <v>8285</v>
      </c>
      <c r="K8" s="55">
        <v>7288</v>
      </c>
      <c r="L8" s="55">
        <v>8129</v>
      </c>
      <c r="M8" s="55">
        <v>8760</v>
      </c>
      <c r="N8" s="55">
        <v>8729</v>
      </c>
      <c r="O8" s="55">
        <v>8760</v>
      </c>
      <c r="P8" s="55">
        <v>7545</v>
      </c>
      <c r="Q8" s="55">
        <v>8760</v>
      </c>
      <c r="R8" s="55">
        <v>3724</v>
      </c>
      <c r="S8" s="55">
        <v>7207</v>
      </c>
      <c r="T8" s="55"/>
    </row>
    <row r="9" spans="1:21">
      <c r="B9" s="2">
        <v>8</v>
      </c>
      <c r="C9" t="s">
        <v>28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/>
    </row>
    <row r="10" spans="1:21">
      <c r="B10" s="2">
        <v>9</v>
      </c>
      <c r="C10" t="s">
        <v>29</v>
      </c>
      <c r="D10" s="55">
        <v>23</v>
      </c>
      <c r="E10" s="55">
        <v>172</v>
      </c>
      <c r="F10" s="55">
        <v>540</v>
      </c>
      <c r="G10" s="55">
        <v>762</v>
      </c>
      <c r="H10" s="55">
        <v>235</v>
      </c>
      <c r="I10" s="55">
        <v>120</v>
      </c>
      <c r="J10" s="55">
        <v>403</v>
      </c>
      <c r="K10" s="55">
        <v>259</v>
      </c>
      <c r="L10" s="55">
        <v>460</v>
      </c>
      <c r="M10" s="55">
        <v>1122</v>
      </c>
      <c r="N10" s="55">
        <v>895</v>
      </c>
      <c r="O10" s="55">
        <v>1413</v>
      </c>
      <c r="P10" s="55">
        <v>14</v>
      </c>
      <c r="Q10" s="55">
        <v>700</v>
      </c>
      <c r="R10" s="55">
        <v>202</v>
      </c>
      <c r="S10" s="55">
        <v>268</v>
      </c>
      <c r="T10" s="55">
        <f t="shared" ref="T10:T18" si="0">SUM(D10:L10)+SUM(N10:S10)</f>
        <v>6466</v>
      </c>
    </row>
    <row r="11" spans="1:21">
      <c r="B11" s="2">
        <v>10</v>
      </c>
      <c r="C11" t="s">
        <v>30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f t="shared" si="0"/>
        <v>0</v>
      </c>
    </row>
    <row r="12" spans="1:21">
      <c r="B12" s="2">
        <v>11</v>
      </c>
      <c r="C12" t="s">
        <v>31</v>
      </c>
      <c r="D12" s="55">
        <v>14</v>
      </c>
      <c r="E12" s="55">
        <v>70</v>
      </c>
      <c r="F12" s="55">
        <v>23</v>
      </c>
      <c r="G12" s="55">
        <v>196</v>
      </c>
      <c r="H12" s="55">
        <v>37</v>
      </c>
      <c r="I12" s="55">
        <v>0</v>
      </c>
      <c r="J12" s="55">
        <v>75</v>
      </c>
      <c r="K12" s="55">
        <v>75</v>
      </c>
      <c r="L12" s="55">
        <v>75</v>
      </c>
      <c r="M12" s="55">
        <v>225</v>
      </c>
      <c r="N12" s="55">
        <v>167</v>
      </c>
      <c r="O12" s="55">
        <v>342</v>
      </c>
      <c r="P12" s="55">
        <v>6</v>
      </c>
      <c r="Q12" s="55">
        <v>145</v>
      </c>
      <c r="R12" s="55">
        <v>10</v>
      </c>
      <c r="S12" s="55">
        <v>75</v>
      </c>
      <c r="T12" s="55">
        <f t="shared" si="0"/>
        <v>1310</v>
      </c>
    </row>
    <row r="13" spans="1:21">
      <c r="B13" s="2">
        <v>12</v>
      </c>
      <c r="C13" s="7" t="s">
        <v>32</v>
      </c>
      <c r="D13" s="57">
        <v>190608000</v>
      </c>
      <c r="E13" s="57">
        <v>1312553000</v>
      </c>
      <c r="F13" s="57">
        <v>1760645000</v>
      </c>
      <c r="G13" s="57">
        <v>5776846000</v>
      </c>
      <c r="H13" s="57">
        <v>130819000</v>
      </c>
      <c r="I13" s="57">
        <v>214071000</v>
      </c>
      <c r="J13" s="57">
        <v>3215261000</v>
      </c>
      <c r="K13" s="57">
        <v>1828040000</v>
      </c>
      <c r="L13" s="57">
        <v>3433975000</v>
      </c>
      <c r="M13" s="57">
        <v>8477276000</v>
      </c>
      <c r="N13" s="57">
        <v>6139007000</v>
      </c>
      <c r="O13" s="57">
        <v>10060478000</v>
      </c>
      <c r="P13" s="57">
        <v>100523000</v>
      </c>
      <c r="Q13" s="57">
        <v>4929400000</v>
      </c>
      <c r="R13" s="57">
        <v>456624000</v>
      </c>
      <c r="S13" s="57">
        <v>1886039000</v>
      </c>
      <c r="T13" s="57">
        <f t="shared" si="0"/>
        <v>41434889000</v>
      </c>
    </row>
    <row r="14" spans="1:21">
      <c r="B14" s="2">
        <v>13</v>
      </c>
      <c r="C14" t="s">
        <v>33</v>
      </c>
      <c r="D14" s="55">
        <v>31282815</v>
      </c>
      <c r="E14" s="55">
        <v>956546</v>
      </c>
      <c r="F14" s="55">
        <v>3402550</v>
      </c>
      <c r="G14" s="55">
        <v>10451083</v>
      </c>
      <c r="H14" s="55">
        <v>1252090</v>
      </c>
      <c r="I14" s="55">
        <v>0</v>
      </c>
      <c r="J14" s="55">
        <v>9688975</v>
      </c>
      <c r="K14" s="55">
        <v>9688975</v>
      </c>
      <c r="L14" s="55">
        <v>10275400</v>
      </c>
      <c r="M14" s="55">
        <v>29653350</v>
      </c>
      <c r="N14" s="55">
        <v>2386782</v>
      </c>
      <c r="O14" s="55">
        <v>1161925</v>
      </c>
      <c r="P14" s="55">
        <v>635</v>
      </c>
      <c r="Q14" s="55">
        <v>4290776</v>
      </c>
      <c r="R14" s="55">
        <v>0</v>
      </c>
      <c r="S14" s="55">
        <v>210526</v>
      </c>
      <c r="T14" s="55">
        <f t="shared" si="0"/>
        <v>85049078</v>
      </c>
    </row>
    <row r="15" spans="1:21">
      <c r="B15" s="2">
        <v>14</v>
      </c>
      <c r="C15" t="s">
        <v>34</v>
      </c>
      <c r="D15" s="55">
        <v>6683493</v>
      </c>
      <c r="E15" s="55">
        <v>12195375</v>
      </c>
      <c r="F15" s="55">
        <v>28120692</v>
      </c>
      <c r="G15" s="55">
        <v>50207724</v>
      </c>
      <c r="H15" s="55">
        <v>13877760</v>
      </c>
      <c r="I15" s="55">
        <v>4121643</v>
      </c>
      <c r="J15" s="55">
        <v>61599431</v>
      </c>
      <c r="K15" s="55">
        <v>50557997</v>
      </c>
      <c r="L15" s="55">
        <v>89608334</v>
      </c>
      <c r="M15" s="55">
        <v>201765762</v>
      </c>
      <c r="N15" s="55">
        <v>100385029</v>
      </c>
      <c r="O15" s="55">
        <v>133223694</v>
      </c>
      <c r="P15" s="55">
        <v>217599</v>
      </c>
      <c r="Q15" s="55">
        <v>60389753</v>
      </c>
      <c r="R15" s="55">
        <v>116354</v>
      </c>
      <c r="S15" s="55">
        <v>49345431</v>
      </c>
      <c r="T15" s="55">
        <f t="shared" si="0"/>
        <v>660650309</v>
      </c>
    </row>
    <row r="16" spans="1:21">
      <c r="B16" s="2">
        <v>15</v>
      </c>
      <c r="C16" t="s">
        <v>35</v>
      </c>
      <c r="D16" s="55">
        <v>33868041</v>
      </c>
      <c r="E16" s="55">
        <v>78255924</v>
      </c>
      <c r="F16" s="55">
        <v>300721130</v>
      </c>
      <c r="G16" s="55">
        <v>369677242</v>
      </c>
      <c r="H16" s="55">
        <v>56496749</v>
      </c>
      <c r="I16" s="55">
        <v>73768723</v>
      </c>
      <c r="J16" s="55">
        <v>231281082</v>
      </c>
      <c r="K16" s="55">
        <v>153975955</v>
      </c>
      <c r="L16" s="55">
        <v>378888393</v>
      </c>
      <c r="M16" s="55">
        <v>764145430</v>
      </c>
      <c r="N16" s="55">
        <v>511645641</v>
      </c>
      <c r="O16" s="55">
        <v>762621386</v>
      </c>
      <c r="P16" s="55">
        <v>5009047</v>
      </c>
      <c r="Q16" s="55">
        <v>314227168</v>
      </c>
      <c r="R16" s="55">
        <v>607789</v>
      </c>
      <c r="S16" s="55">
        <v>278145860</v>
      </c>
      <c r="T16" s="55">
        <f t="shared" si="0"/>
        <v>3549190130</v>
      </c>
    </row>
    <row r="17" spans="1:21">
      <c r="B17" s="2">
        <v>16</v>
      </c>
      <c r="C17" t="s">
        <v>91</v>
      </c>
      <c r="D17" s="55">
        <v>420763</v>
      </c>
      <c r="E17" s="55">
        <v>313308</v>
      </c>
      <c r="F17" s="55">
        <v>219922</v>
      </c>
      <c r="G17" s="55">
        <v>6412602</v>
      </c>
      <c r="H17" s="55">
        <v>746792</v>
      </c>
      <c r="I17" s="55">
        <v>0</v>
      </c>
      <c r="J17" s="55">
        <v>1893538</v>
      </c>
      <c r="K17" s="55">
        <v>1893538</v>
      </c>
      <c r="L17" s="55">
        <v>1893538</v>
      </c>
      <c r="M17" s="55">
        <v>5680614</v>
      </c>
      <c r="N17" s="55">
        <v>2709703</v>
      </c>
      <c r="O17" s="55">
        <v>9171815</v>
      </c>
      <c r="P17" s="55">
        <v>0</v>
      </c>
      <c r="Q17" s="55">
        <v>4359064</v>
      </c>
      <c r="R17" s="55">
        <v>0</v>
      </c>
      <c r="S17" s="55">
        <v>301453</v>
      </c>
      <c r="T17" s="55">
        <f t="shared" si="0"/>
        <v>30336036</v>
      </c>
    </row>
    <row r="18" spans="1:21" ht="13.5" thickBot="1">
      <c r="B18" s="2">
        <v>17</v>
      </c>
      <c r="C18" s="9" t="s">
        <v>36</v>
      </c>
      <c r="D18" s="58">
        <f t="shared" ref="D18:S18" si="1">SUM(D14:D17)</f>
        <v>72255112</v>
      </c>
      <c r="E18" s="58">
        <f t="shared" si="1"/>
        <v>91721153</v>
      </c>
      <c r="F18" s="58">
        <f t="shared" si="1"/>
        <v>332464294</v>
      </c>
      <c r="G18" s="58">
        <f t="shared" si="1"/>
        <v>436748651</v>
      </c>
      <c r="H18" s="58">
        <f t="shared" si="1"/>
        <v>72373391</v>
      </c>
      <c r="I18" s="58">
        <f t="shared" si="1"/>
        <v>77890366</v>
      </c>
      <c r="J18" s="58">
        <f t="shared" si="1"/>
        <v>304463026</v>
      </c>
      <c r="K18" s="58">
        <f t="shared" si="1"/>
        <v>216116465</v>
      </c>
      <c r="L18" s="58">
        <f t="shared" si="1"/>
        <v>480665665</v>
      </c>
      <c r="M18" s="58">
        <f t="shared" si="1"/>
        <v>1001245156</v>
      </c>
      <c r="N18" s="58">
        <f t="shared" si="1"/>
        <v>617127155</v>
      </c>
      <c r="O18" s="58">
        <f t="shared" si="1"/>
        <v>906178820</v>
      </c>
      <c r="P18" s="58">
        <f t="shared" si="1"/>
        <v>5227281</v>
      </c>
      <c r="Q18" s="58">
        <f t="shared" si="1"/>
        <v>383266761</v>
      </c>
      <c r="R18" s="58">
        <f t="shared" si="1"/>
        <v>724143</v>
      </c>
      <c r="S18" s="58">
        <f t="shared" si="1"/>
        <v>328003270</v>
      </c>
      <c r="T18" s="58">
        <f t="shared" si="0"/>
        <v>4325225553</v>
      </c>
    </row>
    <row r="19" spans="1:21" ht="13.5" thickTop="1">
      <c r="B19" s="2">
        <v>18</v>
      </c>
      <c r="C19" s="11" t="s">
        <v>90</v>
      </c>
      <c r="D19" s="59">
        <f t="shared" ref="D19:T19" si="2">+D18/(D6*1000)</f>
        <v>2768.3950957854404</v>
      </c>
      <c r="E19" s="59">
        <f t="shared" si="2"/>
        <v>486.32636797454933</v>
      </c>
      <c r="F19" s="59">
        <f t="shared" si="2"/>
        <v>586.46021167754452</v>
      </c>
      <c r="G19" s="59">
        <f t="shared" si="2"/>
        <v>534.70696743388839</v>
      </c>
      <c r="H19" s="59">
        <f t="shared" si="2"/>
        <v>280.95260481366455</v>
      </c>
      <c r="I19" s="59">
        <f t="shared" si="2"/>
        <v>552.41394326241129</v>
      </c>
      <c r="J19" s="59">
        <f t="shared" si="2"/>
        <v>687.27545372460497</v>
      </c>
      <c r="K19" s="59">
        <f t="shared" si="2"/>
        <v>758.30338596491231</v>
      </c>
      <c r="L19" s="59">
        <f t="shared" si="2"/>
        <v>970.06188698284564</v>
      </c>
      <c r="M19" s="59">
        <f t="shared" si="2"/>
        <v>818.34503964037594</v>
      </c>
      <c r="N19" s="59">
        <f t="shared" si="2"/>
        <v>619.60557730923699</v>
      </c>
      <c r="O19" s="59">
        <f t="shared" si="2"/>
        <v>588.0077996236455</v>
      </c>
      <c r="P19" s="59">
        <f t="shared" si="2"/>
        <v>326.7050625</v>
      </c>
      <c r="Q19" s="59">
        <f t="shared" si="2"/>
        <v>541.9496054864253</v>
      </c>
      <c r="R19" s="59">
        <f t="shared" si="2"/>
        <v>3.3370645161290322</v>
      </c>
      <c r="S19" s="59">
        <f t="shared" si="2"/>
        <v>1132.2170176044183</v>
      </c>
      <c r="T19" s="59">
        <f t="shared" si="2"/>
        <v>618.99471241502681</v>
      </c>
    </row>
    <row r="20" spans="1:21">
      <c r="A20">
        <v>500</v>
      </c>
      <c r="B20" s="2">
        <v>19</v>
      </c>
      <c r="C20" t="s">
        <v>99</v>
      </c>
      <c r="D20" s="13">
        <v>20065</v>
      </c>
      <c r="E20" s="13">
        <v>103478</v>
      </c>
      <c r="F20" s="13">
        <v>1169836</v>
      </c>
      <c r="G20" s="13">
        <v>609319</v>
      </c>
      <c r="H20" s="13">
        <v>46172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12960</v>
      </c>
      <c r="O20" s="13">
        <v>16749677</v>
      </c>
      <c r="P20" s="13">
        <v>0</v>
      </c>
      <c r="Q20" s="13">
        <v>501341</v>
      </c>
      <c r="R20" s="13">
        <v>0</v>
      </c>
      <c r="S20" s="13">
        <v>2544249</v>
      </c>
      <c r="T20" s="55">
        <f t="shared" ref="T20:T34" si="3">SUM(D20:L20)+SUM(N20:S20)</f>
        <v>21757097</v>
      </c>
      <c r="U20">
        <v>500</v>
      </c>
    </row>
    <row r="21" spans="1:21">
      <c r="A21">
        <v>501</v>
      </c>
      <c r="B21" s="2">
        <v>20</v>
      </c>
      <c r="C21" t="s">
        <v>37</v>
      </c>
      <c r="D21" s="13">
        <v>0</v>
      </c>
      <c r="E21" s="13">
        <v>13633123</v>
      </c>
      <c r="F21" s="13">
        <v>53417221</v>
      </c>
      <c r="G21" s="13">
        <v>41977590</v>
      </c>
      <c r="H21" s="13">
        <v>7793183</v>
      </c>
      <c r="I21" s="13">
        <v>9393270</v>
      </c>
      <c r="J21" s="13">
        <v>32952944</v>
      </c>
      <c r="K21" s="13">
        <v>18608228</v>
      </c>
      <c r="L21" s="13">
        <v>34932246</v>
      </c>
      <c r="M21" s="13">
        <v>86493418</v>
      </c>
      <c r="N21" s="13">
        <v>56823628</v>
      </c>
      <c r="O21" s="13">
        <v>134687486</v>
      </c>
      <c r="P21" s="13">
        <v>4698778</v>
      </c>
      <c r="Q21" s="13">
        <v>65409065</v>
      </c>
      <c r="R21" s="13">
        <v>17688753</v>
      </c>
      <c r="S21" s="13">
        <v>15020362</v>
      </c>
      <c r="T21" s="55">
        <f t="shared" si="3"/>
        <v>507035877</v>
      </c>
      <c r="U21">
        <v>501</v>
      </c>
    </row>
    <row r="22" spans="1:21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55">
        <f t="shared" si="3"/>
        <v>0</v>
      </c>
    </row>
    <row r="23" spans="1:21">
      <c r="A23">
        <v>502</v>
      </c>
      <c r="B23" s="2">
        <v>22</v>
      </c>
      <c r="C23" t="s">
        <v>39</v>
      </c>
      <c r="D23" s="13">
        <v>-13481</v>
      </c>
      <c r="E23" s="13">
        <v>1235100</v>
      </c>
      <c r="F23" s="13">
        <v>0</v>
      </c>
      <c r="G23" s="13">
        <v>44903</v>
      </c>
      <c r="H23" s="13">
        <v>0</v>
      </c>
      <c r="I23" s="13">
        <v>0</v>
      </c>
      <c r="J23" s="13">
        <v>2952013</v>
      </c>
      <c r="K23" s="13">
        <v>2945176</v>
      </c>
      <c r="L23" s="13">
        <v>2961088</v>
      </c>
      <c r="M23" s="13">
        <v>8858277</v>
      </c>
      <c r="N23" s="13">
        <v>6056760</v>
      </c>
      <c r="O23" s="13">
        <v>3541899</v>
      </c>
      <c r="P23" s="13">
        <v>0</v>
      </c>
      <c r="Q23" s="13">
        <v>7378618</v>
      </c>
      <c r="R23" s="13">
        <v>0</v>
      </c>
      <c r="S23" s="13">
        <v>0</v>
      </c>
      <c r="T23" s="55">
        <f t="shared" si="3"/>
        <v>27102076</v>
      </c>
      <c r="U23">
        <v>502</v>
      </c>
    </row>
    <row r="24" spans="1:21">
      <c r="A24">
        <v>503</v>
      </c>
      <c r="B24" s="2">
        <v>23</v>
      </c>
      <c r="C24" t="s">
        <v>40</v>
      </c>
      <c r="D24" s="13">
        <v>3110724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55">
        <f t="shared" si="3"/>
        <v>3110724</v>
      </c>
      <c r="U24">
        <v>503</v>
      </c>
    </row>
    <row r="25" spans="1:21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55">
        <f t="shared" si="3"/>
        <v>0</v>
      </c>
      <c r="U25">
        <v>504</v>
      </c>
    </row>
    <row r="26" spans="1:21">
      <c r="A26">
        <v>505</v>
      </c>
      <c r="B26" s="2">
        <v>25</v>
      </c>
      <c r="C26" t="s">
        <v>42</v>
      </c>
      <c r="D26" s="13">
        <v>0</v>
      </c>
      <c r="E26" s="13">
        <v>1897270</v>
      </c>
      <c r="F26" s="13">
        <v>1410522</v>
      </c>
      <c r="G26" s="13">
        <v>0</v>
      </c>
      <c r="H26" s="13">
        <v>0</v>
      </c>
      <c r="I26" s="13">
        <v>1768800</v>
      </c>
      <c r="J26" s="13">
        <v>41300</v>
      </c>
      <c r="K26" s="13">
        <v>41300</v>
      </c>
      <c r="L26" s="13">
        <v>41300</v>
      </c>
      <c r="M26" s="13">
        <v>123900</v>
      </c>
      <c r="N26" s="13">
        <v>0</v>
      </c>
      <c r="O26" s="13">
        <v>132186</v>
      </c>
      <c r="P26" s="13">
        <v>762636</v>
      </c>
      <c r="Q26" s="13">
        <v>41914</v>
      </c>
      <c r="R26" s="13">
        <v>2131781</v>
      </c>
      <c r="S26" s="13">
        <v>0</v>
      </c>
      <c r="T26" s="55">
        <f t="shared" si="3"/>
        <v>8269009</v>
      </c>
      <c r="U26">
        <v>505</v>
      </c>
    </row>
    <row r="27" spans="1:21">
      <c r="A27">
        <v>506</v>
      </c>
      <c r="B27" s="2">
        <v>26</v>
      </c>
      <c r="C27" t="s">
        <v>43</v>
      </c>
      <c r="D27" s="13">
        <v>1624844</v>
      </c>
      <c r="E27" s="13">
        <v>3853893</v>
      </c>
      <c r="F27" s="13">
        <v>0</v>
      </c>
      <c r="G27" s="13">
        <v>14615932</v>
      </c>
      <c r="H27" s="13">
        <v>2718842</v>
      </c>
      <c r="I27" s="13">
        <v>0</v>
      </c>
      <c r="J27" s="13">
        <v>2178819</v>
      </c>
      <c r="K27" s="13">
        <v>-4669798</v>
      </c>
      <c r="L27" s="13">
        <v>2791516</v>
      </c>
      <c r="M27" s="13">
        <v>300537</v>
      </c>
      <c r="N27" s="13">
        <v>9627725</v>
      </c>
      <c r="O27" s="13">
        <v>-15298152</v>
      </c>
      <c r="P27" s="13">
        <v>0</v>
      </c>
      <c r="Q27" s="13">
        <v>7102076</v>
      </c>
      <c r="R27" s="13">
        <v>0</v>
      </c>
      <c r="S27" s="13">
        <v>991108</v>
      </c>
      <c r="T27" s="55">
        <f t="shared" si="3"/>
        <v>25536805</v>
      </c>
      <c r="U27">
        <v>506</v>
      </c>
    </row>
    <row r="28" spans="1:21">
      <c r="A28">
        <v>507</v>
      </c>
      <c r="B28" s="2">
        <v>27</v>
      </c>
      <c r="C28" t="s">
        <v>44</v>
      </c>
      <c r="D28" s="13">
        <v>1013</v>
      </c>
      <c r="E28" s="13">
        <v>32322</v>
      </c>
      <c r="F28" s="13">
        <v>201118</v>
      </c>
      <c r="G28" s="13">
        <v>63611</v>
      </c>
      <c r="H28" s="13">
        <v>1219</v>
      </c>
      <c r="I28" s="13">
        <v>3999</v>
      </c>
      <c r="J28" s="13">
        <v>38319</v>
      </c>
      <c r="K28" s="13">
        <v>31237</v>
      </c>
      <c r="L28" s="13">
        <v>35829</v>
      </c>
      <c r="M28" s="13">
        <v>105385</v>
      </c>
      <c r="N28" s="13">
        <v>89768</v>
      </c>
      <c r="O28" s="13">
        <v>728304</v>
      </c>
      <c r="P28" s="13">
        <v>293</v>
      </c>
      <c r="Q28" s="13">
        <v>2000</v>
      </c>
      <c r="R28" s="13">
        <v>13072156</v>
      </c>
      <c r="S28" s="13">
        <v>7796</v>
      </c>
      <c r="T28" s="55">
        <f t="shared" si="3"/>
        <v>14308984</v>
      </c>
      <c r="U28">
        <v>507</v>
      </c>
    </row>
    <row r="29" spans="1:21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55">
        <f t="shared" si="3"/>
        <v>0</v>
      </c>
      <c r="U29">
        <v>509</v>
      </c>
    </row>
    <row r="30" spans="1:21">
      <c r="A30">
        <v>510</v>
      </c>
      <c r="B30" s="2">
        <v>29</v>
      </c>
      <c r="C30" t="s">
        <v>46</v>
      </c>
      <c r="D30" s="13">
        <v>754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1343814</v>
      </c>
      <c r="O30" s="13">
        <v>1361822</v>
      </c>
      <c r="P30" s="13">
        <v>0</v>
      </c>
      <c r="Q30" s="13">
        <v>1490534</v>
      </c>
      <c r="R30" s="13">
        <v>404</v>
      </c>
      <c r="S30" s="13">
        <v>46</v>
      </c>
      <c r="T30" s="55">
        <f t="shared" si="3"/>
        <v>4197374</v>
      </c>
      <c r="U30">
        <v>510</v>
      </c>
    </row>
    <row r="31" spans="1:21">
      <c r="A31">
        <v>551</v>
      </c>
      <c r="B31" s="2">
        <v>30</v>
      </c>
      <c r="C31" t="s">
        <v>47</v>
      </c>
      <c r="D31" s="13">
        <v>71562</v>
      </c>
      <c r="E31" s="13">
        <v>233317</v>
      </c>
      <c r="F31" s="13">
        <v>100339</v>
      </c>
      <c r="G31" s="13">
        <v>2543768</v>
      </c>
      <c r="H31" s="13">
        <v>74305</v>
      </c>
      <c r="I31" s="13">
        <v>138282</v>
      </c>
      <c r="J31" s="13">
        <v>1465213</v>
      </c>
      <c r="K31" s="13">
        <v>1783200</v>
      </c>
      <c r="L31" s="13">
        <v>1446619</v>
      </c>
      <c r="M31" s="13">
        <v>4695032</v>
      </c>
      <c r="N31" s="13">
        <v>1374744</v>
      </c>
      <c r="O31" s="13">
        <v>7673456</v>
      </c>
      <c r="P31" s="13">
        <v>0</v>
      </c>
      <c r="Q31" s="13">
        <v>1064394</v>
      </c>
      <c r="R31" s="13">
        <v>0</v>
      </c>
      <c r="S31" s="13">
        <v>407401</v>
      </c>
      <c r="T31" s="55">
        <f t="shared" si="3"/>
        <v>18376600</v>
      </c>
      <c r="U31">
        <v>551</v>
      </c>
    </row>
    <row r="32" spans="1:21">
      <c r="A32">
        <v>512</v>
      </c>
      <c r="B32" s="2">
        <v>31</v>
      </c>
      <c r="C32" t="s">
        <v>48</v>
      </c>
      <c r="D32" s="13">
        <v>175465</v>
      </c>
      <c r="E32" s="13">
        <v>2403799</v>
      </c>
      <c r="F32" s="13">
        <v>0</v>
      </c>
      <c r="G32" s="13">
        <v>6598314</v>
      </c>
      <c r="H32" s="13">
        <v>531662</v>
      </c>
      <c r="I32" s="13">
        <v>0</v>
      </c>
      <c r="J32" s="13">
        <v>5138856</v>
      </c>
      <c r="K32" s="13">
        <v>7892743</v>
      </c>
      <c r="L32" s="13">
        <v>5782359</v>
      </c>
      <c r="M32" s="13">
        <v>18813958</v>
      </c>
      <c r="N32" s="13">
        <v>10468523</v>
      </c>
      <c r="O32" s="13">
        <v>24789113</v>
      </c>
      <c r="P32" s="13">
        <v>0</v>
      </c>
      <c r="Q32" s="13">
        <v>8178136</v>
      </c>
      <c r="R32" s="13">
        <v>0</v>
      </c>
      <c r="S32" s="13">
        <v>9158158</v>
      </c>
      <c r="T32" s="55">
        <f t="shared" si="3"/>
        <v>81117128</v>
      </c>
      <c r="U32">
        <v>512</v>
      </c>
    </row>
    <row r="33" spans="1:21">
      <c r="A33">
        <v>513</v>
      </c>
      <c r="B33" s="2">
        <v>32</v>
      </c>
      <c r="C33" t="s">
        <v>49</v>
      </c>
      <c r="D33" s="13">
        <v>236685</v>
      </c>
      <c r="E33" s="13">
        <v>864401</v>
      </c>
      <c r="F33" s="13">
        <v>1582831</v>
      </c>
      <c r="G33" s="13">
        <v>6015886</v>
      </c>
      <c r="H33" s="13">
        <v>613311</v>
      </c>
      <c r="I33" s="13">
        <v>618024</v>
      </c>
      <c r="J33" s="13">
        <v>817681</v>
      </c>
      <c r="K33" s="13">
        <v>3421677</v>
      </c>
      <c r="L33" s="13">
        <v>884164</v>
      </c>
      <c r="M33" s="13">
        <v>5123522</v>
      </c>
      <c r="N33" s="13">
        <v>5011369</v>
      </c>
      <c r="O33" s="13">
        <v>7067362</v>
      </c>
      <c r="P33" s="13">
        <v>222</v>
      </c>
      <c r="Q33" s="13">
        <v>3005603</v>
      </c>
      <c r="R33" s="13">
        <v>304304</v>
      </c>
      <c r="S33" s="13">
        <v>2952695</v>
      </c>
      <c r="T33" s="55">
        <f t="shared" si="3"/>
        <v>33396215</v>
      </c>
      <c r="U33">
        <v>513</v>
      </c>
    </row>
    <row r="34" spans="1:21">
      <c r="A34">
        <v>514</v>
      </c>
      <c r="B34" s="2">
        <v>33</v>
      </c>
      <c r="C34" t="s">
        <v>50</v>
      </c>
      <c r="D34" s="13">
        <v>28960</v>
      </c>
      <c r="E34" s="13">
        <v>355705</v>
      </c>
      <c r="F34" s="13">
        <v>47866</v>
      </c>
      <c r="G34" s="13">
        <v>1180612</v>
      </c>
      <c r="H34" s="13">
        <v>490962</v>
      </c>
      <c r="I34" s="13">
        <v>166281</v>
      </c>
      <c r="J34" s="13">
        <v>362184</v>
      </c>
      <c r="K34" s="13">
        <v>258996</v>
      </c>
      <c r="L34" s="13">
        <v>309695</v>
      </c>
      <c r="M34" s="13">
        <v>930875</v>
      </c>
      <c r="N34" s="13">
        <v>1188364</v>
      </c>
      <c r="O34" s="13">
        <v>2174513</v>
      </c>
      <c r="P34" s="13">
        <v>210332</v>
      </c>
      <c r="Q34" s="13">
        <v>564432</v>
      </c>
      <c r="R34" s="13">
        <v>11609</v>
      </c>
      <c r="S34" s="13">
        <v>902250</v>
      </c>
      <c r="T34" s="55">
        <f t="shared" si="3"/>
        <v>8252761</v>
      </c>
      <c r="U34">
        <v>514</v>
      </c>
    </row>
    <row r="35" spans="1:21" ht="13.5" thickBot="1">
      <c r="B35" s="2">
        <v>34</v>
      </c>
      <c r="C35" s="9" t="s">
        <v>51</v>
      </c>
      <c r="D35" s="14">
        <f t="shared" ref="D35:T35" si="4">SUM(D20:D34)</f>
        <v>5256591</v>
      </c>
      <c r="E35" s="14">
        <f t="shared" si="4"/>
        <v>24612408</v>
      </c>
      <c r="F35" s="14">
        <f t="shared" si="4"/>
        <v>57929733</v>
      </c>
      <c r="G35" s="14">
        <f t="shared" si="4"/>
        <v>73649935</v>
      </c>
      <c r="H35" s="14">
        <f t="shared" si="4"/>
        <v>12269656</v>
      </c>
      <c r="I35" s="14">
        <f t="shared" si="4"/>
        <v>12088656</v>
      </c>
      <c r="J35" s="14">
        <f t="shared" si="4"/>
        <v>45947329</v>
      </c>
      <c r="K35" s="14">
        <f t="shared" si="4"/>
        <v>30312759</v>
      </c>
      <c r="L35" s="14">
        <f t="shared" si="4"/>
        <v>49184816</v>
      </c>
      <c r="M35" s="14">
        <f t="shared" si="4"/>
        <v>125444904</v>
      </c>
      <c r="N35" s="14">
        <f t="shared" si="4"/>
        <v>91997655</v>
      </c>
      <c r="O35" s="14">
        <f t="shared" si="4"/>
        <v>183607666</v>
      </c>
      <c r="P35" s="14">
        <f t="shared" si="4"/>
        <v>5672261</v>
      </c>
      <c r="Q35" s="14">
        <f t="shared" si="4"/>
        <v>94738113</v>
      </c>
      <c r="R35" s="14">
        <f t="shared" si="4"/>
        <v>33209007</v>
      </c>
      <c r="S35" s="14">
        <f t="shared" si="4"/>
        <v>31984065</v>
      </c>
      <c r="T35" s="14">
        <f t="shared" si="4"/>
        <v>752460650</v>
      </c>
    </row>
    <row r="36" spans="1:21" ht="13.5" thickTop="1">
      <c r="B36" s="2">
        <v>35</v>
      </c>
      <c r="C36" s="11" t="s">
        <v>52</v>
      </c>
      <c r="D36" s="15">
        <f t="shared" ref="D36:T36" si="5">+D35/D13</f>
        <v>2.7578018761017377E-2</v>
      </c>
      <c r="E36" s="15">
        <f t="shared" si="5"/>
        <v>1.8751553651547785E-2</v>
      </c>
      <c r="F36" s="15">
        <f t="shared" si="5"/>
        <v>3.2902562981180196E-2</v>
      </c>
      <c r="G36" s="15">
        <f t="shared" si="5"/>
        <v>1.2749160181870868E-2</v>
      </c>
      <c r="H36" s="15">
        <f t="shared" si="5"/>
        <v>9.3791085392794626E-2</v>
      </c>
      <c r="I36" s="15">
        <f t="shared" si="5"/>
        <v>5.6470311251874378E-2</v>
      </c>
      <c r="J36" s="15">
        <f t="shared" si="5"/>
        <v>1.4290388556325598E-2</v>
      </c>
      <c r="K36" s="15">
        <f t="shared" si="5"/>
        <v>1.6582109253626836E-2</v>
      </c>
      <c r="L36" s="15">
        <f t="shared" si="5"/>
        <v>1.4322997692178889E-2</v>
      </c>
      <c r="M36" s="15">
        <f t="shared" si="5"/>
        <v>1.4797784571364669E-2</v>
      </c>
      <c r="N36" s="15">
        <f t="shared" si="5"/>
        <v>1.4985755025201958E-2</v>
      </c>
      <c r="O36" s="15">
        <f t="shared" si="5"/>
        <v>1.8250391879988209E-2</v>
      </c>
      <c r="P36" s="15">
        <f t="shared" si="5"/>
        <v>5.6427494205306246E-2</v>
      </c>
      <c r="Q36" s="15">
        <f t="shared" si="5"/>
        <v>1.9218994806670182E-2</v>
      </c>
      <c r="R36" s="15">
        <f t="shared" si="5"/>
        <v>7.2727248239251557E-2</v>
      </c>
      <c r="S36" s="15">
        <f t="shared" si="5"/>
        <v>1.6958326418488694E-2</v>
      </c>
      <c r="T36" s="15">
        <f t="shared" si="5"/>
        <v>1.8160073989820513E-2</v>
      </c>
    </row>
    <row r="37" spans="1:21">
      <c r="B37" s="2"/>
      <c r="C37" t="s">
        <v>95</v>
      </c>
      <c r="D37" s="17">
        <f t="shared" ref="D37:T37" si="6">+D36*1000</f>
        <v>27.578018761017375</v>
      </c>
      <c r="E37" s="17">
        <f t="shared" si="6"/>
        <v>18.751553651547784</v>
      </c>
      <c r="F37" s="17">
        <f t="shared" si="6"/>
        <v>32.902562981180196</v>
      </c>
      <c r="G37" s="17">
        <f t="shared" si="6"/>
        <v>12.749160181870868</v>
      </c>
      <c r="H37" s="17">
        <f t="shared" si="6"/>
        <v>93.791085392794628</v>
      </c>
      <c r="I37" s="17">
        <f t="shared" si="6"/>
        <v>56.470311251874378</v>
      </c>
      <c r="J37" s="17">
        <f t="shared" si="6"/>
        <v>14.290388556325597</v>
      </c>
      <c r="K37" s="17">
        <f t="shared" si="6"/>
        <v>16.582109253626836</v>
      </c>
      <c r="L37" s="17">
        <f t="shared" si="6"/>
        <v>14.322997692178889</v>
      </c>
      <c r="M37" s="17">
        <f t="shared" si="6"/>
        <v>14.797784571364669</v>
      </c>
      <c r="N37" s="17">
        <f t="shared" si="6"/>
        <v>14.985755025201959</v>
      </c>
      <c r="O37" s="17">
        <f t="shared" si="6"/>
        <v>18.250391879988207</v>
      </c>
      <c r="P37" s="17">
        <f t="shared" si="6"/>
        <v>56.427494205306246</v>
      </c>
      <c r="Q37" s="17">
        <f t="shared" si="6"/>
        <v>19.218994806670182</v>
      </c>
      <c r="R37" s="17">
        <f t="shared" si="6"/>
        <v>72.727248239251551</v>
      </c>
      <c r="S37" s="17">
        <f t="shared" si="6"/>
        <v>16.958326418488696</v>
      </c>
      <c r="T37" s="17">
        <f t="shared" si="6"/>
        <v>18.160073989820514</v>
      </c>
    </row>
    <row r="38" spans="1:21">
      <c r="C38" t="s">
        <v>88</v>
      </c>
      <c r="D38" s="17">
        <f t="shared" ref="D38:T38" si="7">+D21/(D13/1000)</f>
        <v>0</v>
      </c>
      <c r="E38" s="17">
        <f t="shared" si="7"/>
        <v>10.386721907610587</v>
      </c>
      <c r="F38" s="17">
        <f t="shared" si="7"/>
        <v>30.339574985303681</v>
      </c>
      <c r="G38" s="17">
        <f t="shared" si="7"/>
        <v>7.2665239821175778</v>
      </c>
      <c r="H38" s="17">
        <f t="shared" si="7"/>
        <v>59.572256323622717</v>
      </c>
      <c r="I38" s="17">
        <f t="shared" si="7"/>
        <v>43.879226985439409</v>
      </c>
      <c r="J38" s="17">
        <f t="shared" si="7"/>
        <v>10.248917272967887</v>
      </c>
      <c r="K38" s="17">
        <f t="shared" si="7"/>
        <v>10.179333056169449</v>
      </c>
      <c r="L38" s="17">
        <f t="shared" si="7"/>
        <v>10.17253940404342</v>
      </c>
      <c r="M38" s="17">
        <f t="shared" si="7"/>
        <v>10.202972983302656</v>
      </c>
      <c r="N38" s="17">
        <f t="shared" si="7"/>
        <v>9.2561595059266093</v>
      </c>
      <c r="O38" s="17">
        <f t="shared" si="7"/>
        <v>13.387781972188598</v>
      </c>
      <c r="P38" s="17">
        <f t="shared" si="7"/>
        <v>46.743312475751821</v>
      </c>
      <c r="Q38" s="17">
        <f t="shared" si="7"/>
        <v>13.269173733111534</v>
      </c>
      <c r="R38" s="17">
        <f t="shared" si="7"/>
        <v>38.73811494796594</v>
      </c>
      <c r="S38" s="17">
        <f t="shared" si="7"/>
        <v>7.9639721129838774</v>
      </c>
      <c r="T38" s="17">
        <f t="shared" si="7"/>
        <v>12.236930983452133</v>
      </c>
    </row>
    <row r="39" spans="1:21">
      <c r="C39" t="s">
        <v>92</v>
      </c>
      <c r="D39" s="17">
        <f t="shared" ref="D39:T39" si="8">+D37-D38</f>
        <v>27.578018761017375</v>
      </c>
      <c r="E39" s="17">
        <f t="shared" si="8"/>
        <v>8.3648317439371969</v>
      </c>
      <c r="F39" s="17">
        <f t="shared" si="8"/>
        <v>2.5629879958765152</v>
      </c>
      <c r="G39" s="17">
        <f t="shared" si="8"/>
        <v>5.4826361997532906</v>
      </c>
      <c r="H39" s="17">
        <f t="shared" si="8"/>
        <v>34.21882906917191</v>
      </c>
      <c r="I39" s="17">
        <f t="shared" si="8"/>
        <v>12.591084266434969</v>
      </c>
      <c r="J39" s="17">
        <f t="shared" si="8"/>
        <v>4.0414712833577102</v>
      </c>
      <c r="K39" s="17">
        <f t="shared" si="8"/>
        <v>6.4027761974573867</v>
      </c>
      <c r="L39" s="17">
        <f t="shared" si="8"/>
        <v>4.1504582881354697</v>
      </c>
      <c r="M39" s="17">
        <f t="shared" si="8"/>
        <v>4.5948115880620133</v>
      </c>
      <c r="N39" s="17">
        <f t="shared" si="8"/>
        <v>5.7295955192753496</v>
      </c>
      <c r="O39" s="17">
        <f t="shared" si="8"/>
        <v>4.8626099077996088</v>
      </c>
      <c r="P39" s="17">
        <f t="shared" si="8"/>
        <v>9.6841817295544246</v>
      </c>
      <c r="Q39" s="17">
        <f t="shared" si="8"/>
        <v>5.9498210735586472</v>
      </c>
      <c r="R39" s="17">
        <f t="shared" si="8"/>
        <v>33.989133291285611</v>
      </c>
      <c r="S39" s="17">
        <f t="shared" si="8"/>
        <v>8.9943543055048174</v>
      </c>
      <c r="T39" s="17">
        <f t="shared" si="8"/>
        <v>5.923143006368381</v>
      </c>
    </row>
    <row r="40" spans="1:21">
      <c r="C40" s="67" t="s">
        <v>89</v>
      </c>
      <c r="D40" s="68">
        <f>+(((D35-D24-D28-D29)*0.2)+D29)/(D13/1000)</f>
        <v>2.2505393267858644</v>
      </c>
      <c r="E40" s="68">
        <f t="shared" ref="E40:T40" si="9">+(((E35-E21-E28-E29)*0.2)+E29)/(E13/1000)</f>
        <v>1.6680412905231257</v>
      </c>
      <c r="F40" s="68">
        <f t="shared" si="9"/>
        <v>0.48975165351334315</v>
      </c>
      <c r="G40" s="68">
        <f t="shared" si="9"/>
        <v>1.0943249655607923</v>
      </c>
      <c r="H40" s="68">
        <f t="shared" si="9"/>
        <v>6.8419021701740572</v>
      </c>
      <c r="I40" s="68">
        <f t="shared" si="9"/>
        <v>2.5144807096710906</v>
      </c>
      <c r="J40" s="68">
        <f t="shared" si="9"/>
        <v>0.80591068656634723</v>
      </c>
      <c r="K40" s="68">
        <f t="shared" si="9"/>
        <v>1.2771376993938865</v>
      </c>
      <c r="L40" s="68">
        <f t="shared" si="9"/>
        <v>0.82800492141031901</v>
      </c>
      <c r="M40" s="68">
        <f t="shared" si="9"/>
        <v>0.91647602366609271</v>
      </c>
      <c r="N40" s="68">
        <f t="shared" si="9"/>
        <v>1.1429945917963606</v>
      </c>
      <c r="O40" s="68">
        <f t="shared" si="9"/>
        <v>0.95804346473398194</v>
      </c>
      <c r="P40" s="68">
        <f t="shared" si="9"/>
        <v>1.9362533947454812</v>
      </c>
      <c r="Q40" s="68">
        <f t="shared" si="9"/>
        <v>1.1898830689333388</v>
      </c>
      <c r="R40" s="68">
        <f t="shared" si="9"/>
        <v>1.0722598899751219</v>
      </c>
      <c r="S40" s="68">
        <f t="shared" si="9"/>
        <v>1.7980441549724053</v>
      </c>
      <c r="T40" s="68">
        <f t="shared" si="9"/>
        <v>1.115561279770775</v>
      </c>
    </row>
    <row r="41" spans="1:21">
      <c r="C41" s="69" t="s">
        <v>94</v>
      </c>
      <c r="D41" s="70">
        <f>+(((D35-D24-D28-D29)*0.8)+D28)/(D13/1000)</f>
        <v>9.0074718794594144</v>
      </c>
      <c r="E41" s="70">
        <f t="shared" ref="E41:T41" si="10">+(((E35-E21-E28-E29)*0.8)+E28)/(E13/1000)</f>
        <v>6.6967904534140716</v>
      </c>
      <c r="F41" s="70">
        <f t="shared" si="10"/>
        <v>2.0732363423631681</v>
      </c>
      <c r="G41" s="70">
        <f t="shared" si="10"/>
        <v>4.388311234192499</v>
      </c>
      <c r="H41" s="70">
        <f t="shared" si="10"/>
        <v>27.376926898997855</v>
      </c>
      <c r="I41" s="70">
        <f t="shared" si="10"/>
        <v>10.076603556763878</v>
      </c>
      <c r="J41" s="70">
        <f t="shared" si="10"/>
        <v>3.2355605967913648</v>
      </c>
      <c r="K41" s="70">
        <f t="shared" si="10"/>
        <v>5.1256384980635001</v>
      </c>
      <c r="L41" s="70">
        <f t="shared" si="10"/>
        <v>3.322453366725151</v>
      </c>
      <c r="M41" s="70">
        <f t="shared" si="10"/>
        <v>3.6783355643959217</v>
      </c>
      <c r="N41" s="70">
        <f t="shared" si="10"/>
        <v>4.5866009274789885</v>
      </c>
      <c r="O41" s="70">
        <f t="shared" si="10"/>
        <v>3.9045664430656282</v>
      </c>
      <c r="P41" s="70">
        <f t="shared" si="10"/>
        <v>7.7479283348089494</v>
      </c>
      <c r="Q41" s="70">
        <f t="shared" si="10"/>
        <v>4.7599380046253099</v>
      </c>
      <c r="R41" s="70">
        <f t="shared" si="10"/>
        <v>32.91687340131049</v>
      </c>
      <c r="S41" s="70">
        <f t="shared" si="10"/>
        <v>7.1963101505324127</v>
      </c>
      <c r="T41" s="70">
        <f t="shared" si="10"/>
        <v>4.8075817265976024</v>
      </c>
    </row>
    <row r="42" spans="1:21" ht="13.5" thickBot="1">
      <c r="B42" s="2"/>
      <c r="C42" s="9" t="s">
        <v>53</v>
      </c>
      <c r="D42" s="14">
        <f>+D35-D24</f>
        <v>2145867</v>
      </c>
      <c r="E42" s="14">
        <f t="shared" ref="E42:T42" si="11">+E35-E21</f>
        <v>10979285</v>
      </c>
      <c r="F42" s="14">
        <f t="shared" si="11"/>
        <v>4512512</v>
      </c>
      <c r="G42" s="14">
        <f t="shared" si="11"/>
        <v>31672345</v>
      </c>
      <c r="H42" s="14">
        <f t="shared" si="11"/>
        <v>4476473</v>
      </c>
      <c r="I42" s="14">
        <f t="shared" si="11"/>
        <v>2695386</v>
      </c>
      <c r="J42" s="14">
        <f t="shared" si="11"/>
        <v>12994385</v>
      </c>
      <c r="K42" s="14">
        <f t="shared" si="11"/>
        <v>11704531</v>
      </c>
      <c r="L42" s="14">
        <f t="shared" si="11"/>
        <v>14252570</v>
      </c>
      <c r="M42" s="14">
        <f t="shared" si="11"/>
        <v>38951486</v>
      </c>
      <c r="N42" s="14">
        <f t="shared" si="11"/>
        <v>35174027</v>
      </c>
      <c r="O42" s="14">
        <f t="shared" si="11"/>
        <v>48920180</v>
      </c>
      <c r="P42" s="14">
        <f t="shared" si="11"/>
        <v>973483</v>
      </c>
      <c r="Q42" s="14">
        <f t="shared" si="11"/>
        <v>29329048</v>
      </c>
      <c r="R42" s="14">
        <f t="shared" si="11"/>
        <v>15520254</v>
      </c>
      <c r="S42" s="14">
        <f t="shared" si="11"/>
        <v>16963703</v>
      </c>
      <c r="T42" s="14">
        <f t="shared" si="11"/>
        <v>245424773</v>
      </c>
    </row>
    <row r="43" spans="1:21" ht="13.5" thickTop="1">
      <c r="B43" s="2">
        <v>36</v>
      </c>
      <c r="C43" t="s">
        <v>54</v>
      </c>
      <c r="D43" s="3" t="s">
        <v>55</v>
      </c>
      <c r="E43" s="3" t="s">
        <v>55</v>
      </c>
      <c r="F43" s="3" t="s">
        <v>55</v>
      </c>
      <c r="G43" s="3" t="s">
        <v>55</v>
      </c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 t="s">
        <v>55</v>
      </c>
      <c r="O43" s="3" t="s">
        <v>55</v>
      </c>
      <c r="P43" s="3" t="s">
        <v>55</v>
      </c>
      <c r="Q43" s="3" t="s">
        <v>55</v>
      </c>
      <c r="R43" s="3" t="s">
        <v>55</v>
      </c>
      <c r="S43" s="3" t="s">
        <v>55</v>
      </c>
      <c r="T43" s="3" t="s">
        <v>55</v>
      </c>
    </row>
    <row r="44" spans="1:21">
      <c r="B44" s="2">
        <v>37</v>
      </c>
      <c r="C44" t="s">
        <v>56</v>
      </c>
      <c r="D44" s="3" t="s">
        <v>58</v>
      </c>
      <c r="E44" s="3" t="s">
        <v>58</v>
      </c>
      <c r="F44" s="3" t="s">
        <v>58</v>
      </c>
      <c r="G44" s="3" t="s">
        <v>58</v>
      </c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 t="s">
        <v>58</v>
      </c>
      <c r="O44" s="3" t="s">
        <v>58</v>
      </c>
      <c r="P44" s="3" t="s">
        <v>58</v>
      </c>
      <c r="Q44" s="3" t="s">
        <v>58</v>
      </c>
      <c r="R44" s="3" t="s">
        <v>58</v>
      </c>
      <c r="S44" s="3" t="s">
        <v>58</v>
      </c>
      <c r="T44" s="3" t="s">
        <v>58</v>
      </c>
    </row>
    <row r="45" spans="1:21">
      <c r="B45" s="2">
        <v>38</v>
      </c>
      <c r="C45" t="s">
        <v>59</v>
      </c>
      <c r="D45" s="13">
        <v>0</v>
      </c>
      <c r="E45" s="13">
        <v>632354</v>
      </c>
      <c r="F45" s="13">
        <v>0</v>
      </c>
      <c r="G45" s="13">
        <v>4037028</v>
      </c>
      <c r="H45" s="13"/>
      <c r="I45" s="13"/>
      <c r="J45" s="13">
        <v>1532085</v>
      </c>
      <c r="K45" s="18">
        <v>841436</v>
      </c>
      <c r="L45" s="13">
        <v>1580669</v>
      </c>
      <c r="M45" s="13">
        <v>3954190</v>
      </c>
      <c r="N45" s="13">
        <v>2621873</v>
      </c>
      <c r="O45" s="13">
        <v>5695821</v>
      </c>
      <c r="P45" s="13"/>
      <c r="Q45" s="13">
        <v>2603974</v>
      </c>
      <c r="R45" s="13"/>
      <c r="S45" s="13">
        <v>1357141</v>
      </c>
      <c r="T45" s="13">
        <f>SUM(D45:L45)+SUM(N45:S45)</f>
        <v>20902381</v>
      </c>
    </row>
    <row r="46" spans="1:21">
      <c r="B46" s="2">
        <v>39</v>
      </c>
      <c r="C46" t="s">
        <v>60</v>
      </c>
      <c r="D46" s="13">
        <v>0</v>
      </c>
      <c r="E46" s="13">
        <v>11709</v>
      </c>
      <c r="F46" s="13">
        <v>0</v>
      </c>
      <c r="G46" s="13">
        <v>8080</v>
      </c>
      <c r="H46" s="13"/>
      <c r="I46" s="13"/>
      <c r="J46" s="13">
        <v>11180</v>
      </c>
      <c r="K46" s="18">
        <v>11335</v>
      </c>
      <c r="L46" s="13">
        <v>11185</v>
      </c>
      <c r="M46" s="13">
        <v>11215</v>
      </c>
      <c r="N46" s="13">
        <v>11219</v>
      </c>
      <c r="O46" s="13">
        <v>9219</v>
      </c>
      <c r="P46" s="13"/>
      <c r="Q46" s="13">
        <v>9852</v>
      </c>
      <c r="R46" s="13"/>
      <c r="S46" s="13">
        <v>7979</v>
      </c>
      <c r="T46" s="13">
        <f>+(E46*E45+G46*G45+J46*J45+K46*K45+L46*L45+N46*N45+O46*O45+Q46*Q45+S46*S45)/T45</f>
        <v>9701.150133279074</v>
      </c>
    </row>
    <row r="47" spans="1:21">
      <c r="B47" s="2">
        <v>40</v>
      </c>
      <c r="C47" t="s">
        <v>61</v>
      </c>
      <c r="D47" s="60">
        <v>0</v>
      </c>
      <c r="E47" s="60">
        <v>20.547999999999998</v>
      </c>
      <c r="F47" s="60">
        <v>0</v>
      </c>
      <c r="G47" s="60">
        <v>9.99</v>
      </c>
      <c r="H47" s="60"/>
      <c r="I47" s="60"/>
      <c r="J47" s="60">
        <v>0</v>
      </c>
      <c r="K47" s="18">
        <v>0</v>
      </c>
      <c r="L47" s="60">
        <v>0</v>
      </c>
      <c r="M47" s="60">
        <v>21.402000000000001</v>
      </c>
      <c r="N47" s="60">
        <v>21.254999999999999</v>
      </c>
      <c r="O47" s="60">
        <v>23.585999999999999</v>
      </c>
      <c r="P47" s="60"/>
      <c r="Q47" s="60">
        <v>25.036999999999999</v>
      </c>
      <c r="R47" s="60"/>
      <c r="S47" s="60">
        <v>10.589</v>
      </c>
      <c r="T47" s="60"/>
    </row>
    <row r="48" spans="1:21">
      <c r="B48" s="2">
        <v>41</v>
      </c>
      <c r="C48" t="s">
        <v>62</v>
      </c>
      <c r="D48" s="60">
        <v>0</v>
      </c>
      <c r="E48" s="60">
        <v>21.202999999999999</v>
      </c>
      <c r="F48" s="60">
        <v>0</v>
      </c>
      <c r="G48" s="60">
        <v>10.28</v>
      </c>
      <c r="H48" s="60"/>
      <c r="I48" s="60"/>
      <c r="J48" s="60">
        <v>21.428999999999998</v>
      </c>
      <c r="K48" s="18">
        <v>21.81</v>
      </c>
      <c r="L48" s="60">
        <v>21.425999999999998</v>
      </c>
      <c r="M48" s="60">
        <v>21.509</v>
      </c>
      <c r="N48" s="60">
        <v>21.273</v>
      </c>
      <c r="O48" s="60">
        <v>23.251999999999999</v>
      </c>
      <c r="P48" s="60"/>
      <c r="Q48" s="60">
        <v>24.87</v>
      </c>
      <c r="R48" s="60"/>
      <c r="S48" s="60">
        <v>10.375999999999999</v>
      </c>
      <c r="T48" s="60"/>
    </row>
    <row r="49" spans="2:20">
      <c r="B49" s="2">
        <v>42</v>
      </c>
      <c r="C49" t="s">
        <v>63</v>
      </c>
      <c r="D49" s="60">
        <v>0</v>
      </c>
      <c r="E49" s="60">
        <v>0.90500000000000003</v>
      </c>
      <c r="F49" s="60">
        <v>0</v>
      </c>
      <c r="G49" s="60">
        <v>0.63600000000000001</v>
      </c>
      <c r="H49" s="60"/>
      <c r="I49" s="60"/>
      <c r="J49" s="60">
        <v>0.95799999999999996</v>
      </c>
      <c r="K49" s="18">
        <v>0.96199999999999997</v>
      </c>
      <c r="L49" s="60">
        <v>0.95799999999999996</v>
      </c>
      <c r="M49" s="60">
        <v>0.95899999999999996</v>
      </c>
      <c r="N49" s="60">
        <v>0.94799999999999995</v>
      </c>
      <c r="O49" s="60">
        <v>1.2609999999999999</v>
      </c>
      <c r="P49" s="60"/>
      <c r="Q49" s="60">
        <v>1.262</v>
      </c>
      <c r="R49" s="60"/>
      <c r="S49" s="60">
        <v>0.65</v>
      </c>
      <c r="T49" s="60"/>
    </row>
    <row r="50" spans="2:20">
      <c r="B50" s="2">
        <v>43</v>
      </c>
      <c r="C50" t="s">
        <v>64</v>
      </c>
      <c r="D50" s="60">
        <v>0</v>
      </c>
      <c r="E50" s="60">
        <v>0.01</v>
      </c>
      <c r="F50" s="60">
        <v>0</v>
      </c>
      <c r="G50" s="60">
        <v>7.0000000000000001E-3</v>
      </c>
      <c r="H50" s="60"/>
      <c r="I50" s="60"/>
      <c r="J50" s="60">
        <v>0.01</v>
      </c>
      <c r="K50" s="18">
        <v>0.01</v>
      </c>
      <c r="L50" s="60">
        <v>0.01</v>
      </c>
      <c r="M50" s="60">
        <v>0.01</v>
      </c>
      <c r="N50" s="60">
        <v>8.9999999999999993E-3</v>
      </c>
      <c r="O50" s="60">
        <v>1.2999999999999999E-2</v>
      </c>
      <c r="P50" s="60"/>
      <c r="Q50" s="60">
        <v>1.2999999999999999E-2</v>
      </c>
      <c r="R50" s="60"/>
      <c r="S50" s="60">
        <v>8.0000000000000002E-3</v>
      </c>
      <c r="T50" s="60"/>
    </row>
    <row r="51" spans="2:20">
      <c r="B51" s="2">
        <v>36</v>
      </c>
      <c r="C51" t="s">
        <v>54</v>
      </c>
      <c r="D51" s="3" t="s">
        <v>65</v>
      </c>
      <c r="E51" s="3" t="s">
        <v>65</v>
      </c>
      <c r="F51" s="3" t="s">
        <v>65</v>
      </c>
      <c r="G51" s="3" t="s">
        <v>65</v>
      </c>
      <c r="H51" s="3" t="s">
        <v>65</v>
      </c>
      <c r="I51" s="3" t="s">
        <v>65</v>
      </c>
      <c r="J51" s="3" t="s">
        <v>65</v>
      </c>
      <c r="K51" s="3" t="s">
        <v>65</v>
      </c>
      <c r="L51" s="3" t="s">
        <v>65</v>
      </c>
      <c r="M51" s="3" t="s">
        <v>65</v>
      </c>
      <c r="N51" s="3" t="s">
        <v>65</v>
      </c>
      <c r="O51" s="3" t="s">
        <v>65</v>
      </c>
      <c r="P51" s="3" t="s">
        <v>65</v>
      </c>
      <c r="Q51" s="3" t="s">
        <v>65</v>
      </c>
      <c r="R51" s="3" t="s">
        <v>65</v>
      </c>
      <c r="S51" s="3" t="s">
        <v>65</v>
      </c>
      <c r="T51" s="3" t="s">
        <v>65</v>
      </c>
    </row>
    <row r="52" spans="2:20">
      <c r="B52" s="2">
        <v>37</v>
      </c>
      <c r="C52" t="s">
        <v>56</v>
      </c>
      <c r="D52" s="3" t="s">
        <v>66</v>
      </c>
      <c r="E52" s="3" t="s">
        <v>66</v>
      </c>
      <c r="F52" s="3" t="s">
        <v>66</v>
      </c>
      <c r="G52" s="3" t="s">
        <v>66</v>
      </c>
      <c r="H52" s="3" t="s">
        <v>66</v>
      </c>
      <c r="I52" s="3" t="s">
        <v>66</v>
      </c>
      <c r="J52" s="3" t="s">
        <v>66</v>
      </c>
      <c r="K52" s="3" t="s">
        <v>66</v>
      </c>
      <c r="L52" s="3" t="s">
        <v>66</v>
      </c>
      <c r="M52" s="3" t="s">
        <v>66</v>
      </c>
      <c r="N52" s="3" t="s">
        <v>66</v>
      </c>
      <c r="O52" s="3" t="s">
        <v>66</v>
      </c>
      <c r="P52" s="3" t="s">
        <v>66</v>
      </c>
      <c r="Q52" s="3" t="s">
        <v>66</v>
      </c>
      <c r="R52" s="3" t="s">
        <v>66</v>
      </c>
      <c r="S52" s="3" t="s">
        <v>66</v>
      </c>
      <c r="T52" s="3" t="s">
        <v>66</v>
      </c>
    </row>
    <row r="53" spans="2:20">
      <c r="B53" s="2">
        <v>38</v>
      </c>
      <c r="C53" t="s">
        <v>59</v>
      </c>
      <c r="D53" s="64">
        <v>0</v>
      </c>
      <c r="E53" s="64">
        <v>0</v>
      </c>
      <c r="F53" s="64">
        <v>12400119</v>
      </c>
      <c r="G53" s="64"/>
      <c r="H53" s="64">
        <v>1806776</v>
      </c>
      <c r="I53" s="64">
        <v>2266714</v>
      </c>
      <c r="J53" s="64"/>
      <c r="K53" s="64"/>
      <c r="L53" s="64"/>
      <c r="M53" s="64"/>
      <c r="N53" s="64"/>
      <c r="O53" s="64"/>
      <c r="P53" s="64">
        <v>1658896</v>
      </c>
      <c r="Q53" s="64">
        <v>153975</v>
      </c>
      <c r="R53" s="64">
        <v>4676710</v>
      </c>
      <c r="S53" s="64"/>
      <c r="T53" s="64">
        <f>SUM(D53:L53)+SUM(N53:S53)</f>
        <v>22963190</v>
      </c>
    </row>
    <row r="54" spans="2:20">
      <c r="B54" s="2">
        <v>39</v>
      </c>
      <c r="C54" t="s">
        <v>60</v>
      </c>
      <c r="D54" s="64">
        <v>0</v>
      </c>
      <c r="E54" s="64">
        <v>0</v>
      </c>
      <c r="F54" s="64">
        <v>1052</v>
      </c>
      <c r="G54" s="64"/>
      <c r="H54" s="64">
        <v>1056</v>
      </c>
      <c r="I54" s="64">
        <v>1056</v>
      </c>
      <c r="J54" s="64"/>
      <c r="K54" s="64"/>
      <c r="L54" s="64"/>
      <c r="M54" s="64"/>
      <c r="N54" s="64"/>
      <c r="O54" s="64"/>
      <c r="P54" s="64">
        <v>1056</v>
      </c>
      <c r="Q54" s="64">
        <v>1057</v>
      </c>
      <c r="R54" s="64">
        <v>1052</v>
      </c>
      <c r="S54" s="64"/>
      <c r="T54" s="13">
        <f>SUMPRODUCT(D54:S54,D53:S53)/T53</f>
        <v>1053.0320612684909</v>
      </c>
    </row>
    <row r="55" spans="2:20">
      <c r="B55" s="2">
        <v>40</v>
      </c>
      <c r="C55" t="s">
        <v>61</v>
      </c>
      <c r="D55" s="65">
        <v>0</v>
      </c>
      <c r="E55" s="65">
        <v>0</v>
      </c>
      <c r="F55" s="65">
        <v>0</v>
      </c>
      <c r="G55" s="65"/>
      <c r="H55" s="65">
        <v>0</v>
      </c>
      <c r="I55" s="65">
        <v>0</v>
      </c>
      <c r="J55" s="65"/>
      <c r="K55" s="65"/>
      <c r="L55" s="65"/>
      <c r="M55" s="65"/>
      <c r="N55" s="65"/>
      <c r="O55" s="65"/>
      <c r="P55" s="65">
        <v>0</v>
      </c>
      <c r="Q55" s="65">
        <v>0</v>
      </c>
      <c r="R55" s="65">
        <v>0</v>
      </c>
      <c r="S55" s="65"/>
      <c r="T55" s="65"/>
    </row>
    <row r="56" spans="2:20">
      <c r="B56" s="2">
        <v>41</v>
      </c>
      <c r="C56" t="s">
        <v>62</v>
      </c>
      <c r="D56" s="65">
        <v>0</v>
      </c>
      <c r="E56" s="65">
        <v>0</v>
      </c>
      <c r="F56" s="65">
        <v>4.3079999999999998</v>
      </c>
      <c r="G56" s="65"/>
      <c r="H56" s="65">
        <v>4.3129999999999997</v>
      </c>
      <c r="I56" s="65">
        <v>4.1440000000000001</v>
      </c>
      <c r="J56" s="65"/>
      <c r="K56" s="65"/>
      <c r="L56" s="65"/>
      <c r="M56" s="65"/>
      <c r="N56" s="65"/>
      <c r="O56" s="65"/>
      <c r="P56" s="65">
        <v>2.8319999999999999</v>
      </c>
      <c r="Q56" s="65">
        <v>4.2140000000000004</v>
      </c>
      <c r="R56" s="65">
        <v>3.782</v>
      </c>
      <c r="S56" s="65"/>
      <c r="T56" s="65"/>
    </row>
    <row r="57" spans="2:20">
      <c r="B57" s="2">
        <v>42</v>
      </c>
      <c r="C57" t="s">
        <v>63</v>
      </c>
      <c r="D57" s="65">
        <v>0</v>
      </c>
      <c r="E57" s="65">
        <v>0</v>
      </c>
      <c r="F57" s="65">
        <v>4.0940000000000003</v>
      </c>
      <c r="G57" s="65"/>
      <c r="H57" s="65">
        <v>4.0869999999999997</v>
      </c>
      <c r="I57" s="65">
        <v>3.923</v>
      </c>
      <c r="J57" s="65"/>
      <c r="K57" s="65"/>
      <c r="L57" s="65"/>
      <c r="M57" s="65"/>
      <c r="N57" s="65"/>
      <c r="O57" s="65"/>
      <c r="P57" s="65">
        <v>2.6819999999999999</v>
      </c>
      <c r="Q57" s="65">
        <v>3.9060000000000001</v>
      </c>
      <c r="R57" s="65">
        <v>3.593</v>
      </c>
      <c r="S57" s="65"/>
      <c r="T57" s="65"/>
    </row>
    <row r="58" spans="2:20">
      <c r="B58" s="2">
        <v>43</v>
      </c>
      <c r="C58" t="s">
        <v>64</v>
      </c>
      <c r="D58" s="65">
        <v>0</v>
      </c>
      <c r="E58" s="65">
        <v>0</v>
      </c>
      <c r="F58" s="65">
        <v>0.03</v>
      </c>
      <c r="G58" s="65"/>
      <c r="H58" s="65">
        <v>0.06</v>
      </c>
      <c r="I58" s="65">
        <v>4.3999999999999997E-2</v>
      </c>
      <c r="J58" s="65"/>
      <c r="K58" s="65"/>
      <c r="L58" s="65"/>
      <c r="M58" s="65"/>
      <c r="N58" s="65"/>
      <c r="O58" s="65"/>
      <c r="P58" s="65">
        <v>4.7E-2</v>
      </c>
      <c r="Q58" s="65">
        <v>0</v>
      </c>
      <c r="R58" s="65">
        <v>3.9E-2</v>
      </c>
      <c r="S58" s="65"/>
      <c r="T58" s="65"/>
    </row>
    <row r="59" spans="2:20">
      <c r="B59" s="2">
        <v>36</v>
      </c>
      <c r="C59" t="s">
        <v>54</v>
      </c>
      <c r="D59" s="3" t="s">
        <v>67</v>
      </c>
      <c r="E59" s="3" t="s">
        <v>67</v>
      </c>
      <c r="F59" s="3" t="s">
        <v>67</v>
      </c>
      <c r="G59" s="3" t="s">
        <v>67</v>
      </c>
      <c r="H59" s="3" t="s">
        <v>67</v>
      </c>
      <c r="I59" s="3" t="s">
        <v>67</v>
      </c>
      <c r="J59" s="3" t="s">
        <v>67</v>
      </c>
      <c r="K59" s="3" t="s">
        <v>67</v>
      </c>
      <c r="L59" s="3" t="s">
        <v>67</v>
      </c>
      <c r="M59" s="3" t="s">
        <v>67</v>
      </c>
      <c r="N59" s="3" t="s">
        <v>67</v>
      </c>
      <c r="O59" s="3" t="s">
        <v>67</v>
      </c>
      <c r="P59" s="3" t="s">
        <v>67</v>
      </c>
      <c r="Q59" s="3" t="s">
        <v>67</v>
      </c>
      <c r="R59" s="3" t="s">
        <v>67</v>
      </c>
      <c r="S59" s="3" t="s">
        <v>67</v>
      </c>
      <c r="T59" s="3" t="s">
        <v>67</v>
      </c>
    </row>
    <row r="60" spans="2:20">
      <c r="B60" s="2">
        <v>37</v>
      </c>
      <c r="C60" t="s">
        <v>56</v>
      </c>
      <c r="D60" s="3" t="s">
        <v>73</v>
      </c>
      <c r="E60" s="3" t="s">
        <v>73</v>
      </c>
      <c r="F60" s="3" t="s">
        <v>70</v>
      </c>
      <c r="G60" s="3" t="s">
        <v>70</v>
      </c>
      <c r="H60" s="3" t="s">
        <v>70</v>
      </c>
      <c r="I60" s="3" t="s">
        <v>70</v>
      </c>
      <c r="J60" s="3" t="s">
        <v>70</v>
      </c>
      <c r="K60" s="3" t="s">
        <v>70</v>
      </c>
      <c r="L60" s="3" t="s">
        <v>70</v>
      </c>
      <c r="M60" s="3" t="s">
        <v>70</v>
      </c>
      <c r="N60" s="3" t="s">
        <v>70</v>
      </c>
      <c r="O60" s="3" t="s">
        <v>70</v>
      </c>
      <c r="P60" s="3" t="s">
        <v>70</v>
      </c>
      <c r="Q60" s="3" t="s">
        <v>70</v>
      </c>
      <c r="R60" s="3" t="s">
        <v>70</v>
      </c>
      <c r="S60" s="3" t="s">
        <v>70</v>
      </c>
      <c r="T60" s="3" t="s">
        <v>70</v>
      </c>
    </row>
    <row r="61" spans="2:20">
      <c r="B61" s="2">
        <v>38</v>
      </c>
      <c r="C61" t="s">
        <v>59</v>
      </c>
      <c r="D61" s="55">
        <v>0</v>
      </c>
      <c r="E61" s="55">
        <v>2908</v>
      </c>
      <c r="F61" s="55">
        <v>0</v>
      </c>
      <c r="G61" s="55">
        <v>6336</v>
      </c>
      <c r="H61" s="55"/>
      <c r="I61" s="55"/>
      <c r="J61" s="55">
        <v>1830</v>
      </c>
      <c r="K61" s="55">
        <v>2949</v>
      </c>
      <c r="L61" s="55">
        <v>11726</v>
      </c>
      <c r="M61" s="55">
        <v>16505</v>
      </c>
      <c r="N61" s="55">
        <v>12812</v>
      </c>
      <c r="O61" s="55">
        <v>24008</v>
      </c>
      <c r="P61" s="55"/>
      <c r="Q61" s="55"/>
      <c r="R61" s="55"/>
      <c r="S61" s="55">
        <v>10067</v>
      </c>
      <c r="T61" s="55">
        <f>SUM(D61:L61)+SUM(N61:S61)</f>
        <v>72636</v>
      </c>
    </row>
    <row r="62" spans="2:20">
      <c r="B62" s="2">
        <v>39</v>
      </c>
      <c r="C62" t="s">
        <v>60</v>
      </c>
      <c r="D62" s="55">
        <v>0</v>
      </c>
      <c r="E62" s="55">
        <v>140000</v>
      </c>
      <c r="F62" s="55">
        <v>0</v>
      </c>
      <c r="G62" s="55">
        <v>140000</v>
      </c>
      <c r="H62" s="55"/>
      <c r="I62" s="55"/>
      <c r="J62" s="55">
        <v>140000</v>
      </c>
      <c r="K62" s="55">
        <v>140000</v>
      </c>
      <c r="L62" s="55">
        <v>140000</v>
      </c>
      <c r="M62" s="55">
        <v>140000</v>
      </c>
      <c r="N62" s="55">
        <v>140000</v>
      </c>
      <c r="O62" s="55">
        <v>140000</v>
      </c>
      <c r="P62" s="55"/>
      <c r="Q62" s="55"/>
      <c r="R62" s="55"/>
      <c r="S62" s="55">
        <v>140000</v>
      </c>
      <c r="T62" s="55">
        <f>+(D62*D61+E62*E61+G62*G61+J62*J61+K62*K61+L62*L61+N62*N61+O62*O61+S62*S61)/T61</f>
        <v>140000</v>
      </c>
    </row>
    <row r="63" spans="2:20">
      <c r="B63" s="2">
        <v>40</v>
      </c>
      <c r="C63" t="s">
        <v>61</v>
      </c>
      <c r="D63" s="60">
        <v>0</v>
      </c>
      <c r="E63" s="60">
        <v>77.503</v>
      </c>
      <c r="F63" s="60">
        <v>0</v>
      </c>
      <c r="G63" s="60">
        <v>75.212000000000003</v>
      </c>
      <c r="H63" s="60"/>
      <c r="I63" s="60"/>
      <c r="J63" s="60">
        <v>0</v>
      </c>
      <c r="K63" s="60">
        <v>0</v>
      </c>
      <c r="L63" s="60">
        <v>0</v>
      </c>
      <c r="M63" s="60">
        <v>87.456000000000003</v>
      </c>
      <c r="N63" s="60">
        <v>81.876999999999995</v>
      </c>
      <c r="O63" s="60">
        <v>93.706000000000003</v>
      </c>
      <c r="P63" s="60"/>
      <c r="Q63" s="60"/>
      <c r="R63" s="60"/>
      <c r="S63" s="60">
        <v>93.308000000000007</v>
      </c>
      <c r="T63" s="60"/>
    </row>
    <row r="64" spans="2:20">
      <c r="B64" s="2">
        <v>41</v>
      </c>
      <c r="C64" t="s">
        <v>62</v>
      </c>
      <c r="D64" s="60">
        <v>0</v>
      </c>
      <c r="E64" s="60">
        <v>0</v>
      </c>
      <c r="F64" s="60">
        <v>0</v>
      </c>
      <c r="G64" s="60">
        <v>0</v>
      </c>
      <c r="H64" s="60"/>
      <c r="I64" s="60"/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/>
      <c r="Q64" s="60"/>
      <c r="R64" s="60"/>
      <c r="S64" s="60">
        <v>0</v>
      </c>
      <c r="T64" s="60"/>
    </row>
    <row r="65" spans="2:20">
      <c r="B65" s="2">
        <v>42</v>
      </c>
      <c r="C65" t="s">
        <v>63</v>
      </c>
      <c r="D65" s="60">
        <v>0</v>
      </c>
      <c r="E65" s="60">
        <v>13.180999999999999</v>
      </c>
      <c r="F65" s="60">
        <v>0</v>
      </c>
      <c r="G65" s="60">
        <v>12.791</v>
      </c>
      <c r="H65" s="60"/>
      <c r="I65" s="60"/>
      <c r="J65" s="60">
        <v>11.346</v>
      </c>
      <c r="K65" s="60">
        <v>14.773999999999999</v>
      </c>
      <c r="L65" s="60">
        <v>15.449</v>
      </c>
      <c r="M65" s="60">
        <v>14.874000000000001</v>
      </c>
      <c r="N65" s="60">
        <v>13.925000000000001</v>
      </c>
      <c r="O65" s="60">
        <v>15.936</v>
      </c>
      <c r="P65" s="60"/>
      <c r="Q65" s="60"/>
      <c r="R65" s="60"/>
      <c r="S65" s="60">
        <v>15.869</v>
      </c>
      <c r="T65" s="60"/>
    </row>
    <row r="66" spans="2:20">
      <c r="B66" s="2">
        <v>43</v>
      </c>
      <c r="C66" t="s">
        <v>64</v>
      </c>
      <c r="D66" s="60">
        <v>0</v>
      </c>
      <c r="E66" s="60">
        <v>0</v>
      </c>
      <c r="F66" s="60">
        <v>0</v>
      </c>
      <c r="G66" s="60">
        <v>0</v>
      </c>
      <c r="H66" s="60"/>
      <c r="I66" s="60"/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/>
      <c r="Q66" s="60"/>
      <c r="R66" s="60"/>
      <c r="S66" s="60">
        <v>0</v>
      </c>
      <c r="T66" s="60"/>
    </row>
    <row r="67" spans="2:20" ht="13.5" thickBot="1">
      <c r="B67" s="2">
        <v>44</v>
      </c>
      <c r="C67" s="23" t="s">
        <v>71</v>
      </c>
      <c r="D67" s="24">
        <f>(+((D45*2000*D46)+(D53*1000*D54)+(D62*42*D61))/D13)*1</f>
        <v>0</v>
      </c>
      <c r="E67" s="24">
        <f t="shared" ref="E67:S67" si="12">+((E45*2000*E46)+(E53*1000*E54)+(E62*42*E61))/E13</f>
        <v>11295.21246913458</v>
      </c>
      <c r="F67" s="24">
        <f t="shared" si="12"/>
        <v>7409.17401747655</v>
      </c>
      <c r="G67" s="24">
        <f t="shared" si="12"/>
        <v>11299.527139896061</v>
      </c>
      <c r="H67" s="24">
        <f t="shared" si="12"/>
        <v>14584.69684067299</v>
      </c>
      <c r="I67" s="24">
        <f t="shared" si="12"/>
        <v>11181.570525666719</v>
      </c>
      <c r="J67" s="24">
        <f t="shared" si="12"/>
        <v>10657.977999297724</v>
      </c>
      <c r="K67" s="24">
        <f t="shared" si="12"/>
        <v>10444.352552460559</v>
      </c>
      <c r="L67" s="24">
        <f t="shared" si="12"/>
        <v>10317.056591850553</v>
      </c>
      <c r="M67" s="24">
        <f t="shared" si="12"/>
        <v>10473.828043347887</v>
      </c>
      <c r="N67" s="24">
        <f t="shared" si="12"/>
        <v>9595.1871261915803</v>
      </c>
      <c r="O67" s="24">
        <f t="shared" si="12"/>
        <v>10452.854689210591</v>
      </c>
      <c r="P67" s="24">
        <f t="shared" si="12"/>
        <v>17426.799598101927</v>
      </c>
      <c r="Q67" s="24">
        <f t="shared" si="12"/>
        <v>10441.728257191544</v>
      </c>
      <c r="R67" s="24">
        <f t="shared" si="12"/>
        <v>10774.507954027822</v>
      </c>
      <c r="S67" s="24">
        <f t="shared" si="12"/>
        <v>11514.316532160788</v>
      </c>
      <c r="T67" s="24">
        <f>+((T45*2000*T46)+(T53*1000*T54)+(T62*42*T61))/T13</f>
        <v>10381.645946414867</v>
      </c>
    </row>
    <row r="68" spans="2:20" s="66" customFormat="1" ht="13.5" thickTop="1"/>
    <row r="69" spans="2:20">
      <c r="E69" s="48"/>
      <c r="F69" s="48"/>
      <c r="G69" s="48"/>
    </row>
  </sheetData>
  <phoneticPr fontId="0" type="noConversion"/>
  <pageMargins left="0.5" right="0.5" top="1" bottom="0.75" header="0.5" footer="0.5"/>
  <pageSetup scale="40" orientation="landscape" r:id="rId1"/>
  <headerFooter alignWithMargins="0">
    <oddHeader>&amp;C&amp;"Arial,Bold"&amp;11&amp;A</oddHeader>
    <oddFooter>&amp;L&amp;"Arial,Bold"&amp;9&amp;F&amp;R&amp;"Arial,Bold"&amp;9&amp;D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zoomScale="75" workbookViewId="0">
      <pane xSplit="3" ySplit="1" topLeftCell="D2" activePane="bottomRight" state="frozen"/>
      <selection activeCell="A34" sqref="A34"/>
      <selection pane="topRight" activeCell="A34" sqref="A34"/>
      <selection pane="bottomLeft" activeCell="A34" sqref="A34"/>
      <selection pane="bottomRight" activeCell="E68" sqref="E68"/>
    </sheetView>
  </sheetViews>
  <sheetFormatPr defaultRowHeight="12.75"/>
  <cols>
    <col min="2" max="2" width="8.85546875" customWidth="1"/>
    <col min="3" max="3" width="46.7109375" bestFit="1" customWidth="1"/>
    <col min="4" max="21" width="14.7109375" customWidth="1"/>
  </cols>
  <sheetData>
    <row r="1" spans="1:22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96</v>
      </c>
      <c r="G1" s="1" t="s">
        <v>2</v>
      </c>
      <c r="H1" s="1" t="s">
        <v>3</v>
      </c>
      <c r="I1" s="1" t="s">
        <v>85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102</v>
      </c>
      <c r="Q1" s="1" t="s">
        <v>10</v>
      </c>
      <c r="R1" s="1" t="s">
        <v>11</v>
      </c>
      <c r="S1" s="1" t="s">
        <v>84</v>
      </c>
      <c r="T1" s="1" t="s">
        <v>12</v>
      </c>
      <c r="U1" s="1" t="s">
        <v>13</v>
      </c>
      <c r="V1" s="1" t="s">
        <v>98</v>
      </c>
    </row>
    <row r="2" spans="1:22">
      <c r="B2" s="2">
        <v>1</v>
      </c>
      <c r="C2" t="s">
        <v>14</v>
      </c>
      <c r="D2" s="3" t="s">
        <v>15</v>
      </c>
      <c r="E2" s="3" t="s">
        <v>16</v>
      </c>
      <c r="F2" s="3" t="s">
        <v>81</v>
      </c>
      <c r="G2" s="3" t="s">
        <v>16</v>
      </c>
      <c r="H2" s="3" t="s">
        <v>16</v>
      </c>
      <c r="I2" s="3" t="s">
        <v>81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16</v>
      </c>
      <c r="O2" s="3" t="s">
        <v>16</v>
      </c>
      <c r="P2" s="3" t="s">
        <v>103</v>
      </c>
      <c r="Q2" s="3" t="s">
        <v>81</v>
      </c>
      <c r="R2" s="3" t="s">
        <v>16</v>
      </c>
      <c r="S2" s="3" t="s">
        <v>81</v>
      </c>
      <c r="T2" s="3" t="s">
        <v>16</v>
      </c>
      <c r="U2" s="3"/>
    </row>
    <row r="3" spans="1:22">
      <c r="B3" s="2">
        <v>2</v>
      </c>
      <c r="C3" t="s">
        <v>18</v>
      </c>
      <c r="D3" s="3" t="s">
        <v>19</v>
      </c>
      <c r="E3" s="3" t="s">
        <v>20</v>
      </c>
      <c r="F3" s="3" t="s">
        <v>82</v>
      </c>
      <c r="G3" s="3" t="s">
        <v>21</v>
      </c>
      <c r="H3" s="3" t="s">
        <v>82</v>
      </c>
      <c r="I3" s="3" t="s">
        <v>82</v>
      </c>
      <c r="J3" s="3" t="s">
        <v>20</v>
      </c>
      <c r="K3" s="3" t="s">
        <v>20</v>
      </c>
      <c r="L3" s="3" t="s">
        <v>20</v>
      </c>
      <c r="M3" s="3" t="s">
        <v>20</v>
      </c>
      <c r="N3" s="3" t="s">
        <v>20</v>
      </c>
      <c r="O3" s="3" t="s">
        <v>21</v>
      </c>
      <c r="P3" s="3" t="s">
        <v>82</v>
      </c>
      <c r="Q3" s="3" t="s">
        <v>20</v>
      </c>
      <c r="R3" s="3" t="s">
        <v>20</v>
      </c>
      <c r="S3" s="3" t="s">
        <v>82</v>
      </c>
      <c r="T3" s="3" t="s">
        <v>22</v>
      </c>
      <c r="U3" s="3"/>
    </row>
    <row r="4" spans="1:22">
      <c r="B4" s="2">
        <v>3</v>
      </c>
      <c r="C4" t="s">
        <v>23</v>
      </c>
      <c r="D4" s="18">
        <v>1984</v>
      </c>
      <c r="E4" s="18">
        <v>1954</v>
      </c>
      <c r="F4" s="18">
        <v>2005</v>
      </c>
      <c r="G4" s="18">
        <v>1959</v>
      </c>
      <c r="H4" s="18">
        <v>1951</v>
      </c>
      <c r="I4" s="18">
        <v>2002</v>
      </c>
      <c r="J4" s="18">
        <v>1978</v>
      </c>
      <c r="K4" s="18">
        <v>1980</v>
      </c>
      <c r="L4">
        <v>1983</v>
      </c>
      <c r="M4">
        <v>1978</v>
      </c>
      <c r="N4">
        <v>1974</v>
      </c>
      <c r="O4">
        <v>1974</v>
      </c>
      <c r="P4">
        <v>2007</v>
      </c>
      <c r="Q4">
        <v>1972</v>
      </c>
      <c r="R4">
        <v>1963</v>
      </c>
      <c r="S4">
        <v>2002</v>
      </c>
      <c r="T4">
        <v>1978</v>
      </c>
    </row>
    <row r="5" spans="1:22">
      <c r="B5" s="2">
        <v>4</v>
      </c>
      <c r="C5" t="s">
        <v>24</v>
      </c>
      <c r="D5" s="18">
        <v>1984</v>
      </c>
      <c r="E5" s="18">
        <v>1957</v>
      </c>
      <c r="F5" s="18">
        <v>2006</v>
      </c>
      <c r="G5" s="18">
        <v>1972</v>
      </c>
      <c r="H5" s="18">
        <v>1955</v>
      </c>
      <c r="I5" s="18">
        <v>2002</v>
      </c>
      <c r="J5" s="18">
        <v>1978</v>
      </c>
      <c r="K5" s="18">
        <v>1980</v>
      </c>
      <c r="L5">
        <v>1983</v>
      </c>
      <c r="M5">
        <v>1983</v>
      </c>
      <c r="N5">
        <v>1977</v>
      </c>
      <c r="O5">
        <v>1979</v>
      </c>
      <c r="P5">
        <v>2007</v>
      </c>
      <c r="Q5">
        <v>1972</v>
      </c>
      <c r="R5">
        <v>1971</v>
      </c>
      <c r="S5">
        <v>2002</v>
      </c>
      <c r="T5">
        <v>1978</v>
      </c>
    </row>
    <row r="6" spans="1:22">
      <c r="B6" s="2">
        <v>5</v>
      </c>
      <c r="C6" t="s">
        <v>25</v>
      </c>
      <c r="D6" s="54">
        <v>38.1</v>
      </c>
      <c r="E6" s="54">
        <v>188.6</v>
      </c>
      <c r="F6" s="54">
        <v>566.9</v>
      </c>
      <c r="G6" s="54">
        <v>816.8</v>
      </c>
      <c r="H6" s="54">
        <v>257.60000000000002</v>
      </c>
      <c r="I6" s="54">
        <v>141</v>
      </c>
      <c r="J6" s="54">
        <v>443</v>
      </c>
      <c r="K6" s="54">
        <v>285</v>
      </c>
      <c r="L6" s="54">
        <v>495.6</v>
      </c>
      <c r="M6" s="54">
        <v>1223.5999999999999</v>
      </c>
      <c r="N6" s="54">
        <v>996</v>
      </c>
      <c r="O6" s="54">
        <v>1541.1</v>
      </c>
      <c r="P6" s="54">
        <v>548</v>
      </c>
      <c r="Q6" s="54">
        <v>16</v>
      </c>
      <c r="R6" s="54">
        <v>707.2</v>
      </c>
      <c r="S6" s="54">
        <v>217</v>
      </c>
      <c r="T6" s="54">
        <v>289.7</v>
      </c>
      <c r="U6" s="54">
        <f>SUM(D6:L6)+SUM(N6:T6)</f>
        <v>7547.6</v>
      </c>
    </row>
    <row r="7" spans="1:22">
      <c r="B7" s="2">
        <v>6</v>
      </c>
      <c r="C7" t="s">
        <v>26</v>
      </c>
      <c r="D7" s="55">
        <v>37</v>
      </c>
      <c r="E7" s="55">
        <v>174</v>
      </c>
      <c r="F7" s="55">
        <v>568</v>
      </c>
      <c r="G7" s="55">
        <v>758</v>
      </c>
      <c r="H7" s="55">
        <v>194</v>
      </c>
      <c r="I7" s="55">
        <v>124</v>
      </c>
      <c r="J7" s="55">
        <v>411</v>
      </c>
      <c r="K7" s="55">
        <v>264</v>
      </c>
      <c r="L7" s="55">
        <v>483</v>
      </c>
      <c r="M7" s="55">
        <v>1130</v>
      </c>
      <c r="N7" s="55">
        <v>918</v>
      </c>
      <c r="O7" s="55">
        <v>1414</v>
      </c>
      <c r="P7" s="55">
        <v>594</v>
      </c>
      <c r="Q7" s="55">
        <v>17</v>
      </c>
      <c r="R7" s="55">
        <v>706</v>
      </c>
      <c r="S7" s="55">
        <v>215</v>
      </c>
      <c r="T7" s="55">
        <v>278</v>
      </c>
      <c r="U7" s="55">
        <f>SUM(D7:L7)+SUM(N7:T7)</f>
        <v>7155</v>
      </c>
    </row>
    <row r="8" spans="1:22">
      <c r="B8" s="2">
        <v>7</v>
      </c>
      <c r="C8" t="s">
        <v>27</v>
      </c>
      <c r="D8" s="55">
        <v>7038</v>
      </c>
      <c r="E8" s="55">
        <v>8661</v>
      </c>
      <c r="F8" s="55">
        <v>8370</v>
      </c>
      <c r="G8" s="55">
        <v>8753</v>
      </c>
      <c r="H8" s="55">
        <v>3520</v>
      </c>
      <c r="I8" s="55">
        <v>5110</v>
      </c>
      <c r="J8" s="55">
        <v>8231</v>
      </c>
      <c r="K8" s="55">
        <v>8405</v>
      </c>
      <c r="L8" s="55">
        <v>7017</v>
      </c>
      <c r="M8" s="55">
        <v>8760</v>
      </c>
      <c r="N8" s="55">
        <v>8759</v>
      </c>
      <c r="O8" s="55">
        <v>8759</v>
      </c>
      <c r="P8" s="55">
        <v>2482</v>
      </c>
      <c r="Q8" s="55">
        <v>8302</v>
      </c>
      <c r="R8" s="55">
        <v>8760</v>
      </c>
      <c r="S8" s="55">
        <v>5947</v>
      </c>
      <c r="T8" s="55">
        <v>8600</v>
      </c>
      <c r="U8" s="55"/>
    </row>
    <row r="9" spans="1:22">
      <c r="B9" s="2">
        <v>8</v>
      </c>
      <c r="C9" t="s">
        <v>28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/>
    </row>
    <row r="10" spans="1:22">
      <c r="B10" s="2">
        <v>9</v>
      </c>
      <c r="C10" t="s">
        <v>29</v>
      </c>
      <c r="D10" s="55">
        <v>34</v>
      </c>
      <c r="E10" s="55">
        <v>172</v>
      </c>
      <c r="F10" s="55">
        <v>540</v>
      </c>
      <c r="G10" s="55">
        <v>762</v>
      </c>
      <c r="H10" s="55">
        <v>235</v>
      </c>
      <c r="I10" s="55">
        <v>120</v>
      </c>
      <c r="J10" s="55">
        <v>403</v>
      </c>
      <c r="K10" s="55">
        <v>259</v>
      </c>
      <c r="L10" s="55">
        <v>460</v>
      </c>
      <c r="M10" s="55">
        <v>1122</v>
      </c>
      <c r="N10" s="55">
        <v>895</v>
      </c>
      <c r="O10" s="55">
        <v>1413</v>
      </c>
      <c r="P10" s="55">
        <v>548</v>
      </c>
      <c r="Q10" s="55">
        <v>14</v>
      </c>
      <c r="R10" s="55">
        <v>700</v>
      </c>
      <c r="S10" s="55">
        <v>202</v>
      </c>
      <c r="T10" s="55">
        <v>268</v>
      </c>
      <c r="U10" s="55">
        <f t="shared" ref="U10:U18" si="0">SUM(D10:L10)+SUM(N10:T10)</f>
        <v>7025</v>
      </c>
    </row>
    <row r="11" spans="1:22">
      <c r="B11" s="2">
        <v>10</v>
      </c>
      <c r="C11" t="s">
        <v>30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f t="shared" si="0"/>
        <v>0</v>
      </c>
    </row>
    <row r="12" spans="1:22">
      <c r="B12" s="2">
        <v>11</v>
      </c>
      <c r="C12" t="s">
        <v>31</v>
      </c>
      <c r="D12" s="55">
        <v>15</v>
      </c>
      <c r="E12" s="55">
        <v>69</v>
      </c>
      <c r="F12" s="55">
        <v>21</v>
      </c>
      <c r="G12" s="55">
        <v>191</v>
      </c>
      <c r="H12" s="55">
        <v>37</v>
      </c>
      <c r="I12" s="55">
        <v>0</v>
      </c>
      <c r="J12" s="55">
        <v>74</v>
      </c>
      <c r="K12" s="55">
        <v>74</v>
      </c>
      <c r="L12" s="55">
        <v>74</v>
      </c>
      <c r="M12" s="55">
        <v>222</v>
      </c>
      <c r="N12" s="55">
        <v>163</v>
      </c>
      <c r="O12" s="55">
        <v>341</v>
      </c>
      <c r="P12" s="55">
        <v>21</v>
      </c>
      <c r="Q12" s="55">
        <v>6</v>
      </c>
      <c r="R12" s="55">
        <v>140</v>
      </c>
      <c r="S12" s="55">
        <v>8</v>
      </c>
      <c r="T12" s="55">
        <v>72</v>
      </c>
      <c r="U12" s="55">
        <f t="shared" si="0"/>
        <v>1306</v>
      </c>
    </row>
    <row r="13" spans="1:22">
      <c r="B13" s="2">
        <v>12</v>
      </c>
      <c r="C13" s="7" t="s">
        <v>32</v>
      </c>
      <c r="D13" s="57">
        <v>163875000</v>
      </c>
      <c r="E13" s="57">
        <v>1339343000</v>
      </c>
      <c r="F13" s="57">
        <v>3605071000</v>
      </c>
      <c r="G13" s="57">
        <v>5696860000</v>
      </c>
      <c r="H13" s="57">
        <v>305832000</v>
      </c>
      <c r="I13" s="57">
        <v>327217000</v>
      </c>
      <c r="J13" s="57">
        <v>3035550000</v>
      </c>
      <c r="K13" s="57">
        <v>2052174000</v>
      </c>
      <c r="L13" s="57">
        <v>2950942000</v>
      </c>
      <c r="M13" s="57">
        <v>8038666000</v>
      </c>
      <c r="N13" s="57">
        <v>7127084000</v>
      </c>
      <c r="O13" s="57">
        <v>10054697000</v>
      </c>
      <c r="P13" s="57">
        <v>1185861000</v>
      </c>
      <c r="Q13" s="57">
        <v>112602000</v>
      </c>
      <c r="R13" s="57">
        <v>5210618000</v>
      </c>
      <c r="S13" s="57">
        <v>667031000</v>
      </c>
      <c r="T13" s="57">
        <v>2256168000</v>
      </c>
      <c r="U13" s="57">
        <f t="shared" si="0"/>
        <v>46090925000</v>
      </c>
    </row>
    <row r="14" spans="1:22">
      <c r="B14" s="2">
        <v>13</v>
      </c>
      <c r="C14" t="s">
        <v>33</v>
      </c>
      <c r="D14" s="55">
        <v>41195596</v>
      </c>
      <c r="E14" s="55">
        <v>956546</v>
      </c>
      <c r="F14" s="55">
        <v>3403030</v>
      </c>
      <c r="G14" s="55">
        <v>10451083</v>
      </c>
      <c r="H14" s="55">
        <v>1252090</v>
      </c>
      <c r="I14" s="55">
        <v>0</v>
      </c>
      <c r="J14" s="55">
        <v>9688975</v>
      </c>
      <c r="K14" s="55">
        <v>9688975</v>
      </c>
      <c r="L14" s="55">
        <v>10275401</v>
      </c>
      <c r="M14" s="55">
        <v>29653351</v>
      </c>
      <c r="N14" s="55">
        <v>2386782</v>
      </c>
      <c r="O14" s="55">
        <v>1161925</v>
      </c>
      <c r="P14" s="55">
        <v>17296760</v>
      </c>
      <c r="Q14" s="55">
        <v>635</v>
      </c>
      <c r="R14" s="55">
        <v>4290794</v>
      </c>
      <c r="S14" s="55">
        <v>0</v>
      </c>
      <c r="T14" s="55">
        <v>210526</v>
      </c>
      <c r="U14" s="55">
        <f t="shared" si="0"/>
        <v>112259118</v>
      </c>
    </row>
    <row r="15" spans="1:22">
      <c r="B15" s="2">
        <v>14</v>
      </c>
      <c r="C15" t="s">
        <v>34</v>
      </c>
      <c r="D15" s="55">
        <v>6698624</v>
      </c>
      <c r="E15" s="55">
        <v>12437266</v>
      </c>
      <c r="F15" s="55">
        <v>42374901</v>
      </c>
      <c r="G15" s="55">
        <v>50697737</v>
      </c>
      <c r="H15" s="55">
        <v>14068046</v>
      </c>
      <c r="I15" s="55">
        <v>4121643</v>
      </c>
      <c r="J15" s="55">
        <v>61926142</v>
      </c>
      <c r="K15" s="55">
        <v>50727551</v>
      </c>
      <c r="L15" s="55">
        <v>89910667</v>
      </c>
      <c r="M15" s="55">
        <v>202564360</v>
      </c>
      <c r="N15" s="55">
        <v>112015877</v>
      </c>
      <c r="O15" s="55">
        <v>134968247</v>
      </c>
      <c r="P15" s="55">
        <v>41901000</v>
      </c>
      <c r="Q15" s="55">
        <v>217599</v>
      </c>
      <c r="R15" s="55">
        <v>64349044</v>
      </c>
      <c r="S15" s="55">
        <v>116354</v>
      </c>
      <c r="T15" s="55">
        <v>47920904</v>
      </c>
      <c r="U15" s="55">
        <f t="shared" si="0"/>
        <v>734451602</v>
      </c>
    </row>
    <row r="16" spans="1:22">
      <c r="B16" s="2">
        <v>15</v>
      </c>
      <c r="C16" t="s">
        <v>35</v>
      </c>
      <c r="D16" s="55">
        <v>64426128</v>
      </c>
      <c r="E16" s="55">
        <v>78212060</v>
      </c>
      <c r="F16" s="55">
        <v>294996242</v>
      </c>
      <c r="G16" s="55">
        <v>383610279</v>
      </c>
      <c r="H16" s="55">
        <v>56537656</v>
      </c>
      <c r="I16" s="55">
        <v>71981641</v>
      </c>
      <c r="J16" s="55">
        <v>229829854</v>
      </c>
      <c r="K16" s="55">
        <v>153309304</v>
      </c>
      <c r="L16" s="55">
        <v>402956162</v>
      </c>
      <c r="M16" s="55">
        <v>786095320</v>
      </c>
      <c r="N16" s="55">
        <v>507906766</v>
      </c>
      <c r="O16" s="55">
        <v>785821165</v>
      </c>
      <c r="P16" s="55">
        <v>284392458</v>
      </c>
      <c r="Q16" s="55">
        <v>5071833</v>
      </c>
      <c r="R16" s="55">
        <v>323952614</v>
      </c>
      <c r="S16" s="55">
        <v>622401</v>
      </c>
      <c r="T16" s="55">
        <v>271746601</v>
      </c>
      <c r="U16" s="55">
        <f t="shared" si="0"/>
        <v>3915373164</v>
      </c>
    </row>
    <row r="17" spans="1:22">
      <c r="B17" s="2">
        <v>16</v>
      </c>
      <c r="C17" t="s">
        <v>91</v>
      </c>
      <c r="D17" s="55">
        <v>1336278</v>
      </c>
      <c r="E17" s="55">
        <v>1852187</v>
      </c>
      <c r="F17" s="55">
        <v>134848</v>
      </c>
      <c r="G17" s="55">
        <v>6594275</v>
      </c>
      <c r="H17" s="55">
        <v>676487</v>
      </c>
      <c r="I17" s="55">
        <v>0</v>
      </c>
      <c r="J17" s="55">
        <v>1062923</v>
      </c>
      <c r="K17" s="55">
        <v>1062923</v>
      </c>
      <c r="L17" s="55">
        <v>1062923</v>
      </c>
      <c r="M17" s="55">
        <v>3188769</v>
      </c>
      <c r="N17" s="55">
        <v>2505034</v>
      </c>
      <c r="O17" s="55">
        <v>6663361</v>
      </c>
      <c r="P17" s="55">
        <v>0</v>
      </c>
      <c r="Q17" s="55">
        <v>0</v>
      </c>
      <c r="R17" s="55">
        <v>2841694</v>
      </c>
      <c r="S17" s="55">
        <v>0</v>
      </c>
      <c r="T17" s="55">
        <v>761616</v>
      </c>
      <c r="U17" s="55">
        <f t="shared" si="0"/>
        <v>26554549</v>
      </c>
    </row>
    <row r="18" spans="1:22" ht="13.5" thickBot="1">
      <c r="B18" s="2">
        <v>17</v>
      </c>
      <c r="C18" s="9" t="s">
        <v>36</v>
      </c>
      <c r="D18" s="58">
        <f t="shared" ref="D18:T18" si="1">SUM(D14:D17)</f>
        <v>113656626</v>
      </c>
      <c r="E18" s="58">
        <f t="shared" si="1"/>
        <v>93458059</v>
      </c>
      <c r="F18" s="58">
        <f t="shared" si="1"/>
        <v>340909021</v>
      </c>
      <c r="G18" s="58">
        <f t="shared" si="1"/>
        <v>451353374</v>
      </c>
      <c r="H18" s="58">
        <f t="shared" si="1"/>
        <v>72534279</v>
      </c>
      <c r="I18" s="58">
        <f t="shared" si="1"/>
        <v>76103284</v>
      </c>
      <c r="J18" s="58">
        <f t="shared" si="1"/>
        <v>302507894</v>
      </c>
      <c r="K18" s="58">
        <f t="shared" si="1"/>
        <v>214788753</v>
      </c>
      <c r="L18" s="58">
        <f t="shared" si="1"/>
        <v>504205153</v>
      </c>
      <c r="M18" s="58">
        <f t="shared" si="1"/>
        <v>1021501800</v>
      </c>
      <c r="N18" s="58">
        <f t="shared" si="1"/>
        <v>624814459</v>
      </c>
      <c r="O18" s="58">
        <f t="shared" si="1"/>
        <v>928614698</v>
      </c>
      <c r="P18" s="58">
        <f t="shared" si="1"/>
        <v>343590218</v>
      </c>
      <c r="Q18" s="58">
        <f t="shared" si="1"/>
        <v>5290067</v>
      </c>
      <c r="R18" s="58">
        <f t="shared" si="1"/>
        <v>395434146</v>
      </c>
      <c r="S18" s="58">
        <f t="shared" si="1"/>
        <v>738755</v>
      </c>
      <c r="T18" s="58">
        <f t="shared" si="1"/>
        <v>320639647</v>
      </c>
      <c r="U18" s="58">
        <f t="shared" si="0"/>
        <v>4788638433</v>
      </c>
    </row>
    <row r="19" spans="1:22" ht="13.5" thickTop="1">
      <c r="B19" s="2">
        <v>18</v>
      </c>
      <c r="C19" s="11" t="s">
        <v>90</v>
      </c>
      <c r="D19" s="59">
        <f t="shared" ref="D19:U19" si="2">+D18/(D6*1000)</f>
        <v>2983.1135433070867</v>
      </c>
      <c r="E19" s="59">
        <f t="shared" si="2"/>
        <v>495.53583775185575</v>
      </c>
      <c r="F19" s="59">
        <f t="shared" si="2"/>
        <v>601.35653730816728</v>
      </c>
      <c r="G19" s="59">
        <f t="shared" si="2"/>
        <v>552.58738246816847</v>
      </c>
      <c r="H19" s="59">
        <f t="shared" si="2"/>
        <v>281.57717003105586</v>
      </c>
      <c r="I19" s="59">
        <f t="shared" si="2"/>
        <v>539.73960283687938</v>
      </c>
      <c r="J19" s="59">
        <f t="shared" si="2"/>
        <v>682.8620632054176</v>
      </c>
      <c r="K19" s="59">
        <f t="shared" si="2"/>
        <v>753.64474736842101</v>
      </c>
      <c r="L19" s="59">
        <f t="shared" si="2"/>
        <v>1017.363101291364</v>
      </c>
      <c r="M19" s="59">
        <f t="shared" si="2"/>
        <v>834.83311539718864</v>
      </c>
      <c r="N19" s="59">
        <f t="shared" si="2"/>
        <v>627.3237540160643</v>
      </c>
      <c r="O19" s="59">
        <f t="shared" si="2"/>
        <v>602.5661527480371</v>
      </c>
      <c r="P19" s="59">
        <f t="shared" si="2"/>
        <v>626.9894489051095</v>
      </c>
      <c r="Q19" s="59">
        <f t="shared" si="2"/>
        <v>330.6291875</v>
      </c>
      <c r="R19" s="59">
        <f t="shared" si="2"/>
        <v>559.15461821266967</v>
      </c>
      <c r="S19" s="59">
        <f t="shared" si="2"/>
        <v>3.4044009216589863</v>
      </c>
      <c r="T19" s="59">
        <f t="shared" si="2"/>
        <v>1106.7989195719711</v>
      </c>
      <c r="U19" s="59">
        <f t="shared" si="2"/>
        <v>634.45842824209024</v>
      </c>
    </row>
    <row r="20" spans="1:22">
      <c r="A20">
        <v>500</v>
      </c>
      <c r="B20" s="2">
        <v>19</v>
      </c>
      <c r="C20" t="s">
        <v>99</v>
      </c>
      <c r="D20" s="13">
        <v>31426</v>
      </c>
      <c r="E20" s="13">
        <v>101996</v>
      </c>
      <c r="F20" s="13">
        <v>698439</v>
      </c>
      <c r="G20" s="13">
        <v>695975</v>
      </c>
      <c r="H20" s="13">
        <v>39175</v>
      </c>
      <c r="I20" s="13">
        <v>0</v>
      </c>
      <c r="J20" s="13">
        <v>-1</v>
      </c>
      <c r="K20" s="13">
        <v>-1</v>
      </c>
      <c r="L20" s="13">
        <v>-1</v>
      </c>
      <c r="M20" s="13">
        <v>-3</v>
      </c>
      <c r="N20" s="13">
        <v>13432</v>
      </c>
      <c r="O20" s="13">
        <v>17855550</v>
      </c>
      <c r="P20" s="13">
        <v>31314</v>
      </c>
      <c r="Q20" s="13">
        <v>0</v>
      </c>
      <c r="R20" s="13">
        <v>435688</v>
      </c>
      <c r="S20" s="13">
        <v>0</v>
      </c>
      <c r="T20" s="13">
        <v>558023</v>
      </c>
      <c r="U20" s="55">
        <f t="shared" ref="U20:U34" si="3">SUM(D20:L20)+SUM(N20:T20)</f>
        <v>20461015</v>
      </c>
      <c r="V20">
        <v>500</v>
      </c>
    </row>
    <row r="21" spans="1:22">
      <c r="A21">
        <v>501</v>
      </c>
      <c r="B21" s="2">
        <v>20</v>
      </c>
      <c r="C21" t="s">
        <v>37</v>
      </c>
      <c r="D21" s="13">
        <v>0</v>
      </c>
      <c r="E21" s="13">
        <v>16105801</v>
      </c>
      <c r="F21" s="13">
        <v>151425146</v>
      </c>
      <c r="G21" s="13">
        <v>42371196</v>
      </c>
      <c r="H21" s="13">
        <v>26414704</v>
      </c>
      <c r="I21" s="13">
        <v>22993864</v>
      </c>
      <c r="J21" s="13">
        <v>37892177</v>
      </c>
      <c r="K21" s="13">
        <v>24841550</v>
      </c>
      <c r="L21" s="13">
        <v>34651787</v>
      </c>
      <c r="M21" s="13">
        <v>97385514</v>
      </c>
      <c r="N21" s="13">
        <v>82679450</v>
      </c>
      <c r="O21" s="13">
        <v>139077086</v>
      </c>
      <c r="P21" s="13">
        <v>45771901</v>
      </c>
      <c r="Q21" s="13">
        <v>11906700</v>
      </c>
      <c r="R21" s="13">
        <v>77343857</v>
      </c>
      <c r="S21" s="13">
        <v>41701673</v>
      </c>
      <c r="T21" s="13">
        <v>18167354</v>
      </c>
      <c r="U21" s="55">
        <f t="shared" si="3"/>
        <v>773344246</v>
      </c>
      <c r="V21">
        <v>501</v>
      </c>
    </row>
    <row r="22" spans="1:22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55">
        <f t="shared" si="3"/>
        <v>0</v>
      </c>
    </row>
    <row r="23" spans="1:22">
      <c r="A23">
        <v>502</v>
      </c>
      <c r="B23" s="2">
        <v>22</v>
      </c>
      <c r="C23" t="s">
        <v>39</v>
      </c>
      <c r="D23" s="13">
        <v>-8229</v>
      </c>
      <c r="E23" s="13">
        <v>1136931</v>
      </c>
      <c r="F23" s="13">
        <v>0</v>
      </c>
      <c r="G23" s="13">
        <v>0</v>
      </c>
      <c r="H23" s="13">
        <v>379</v>
      </c>
      <c r="I23" s="13">
        <v>0</v>
      </c>
      <c r="J23" s="13">
        <v>2925851</v>
      </c>
      <c r="K23" s="13">
        <v>2946653</v>
      </c>
      <c r="L23" s="13">
        <v>2937596</v>
      </c>
      <c r="M23" s="13">
        <v>8810100</v>
      </c>
      <c r="N23" s="13">
        <v>7926745</v>
      </c>
      <c r="O23" s="13">
        <v>3807725</v>
      </c>
      <c r="P23" s="13">
        <v>0</v>
      </c>
      <c r="Q23" s="13">
        <v>0</v>
      </c>
      <c r="R23" s="13">
        <v>6809204</v>
      </c>
      <c r="S23" s="13">
        <v>0</v>
      </c>
      <c r="T23" s="13">
        <v>0</v>
      </c>
      <c r="U23" s="55">
        <f t="shared" si="3"/>
        <v>28482855</v>
      </c>
      <c r="V23">
        <v>502</v>
      </c>
    </row>
    <row r="24" spans="1:22">
      <c r="A24">
        <v>503</v>
      </c>
      <c r="B24" s="2">
        <v>23</v>
      </c>
      <c r="C24" t="s">
        <v>40</v>
      </c>
      <c r="D24" s="13">
        <v>4845079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55">
        <f t="shared" si="3"/>
        <v>4845079</v>
      </c>
      <c r="V24">
        <v>503</v>
      </c>
    </row>
    <row r="25" spans="1:22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55">
        <f t="shared" si="3"/>
        <v>0</v>
      </c>
      <c r="V25">
        <v>504</v>
      </c>
    </row>
    <row r="26" spans="1:22">
      <c r="A26">
        <v>505</v>
      </c>
      <c r="B26" s="2">
        <v>25</v>
      </c>
      <c r="C26" t="s">
        <v>42</v>
      </c>
      <c r="D26" s="13">
        <v>0</v>
      </c>
      <c r="E26" s="13">
        <v>1917701</v>
      </c>
      <c r="F26" s="13">
        <v>1819594</v>
      </c>
      <c r="G26" s="13">
        <v>0</v>
      </c>
      <c r="H26" s="13">
        <v>0</v>
      </c>
      <c r="I26" s="13">
        <v>1636826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8038</v>
      </c>
      <c r="P26" s="13">
        <v>1253357</v>
      </c>
      <c r="Q26" s="13">
        <v>955208</v>
      </c>
      <c r="R26" s="13">
        <v>9184</v>
      </c>
      <c r="S26" s="13">
        <v>8999446</v>
      </c>
      <c r="T26" s="13">
        <v>0</v>
      </c>
      <c r="U26" s="55">
        <f t="shared" si="3"/>
        <v>16599354</v>
      </c>
      <c r="V26">
        <v>505</v>
      </c>
    </row>
    <row r="27" spans="1:22">
      <c r="A27">
        <v>506</v>
      </c>
      <c r="B27" s="2">
        <v>26</v>
      </c>
      <c r="C27" t="s">
        <v>43</v>
      </c>
      <c r="D27" s="13">
        <v>1579607</v>
      </c>
      <c r="E27" s="13">
        <v>4730820</v>
      </c>
      <c r="F27" s="13">
        <v>16093</v>
      </c>
      <c r="G27" s="13">
        <v>14956185</v>
      </c>
      <c r="H27" s="13">
        <v>3325222</v>
      </c>
      <c r="I27" s="13">
        <v>0</v>
      </c>
      <c r="J27" s="13">
        <v>2633887</v>
      </c>
      <c r="K27" s="13">
        <v>139052</v>
      </c>
      <c r="L27" s="13">
        <v>3070682</v>
      </c>
      <c r="M27" s="13">
        <v>5843621</v>
      </c>
      <c r="N27" s="13">
        <v>10301575</v>
      </c>
      <c r="O27" s="13">
        <v>-16196118</v>
      </c>
      <c r="P27" s="13">
        <v>0</v>
      </c>
      <c r="Q27" s="13">
        <v>0</v>
      </c>
      <c r="R27" s="13">
        <v>9409653</v>
      </c>
      <c r="S27" s="13">
        <v>0</v>
      </c>
      <c r="T27" s="13">
        <v>4081478</v>
      </c>
      <c r="U27" s="55">
        <f t="shared" si="3"/>
        <v>38048136</v>
      </c>
      <c r="V27">
        <v>506</v>
      </c>
    </row>
    <row r="28" spans="1:22">
      <c r="A28">
        <v>507</v>
      </c>
      <c r="B28" s="2">
        <v>27</v>
      </c>
      <c r="C28" t="s">
        <v>44</v>
      </c>
      <c r="D28" s="13">
        <v>1458</v>
      </c>
      <c r="E28" s="13">
        <v>16554</v>
      </c>
      <c r="F28" s="13">
        <v>2123</v>
      </c>
      <c r="G28" s="13">
        <v>212751</v>
      </c>
      <c r="H28" s="13">
        <v>0</v>
      </c>
      <c r="I28" s="13">
        <v>0</v>
      </c>
      <c r="J28" s="13">
        <v>1522</v>
      </c>
      <c r="K28" s="13">
        <v>1522</v>
      </c>
      <c r="L28" s="13">
        <v>2691</v>
      </c>
      <c r="M28" s="13">
        <v>5735</v>
      </c>
      <c r="N28" s="13">
        <v>34384</v>
      </c>
      <c r="O28" s="13">
        <v>432434</v>
      </c>
      <c r="P28" s="13">
        <v>0</v>
      </c>
      <c r="Q28" s="13">
        <v>0</v>
      </c>
      <c r="R28" s="13">
        <v>2000</v>
      </c>
      <c r="S28" s="13">
        <v>10977690</v>
      </c>
      <c r="T28" s="13">
        <v>9934</v>
      </c>
      <c r="U28" s="55">
        <f t="shared" si="3"/>
        <v>11695063</v>
      </c>
      <c r="V28">
        <v>507</v>
      </c>
    </row>
    <row r="29" spans="1:22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55">
        <f t="shared" si="3"/>
        <v>0</v>
      </c>
      <c r="V29">
        <v>509</v>
      </c>
    </row>
    <row r="30" spans="1:22">
      <c r="A30">
        <v>510</v>
      </c>
      <c r="B30" s="2">
        <v>29</v>
      </c>
      <c r="C30" t="s">
        <v>46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1380545</v>
      </c>
      <c r="O30" s="13">
        <v>843513</v>
      </c>
      <c r="P30" s="13">
        <v>0</v>
      </c>
      <c r="Q30" s="13">
        <v>0</v>
      </c>
      <c r="R30" s="13">
        <v>1104599</v>
      </c>
      <c r="S30" s="13">
        <v>0</v>
      </c>
      <c r="T30" s="13">
        <v>614</v>
      </c>
      <c r="U30" s="55">
        <f t="shared" si="3"/>
        <v>3329271</v>
      </c>
      <c r="V30">
        <v>510</v>
      </c>
    </row>
    <row r="31" spans="1:22">
      <c r="A31">
        <v>551</v>
      </c>
      <c r="B31" s="2">
        <v>30</v>
      </c>
      <c r="C31" t="s">
        <v>47</v>
      </c>
      <c r="D31" s="13">
        <v>158507</v>
      </c>
      <c r="E31" s="13">
        <v>224407</v>
      </c>
      <c r="F31" s="13">
        <v>323875</v>
      </c>
      <c r="G31" s="13">
        <v>2345496</v>
      </c>
      <c r="H31" s="13">
        <v>157495</v>
      </c>
      <c r="I31" s="13">
        <v>183422</v>
      </c>
      <c r="J31" s="13">
        <v>1975615</v>
      </c>
      <c r="K31" s="13">
        <v>1828705</v>
      </c>
      <c r="L31" s="13">
        <v>2229888</v>
      </c>
      <c r="M31" s="13">
        <v>6034208</v>
      </c>
      <c r="N31" s="13">
        <v>1602737</v>
      </c>
      <c r="O31" s="13">
        <v>7909487</v>
      </c>
      <c r="P31" s="13">
        <v>15979</v>
      </c>
      <c r="Q31" s="13">
        <v>0</v>
      </c>
      <c r="R31" s="13">
        <v>1964606</v>
      </c>
      <c r="S31" s="13">
        <v>92698</v>
      </c>
      <c r="T31" s="13">
        <v>497413</v>
      </c>
      <c r="U31" s="55">
        <f t="shared" si="3"/>
        <v>21510330</v>
      </c>
      <c r="V31">
        <v>551</v>
      </c>
    </row>
    <row r="32" spans="1:22">
      <c r="A32">
        <v>512</v>
      </c>
      <c r="B32" s="2">
        <v>31</v>
      </c>
      <c r="C32" t="s">
        <v>48</v>
      </c>
      <c r="D32" s="13">
        <v>319944</v>
      </c>
      <c r="E32" s="13">
        <v>1973419</v>
      </c>
      <c r="F32" s="13">
        <v>0</v>
      </c>
      <c r="G32" s="13">
        <v>8945570</v>
      </c>
      <c r="H32" s="13">
        <v>1227508</v>
      </c>
      <c r="I32" s="13">
        <v>0</v>
      </c>
      <c r="J32" s="13">
        <v>5620197</v>
      </c>
      <c r="K32" s="13">
        <v>4665389</v>
      </c>
      <c r="L32" s="13">
        <v>12660913</v>
      </c>
      <c r="M32" s="13">
        <v>22946499</v>
      </c>
      <c r="N32" s="13">
        <v>6275922</v>
      </c>
      <c r="O32" s="13">
        <v>29006788</v>
      </c>
      <c r="P32" s="13">
        <v>0</v>
      </c>
      <c r="Q32" s="13">
        <v>0</v>
      </c>
      <c r="R32" s="13">
        <v>8573325</v>
      </c>
      <c r="S32" s="13">
        <v>0</v>
      </c>
      <c r="T32" s="13">
        <v>4922299</v>
      </c>
      <c r="U32" s="55">
        <f t="shared" si="3"/>
        <v>84191274</v>
      </c>
      <c r="V32">
        <v>512</v>
      </c>
    </row>
    <row r="33" spans="1:22">
      <c r="A33">
        <v>513</v>
      </c>
      <c r="B33" s="2">
        <v>32</v>
      </c>
      <c r="C33" t="s">
        <v>49</v>
      </c>
      <c r="D33" s="13">
        <v>1450796</v>
      </c>
      <c r="E33" s="13">
        <v>708098</v>
      </c>
      <c r="F33" s="13">
        <v>2813553</v>
      </c>
      <c r="G33" s="13">
        <v>7651191</v>
      </c>
      <c r="H33" s="13">
        <v>939500</v>
      </c>
      <c r="I33" s="13">
        <v>646701</v>
      </c>
      <c r="J33" s="13">
        <v>795557</v>
      </c>
      <c r="K33" s="13">
        <v>937187</v>
      </c>
      <c r="L33" s="13">
        <v>3711889</v>
      </c>
      <c r="M33" s="13">
        <v>5444633</v>
      </c>
      <c r="N33" s="13">
        <v>1298451</v>
      </c>
      <c r="O33" s="13">
        <v>7703496</v>
      </c>
      <c r="P33" s="13">
        <v>545625</v>
      </c>
      <c r="Q33" s="13">
        <v>0</v>
      </c>
      <c r="R33" s="13">
        <v>3422281</v>
      </c>
      <c r="S33" s="13">
        <v>624790</v>
      </c>
      <c r="T33" s="13">
        <v>958974</v>
      </c>
      <c r="U33" s="55">
        <f t="shared" si="3"/>
        <v>34208089</v>
      </c>
      <c r="V33">
        <v>513</v>
      </c>
    </row>
    <row r="34" spans="1:22">
      <c r="A34">
        <v>514</v>
      </c>
      <c r="B34" s="2">
        <v>33</v>
      </c>
      <c r="C34" t="s">
        <v>50</v>
      </c>
      <c r="D34" s="13">
        <v>66958</v>
      </c>
      <c r="E34" s="13">
        <v>373684</v>
      </c>
      <c r="F34" s="13">
        <v>51664</v>
      </c>
      <c r="G34" s="13">
        <v>1554039</v>
      </c>
      <c r="H34" s="13">
        <v>572389</v>
      </c>
      <c r="I34" s="13">
        <v>145817</v>
      </c>
      <c r="J34" s="13">
        <v>221234</v>
      </c>
      <c r="K34" s="13">
        <v>117679</v>
      </c>
      <c r="L34" s="13">
        <v>119882</v>
      </c>
      <c r="M34" s="13">
        <v>458795</v>
      </c>
      <c r="N34" s="13">
        <v>1263732</v>
      </c>
      <c r="O34" s="13">
        <v>2144172</v>
      </c>
      <c r="P34" s="13">
        <v>1081</v>
      </c>
      <c r="Q34" s="13">
        <v>59927</v>
      </c>
      <c r="R34" s="13">
        <v>980042</v>
      </c>
      <c r="S34" s="13">
        <v>136817</v>
      </c>
      <c r="T34" s="13">
        <v>554950</v>
      </c>
      <c r="U34" s="55">
        <f t="shared" si="3"/>
        <v>8364067</v>
      </c>
      <c r="V34">
        <v>514</v>
      </c>
    </row>
    <row r="35" spans="1:22" ht="13.5" thickBot="1">
      <c r="B35" s="2">
        <v>34</v>
      </c>
      <c r="C35" s="9" t="s">
        <v>51</v>
      </c>
      <c r="D35" s="14">
        <f t="shared" ref="D35:U35" si="4">SUM(D20:D34)</f>
        <v>8445546</v>
      </c>
      <c r="E35" s="14">
        <f t="shared" si="4"/>
        <v>27289411</v>
      </c>
      <c r="F35" s="14">
        <f t="shared" si="4"/>
        <v>157150487</v>
      </c>
      <c r="G35" s="14">
        <f>SUM(G20:G34)</f>
        <v>78732403</v>
      </c>
      <c r="H35" s="14">
        <f t="shared" si="4"/>
        <v>32676372</v>
      </c>
      <c r="I35" s="14">
        <f t="shared" si="4"/>
        <v>25606630</v>
      </c>
      <c r="J35" s="14">
        <f t="shared" si="4"/>
        <v>52066039</v>
      </c>
      <c r="K35" s="14">
        <f t="shared" si="4"/>
        <v>35477736</v>
      </c>
      <c r="L35" s="14">
        <f t="shared" si="4"/>
        <v>59385327</v>
      </c>
      <c r="M35" s="14">
        <f t="shared" si="4"/>
        <v>146929102</v>
      </c>
      <c r="N35" s="14">
        <f t="shared" si="4"/>
        <v>112776973</v>
      </c>
      <c r="O35" s="14">
        <f t="shared" si="4"/>
        <v>192592171</v>
      </c>
      <c r="P35" s="14">
        <f t="shared" si="4"/>
        <v>47619257</v>
      </c>
      <c r="Q35" s="14">
        <f t="shared" si="4"/>
        <v>12921835</v>
      </c>
      <c r="R35" s="14">
        <f t="shared" si="4"/>
        <v>110054439</v>
      </c>
      <c r="S35" s="14">
        <f t="shared" si="4"/>
        <v>62533114</v>
      </c>
      <c r="T35" s="14">
        <f t="shared" si="4"/>
        <v>29751039</v>
      </c>
      <c r="U35" s="14">
        <f t="shared" si="4"/>
        <v>1045078779</v>
      </c>
    </row>
    <row r="36" spans="1:22" ht="13.5" thickTop="1">
      <c r="B36" s="2">
        <v>35</v>
      </c>
      <c r="C36" s="11" t="s">
        <v>52</v>
      </c>
      <c r="D36" s="15">
        <f t="shared" ref="D36:U36" si="5">+D35/D13</f>
        <v>5.1536512585812357E-2</v>
      </c>
      <c r="E36" s="15">
        <f t="shared" si="5"/>
        <v>2.0375222030503015E-2</v>
      </c>
      <c r="F36" s="15">
        <f t="shared" si="5"/>
        <v>4.3591509570823986E-2</v>
      </c>
      <c r="G36" s="15">
        <f t="shared" si="5"/>
        <v>1.3820315577353139E-2</v>
      </c>
      <c r="H36" s="15">
        <f t="shared" si="5"/>
        <v>0.10684418896649141</v>
      </c>
      <c r="I36" s="15">
        <f t="shared" si="5"/>
        <v>7.8255805780262033E-2</v>
      </c>
      <c r="J36" s="15">
        <f t="shared" si="5"/>
        <v>1.7152094019205744E-2</v>
      </c>
      <c r="K36" s="15">
        <f t="shared" si="5"/>
        <v>1.7287879097971224E-2</v>
      </c>
      <c r="L36" s="15">
        <f t="shared" si="5"/>
        <v>2.0124193223723136E-2</v>
      </c>
      <c r="M36" s="15">
        <f t="shared" si="5"/>
        <v>1.8277796589633157E-2</v>
      </c>
      <c r="N36" s="15">
        <f t="shared" si="5"/>
        <v>1.582371878877813E-2</v>
      </c>
      <c r="O36" s="15">
        <f t="shared" si="5"/>
        <v>1.9154448015688587E-2</v>
      </c>
      <c r="P36" s="15">
        <f t="shared" si="5"/>
        <v>4.0155850474887025E-2</v>
      </c>
      <c r="Q36" s="15">
        <f t="shared" si="5"/>
        <v>0.11475670947230067</v>
      </c>
      <c r="R36" s="15">
        <f t="shared" si="5"/>
        <v>2.1121187352440729E-2</v>
      </c>
      <c r="S36" s="15">
        <f t="shared" si="5"/>
        <v>9.374843747891777E-2</v>
      </c>
      <c r="T36" s="15">
        <f t="shared" si="5"/>
        <v>1.318653531120023E-2</v>
      </c>
      <c r="U36" s="15">
        <f t="shared" si="5"/>
        <v>2.2674285209073154E-2</v>
      </c>
    </row>
    <row r="37" spans="1:22">
      <c r="B37" s="2"/>
      <c r="C37" t="s">
        <v>95</v>
      </c>
      <c r="D37" s="17">
        <f t="shared" ref="D37:U37" si="6">+D36*1000</f>
        <v>51.536512585812353</v>
      </c>
      <c r="E37" s="17">
        <f t="shared" si="6"/>
        <v>20.375222030503014</v>
      </c>
      <c r="F37" s="17">
        <f t="shared" si="6"/>
        <v>43.591509570823987</v>
      </c>
      <c r="G37" s="17">
        <f t="shared" si="6"/>
        <v>13.820315577353139</v>
      </c>
      <c r="H37" s="17">
        <f t="shared" si="6"/>
        <v>106.8441889664914</v>
      </c>
      <c r="I37" s="17">
        <f t="shared" si="6"/>
        <v>78.255805780262037</v>
      </c>
      <c r="J37" s="17">
        <f t="shared" si="6"/>
        <v>17.152094019205745</v>
      </c>
      <c r="K37" s="17">
        <f t="shared" si="6"/>
        <v>17.287879097971224</v>
      </c>
      <c r="L37" s="17">
        <f t="shared" si="6"/>
        <v>20.124193223723136</v>
      </c>
      <c r="M37" s="17">
        <f t="shared" si="6"/>
        <v>18.277796589633159</v>
      </c>
      <c r="N37" s="17">
        <f t="shared" si="6"/>
        <v>15.82371878877813</v>
      </c>
      <c r="O37" s="17">
        <f t="shared" si="6"/>
        <v>19.154448015688587</v>
      </c>
      <c r="P37" s="17">
        <f t="shared" si="6"/>
        <v>40.155850474887025</v>
      </c>
      <c r="Q37" s="17">
        <f t="shared" si="6"/>
        <v>114.75670947230067</v>
      </c>
      <c r="R37" s="17">
        <f t="shared" si="6"/>
        <v>21.121187352440728</v>
      </c>
      <c r="S37" s="17">
        <f t="shared" si="6"/>
        <v>93.748437478917765</v>
      </c>
      <c r="T37" s="17">
        <f t="shared" si="6"/>
        <v>13.186535311200229</v>
      </c>
      <c r="U37" s="17">
        <f t="shared" si="6"/>
        <v>22.674285209073155</v>
      </c>
    </row>
    <row r="38" spans="1:22">
      <c r="C38" t="s">
        <v>88</v>
      </c>
      <c r="D38" s="17">
        <f t="shared" ref="D38:U38" si="7">+D21/(D13/1000)</f>
        <v>0</v>
      </c>
      <c r="E38" s="17">
        <f t="shared" si="7"/>
        <v>12.025150390900613</v>
      </c>
      <c r="F38" s="17">
        <f t="shared" si="7"/>
        <v>42.003374136043369</v>
      </c>
      <c r="G38" s="17">
        <f t="shared" si="7"/>
        <v>7.4376403843520817</v>
      </c>
      <c r="H38" s="17">
        <f t="shared" si="7"/>
        <v>86.369980904548896</v>
      </c>
      <c r="I38" s="17">
        <f t="shared" si="7"/>
        <v>70.270994477670783</v>
      </c>
      <c r="J38" s="17">
        <f t="shared" si="7"/>
        <v>12.482804434122317</v>
      </c>
      <c r="K38" s="17">
        <f t="shared" si="7"/>
        <v>12.10499207182237</v>
      </c>
      <c r="L38" s="17">
        <f t="shared" si="7"/>
        <v>11.74261879765851</v>
      </c>
      <c r="M38" s="17">
        <f t="shared" si="7"/>
        <v>12.11463618466049</v>
      </c>
      <c r="N38" s="17">
        <f t="shared" si="7"/>
        <v>11.600740218580277</v>
      </c>
      <c r="O38" s="17">
        <f t="shared" si="7"/>
        <v>13.832051428302613</v>
      </c>
      <c r="P38" s="17">
        <f>+P21/(P13/1000)</f>
        <v>38.598032147106615</v>
      </c>
      <c r="Q38" s="17">
        <f t="shared" si="7"/>
        <v>105.74146107529174</v>
      </c>
      <c r="R38" s="17">
        <f t="shared" si="7"/>
        <v>14.843509349562758</v>
      </c>
      <c r="S38" s="17">
        <f t="shared" si="7"/>
        <v>62.518343225427301</v>
      </c>
      <c r="T38" s="17">
        <f t="shared" si="7"/>
        <v>8.0523055020725405</v>
      </c>
      <c r="U38" s="17">
        <f t="shared" si="7"/>
        <v>16.778666212491938</v>
      </c>
    </row>
    <row r="39" spans="1:22">
      <c r="C39" t="s">
        <v>92</v>
      </c>
      <c r="D39" s="17">
        <f t="shared" ref="D39:U39" si="8">+D37-D38</f>
        <v>51.536512585812353</v>
      </c>
      <c r="E39" s="17">
        <f t="shared" si="8"/>
        <v>8.3500716396024011</v>
      </c>
      <c r="F39" s="17">
        <f t="shared" si="8"/>
        <v>1.588135434780618</v>
      </c>
      <c r="G39" s="17">
        <f t="shared" si="8"/>
        <v>6.3826751930010568</v>
      </c>
      <c r="H39" s="17">
        <f t="shared" si="8"/>
        <v>20.474208061942505</v>
      </c>
      <c r="I39" s="17">
        <f t="shared" si="8"/>
        <v>7.9848113025912539</v>
      </c>
      <c r="J39" s="17">
        <f t="shared" si="8"/>
        <v>4.669289585083428</v>
      </c>
      <c r="K39" s="17">
        <f t="shared" si="8"/>
        <v>5.1828870261488547</v>
      </c>
      <c r="L39" s="17">
        <f t="shared" si="8"/>
        <v>8.3815744260646259</v>
      </c>
      <c r="M39" s="17">
        <f t="shared" si="8"/>
        <v>6.1631604049726683</v>
      </c>
      <c r="N39" s="17">
        <f t="shared" si="8"/>
        <v>4.2229785701978528</v>
      </c>
      <c r="O39" s="17">
        <f t="shared" si="8"/>
        <v>5.322396587385974</v>
      </c>
      <c r="P39" s="17">
        <f t="shared" si="8"/>
        <v>1.5578183277804101</v>
      </c>
      <c r="Q39" s="17">
        <f t="shared" si="8"/>
        <v>9.0152483970089321</v>
      </c>
      <c r="R39" s="17">
        <f t="shared" si="8"/>
        <v>6.2776780028779697</v>
      </c>
      <c r="S39" s="17">
        <f t="shared" si="8"/>
        <v>31.230094253490464</v>
      </c>
      <c r="T39" s="17">
        <f t="shared" si="8"/>
        <v>5.1342298091276888</v>
      </c>
      <c r="U39" s="17">
        <f t="shared" si="8"/>
        <v>5.8956189965812165</v>
      </c>
    </row>
    <row r="40" spans="1:22">
      <c r="C40" s="67" t="s">
        <v>89</v>
      </c>
      <c r="D40" s="68">
        <f>+(((D35-D24-D28-D29)*0.2)+D29)/(D13/1000)</f>
        <v>4.3923832189168577</v>
      </c>
      <c r="E40" s="68">
        <f t="shared" ref="E40:U40" si="9">+(((E35-E21-E28-E29)*0.2)+E29)/(E13/1000)</f>
        <v>1.6675423696543754</v>
      </c>
      <c r="F40" s="68">
        <f t="shared" si="9"/>
        <v>0.3175093084158398</v>
      </c>
      <c r="G40" s="68">
        <f t="shared" si="9"/>
        <v>1.2690659766959342</v>
      </c>
      <c r="H40" s="68">
        <f t="shared" si="9"/>
        <v>4.0948416123885014</v>
      </c>
      <c r="I40" s="68">
        <f t="shared" si="9"/>
        <v>1.5969622605182494</v>
      </c>
      <c r="J40" s="68">
        <f t="shared" si="9"/>
        <v>0.93375763864867978</v>
      </c>
      <c r="K40" s="68">
        <f t="shared" si="9"/>
        <v>1.0364290747275817</v>
      </c>
      <c r="L40" s="68">
        <f t="shared" si="9"/>
        <v>1.6761325027736904</v>
      </c>
      <c r="M40" s="68">
        <f t="shared" si="9"/>
        <v>1.2324893956285781</v>
      </c>
      <c r="N40" s="68">
        <f t="shared" si="9"/>
        <v>0.84363083134701389</v>
      </c>
      <c r="O40" s="68">
        <f t="shared" si="9"/>
        <v>1.0558776858218604</v>
      </c>
      <c r="P40" s="68">
        <f>+(((P35-P21-P28-P29)*0.2)+P29)/(P13/1000)</f>
        <v>0.31156366555608123</v>
      </c>
      <c r="Q40" s="68">
        <f t="shared" si="9"/>
        <v>1.8030496794017867</v>
      </c>
      <c r="R40" s="68">
        <f t="shared" si="9"/>
        <v>1.2554588342496036</v>
      </c>
      <c r="S40" s="68">
        <f t="shared" si="9"/>
        <v>2.9545106599243516</v>
      </c>
      <c r="T40" s="68">
        <f t="shared" si="9"/>
        <v>1.0259653536438778</v>
      </c>
      <c r="U40" s="68">
        <f t="shared" si="9"/>
        <v>1.1283760089431922</v>
      </c>
    </row>
    <row r="41" spans="1:22">
      <c r="C41" s="69" t="s">
        <v>94</v>
      </c>
      <c r="D41" s="70">
        <f>+(((D35-D24-D28-D29)*0.8)+D28)/(D13/1000)</f>
        <v>17.578429900839055</v>
      </c>
      <c r="E41" s="70">
        <f t="shared" ref="E41:U41" si="10">+(((E35-E21-E28-E29)*0.8)+E28)/(E13/1000)</f>
        <v>6.6825292699480272</v>
      </c>
      <c r="F41" s="70">
        <f t="shared" si="10"/>
        <v>1.2706261263647791</v>
      </c>
      <c r="G41" s="70">
        <f t="shared" si="10"/>
        <v>5.1136092163051226</v>
      </c>
      <c r="H41" s="70">
        <f t="shared" si="10"/>
        <v>16.379366449554006</v>
      </c>
      <c r="I41" s="70">
        <f t="shared" si="10"/>
        <v>6.3878490420729976</v>
      </c>
      <c r="J41" s="70">
        <f t="shared" si="10"/>
        <v>3.7355319464347483</v>
      </c>
      <c r="K41" s="70">
        <f t="shared" si="10"/>
        <v>4.146457951421274</v>
      </c>
      <c r="L41" s="70">
        <f t="shared" si="10"/>
        <v>6.7054419232909357</v>
      </c>
      <c r="M41" s="70">
        <f t="shared" si="10"/>
        <v>4.9306710093440875</v>
      </c>
      <c r="N41" s="70">
        <f t="shared" si="10"/>
        <v>3.3793477388508406</v>
      </c>
      <c r="O41" s="70">
        <f t="shared" si="10"/>
        <v>4.2665189015641154</v>
      </c>
      <c r="P41" s="70">
        <f>+(((P35-P21-P28-P29)*0.8)+P28)/(P13/1000)</f>
        <v>1.2462546622243249</v>
      </c>
      <c r="Q41" s="70">
        <f t="shared" si="10"/>
        <v>7.2121987176071469</v>
      </c>
      <c r="R41" s="70">
        <f t="shared" si="10"/>
        <v>5.0222191686283661</v>
      </c>
      <c r="S41" s="70">
        <f t="shared" si="10"/>
        <v>28.275583593566118</v>
      </c>
      <c r="T41" s="70">
        <f t="shared" si="10"/>
        <v>4.1082644554838117</v>
      </c>
      <c r="U41" s="70">
        <f t="shared" si="10"/>
        <v>4.7672429876380225</v>
      </c>
    </row>
    <row r="42" spans="1:22" ht="13.5" thickBot="1">
      <c r="B42" s="2"/>
      <c r="C42" s="9" t="s">
        <v>53</v>
      </c>
      <c r="D42" s="14">
        <f>+D35-D24</f>
        <v>3600467</v>
      </c>
      <c r="E42" s="14">
        <f t="shared" ref="E42:U42" si="11">+E35-E21</f>
        <v>11183610</v>
      </c>
      <c r="F42" s="14">
        <f t="shared" si="11"/>
        <v>5725341</v>
      </c>
      <c r="G42" s="14">
        <f t="shared" si="11"/>
        <v>36361207</v>
      </c>
      <c r="H42" s="14">
        <f t="shared" si="11"/>
        <v>6261668</v>
      </c>
      <c r="I42" s="14">
        <f t="shared" si="11"/>
        <v>2612766</v>
      </c>
      <c r="J42" s="14">
        <f t="shared" si="11"/>
        <v>14173862</v>
      </c>
      <c r="K42" s="14">
        <f t="shared" si="11"/>
        <v>10636186</v>
      </c>
      <c r="L42" s="14">
        <f t="shared" si="11"/>
        <v>24733540</v>
      </c>
      <c r="M42" s="14">
        <f t="shared" si="11"/>
        <v>49543588</v>
      </c>
      <c r="N42" s="14">
        <f t="shared" si="11"/>
        <v>30097523</v>
      </c>
      <c r="O42" s="14">
        <f t="shared" si="11"/>
        <v>53515085</v>
      </c>
      <c r="P42" s="14">
        <f>+P35-P21</f>
        <v>1847356</v>
      </c>
      <c r="Q42" s="14">
        <f t="shared" si="11"/>
        <v>1015135</v>
      </c>
      <c r="R42" s="14">
        <f t="shared" si="11"/>
        <v>32710582</v>
      </c>
      <c r="S42" s="14">
        <f t="shared" si="11"/>
        <v>20831441</v>
      </c>
      <c r="T42" s="14">
        <f t="shared" si="11"/>
        <v>11583685</v>
      </c>
      <c r="U42" s="14">
        <f t="shared" si="11"/>
        <v>271734533</v>
      </c>
    </row>
    <row r="43" spans="1:22" ht="13.5" thickTop="1">
      <c r="B43" s="2">
        <v>36</v>
      </c>
      <c r="C43" t="s">
        <v>54</v>
      </c>
      <c r="D43" s="3" t="s">
        <v>55</v>
      </c>
      <c r="E43" s="3" t="s">
        <v>55</v>
      </c>
      <c r="F43" s="3" t="s">
        <v>55</v>
      </c>
      <c r="G43" s="3" t="s">
        <v>55</v>
      </c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 t="s">
        <v>55</v>
      </c>
      <c r="O43" s="3" t="s">
        <v>55</v>
      </c>
      <c r="P43" s="3" t="s">
        <v>55</v>
      </c>
      <c r="Q43" s="3" t="s">
        <v>55</v>
      </c>
      <c r="R43" s="3" t="s">
        <v>55</v>
      </c>
      <c r="S43" s="3" t="s">
        <v>55</v>
      </c>
      <c r="T43" s="3" t="s">
        <v>55</v>
      </c>
      <c r="U43" s="3" t="s">
        <v>55</v>
      </c>
    </row>
    <row r="44" spans="1:22">
      <c r="B44" s="2">
        <v>37</v>
      </c>
      <c r="C44" t="s">
        <v>56</v>
      </c>
      <c r="D44" s="3" t="s">
        <v>58</v>
      </c>
      <c r="E44" s="3" t="s">
        <v>58</v>
      </c>
      <c r="F44" s="3" t="s">
        <v>58</v>
      </c>
      <c r="G44" s="3" t="s">
        <v>58</v>
      </c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 t="s">
        <v>58</v>
      </c>
      <c r="O44" s="3" t="s">
        <v>58</v>
      </c>
      <c r="P44" s="3" t="s">
        <v>58</v>
      </c>
      <c r="Q44" s="3" t="s">
        <v>58</v>
      </c>
      <c r="R44" s="3" t="s">
        <v>58</v>
      </c>
      <c r="S44" s="3" t="s">
        <v>58</v>
      </c>
      <c r="T44" s="3" t="s">
        <v>58</v>
      </c>
      <c r="U44" s="3" t="s">
        <v>58</v>
      </c>
    </row>
    <row r="45" spans="1:22">
      <c r="B45" s="2">
        <v>38</v>
      </c>
      <c r="C45" t="s">
        <v>59</v>
      </c>
      <c r="D45" s="13">
        <v>0</v>
      </c>
      <c r="E45" s="13">
        <v>640585</v>
      </c>
      <c r="F45" s="13">
        <v>0</v>
      </c>
      <c r="G45" s="13">
        <v>3942421</v>
      </c>
      <c r="H45" s="13"/>
      <c r="I45" s="13"/>
      <c r="J45" s="13">
        <v>1479754</v>
      </c>
      <c r="K45" s="18">
        <v>970140</v>
      </c>
      <c r="L45" s="13">
        <v>1329439</v>
      </c>
      <c r="M45" s="13">
        <v>3779332</v>
      </c>
      <c r="N45" s="13">
        <v>3221777</v>
      </c>
      <c r="O45" s="13">
        <v>5709196</v>
      </c>
      <c r="P45" s="13"/>
      <c r="Q45" s="13"/>
      <c r="R45" s="13">
        <v>2772108</v>
      </c>
      <c r="S45" s="13"/>
      <c r="T45" s="13">
        <v>1651101</v>
      </c>
      <c r="U45" s="13">
        <f>SUM(D45:L45)+SUM(N45:T45)</f>
        <v>21716521</v>
      </c>
    </row>
    <row r="46" spans="1:22">
      <c r="B46" s="2">
        <v>39</v>
      </c>
      <c r="C46" t="s">
        <v>60</v>
      </c>
      <c r="D46" s="13">
        <v>0</v>
      </c>
      <c r="E46" s="13">
        <v>12115</v>
      </c>
      <c r="F46" s="13">
        <v>0</v>
      </c>
      <c r="G46" s="13">
        <v>8052</v>
      </c>
      <c r="H46" s="13"/>
      <c r="I46" s="13"/>
      <c r="J46" s="13">
        <v>11290</v>
      </c>
      <c r="K46" s="18">
        <v>11356</v>
      </c>
      <c r="L46" s="13">
        <v>11260</v>
      </c>
      <c r="M46" s="13">
        <v>11296</v>
      </c>
      <c r="N46" s="13">
        <v>11318</v>
      </c>
      <c r="O46" s="13">
        <v>9136</v>
      </c>
      <c r="P46" s="13"/>
      <c r="Q46" s="13"/>
      <c r="R46" s="13">
        <v>9929</v>
      </c>
      <c r="S46" s="13"/>
      <c r="T46" s="13">
        <v>7830</v>
      </c>
      <c r="U46" s="13">
        <f>+(E46*E45+G46*G45+J46*J45+K46*K45+L46*L45+N46*N45+O46*O45+R46*R45+T46*T45)/U45</f>
        <v>9728.70123676808</v>
      </c>
    </row>
    <row r="47" spans="1:22">
      <c r="B47" s="2">
        <v>40</v>
      </c>
      <c r="C47" t="s">
        <v>61</v>
      </c>
      <c r="D47" s="60">
        <v>0</v>
      </c>
      <c r="E47" s="60">
        <v>24.393000000000001</v>
      </c>
      <c r="F47" s="60">
        <v>0</v>
      </c>
      <c r="G47" s="60">
        <v>10.515000000000001</v>
      </c>
      <c r="H47" s="60"/>
      <c r="I47" s="60"/>
      <c r="J47" s="60">
        <v>0</v>
      </c>
      <c r="K47" s="18">
        <v>0</v>
      </c>
      <c r="L47" s="60">
        <v>0</v>
      </c>
      <c r="M47" s="60">
        <v>25.271999999999998</v>
      </c>
      <c r="N47" s="60">
        <v>25.533999999999999</v>
      </c>
      <c r="O47" s="60">
        <v>23.981000000000002</v>
      </c>
      <c r="P47" s="60"/>
      <c r="Q47" s="60"/>
      <c r="R47" s="60">
        <v>27.456</v>
      </c>
      <c r="S47" s="60"/>
      <c r="T47" s="60">
        <v>10.808</v>
      </c>
      <c r="U47" s="60"/>
    </row>
    <row r="48" spans="1:22">
      <c r="B48" s="2">
        <v>41</v>
      </c>
      <c r="C48" t="s">
        <v>62</v>
      </c>
      <c r="D48" s="60">
        <v>0</v>
      </c>
      <c r="E48" s="60">
        <v>24.620999999999999</v>
      </c>
      <c r="F48" s="60">
        <v>0</v>
      </c>
      <c r="G48" s="60">
        <v>10.595000000000001</v>
      </c>
      <c r="H48" s="60"/>
      <c r="I48" s="60"/>
      <c r="J48" s="60">
        <v>25.265999999999998</v>
      </c>
      <c r="K48" s="18">
        <v>25.437000000000001</v>
      </c>
      <c r="L48" s="60">
        <v>24.492000000000001</v>
      </c>
      <c r="M48" s="60">
        <v>25.038</v>
      </c>
      <c r="N48" s="60">
        <v>25.388000000000002</v>
      </c>
      <c r="O48" s="60">
        <v>23.893999999999998</v>
      </c>
      <c r="P48" s="60"/>
      <c r="Q48" s="60"/>
      <c r="R48" s="60">
        <v>27.460999999999999</v>
      </c>
      <c r="S48" s="60"/>
      <c r="T48" s="60">
        <v>10.811999999999999</v>
      </c>
      <c r="U48" s="60"/>
    </row>
    <row r="49" spans="2:21">
      <c r="B49" s="2">
        <v>42</v>
      </c>
      <c r="C49" t="s">
        <v>63</v>
      </c>
      <c r="D49" s="60">
        <v>0</v>
      </c>
      <c r="E49" s="60">
        <v>1.016</v>
      </c>
      <c r="F49" s="60">
        <v>0</v>
      </c>
      <c r="G49" s="60">
        <v>0.65800000000000003</v>
      </c>
      <c r="H49" s="60"/>
      <c r="I49" s="60"/>
      <c r="J49" s="60">
        <v>1.119</v>
      </c>
      <c r="K49" s="18">
        <v>1.1200000000000001</v>
      </c>
      <c r="L49" s="60">
        <v>1.0880000000000001</v>
      </c>
      <c r="M49" s="60">
        <v>1.1080000000000001</v>
      </c>
      <c r="N49" s="60">
        <v>1.1220000000000001</v>
      </c>
      <c r="O49" s="60">
        <v>1.3080000000000001</v>
      </c>
      <c r="P49" s="60"/>
      <c r="Q49" s="60"/>
      <c r="R49" s="60">
        <v>1.383</v>
      </c>
      <c r="S49" s="60"/>
      <c r="T49" s="60">
        <v>0.69</v>
      </c>
      <c r="U49" s="60"/>
    </row>
    <row r="50" spans="2:21">
      <c r="B50" s="2">
        <v>43</v>
      </c>
      <c r="C50" t="s">
        <v>64</v>
      </c>
      <c r="D50" s="60">
        <v>0</v>
      </c>
      <c r="E50" s="60">
        <v>1.0999999999999999E-2</v>
      </c>
      <c r="F50" s="60">
        <v>0</v>
      </c>
      <c r="G50" s="60">
        <v>7.0000000000000001E-3</v>
      </c>
      <c r="H50" s="60"/>
      <c r="I50" s="60"/>
      <c r="J50" s="60">
        <v>1.2E-2</v>
      </c>
      <c r="K50" s="18">
        <v>1.2E-2</v>
      </c>
      <c r="L50" s="60">
        <v>1.0999999999999999E-2</v>
      </c>
      <c r="M50" s="60">
        <v>1.2E-2</v>
      </c>
      <c r="N50" s="60">
        <v>1.0999999999999999E-2</v>
      </c>
      <c r="O50" s="60">
        <v>1.4E-2</v>
      </c>
      <c r="P50" s="60"/>
      <c r="Q50" s="60"/>
      <c r="R50" s="60">
        <v>1.4999999999999999E-2</v>
      </c>
      <c r="S50" s="60"/>
      <c r="T50" s="60">
        <v>8.0000000000000002E-3</v>
      </c>
      <c r="U50" s="60"/>
    </row>
    <row r="51" spans="2:21">
      <c r="B51" s="2">
        <v>36</v>
      </c>
      <c r="C51" t="s">
        <v>54</v>
      </c>
      <c r="D51" s="3" t="s">
        <v>65</v>
      </c>
      <c r="E51" s="3" t="s">
        <v>65</v>
      </c>
      <c r="F51" s="3" t="s">
        <v>65</v>
      </c>
      <c r="G51" s="3" t="s">
        <v>65</v>
      </c>
      <c r="H51" s="3" t="s">
        <v>65</v>
      </c>
      <c r="I51" s="3" t="s">
        <v>65</v>
      </c>
      <c r="J51" s="3" t="s">
        <v>65</v>
      </c>
      <c r="K51" s="3" t="s">
        <v>65</v>
      </c>
      <c r="L51" s="3" t="s">
        <v>65</v>
      </c>
      <c r="M51" s="3" t="s">
        <v>65</v>
      </c>
      <c r="N51" s="3" t="s">
        <v>65</v>
      </c>
      <c r="O51" s="3" t="s">
        <v>65</v>
      </c>
      <c r="P51" s="3" t="s">
        <v>65</v>
      </c>
      <c r="Q51" s="3" t="s">
        <v>65</v>
      </c>
      <c r="R51" s="3" t="s">
        <v>65</v>
      </c>
      <c r="S51" s="3" t="s">
        <v>65</v>
      </c>
      <c r="T51" s="3" t="s">
        <v>65</v>
      </c>
      <c r="U51" s="3" t="s">
        <v>65</v>
      </c>
    </row>
    <row r="52" spans="2:21">
      <c r="B52" s="2">
        <v>37</v>
      </c>
      <c r="C52" t="s">
        <v>56</v>
      </c>
      <c r="D52" s="3" t="s">
        <v>66</v>
      </c>
      <c r="E52" s="3" t="s">
        <v>66</v>
      </c>
      <c r="F52" s="3" t="s">
        <v>66</v>
      </c>
      <c r="G52" s="3" t="s">
        <v>66</v>
      </c>
      <c r="H52" s="3" t="s">
        <v>66</v>
      </c>
      <c r="I52" s="3" t="s">
        <v>66</v>
      </c>
      <c r="J52" s="3" t="s">
        <v>66</v>
      </c>
      <c r="K52" s="3" t="s">
        <v>66</v>
      </c>
      <c r="L52" s="3" t="s">
        <v>66</v>
      </c>
      <c r="M52" s="3" t="s">
        <v>66</v>
      </c>
      <c r="N52" s="3" t="s">
        <v>66</v>
      </c>
      <c r="O52" s="3" t="s">
        <v>66</v>
      </c>
      <c r="P52" s="3" t="s">
        <v>66</v>
      </c>
      <c r="Q52" s="3" t="s">
        <v>66</v>
      </c>
      <c r="R52" s="3" t="s">
        <v>66</v>
      </c>
      <c r="S52" s="3" t="s">
        <v>66</v>
      </c>
      <c r="T52" s="3" t="s">
        <v>66</v>
      </c>
      <c r="U52" s="3" t="s">
        <v>66</v>
      </c>
    </row>
    <row r="53" spans="2:21">
      <c r="B53" s="2">
        <v>38</v>
      </c>
      <c r="C53" t="s">
        <v>59</v>
      </c>
      <c r="D53" s="64">
        <v>0</v>
      </c>
      <c r="E53" s="64">
        <v>0</v>
      </c>
      <c r="F53" s="64">
        <v>24810285</v>
      </c>
      <c r="G53" s="64"/>
      <c r="H53" s="64">
        <v>4118910</v>
      </c>
      <c r="I53" s="64">
        <v>3736433</v>
      </c>
      <c r="J53" s="64"/>
      <c r="K53" s="64"/>
      <c r="L53" s="64"/>
      <c r="M53" s="64"/>
      <c r="N53" s="64"/>
      <c r="O53" s="64"/>
      <c r="P53" s="64">
        <v>7761318</v>
      </c>
      <c r="Q53" s="64">
        <v>1945941</v>
      </c>
      <c r="R53" s="64">
        <v>188191</v>
      </c>
      <c r="S53" s="64">
        <v>7097553</v>
      </c>
      <c r="T53" s="64"/>
      <c r="U53" s="64">
        <f>SUM(D53:L53)+SUM(N53:T53)</f>
        <v>49658631</v>
      </c>
    </row>
    <row r="54" spans="2:21">
      <c r="B54" s="2">
        <v>39</v>
      </c>
      <c r="C54" t="s">
        <v>60</v>
      </c>
      <c r="D54" s="64">
        <v>0</v>
      </c>
      <c r="E54" s="64">
        <v>0</v>
      </c>
      <c r="F54" s="64">
        <v>1045</v>
      </c>
      <c r="G54" s="64"/>
      <c r="H54" s="64">
        <v>1053</v>
      </c>
      <c r="I54" s="64">
        <v>1047</v>
      </c>
      <c r="J54" s="64"/>
      <c r="K54" s="64"/>
      <c r="L54" s="64"/>
      <c r="M54" s="64"/>
      <c r="N54" s="64"/>
      <c r="O54" s="64"/>
      <c r="P54" s="64">
        <v>1050</v>
      </c>
      <c r="Q54" s="64">
        <v>1014</v>
      </c>
      <c r="R54" s="64">
        <v>1065</v>
      </c>
      <c r="S54" s="64">
        <v>1041</v>
      </c>
      <c r="T54" s="64"/>
      <c r="U54" s="64">
        <f>SUMPRODUCT(D54:T54,D53:T53)/U53</f>
        <v>1044.8848170623148</v>
      </c>
    </row>
    <row r="55" spans="2:21">
      <c r="B55" s="2">
        <v>40</v>
      </c>
      <c r="C55" t="s">
        <v>61</v>
      </c>
      <c r="D55" s="65">
        <v>0</v>
      </c>
      <c r="E55" s="65">
        <v>0</v>
      </c>
      <c r="F55" s="65">
        <v>0</v>
      </c>
      <c r="G55" s="65"/>
      <c r="H55" s="65">
        <v>0</v>
      </c>
      <c r="I55" s="65">
        <v>0</v>
      </c>
      <c r="J55" s="65"/>
      <c r="K55" s="65"/>
      <c r="L55" s="65"/>
      <c r="M55" s="65"/>
      <c r="N55" s="65"/>
      <c r="O55" s="65"/>
      <c r="P55" s="65">
        <v>0</v>
      </c>
      <c r="Q55" s="65">
        <v>0</v>
      </c>
      <c r="R55" s="65">
        <v>0</v>
      </c>
      <c r="S55" s="65">
        <v>0</v>
      </c>
      <c r="T55" s="65"/>
      <c r="U55" s="65"/>
    </row>
    <row r="56" spans="2:21">
      <c r="B56" s="2">
        <v>41</v>
      </c>
      <c r="C56" t="s">
        <v>62</v>
      </c>
      <c r="D56" s="65">
        <v>0</v>
      </c>
      <c r="E56" s="65">
        <v>0</v>
      </c>
      <c r="F56" s="65">
        <v>6.1029999999999998</v>
      </c>
      <c r="G56" s="65"/>
      <c r="H56" s="65">
        <v>6.4130000000000003</v>
      </c>
      <c r="I56" s="65">
        <v>6.1539999999999999</v>
      </c>
      <c r="J56" s="65"/>
      <c r="K56" s="65"/>
      <c r="L56" s="65"/>
      <c r="M56" s="65"/>
      <c r="N56" s="65"/>
      <c r="O56" s="65"/>
      <c r="P56" s="65">
        <v>5.8970000000000002</v>
      </c>
      <c r="Q56" s="65">
        <v>6.1189999999999998</v>
      </c>
      <c r="R56" s="65">
        <v>6.4779999999999998</v>
      </c>
      <c r="S56" s="65">
        <v>5.8760000000000003</v>
      </c>
      <c r="T56" s="65"/>
      <c r="U56" s="65"/>
    </row>
    <row r="57" spans="2:21">
      <c r="B57" s="2">
        <v>42</v>
      </c>
      <c r="C57" t="s">
        <v>63</v>
      </c>
      <c r="D57" s="65">
        <v>0</v>
      </c>
      <c r="E57" s="65">
        <v>0</v>
      </c>
      <c r="F57" s="65">
        <v>5.8419999999999996</v>
      </c>
      <c r="G57" s="65"/>
      <c r="H57" s="65">
        <v>6.093</v>
      </c>
      <c r="I57" s="65">
        <v>5.8789999999999996</v>
      </c>
      <c r="J57" s="65"/>
      <c r="K57" s="65"/>
      <c r="L57" s="65"/>
      <c r="M57" s="65"/>
      <c r="N57" s="65"/>
      <c r="O57" s="65"/>
      <c r="P57" s="65">
        <v>5.6159999999999997</v>
      </c>
      <c r="Q57" s="65">
        <v>6.0339999999999998</v>
      </c>
      <c r="R57" s="65">
        <v>6.3109999999999999</v>
      </c>
      <c r="S57" s="65">
        <v>5.6449999999999996</v>
      </c>
      <c r="T57" s="65"/>
      <c r="U57" s="65"/>
    </row>
    <row r="58" spans="2:21">
      <c r="B58" s="2">
        <v>43</v>
      </c>
      <c r="C58" t="s">
        <v>64</v>
      </c>
      <c r="D58" s="65">
        <v>0</v>
      </c>
      <c r="E58" s="65">
        <v>0</v>
      </c>
      <c r="F58" s="65">
        <v>4.2000000000000003E-2</v>
      </c>
      <c r="G58" s="65"/>
      <c r="H58" s="65">
        <v>8.5999999999999993E-2</v>
      </c>
      <c r="I58" s="65">
        <v>7.0000000000000007E-2</v>
      </c>
      <c r="J58" s="65"/>
      <c r="K58" s="65"/>
      <c r="L58" s="65"/>
      <c r="M58" s="65"/>
      <c r="N58" s="65"/>
      <c r="O58" s="65"/>
      <c r="P58" s="65">
        <v>3.9E-2</v>
      </c>
      <c r="Q58" s="65">
        <v>0.106</v>
      </c>
      <c r="R58" s="65">
        <v>0</v>
      </c>
      <c r="S58" s="65">
        <v>6.3E-2</v>
      </c>
      <c r="T58" s="65"/>
      <c r="U58" s="65"/>
    </row>
    <row r="59" spans="2:21">
      <c r="B59" s="2">
        <v>36</v>
      </c>
      <c r="C59" t="s">
        <v>54</v>
      </c>
      <c r="D59" s="3" t="s">
        <v>67</v>
      </c>
      <c r="E59" s="3" t="s">
        <v>67</v>
      </c>
      <c r="F59" s="3" t="s">
        <v>67</v>
      </c>
      <c r="G59" s="3" t="s">
        <v>67</v>
      </c>
      <c r="H59" s="3" t="s">
        <v>67</v>
      </c>
      <c r="I59" s="3" t="s">
        <v>67</v>
      </c>
      <c r="J59" s="3" t="s">
        <v>67</v>
      </c>
      <c r="K59" s="3" t="s">
        <v>67</v>
      </c>
      <c r="L59" s="3" t="s">
        <v>67</v>
      </c>
      <c r="M59" s="3" t="s">
        <v>67</v>
      </c>
      <c r="N59" s="3" t="s">
        <v>67</v>
      </c>
      <c r="O59" s="3" t="s">
        <v>67</v>
      </c>
      <c r="P59" s="3" t="s">
        <v>67</v>
      </c>
      <c r="Q59" s="3" t="s">
        <v>67</v>
      </c>
      <c r="R59" s="3" t="s">
        <v>67</v>
      </c>
      <c r="S59" s="3" t="s">
        <v>67</v>
      </c>
      <c r="T59" s="3" t="s">
        <v>67</v>
      </c>
      <c r="U59" s="3" t="s">
        <v>67</v>
      </c>
    </row>
    <row r="60" spans="2:21">
      <c r="B60" s="2">
        <v>37</v>
      </c>
      <c r="C60" t="s">
        <v>56</v>
      </c>
      <c r="D60" s="3" t="s">
        <v>73</v>
      </c>
      <c r="E60" s="3" t="s">
        <v>73</v>
      </c>
      <c r="F60" s="3" t="s">
        <v>70</v>
      </c>
      <c r="G60" s="3" t="s">
        <v>70</v>
      </c>
      <c r="H60" s="3" t="s">
        <v>70</v>
      </c>
      <c r="I60" s="3" t="s">
        <v>70</v>
      </c>
      <c r="J60" s="3" t="s">
        <v>70</v>
      </c>
      <c r="K60" s="3" t="s">
        <v>70</v>
      </c>
      <c r="L60" s="3" t="s">
        <v>70</v>
      </c>
      <c r="M60" s="3" t="s">
        <v>70</v>
      </c>
      <c r="N60" s="3" t="s">
        <v>70</v>
      </c>
      <c r="O60" s="3" t="s">
        <v>70</v>
      </c>
      <c r="P60" s="3" t="s">
        <v>70</v>
      </c>
      <c r="Q60" s="3" t="s">
        <v>70</v>
      </c>
      <c r="R60" s="3" t="s">
        <v>70</v>
      </c>
      <c r="S60" s="3" t="s">
        <v>70</v>
      </c>
      <c r="T60" s="3" t="s">
        <v>70</v>
      </c>
      <c r="U60" s="3" t="s">
        <v>70</v>
      </c>
    </row>
    <row r="61" spans="2:21">
      <c r="B61" s="2">
        <v>38</v>
      </c>
      <c r="C61" t="s">
        <v>59</v>
      </c>
      <c r="D61" s="55">
        <v>0</v>
      </c>
      <c r="E61" s="55">
        <v>3347</v>
      </c>
      <c r="F61" s="55">
        <v>0</v>
      </c>
      <c r="G61" s="55">
        <v>6299</v>
      </c>
      <c r="H61" s="55"/>
      <c r="I61" s="55"/>
      <c r="J61" s="55">
        <v>5013</v>
      </c>
      <c r="K61" s="55">
        <v>1662</v>
      </c>
      <c r="L61" s="55">
        <v>21173</v>
      </c>
      <c r="M61" s="55">
        <v>27848</v>
      </c>
      <c r="N61" s="55">
        <v>8997</v>
      </c>
      <c r="O61" s="55">
        <v>29450</v>
      </c>
      <c r="P61" s="55"/>
      <c r="Q61" s="55"/>
      <c r="R61" s="55"/>
      <c r="S61" s="55"/>
      <c r="T61" s="55">
        <v>3340</v>
      </c>
      <c r="U61" s="55">
        <f>SUM(D61:L61)+SUM(N61:T61)</f>
        <v>79281</v>
      </c>
    </row>
    <row r="62" spans="2:21">
      <c r="B62" s="2">
        <v>39</v>
      </c>
      <c r="C62" t="s">
        <v>60</v>
      </c>
      <c r="D62" s="55">
        <v>0</v>
      </c>
      <c r="E62" s="55">
        <v>140000</v>
      </c>
      <c r="F62" s="55">
        <v>0</v>
      </c>
      <c r="G62" s="55">
        <v>140000</v>
      </c>
      <c r="H62" s="55"/>
      <c r="I62" s="55"/>
      <c r="J62" s="55">
        <v>140000</v>
      </c>
      <c r="K62" s="55">
        <v>140000</v>
      </c>
      <c r="L62" s="55">
        <v>140000</v>
      </c>
      <c r="M62" s="55">
        <v>140000</v>
      </c>
      <c r="N62" s="55">
        <v>140000</v>
      </c>
      <c r="O62" s="55">
        <v>140000</v>
      </c>
      <c r="P62" s="55"/>
      <c r="Q62" s="55"/>
      <c r="R62" s="55"/>
      <c r="S62" s="55"/>
      <c r="T62" s="55">
        <v>140000</v>
      </c>
      <c r="U62" s="55">
        <f>+(D62*D61+E62*E61+G62*G61+J62*J61+K62*K61+L62*L61+N62*N61+O62*O61+T62*T61)/U61</f>
        <v>140000</v>
      </c>
    </row>
    <row r="63" spans="2:21">
      <c r="B63" s="2">
        <v>40</v>
      </c>
      <c r="C63" t="s">
        <v>61</v>
      </c>
      <c r="D63" s="60">
        <v>0</v>
      </c>
      <c r="E63" s="60">
        <v>99.736000000000004</v>
      </c>
      <c r="F63" s="60">
        <v>0</v>
      </c>
      <c r="G63" s="60">
        <v>95.165999999999997</v>
      </c>
      <c r="H63" s="60"/>
      <c r="I63" s="60"/>
      <c r="J63" s="60">
        <v>0</v>
      </c>
      <c r="K63" s="60">
        <v>0</v>
      </c>
      <c r="L63" s="60">
        <v>0</v>
      </c>
      <c r="M63" s="60">
        <v>99.111999999999995</v>
      </c>
      <c r="N63" s="60">
        <v>98.287999999999997</v>
      </c>
      <c r="O63" s="60">
        <v>90.283000000000001</v>
      </c>
      <c r="P63" s="60"/>
      <c r="Q63" s="60"/>
      <c r="R63" s="60"/>
      <c r="S63" s="60"/>
      <c r="T63" s="60">
        <v>94.501999999999995</v>
      </c>
      <c r="U63" s="60"/>
    </row>
    <row r="64" spans="2:21">
      <c r="B64" s="2">
        <v>41</v>
      </c>
      <c r="C64" t="s">
        <v>62</v>
      </c>
      <c r="D64" s="60">
        <v>0</v>
      </c>
      <c r="E64" s="60">
        <v>0</v>
      </c>
      <c r="F64" s="60">
        <v>0</v>
      </c>
      <c r="G64" s="60">
        <v>0</v>
      </c>
      <c r="H64" s="60"/>
      <c r="I64" s="60"/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/>
      <c r="Q64" s="60"/>
      <c r="R64" s="60"/>
      <c r="S64" s="60"/>
      <c r="T64" s="60">
        <v>0</v>
      </c>
      <c r="U64" s="60"/>
    </row>
    <row r="65" spans="2:21">
      <c r="B65" s="2">
        <v>42</v>
      </c>
      <c r="C65" t="s">
        <v>63</v>
      </c>
      <c r="D65" s="60">
        <v>0</v>
      </c>
      <c r="E65" s="60">
        <v>16.962</v>
      </c>
      <c r="F65" s="60">
        <v>0</v>
      </c>
      <c r="G65" s="60">
        <v>16.184999999999999</v>
      </c>
      <c r="H65" s="60"/>
      <c r="I65" s="60"/>
      <c r="J65" s="60">
        <v>17.138999999999999</v>
      </c>
      <c r="K65" s="60">
        <v>16.815999999999999</v>
      </c>
      <c r="L65" s="60">
        <v>16.792000000000002</v>
      </c>
      <c r="M65" s="60">
        <v>16.856000000000002</v>
      </c>
      <c r="N65" s="60">
        <v>16.716000000000001</v>
      </c>
      <c r="O65" s="60">
        <v>15.353999999999999</v>
      </c>
      <c r="P65" s="60"/>
      <c r="Q65" s="60"/>
      <c r="R65" s="60"/>
      <c r="S65" s="60"/>
      <c r="T65" s="60">
        <v>16.071999999999999</v>
      </c>
      <c r="U65" s="60"/>
    </row>
    <row r="66" spans="2:21">
      <c r="B66" s="2">
        <v>43</v>
      </c>
      <c r="C66" t="s">
        <v>64</v>
      </c>
      <c r="D66" s="60">
        <v>0</v>
      </c>
      <c r="E66" s="60">
        <v>0</v>
      </c>
      <c r="F66" s="60">
        <v>0</v>
      </c>
      <c r="G66" s="60">
        <v>0</v>
      </c>
      <c r="H66" s="60"/>
      <c r="I66" s="60"/>
      <c r="J66" s="60">
        <v>0</v>
      </c>
      <c r="K66" s="60">
        <v>0</v>
      </c>
      <c r="L66" s="60">
        <v>1E-3</v>
      </c>
      <c r="M66" s="60">
        <v>0</v>
      </c>
      <c r="N66" s="60">
        <v>0</v>
      </c>
      <c r="O66" s="60">
        <v>0</v>
      </c>
      <c r="P66" s="60"/>
      <c r="Q66" s="60"/>
      <c r="R66" s="60"/>
      <c r="S66" s="60"/>
      <c r="T66" s="60">
        <v>0</v>
      </c>
      <c r="U66" s="60"/>
    </row>
    <row r="67" spans="2:21" ht="13.5" thickBot="1">
      <c r="B67" s="2">
        <v>44</v>
      </c>
      <c r="C67" s="23" t="s">
        <v>71</v>
      </c>
      <c r="D67" s="24">
        <f>(+((D45*2000*D46)+(D53*1000*D54)+(D62*42*D61))/D13)*1</f>
        <v>0</v>
      </c>
      <c r="E67" s="24">
        <f>+((E45*2000*E46)+(E53*1000*E54)+(E62*42*E61))/E13</f>
        <v>11603.491346130155</v>
      </c>
      <c r="F67" s="24">
        <f t="shared" ref="F67:T67" si="12">+((F45*2000*F46)+(F53*1000*F54)+(F62*42*F61))/F13</f>
        <v>7191.744025291041</v>
      </c>
      <c r="G67" s="24">
        <f t="shared" si="12"/>
        <v>11151.017561253042</v>
      </c>
      <c r="H67" s="24">
        <f t="shared" si="12"/>
        <v>14181.682198069528</v>
      </c>
      <c r="I67" s="24">
        <f t="shared" si="12"/>
        <v>11955.507663110413</v>
      </c>
      <c r="J67" s="24">
        <f t="shared" si="12"/>
        <v>11016.890435011777</v>
      </c>
      <c r="K67" s="24">
        <f t="shared" si="12"/>
        <v>10741.580509255064</v>
      </c>
      <c r="L67" s="24">
        <f t="shared" si="12"/>
        <v>10187.751409549899</v>
      </c>
      <c r="M67" s="24">
        <f t="shared" si="12"/>
        <v>10641.86704410906</v>
      </c>
      <c r="N67" s="24">
        <f t="shared" si="12"/>
        <v>10239.958801102948</v>
      </c>
      <c r="O67" s="24">
        <f t="shared" si="12"/>
        <v>10392.316676673598</v>
      </c>
      <c r="P67" s="24">
        <f t="shared" si="12"/>
        <v>6872.1240516384296</v>
      </c>
      <c r="Q67" s="24">
        <f t="shared" si="12"/>
        <v>17523.526882293387</v>
      </c>
      <c r="R67" s="24">
        <f t="shared" si="12"/>
        <v>10603.146129499419</v>
      </c>
      <c r="S67" s="24">
        <f t="shared" si="12"/>
        <v>11076.775551661018</v>
      </c>
      <c r="T67" s="24">
        <f t="shared" si="12"/>
        <v>11468.951274905061</v>
      </c>
      <c r="U67" s="24">
        <f>+((U45*2000*U46)+(U53*1000*U54)+(U62*42*U61))/U13</f>
        <v>10303.564340919605</v>
      </c>
    </row>
    <row r="68" spans="2:21" s="66" customFormat="1" ht="13.5" thickTop="1"/>
    <row r="69" spans="2:21">
      <c r="E69" s="48"/>
      <c r="F69" s="48"/>
      <c r="G69" s="48"/>
    </row>
  </sheetData>
  <phoneticPr fontId="0" type="noConversion"/>
  <pageMargins left="0.5" right="0.5" top="1" bottom="0.75" header="0.5" footer="0.5"/>
  <pageSetup scale="37" orientation="landscape" r:id="rId1"/>
  <headerFooter alignWithMargins="0">
    <oddHeader>&amp;C&amp;"Arial,Bold"&amp;11&amp;A</oddHeader>
    <oddFooter>&amp;L&amp;"Arial,Bold"&amp;9&amp;F&amp;R&amp;"Arial,Bold"&amp;9&amp;D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zoomScale="75" workbookViewId="0">
      <pane xSplit="3" ySplit="1" topLeftCell="D2" activePane="bottomRight" state="frozen"/>
      <selection activeCell="A34" sqref="A34"/>
      <selection pane="topRight" activeCell="A34" sqref="A34"/>
      <selection pane="bottomLeft" activeCell="A34" sqref="A34"/>
      <selection pane="bottomRight" activeCell="C40" sqref="C40"/>
    </sheetView>
  </sheetViews>
  <sheetFormatPr defaultRowHeight="12.75"/>
  <cols>
    <col min="1" max="1" width="9.140625" style="74"/>
    <col min="2" max="2" width="8.85546875" style="74" customWidth="1"/>
    <col min="3" max="3" width="46.7109375" style="74" bestFit="1" customWidth="1"/>
    <col min="4" max="22" width="14.7109375" style="74" customWidth="1"/>
    <col min="23" max="16384" width="9.140625" style="74"/>
  </cols>
  <sheetData>
    <row r="1" spans="1:23" ht="25.5">
      <c r="A1" s="73" t="s">
        <v>98</v>
      </c>
      <c r="B1" s="73" t="s">
        <v>97</v>
      </c>
      <c r="C1" s="73"/>
      <c r="D1" s="73" t="s">
        <v>0</v>
      </c>
      <c r="E1" s="73" t="s">
        <v>1</v>
      </c>
      <c r="F1" s="73" t="s">
        <v>104</v>
      </c>
      <c r="G1" s="73" t="s">
        <v>96</v>
      </c>
      <c r="H1" s="73" t="s">
        <v>2</v>
      </c>
      <c r="I1" s="73" t="s">
        <v>3</v>
      </c>
      <c r="J1" s="73" t="s">
        <v>85</v>
      </c>
      <c r="K1" s="73" t="s">
        <v>4</v>
      </c>
      <c r="L1" s="73" t="s">
        <v>5</v>
      </c>
      <c r="M1" s="73" t="s">
        <v>6</v>
      </c>
      <c r="N1" s="73" t="s">
        <v>7</v>
      </c>
      <c r="O1" s="73" t="s">
        <v>8</v>
      </c>
      <c r="P1" s="73" t="s">
        <v>9</v>
      </c>
      <c r="Q1" s="73" t="s">
        <v>102</v>
      </c>
      <c r="R1" s="73" t="s">
        <v>10</v>
      </c>
      <c r="S1" s="73" t="s">
        <v>11</v>
      </c>
      <c r="T1" s="73" t="s">
        <v>84</v>
      </c>
      <c r="U1" s="73" t="s">
        <v>12</v>
      </c>
      <c r="V1" s="73" t="s">
        <v>13</v>
      </c>
      <c r="W1" s="73" t="s">
        <v>98</v>
      </c>
    </row>
    <row r="2" spans="1:23">
      <c r="B2" s="75">
        <v>1</v>
      </c>
      <c r="C2" s="74" t="s">
        <v>14</v>
      </c>
      <c r="D2" s="76" t="s">
        <v>15</v>
      </c>
      <c r="E2" s="76" t="s">
        <v>16</v>
      </c>
      <c r="F2" s="76" t="s">
        <v>103</v>
      </c>
      <c r="G2" s="76" t="s">
        <v>81</v>
      </c>
      <c r="H2" s="76" t="s">
        <v>16</v>
      </c>
      <c r="I2" s="76" t="s">
        <v>16</v>
      </c>
      <c r="J2" s="76" t="s">
        <v>81</v>
      </c>
      <c r="K2" s="76" t="s">
        <v>16</v>
      </c>
      <c r="L2" s="76" t="s">
        <v>16</v>
      </c>
      <c r="M2" s="76" t="s">
        <v>16</v>
      </c>
      <c r="N2" s="76" t="s">
        <v>16</v>
      </c>
      <c r="O2" s="76" t="s">
        <v>16</v>
      </c>
      <c r="P2" s="76" t="s">
        <v>16</v>
      </c>
      <c r="Q2" s="76" t="s">
        <v>103</v>
      </c>
      <c r="R2" s="76" t="s">
        <v>81</v>
      </c>
      <c r="S2" s="76" t="s">
        <v>16</v>
      </c>
      <c r="T2" s="76" t="s">
        <v>81</v>
      </c>
      <c r="U2" s="76" t="s">
        <v>16</v>
      </c>
      <c r="V2" s="76"/>
    </row>
    <row r="3" spans="1:23">
      <c r="B3" s="75">
        <v>2</v>
      </c>
      <c r="C3" s="74" t="s">
        <v>18</v>
      </c>
      <c r="D3" s="76" t="s">
        <v>19</v>
      </c>
      <c r="E3" s="76" t="s">
        <v>20</v>
      </c>
      <c r="F3" s="76" t="s">
        <v>82</v>
      </c>
      <c r="G3" s="76" t="s">
        <v>82</v>
      </c>
      <c r="H3" s="76" t="s">
        <v>21</v>
      </c>
      <c r="I3" s="76" t="s">
        <v>82</v>
      </c>
      <c r="J3" s="76" t="s">
        <v>82</v>
      </c>
      <c r="K3" s="76" t="s">
        <v>20</v>
      </c>
      <c r="L3" s="76" t="s">
        <v>20</v>
      </c>
      <c r="M3" s="76" t="s">
        <v>20</v>
      </c>
      <c r="N3" s="76" t="s">
        <v>20</v>
      </c>
      <c r="O3" s="76" t="s">
        <v>20</v>
      </c>
      <c r="P3" s="76" t="s">
        <v>21</v>
      </c>
      <c r="Q3" s="76" t="s">
        <v>82</v>
      </c>
      <c r="R3" s="76" t="s">
        <v>20</v>
      </c>
      <c r="S3" s="76" t="s">
        <v>20</v>
      </c>
      <c r="T3" s="76" t="s">
        <v>82</v>
      </c>
      <c r="U3" s="76" t="s">
        <v>22</v>
      </c>
      <c r="V3" s="76"/>
    </row>
    <row r="4" spans="1:23">
      <c r="B4" s="75">
        <v>3</v>
      </c>
      <c r="C4" s="74" t="s">
        <v>23</v>
      </c>
      <c r="D4" s="74">
        <v>1984</v>
      </c>
      <c r="E4" s="74">
        <v>1954</v>
      </c>
      <c r="F4" s="74">
        <v>2003</v>
      </c>
      <c r="G4" s="74">
        <v>2005</v>
      </c>
      <c r="H4" s="74">
        <v>1959</v>
      </c>
      <c r="I4" s="74">
        <v>1951</v>
      </c>
      <c r="J4" s="74">
        <v>2002</v>
      </c>
      <c r="K4" s="74">
        <v>1978</v>
      </c>
      <c r="L4" s="74">
        <v>1980</v>
      </c>
      <c r="M4" s="74">
        <v>1983</v>
      </c>
      <c r="N4" s="74">
        <v>1978</v>
      </c>
      <c r="O4" s="74">
        <v>1974</v>
      </c>
      <c r="P4" s="74">
        <v>1974</v>
      </c>
      <c r="Q4" s="74">
        <v>2007</v>
      </c>
      <c r="R4" s="74">
        <v>1972</v>
      </c>
      <c r="S4" s="74">
        <v>1963</v>
      </c>
      <c r="T4" s="74">
        <v>2002</v>
      </c>
      <c r="U4" s="74">
        <v>1978</v>
      </c>
    </row>
    <row r="5" spans="1:23">
      <c r="B5" s="75">
        <v>4</v>
      </c>
      <c r="C5" s="74" t="s">
        <v>24</v>
      </c>
      <c r="D5" s="74">
        <v>1984</v>
      </c>
      <c r="E5" s="74">
        <v>1957</v>
      </c>
      <c r="F5" s="74">
        <v>2003</v>
      </c>
      <c r="G5" s="74">
        <v>2006</v>
      </c>
      <c r="H5" s="74">
        <v>1972</v>
      </c>
      <c r="I5" s="74">
        <v>1955</v>
      </c>
      <c r="J5" s="74">
        <v>2002</v>
      </c>
      <c r="K5" s="74">
        <v>1978</v>
      </c>
      <c r="L5" s="74">
        <v>1980</v>
      </c>
      <c r="M5" s="74">
        <v>1983</v>
      </c>
      <c r="N5" s="74">
        <v>1983</v>
      </c>
      <c r="O5" s="74">
        <v>1977</v>
      </c>
      <c r="P5" s="74">
        <v>1979</v>
      </c>
      <c r="Q5" s="74">
        <v>2007</v>
      </c>
      <c r="R5" s="74">
        <v>1972</v>
      </c>
      <c r="S5" s="74">
        <v>1971</v>
      </c>
      <c r="T5" s="74">
        <v>2002</v>
      </c>
      <c r="U5" s="74">
        <v>1978</v>
      </c>
    </row>
    <row r="6" spans="1:23">
      <c r="B6" s="75">
        <v>5</v>
      </c>
      <c r="C6" s="74" t="s">
        <v>25</v>
      </c>
      <c r="D6" s="54">
        <v>38.1</v>
      </c>
      <c r="E6" s="54">
        <v>188.6</v>
      </c>
      <c r="F6" s="54">
        <v>520</v>
      </c>
      <c r="G6" s="54">
        <v>566.9</v>
      </c>
      <c r="H6" s="54">
        <v>816.8</v>
      </c>
      <c r="I6" s="54">
        <v>257.60000000000002</v>
      </c>
      <c r="J6" s="54">
        <v>141</v>
      </c>
      <c r="K6" s="54">
        <v>443</v>
      </c>
      <c r="L6" s="54">
        <v>285</v>
      </c>
      <c r="M6" s="54">
        <v>495.6</v>
      </c>
      <c r="N6" s="54">
        <v>1223.5999999999999</v>
      </c>
      <c r="O6" s="54">
        <v>996</v>
      </c>
      <c r="P6" s="54">
        <v>1541.1</v>
      </c>
      <c r="Q6" s="54">
        <v>548</v>
      </c>
      <c r="R6" s="54">
        <v>16</v>
      </c>
      <c r="S6" s="54">
        <v>707.2</v>
      </c>
      <c r="T6" s="54">
        <v>217</v>
      </c>
      <c r="U6" s="54">
        <v>289.7</v>
      </c>
      <c r="V6" s="54">
        <f>SUM(D6:M6)+SUM(O6:U6)</f>
        <v>8067.5999999999995</v>
      </c>
    </row>
    <row r="7" spans="1:23">
      <c r="B7" s="75">
        <v>6</v>
      </c>
      <c r="C7" s="74" t="s">
        <v>26</v>
      </c>
      <c r="D7" s="55">
        <v>37</v>
      </c>
      <c r="E7" s="55">
        <v>174</v>
      </c>
      <c r="F7" s="55">
        <v>525</v>
      </c>
      <c r="G7" s="55">
        <v>571</v>
      </c>
      <c r="H7" s="55">
        <v>764</v>
      </c>
      <c r="I7" s="55">
        <v>219</v>
      </c>
      <c r="J7" s="55">
        <v>124</v>
      </c>
      <c r="K7" s="55">
        <v>406</v>
      </c>
      <c r="L7" s="55">
        <v>261</v>
      </c>
      <c r="M7" s="55">
        <v>477</v>
      </c>
      <c r="N7" s="55">
        <v>1126</v>
      </c>
      <c r="O7" s="55">
        <v>906</v>
      </c>
      <c r="P7" s="55">
        <v>1405</v>
      </c>
      <c r="Q7" s="55">
        <v>601</v>
      </c>
      <c r="R7" s="55">
        <v>17</v>
      </c>
      <c r="S7" s="55">
        <v>705</v>
      </c>
      <c r="T7" s="55">
        <v>194</v>
      </c>
      <c r="U7" s="55">
        <v>280</v>
      </c>
      <c r="V7" s="55">
        <f>SUM(D7:M7)+SUM(O7:U7)</f>
        <v>7666</v>
      </c>
    </row>
    <row r="8" spans="1:23">
      <c r="B8" s="75">
        <v>7</v>
      </c>
      <c r="C8" s="74" t="s">
        <v>27</v>
      </c>
      <c r="D8" s="55">
        <v>8338</v>
      </c>
      <c r="E8" s="55">
        <v>8625</v>
      </c>
      <c r="F8" s="55">
        <v>1686</v>
      </c>
      <c r="G8" s="55">
        <v>7752</v>
      </c>
      <c r="H8" s="55">
        <v>8784</v>
      </c>
      <c r="I8" s="55">
        <v>3079</v>
      </c>
      <c r="J8" s="55">
        <v>4156</v>
      </c>
      <c r="K8" s="55">
        <v>8323</v>
      </c>
      <c r="L8" s="55">
        <v>8617</v>
      </c>
      <c r="M8" s="55">
        <v>8269</v>
      </c>
      <c r="N8" s="55">
        <v>8781</v>
      </c>
      <c r="O8" s="55">
        <v>8770</v>
      </c>
      <c r="P8" s="55">
        <v>8784</v>
      </c>
      <c r="Q8" s="55">
        <v>7234</v>
      </c>
      <c r="R8" s="55">
        <v>8040</v>
      </c>
      <c r="S8" s="55">
        <v>8784</v>
      </c>
      <c r="T8" s="55">
        <v>1757</v>
      </c>
      <c r="U8" s="55">
        <v>8454</v>
      </c>
      <c r="V8" s="55"/>
    </row>
    <row r="9" spans="1:23">
      <c r="B9" s="75">
        <v>8</v>
      </c>
      <c r="C9" s="74" t="s">
        <v>28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/>
    </row>
    <row r="10" spans="1:23">
      <c r="B10" s="75">
        <v>9</v>
      </c>
      <c r="C10" s="74" t="s">
        <v>29</v>
      </c>
      <c r="D10" s="55">
        <v>34</v>
      </c>
      <c r="E10" s="55">
        <v>172</v>
      </c>
      <c r="F10" s="55">
        <v>520</v>
      </c>
      <c r="G10" s="55">
        <v>540</v>
      </c>
      <c r="H10" s="55">
        <v>762</v>
      </c>
      <c r="I10" s="55">
        <v>235</v>
      </c>
      <c r="J10" s="55">
        <v>120</v>
      </c>
      <c r="K10" s="55">
        <v>403</v>
      </c>
      <c r="L10" s="55">
        <v>259</v>
      </c>
      <c r="M10" s="55">
        <v>460</v>
      </c>
      <c r="N10" s="55">
        <v>1122</v>
      </c>
      <c r="O10" s="55">
        <v>895</v>
      </c>
      <c r="P10" s="55">
        <v>1413</v>
      </c>
      <c r="Q10" s="55">
        <v>548</v>
      </c>
      <c r="R10" s="55">
        <v>14</v>
      </c>
      <c r="S10" s="55">
        <v>700</v>
      </c>
      <c r="T10" s="55">
        <v>202</v>
      </c>
      <c r="U10" s="55">
        <v>268</v>
      </c>
      <c r="V10" s="55">
        <f t="shared" ref="V10:V18" si="0">SUM(D10:M10)+SUM(O10:U10)</f>
        <v>7545</v>
      </c>
    </row>
    <row r="11" spans="1:23">
      <c r="B11" s="75">
        <v>10</v>
      </c>
      <c r="C11" s="74" t="s">
        <v>30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f t="shared" si="0"/>
        <v>0</v>
      </c>
    </row>
    <row r="12" spans="1:23">
      <c r="B12" s="75">
        <v>11</v>
      </c>
      <c r="C12" s="74" t="s">
        <v>31</v>
      </c>
      <c r="D12" s="55">
        <v>22</v>
      </c>
      <c r="E12" s="55">
        <v>70</v>
      </c>
      <c r="F12" s="55">
        <v>17</v>
      </c>
      <c r="G12" s="55">
        <v>21</v>
      </c>
      <c r="H12" s="55">
        <v>191</v>
      </c>
      <c r="I12" s="55">
        <v>39</v>
      </c>
      <c r="J12" s="55">
        <v>0</v>
      </c>
      <c r="K12" s="55">
        <v>0</v>
      </c>
      <c r="L12" s="55">
        <v>0</v>
      </c>
      <c r="M12" s="55">
        <v>0</v>
      </c>
      <c r="N12" s="55">
        <v>220</v>
      </c>
      <c r="O12" s="55">
        <v>164</v>
      </c>
      <c r="P12" s="55">
        <v>345</v>
      </c>
      <c r="Q12" s="55">
        <v>19</v>
      </c>
      <c r="R12" s="55">
        <v>6</v>
      </c>
      <c r="S12" s="55">
        <v>144</v>
      </c>
      <c r="T12" s="55">
        <v>6</v>
      </c>
      <c r="U12" s="55">
        <v>69</v>
      </c>
      <c r="V12" s="55">
        <f t="shared" si="0"/>
        <v>1113</v>
      </c>
    </row>
    <row r="13" spans="1:23">
      <c r="B13" s="75">
        <v>12</v>
      </c>
      <c r="C13" s="77" t="s">
        <v>32</v>
      </c>
      <c r="D13" s="57">
        <v>254277000</v>
      </c>
      <c r="E13" s="57">
        <v>1204982000</v>
      </c>
      <c r="F13" s="57">
        <v>588458000</v>
      </c>
      <c r="G13" s="57">
        <v>2799585000</v>
      </c>
      <c r="H13" s="57">
        <v>5638806000</v>
      </c>
      <c r="I13" s="57">
        <v>232078000</v>
      </c>
      <c r="J13" s="57">
        <v>250518000</v>
      </c>
      <c r="K13" s="57">
        <v>3114957000</v>
      </c>
      <c r="L13" s="57">
        <v>2042967000</v>
      </c>
      <c r="M13" s="57">
        <v>3533797000</v>
      </c>
      <c r="N13" s="57">
        <v>8691721000</v>
      </c>
      <c r="O13" s="57">
        <v>7148850000</v>
      </c>
      <c r="P13" s="57">
        <v>10164833000</v>
      </c>
      <c r="Q13" s="57">
        <v>2861722000</v>
      </c>
      <c r="R13" s="57">
        <v>109568000</v>
      </c>
      <c r="S13" s="57">
        <v>5114409000</v>
      </c>
      <c r="T13" s="57">
        <v>126285000</v>
      </c>
      <c r="U13" s="57">
        <v>2252799000</v>
      </c>
      <c r="V13" s="57">
        <f t="shared" si="0"/>
        <v>47438891000</v>
      </c>
    </row>
    <row r="14" spans="1:23">
      <c r="B14" s="75">
        <v>13</v>
      </c>
      <c r="C14" s="74" t="s">
        <v>33</v>
      </c>
      <c r="D14" s="55">
        <v>41195596</v>
      </c>
      <c r="E14" s="55">
        <v>956546</v>
      </c>
      <c r="F14" s="55">
        <v>0</v>
      </c>
      <c r="G14" s="55">
        <v>3403277</v>
      </c>
      <c r="H14" s="55">
        <v>10451083</v>
      </c>
      <c r="I14" s="55">
        <v>1252090</v>
      </c>
      <c r="J14" s="55">
        <v>0</v>
      </c>
      <c r="K14" s="55">
        <v>9688975</v>
      </c>
      <c r="L14" s="55">
        <v>9688975</v>
      </c>
      <c r="M14" s="55">
        <v>10275401</v>
      </c>
      <c r="N14" s="55">
        <v>29653351</v>
      </c>
      <c r="O14" s="55">
        <v>2386782</v>
      </c>
      <c r="P14" s="55">
        <v>1161925</v>
      </c>
      <c r="Q14" s="55">
        <v>17296760</v>
      </c>
      <c r="R14" s="55">
        <v>635</v>
      </c>
      <c r="S14" s="55">
        <v>4290826</v>
      </c>
      <c r="T14" s="55">
        <v>0</v>
      </c>
      <c r="U14" s="55">
        <v>210526</v>
      </c>
      <c r="V14" s="55">
        <f t="shared" si="0"/>
        <v>112259397</v>
      </c>
    </row>
    <row r="15" spans="1:23">
      <c r="B15" s="75">
        <v>14</v>
      </c>
      <c r="C15" s="74" t="s">
        <v>34</v>
      </c>
      <c r="D15" s="55">
        <v>7404973</v>
      </c>
      <c r="E15" s="55">
        <v>14151830</v>
      </c>
      <c r="F15" s="55">
        <v>0</v>
      </c>
      <c r="G15" s="55">
        <v>43236674</v>
      </c>
      <c r="H15" s="55">
        <v>52148635</v>
      </c>
      <c r="I15" s="55">
        <v>15055364</v>
      </c>
      <c r="J15" s="55">
        <v>4121643</v>
      </c>
      <c r="K15" s="55">
        <v>62728682</v>
      </c>
      <c r="L15" s="55">
        <v>51661298</v>
      </c>
      <c r="M15" s="55">
        <v>90839287</v>
      </c>
      <c r="N15" s="55">
        <v>205229267</v>
      </c>
      <c r="O15" s="55">
        <v>111555214</v>
      </c>
      <c r="P15" s="55">
        <v>135138580</v>
      </c>
      <c r="Q15" s="55">
        <v>27057001</v>
      </c>
      <c r="R15" s="55">
        <v>267331</v>
      </c>
      <c r="S15" s="55">
        <v>65636170</v>
      </c>
      <c r="T15" s="55">
        <v>0</v>
      </c>
      <c r="U15" s="55">
        <v>49014021</v>
      </c>
      <c r="V15" s="55">
        <f t="shared" si="0"/>
        <v>730016703</v>
      </c>
    </row>
    <row r="16" spans="1:23">
      <c r="B16" s="75">
        <v>15</v>
      </c>
      <c r="C16" s="74" t="s">
        <v>35</v>
      </c>
      <c r="D16" s="55">
        <v>66334256</v>
      </c>
      <c r="E16" s="55">
        <v>91596954</v>
      </c>
      <c r="F16" s="55">
        <v>0</v>
      </c>
      <c r="G16" s="55">
        <v>304844265</v>
      </c>
      <c r="H16" s="55">
        <v>404891472</v>
      </c>
      <c r="I16" s="55">
        <v>57668039</v>
      </c>
      <c r="J16" s="55">
        <v>71880691</v>
      </c>
      <c r="K16" s="55">
        <v>231862809</v>
      </c>
      <c r="L16" s="55">
        <v>154914041</v>
      </c>
      <c r="M16" s="55">
        <v>402601688</v>
      </c>
      <c r="N16" s="55">
        <v>789378538</v>
      </c>
      <c r="O16" s="55">
        <v>516465783</v>
      </c>
      <c r="P16" s="55">
        <v>814872756</v>
      </c>
      <c r="Q16" s="55">
        <v>305014470</v>
      </c>
      <c r="R16" s="55">
        <v>5092337</v>
      </c>
      <c r="S16" s="55">
        <v>331940962</v>
      </c>
      <c r="T16" s="55">
        <v>0</v>
      </c>
      <c r="U16" s="55">
        <v>274990749</v>
      </c>
      <c r="V16" s="55">
        <f t="shared" si="0"/>
        <v>4034971272</v>
      </c>
    </row>
    <row r="17" spans="1:23">
      <c r="B17" s="75">
        <v>16</v>
      </c>
      <c r="C17" s="74" t="s">
        <v>91</v>
      </c>
      <c r="D17" s="55">
        <v>1336278</v>
      </c>
      <c r="E17" s="55">
        <v>2951381</v>
      </c>
      <c r="F17" s="55">
        <v>0</v>
      </c>
      <c r="G17" s="55">
        <v>134848</v>
      </c>
      <c r="H17" s="55">
        <v>6874431</v>
      </c>
      <c r="I17" s="55">
        <v>587008</v>
      </c>
      <c r="J17" s="55">
        <v>0</v>
      </c>
      <c r="K17" s="55">
        <v>1023554</v>
      </c>
      <c r="L17" s="55">
        <v>1023554</v>
      </c>
      <c r="M17" s="55">
        <v>1023554</v>
      </c>
      <c r="N17" s="55">
        <v>3070663</v>
      </c>
      <c r="O17" s="55">
        <v>2351856</v>
      </c>
      <c r="P17" s="55">
        <v>6663361</v>
      </c>
      <c r="Q17" s="55">
        <v>0</v>
      </c>
      <c r="R17" s="55">
        <v>0</v>
      </c>
      <c r="S17" s="55">
        <v>2650267</v>
      </c>
      <c r="T17" s="55">
        <v>0</v>
      </c>
      <c r="U17" s="55">
        <v>613826</v>
      </c>
      <c r="V17" s="55">
        <f t="shared" si="0"/>
        <v>27233918</v>
      </c>
    </row>
    <row r="18" spans="1:23" ht="13.5" thickBot="1">
      <c r="B18" s="75">
        <v>17</v>
      </c>
      <c r="C18" s="78" t="s">
        <v>36</v>
      </c>
      <c r="D18" s="58">
        <f>SUM(D14:D17)</f>
        <v>116271103</v>
      </c>
      <c r="E18" s="58">
        <f t="shared" ref="E18:U18" si="1">SUM(E14:E17)</f>
        <v>109656711</v>
      </c>
      <c r="F18" s="58">
        <f t="shared" si="1"/>
        <v>0</v>
      </c>
      <c r="G18" s="58">
        <f t="shared" si="1"/>
        <v>351619064</v>
      </c>
      <c r="H18" s="58">
        <f t="shared" si="1"/>
        <v>474365621</v>
      </c>
      <c r="I18" s="58">
        <f t="shared" si="1"/>
        <v>74562501</v>
      </c>
      <c r="J18" s="58">
        <f t="shared" si="1"/>
        <v>76002334</v>
      </c>
      <c r="K18" s="58">
        <f t="shared" si="1"/>
        <v>305304020</v>
      </c>
      <c r="L18" s="58">
        <f t="shared" si="1"/>
        <v>217287868</v>
      </c>
      <c r="M18" s="58">
        <f t="shared" si="1"/>
        <v>504739930</v>
      </c>
      <c r="N18" s="58">
        <f t="shared" si="1"/>
        <v>1027331819</v>
      </c>
      <c r="O18" s="58">
        <f t="shared" si="1"/>
        <v>632759635</v>
      </c>
      <c r="P18" s="58">
        <f t="shared" si="1"/>
        <v>957836622</v>
      </c>
      <c r="Q18" s="58">
        <f t="shared" si="1"/>
        <v>349368231</v>
      </c>
      <c r="R18" s="58">
        <f t="shared" si="1"/>
        <v>5360303</v>
      </c>
      <c r="S18" s="58">
        <f t="shared" si="1"/>
        <v>404518225</v>
      </c>
      <c r="T18" s="58">
        <f t="shared" si="1"/>
        <v>0</v>
      </c>
      <c r="U18" s="58">
        <f t="shared" si="1"/>
        <v>324829122</v>
      </c>
      <c r="V18" s="58">
        <f t="shared" si="0"/>
        <v>4904481290</v>
      </c>
    </row>
    <row r="19" spans="1:23" ht="13.5" thickTop="1">
      <c r="B19" s="75">
        <v>18</v>
      </c>
      <c r="C19" s="79" t="s">
        <v>90</v>
      </c>
      <c r="D19" s="59">
        <f t="shared" ref="D19:V19" si="2">+D18/(D6*1000)</f>
        <v>3051.7349868766405</v>
      </c>
      <c r="E19" s="59">
        <f t="shared" si="2"/>
        <v>581.42476670201484</v>
      </c>
      <c r="F19" s="59"/>
      <c r="G19" s="59">
        <f t="shared" si="2"/>
        <v>620.24883400952547</v>
      </c>
      <c r="H19" s="59">
        <f t="shared" si="2"/>
        <v>580.7610443192948</v>
      </c>
      <c r="I19" s="59">
        <f t="shared" si="2"/>
        <v>289.45070263975151</v>
      </c>
      <c r="J19" s="59">
        <f t="shared" si="2"/>
        <v>539.0236453900709</v>
      </c>
      <c r="K19" s="59">
        <f t="shared" si="2"/>
        <v>689.17386004514674</v>
      </c>
      <c r="L19" s="59">
        <f t="shared" si="2"/>
        <v>762.41357192982457</v>
      </c>
      <c r="M19" s="59">
        <f t="shared" si="2"/>
        <v>1018.4421509281678</v>
      </c>
      <c r="N19" s="59">
        <f t="shared" si="2"/>
        <v>839.59775988885258</v>
      </c>
      <c r="O19" s="59">
        <f t="shared" si="2"/>
        <v>635.30083835341361</v>
      </c>
      <c r="P19" s="59">
        <f t="shared" si="2"/>
        <v>621.52788397897609</v>
      </c>
      <c r="Q19" s="59">
        <f t="shared" si="2"/>
        <v>637.5332682481752</v>
      </c>
      <c r="R19" s="59">
        <f t="shared" si="2"/>
        <v>335.01893749999999</v>
      </c>
      <c r="S19" s="59">
        <f t="shared" si="2"/>
        <v>571.99975254524884</v>
      </c>
      <c r="T19" s="59">
        <f t="shared" si="2"/>
        <v>0</v>
      </c>
      <c r="U19" s="59">
        <f t="shared" si="2"/>
        <v>1121.2603451846737</v>
      </c>
      <c r="V19" s="59">
        <f t="shared" si="2"/>
        <v>607.92321012444847</v>
      </c>
    </row>
    <row r="20" spans="1:23">
      <c r="A20" s="74">
        <v>500</v>
      </c>
      <c r="B20" s="75">
        <v>19</v>
      </c>
      <c r="C20" s="74" t="s">
        <v>99</v>
      </c>
      <c r="D20" s="55">
        <v>33075</v>
      </c>
      <c r="E20" s="55">
        <v>312553</v>
      </c>
      <c r="F20" s="55">
        <v>0</v>
      </c>
      <c r="G20" s="55">
        <v>92344</v>
      </c>
      <c r="H20" s="55">
        <v>765017</v>
      </c>
      <c r="I20" s="55">
        <v>78893</v>
      </c>
      <c r="J20" s="55">
        <v>0</v>
      </c>
      <c r="K20" s="55">
        <v>-5903</v>
      </c>
      <c r="L20" s="55">
        <v>-5903</v>
      </c>
      <c r="M20" s="55">
        <v>-5903</v>
      </c>
      <c r="N20" s="55">
        <v>-17709</v>
      </c>
      <c r="O20" s="55">
        <v>15251</v>
      </c>
      <c r="P20" s="55">
        <v>18053815</v>
      </c>
      <c r="Q20" s="55">
        <v>126122</v>
      </c>
      <c r="R20" s="55">
        <v>0</v>
      </c>
      <c r="S20" s="55">
        <v>461800</v>
      </c>
      <c r="T20" s="55">
        <v>0</v>
      </c>
      <c r="U20" s="55">
        <v>206365</v>
      </c>
      <c r="V20" s="55">
        <f t="shared" ref="V20:V34" si="3">SUM(D20:M20)+SUM(O20:U20)</f>
        <v>20127526</v>
      </c>
      <c r="W20" s="74">
        <v>500</v>
      </c>
    </row>
    <row r="21" spans="1:23">
      <c r="A21" s="74">
        <v>501</v>
      </c>
      <c r="B21" s="75">
        <v>20</v>
      </c>
      <c r="C21" s="74" t="s">
        <v>37</v>
      </c>
      <c r="D21" s="55">
        <v>0</v>
      </c>
      <c r="E21" s="55">
        <v>18529823</v>
      </c>
      <c r="F21" s="55">
        <v>42288408</v>
      </c>
      <c r="G21" s="55">
        <v>157074310</v>
      </c>
      <c r="H21" s="55">
        <v>50187768</v>
      </c>
      <c r="I21" s="55">
        <v>26301622</v>
      </c>
      <c r="J21" s="55">
        <v>23997222</v>
      </c>
      <c r="K21" s="55">
        <v>39811612</v>
      </c>
      <c r="L21" s="55">
        <v>25535122</v>
      </c>
      <c r="M21" s="55">
        <v>43074989</v>
      </c>
      <c r="N21" s="55">
        <v>108421723</v>
      </c>
      <c r="O21" s="55">
        <v>81271884</v>
      </c>
      <c r="P21" s="55">
        <v>149060097</v>
      </c>
      <c r="Q21" s="55">
        <v>157112030</v>
      </c>
      <c r="R21" s="55">
        <v>16778091</v>
      </c>
      <c r="S21" s="55">
        <v>76503802</v>
      </c>
      <c r="T21" s="55">
        <v>10992119</v>
      </c>
      <c r="U21" s="55">
        <v>19521169</v>
      </c>
      <c r="V21" s="55">
        <f t="shared" si="3"/>
        <v>938040068</v>
      </c>
      <c r="W21" s="74">
        <v>501</v>
      </c>
    </row>
    <row r="22" spans="1:23">
      <c r="B22" s="75">
        <v>21</v>
      </c>
      <c r="C22" s="74" t="s">
        <v>38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f t="shared" si="3"/>
        <v>0</v>
      </c>
    </row>
    <row r="23" spans="1:23">
      <c r="A23" s="74">
        <v>502</v>
      </c>
      <c r="B23" s="75">
        <v>22</v>
      </c>
      <c r="C23" s="74" t="s">
        <v>39</v>
      </c>
      <c r="D23" s="55">
        <v>-234842</v>
      </c>
      <c r="E23" s="55">
        <v>1229297</v>
      </c>
      <c r="F23" s="55">
        <v>0</v>
      </c>
      <c r="G23" s="55">
        <v>0</v>
      </c>
      <c r="H23" s="55">
        <v>5679</v>
      </c>
      <c r="I23" s="55">
        <v>0</v>
      </c>
      <c r="J23" s="55">
        <v>0</v>
      </c>
      <c r="K23" s="55">
        <v>3014808</v>
      </c>
      <c r="L23" s="55">
        <v>3015203</v>
      </c>
      <c r="M23" s="55">
        <v>3004795</v>
      </c>
      <c r="N23" s="55">
        <v>9034806</v>
      </c>
      <c r="O23" s="55">
        <v>8595373</v>
      </c>
      <c r="P23" s="55">
        <v>3610169</v>
      </c>
      <c r="Q23" s="55">
        <v>0</v>
      </c>
      <c r="R23" s="55">
        <v>0</v>
      </c>
      <c r="S23" s="55">
        <v>7377173</v>
      </c>
      <c r="T23" s="55">
        <v>0</v>
      </c>
      <c r="U23" s="55">
        <v>0</v>
      </c>
      <c r="V23" s="55">
        <f t="shared" si="3"/>
        <v>29617655</v>
      </c>
      <c r="W23" s="74">
        <v>502</v>
      </c>
    </row>
    <row r="24" spans="1:23">
      <c r="A24" s="74">
        <v>503</v>
      </c>
      <c r="B24" s="75">
        <v>23</v>
      </c>
      <c r="C24" s="74" t="s">
        <v>40</v>
      </c>
      <c r="D24" s="55">
        <v>3371385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f t="shared" si="3"/>
        <v>3371385</v>
      </c>
      <c r="W24" s="74">
        <v>503</v>
      </c>
    </row>
    <row r="25" spans="1:23">
      <c r="A25" s="74">
        <v>504</v>
      </c>
      <c r="B25" s="75">
        <v>24</v>
      </c>
      <c r="C25" s="74" t="s">
        <v>41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f t="shared" si="3"/>
        <v>0</v>
      </c>
      <c r="W25" s="74">
        <v>504</v>
      </c>
    </row>
    <row r="26" spans="1:23">
      <c r="A26" s="74">
        <v>505</v>
      </c>
      <c r="B26" s="75">
        <v>25</v>
      </c>
      <c r="C26" s="74" t="s">
        <v>42</v>
      </c>
      <c r="D26" s="55">
        <v>0</v>
      </c>
      <c r="E26" s="55">
        <v>1860316</v>
      </c>
      <c r="F26" s="55">
        <v>1301982</v>
      </c>
      <c r="G26" s="55">
        <v>2503145</v>
      </c>
      <c r="H26" s="55">
        <v>0</v>
      </c>
      <c r="I26" s="55">
        <v>0</v>
      </c>
      <c r="J26" s="55">
        <v>1555365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2475</v>
      </c>
      <c r="Q26" s="55">
        <v>2712172</v>
      </c>
      <c r="R26" s="55">
        <v>947555</v>
      </c>
      <c r="S26" s="55">
        <v>920</v>
      </c>
      <c r="T26" s="55">
        <v>3006572</v>
      </c>
      <c r="U26" s="55">
        <v>0</v>
      </c>
      <c r="V26" s="55">
        <f t="shared" si="3"/>
        <v>13890502</v>
      </c>
      <c r="W26" s="74">
        <v>505</v>
      </c>
    </row>
    <row r="27" spans="1:23">
      <c r="A27" s="74">
        <v>506</v>
      </c>
      <c r="B27" s="75">
        <v>26</v>
      </c>
      <c r="C27" s="74" t="s">
        <v>43</v>
      </c>
      <c r="D27" s="55">
        <v>2291026</v>
      </c>
      <c r="E27" s="55">
        <v>5188701</v>
      </c>
      <c r="F27" s="55">
        <v>0</v>
      </c>
      <c r="G27" s="55">
        <v>0</v>
      </c>
      <c r="H27" s="55">
        <v>15340716</v>
      </c>
      <c r="I27" s="55">
        <v>3446842</v>
      </c>
      <c r="J27" s="55">
        <v>0</v>
      </c>
      <c r="K27" s="55">
        <v>2244196</v>
      </c>
      <c r="L27" s="55">
        <v>-2248468</v>
      </c>
      <c r="M27" s="55">
        <v>2740942</v>
      </c>
      <c r="N27" s="55">
        <v>2736670</v>
      </c>
      <c r="O27" s="55">
        <v>10267855</v>
      </c>
      <c r="P27" s="55">
        <v>-15463153</v>
      </c>
      <c r="Q27" s="55">
        <v>0</v>
      </c>
      <c r="R27" s="55">
        <v>0</v>
      </c>
      <c r="S27" s="55">
        <v>8591754</v>
      </c>
      <c r="T27" s="55">
        <v>0</v>
      </c>
      <c r="U27" s="55">
        <v>4112755</v>
      </c>
      <c r="V27" s="55">
        <f t="shared" si="3"/>
        <v>36513166</v>
      </c>
      <c r="W27" s="74">
        <v>506</v>
      </c>
    </row>
    <row r="28" spans="1:23">
      <c r="A28" s="74">
        <v>507</v>
      </c>
      <c r="B28" s="75">
        <v>27</v>
      </c>
      <c r="C28" s="74" t="s">
        <v>44</v>
      </c>
      <c r="D28" s="55">
        <v>3024</v>
      </c>
      <c r="E28" s="55">
        <v>13989</v>
      </c>
      <c r="F28" s="55">
        <v>27423</v>
      </c>
      <c r="G28" s="55">
        <v>1206</v>
      </c>
      <c r="H28" s="55">
        <v>31348</v>
      </c>
      <c r="I28" s="55">
        <v>0</v>
      </c>
      <c r="J28" s="55">
        <v>0</v>
      </c>
      <c r="K28" s="55">
        <v>29</v>
      </c>
      <c r="L28" s="55">
        <v>29</v>
      </c>
      <c r="M28" s="55">
        <v>29</v>
      </c>
      <c r="N28" s="55">
        <v>87</v>
      </c>
      <c r="O28" s="55">
        <v>14493</v>
      </c>
      <c r="P28" s="55">
        <v>186164</v>
      </c>
      <c r="Q28" s="55">
        <v>0</v>
      </c>
      <c r="R28" s="55">
        <v>0</v>
      </c>
      <c r="S28" s="55">
        <v>0</v>
      </c>
      <c r="T28" s="55">
        <v>4583304</v>
      </c>
      <c r="U28" s="55">
        <v>4958</v>
      </c>
      <c r="V28" s="55">
        <f t="shared" si="3"/>
        <v>4865996</v>
      </c>
      <c r="W28" s="74">
        <v>507</v>
      </c>
    </row>
    <row r="29" spans="1:23">
      <c r="A29" s="74">
        <v>509</v>
      </c>
      <c r="B29" s="75">
        <v>28</v>
      </c>
      <c r="C29" s="74" t="s">
        <v>45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f t="shared" si="3"/>
        <v>0</v>
      </c>
      <c r="W29" s="74">
        <v>509</v>
      </c>
    </row>
    <row r="30" spans="1:23">
      <c r="A30" s="74">
        <v>510</v>
      </c>
      <c r="B30" s="75">
        <v>29</v>
      </c>
      <c r="C30" s="74" t="s">
        <v>46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1245563</v>
      </c>
      <c r="P30" s="55">
        <v>500548</v>
      </c>
      <c r="Q30" s="55">
        <v>0</v>
      </c>
      <c r="R30" s="55">
        <v>0</v>
      </c>
      <c r="S30" s="55">
        <v>1206951</v>
      </c>
      <c r="T30" s="55">
        <v>0</v>
      </c>
      <c r="U30" s="55">
        <v>48</v>
      </c>
      <c r="V30" s="55">
        <f t="shared" si="3"/>
        <v>2953110</v>
      </c>
      <c r="W30" s="74">
        <v>510</v>
      </c>
    </row>
    <row r="31" spans="1:23">
      <c r="A31" s="74">
        <v>551</v>
      </c>
      <c r="B31" s="75">
        <v>30</v>
      </c>
      <c r="C31" s="74" t="s">
        <v>47</v>
      </c>
      <c r="D31" s="55">
        <v>295344</v>
      </c>
      <c r="E31" s="55">
        <v>224153</v>
      </c>
      <c r="F31" s="55">
        <v>9978</v>
      </c>
      <c r="G31" s="55">
        <v>405205</v>
      </c>
      <c r="H31" s="55">
        <v>1861787</v>
      </c>
      <c r="I31" s="55">
        <v>246773</v>
      </c>
      <c r="J31" s="55">
        <v>113442</v>
      </c>
      <c r="K31" s="55">
        <v>2206000</v>
      </c>
      <c r="L31" s="55">
        <v>2064150</v>
      </c>
      <c r="M31" s="55">
        <v>1839573</v>
      </c>
      <c r="N31" s="55">
        <v>6109723</v>
      </c>
      <c r="O31" s="55">
        <v>1550821</v>
      </c>
      <c r="P31" s="55">
        <v>11080899</v>
      </c>
      <c r="Q31" s="55">
        <v>585449</v>
      </c>
      <c r="R31" s="55">
        <v>0</v>
      </c>
      <c r="S31" s="55">
        <v>1139518</v>
      </c>
      <c r="T31" s="55">
        <v>166275</v>
      </c>
      <c r="U31" s="55">
        <v>356591</v>
      </c>
      <c r="V31" s="55">
        <f t="shared" si="3"/>
        <v>24145958</v>
      </c>
      <c r="W31" s="74">
        <v>551</v>
      </c>
    </row>
    <row r="32" spans="1:23">
      <c r="A32" s="74">
        <v>512</v>
      </c>
      <c r="B32" s="75">
        <v>31</v>
      </c>
      <c r="C32" s="74" t="s">
        <v>48</v>
      </c>
      <c r="D32" s="55">
        <v>248805</v>
      </c>
      <c r="E32" s="55">
        <v>2713820</v>
      </c>
      <c r="F32" s="55">
        <v>0</v>
      </c>
      <c r="G32" s="55">
        <v>0</v>
      </c>
      <c r="H32" s="55">
        <v>10190326</v>
      </c>
      <c r="I32" s="55">
        <v>1291713</v>
      </c>
      <c r="J32" s="55">
        <v>0</v>
      </c>
      <c r="K32" s="55">
        <v>5245970</v>
      </c>
      <c r="L32" s="55">
        <v>5230491</v>
      </c>
      <c r="M32" s="55">
        <v>7864514</v>
      </c>
      <c r="N32" s="55">
        <v>18340975</v>
      </c>
      <c r="O32" s="55">
        <v>6866869</v>
      </c>
      <c r="P32" s="55">
        <v>23148750</v>
      </c>
      <c r="Q32" s="55">
        <v>0</v>
      </c>
      <c r="R32" s="55">
        <v>0</v>
      </c>
      <c r="S32" s="55">
        <v>5974226</v>
      </c>
      <c r="T32" s="55">
        <v>0</v>
      </c>
      <c r="U32" s="55">
        <v>5548421</v>
      </c>
      <c r="V32" s="55">
        <f t="shared" si="3"/>
        <v>74323905</v>
      </c>
      <c r="W32" s="74">
        <v>512</v>
      </c>
    </row>
    <row r="33" spans="1:23">
      <c r="A33" s="74">
        <v>513</v>
      </c>
      <c r="B33" s="75">
        <v>32</v>
      </c>
      <c r="C33" s="74" t="s">
        <v>49</v>
      </c>
      <c r="D33" s="55">
        <v>489274</v>
      </c>
      <c r="E33" s="55">
        <v>1673829</v>
      </c>
      <c r="F33" s="55">
        <v>515059</v>
      </c>
      <c r="G33" s="55">
        <v>2906153</v>
      </c>
      <c r="H33" s="55">
        <v>8025256</v>
      </c>
      <c r="I33" s="55">
        <v>1221612</v>
      </c>
      <c r="J33" s="55">
        <v>915946</v>
      </c>
      <c r="K33" s="55">
        <v>1133462</v>
      </c>
      <c r="L33" s="55">
        <v>1247336</v>
      </c>
      <c r="M33" s="55">
        <v>541738</v>
      </c>
      <c r="N33" s="55">
        <v>2922535</v>
      </c>
      <c r="O33" s="55">
        <v>1244964</v>
      </c>
      <c r="P33" s="55">
        <v>7676159</v>
      </c>
      <c r="Q33" s="55">
        <v>1650854</v>
      </c>
      <c r="R33" s="55">
        <v>91556</v>
      </c>
      <c r="S33" s="55">
        <v>1793996</v>
      </c>
      <c r="T33" s="55">
        <v>314608</v>
      </c>
      <c r="U33" s="55">
        <v>1053128</v>
      </c>
      <c r="V33" s="55">
        <f t="shared" si="3"/>
        <v>32494930</v>
      </c>
      <c r="W33" s="74">
        <v>513</v>
      </c>
    </row>
    <row r="34" spans="1:23">
      <c r="A34" s="74">
        <v>514</v>
      </c>
      <c r="B34" s="75">
        <v>33</v>
      </c>
      <c r="C34" s="74" t="s">
        <v>50</v>
      </c>
      <c r="D34" s="55">
        <v>63391</v>
      </c>
      <c r="E34" s="55">
        <v>412789</v>
      </c>
      <c r="F34" s="55">
        <v>0</v>
      </c>
      <c r="G34" s="55">
        <v>0</v>
      </c>
      <c r="H34" s="55">
        <v>1434677</v>
      </c>
      <c r="I34" s="55">
        <v>262672</v>
      </c>
      <c r="J34" s="55">
        <v>0</v>
      </c>
      <c r="K34" s="55">
        <v>157798</v>
      </c>
      <c r="L34" s="55">
        <v>164245</v>
      </c>
      <c r="M34" s="55">
        <v>262578</v>
      </c>
      <c r="N34" s="55">
        <v>584621</v>
      </c>
      <c r="O34" s="55">
        <v>1212918</v>
      </c>
      <c r="P34" s="55">
        <v>2726422</v>
      </c>
      <c r="Q34" s="55">
        <v>0</v>
      </c>
      <c r="R34" s="55">
        <v>0</v>
      </c>
      <c r="S34" s="55">
        <v>636100</v>
      </c>
      <c r="T34" s="55">
        <v>0</v>
      </c>
      <c r="U34" s="55">
        <v>366653</v>
      </c>
      <c r="V34" s="55">
        <f t="shared" si="3"/>
        <v>7700243</v>
      </c>
      <c r="W34" s="74">
        <v>514</v>
      </c>
    </row>
    <row r="35" spans="1:23" ht="13.5" thickBot="1">
      <c r="B35" s="75">
        <v>34</v>
      </c>
      <c r="C35" s="78" t="s">
        <v>51</v>
      </c>
      <c r="D35" s="80">
        <f t="shared" ref="D35:V35" si="4">SUM(D20:D34)</f>
        <v>6560482</v>
      </c>
      <c r="E35" s="80">
        <f t="shared" si="4"/>
        <v>32159270</v>
      </c>
      <c r="F35" s="80">
        <f t="shared" si="4"/>
        <v>44142850</v>
      </c>
      <c r="G35" s="80">
        <f t="shared" si="4"/>
        <v>162982363</v>
      </c>
      <c r="H35" s="80">
        <f t="shared" si="4"/>
        <v>87842574</v>
      </c>
      <c r="I35" s="80">
        <f t="shared" si="4"/>
        <v>32850127</v>
      </c>
      <c r="J35" s="80">
        <f t="shared" si="4"/>
        <v>26581975</v>
      </c>
      <c r="K35" s="80">
        <f t="shared" si="4"/>
        <v>53807972</v>
      </c>
      <c r="L35" s="80">
        <f t="shared" si="4"/>
        <v>35002205</v>
      </c>
      <c r="M35" s="80">
        <f t="shared" si="4"/>
        <v>59323255</v>
      </c>
      <c r="N35" s="80">
        <f t="shared" si="4"/>
        <v>148133431</v>
      </c>
      <c r="O35" s="80">
        <f t="shared" si="4"/>
        <v>112285991</v>
      </c>
      <c r="P35" s="80">
        <f t="shared" si="4"/>
        <v>200582345</v>
      </c>
      <c r="Q35" s="80">
        <f t="shared" si="4"/>
        <v>162186627</v>
      </c>
      <c r="R35" s="80">
        <f t="shared" si="4"/>
        <v>17817202</v>
      </c>
      <c r="S35" s="80">
        <f t="shared" si="4"/>
        <v>103686240</v>
      </c>
      <c r="T35" s="80">
        <f t="shared" si="4"/>
        <v>19062878</v>
      </c>
      <c r="U35" s="80">
        <f t="shared" si="4"/>
        <v>31170088</v>
      </c>
      <c r="V35" s="80">
        <f t="shared" si="4"/>
        <v>1188044444</v>
      </c>
    </row>
    <row r="36" spans="1:23" ht="13.5" thickTop="1">
      <c r="B36" s="75">
        <v>35</v>
      </c>
      <c r="C36" s="79" t="s">
        <v>52</v>
      </c>
      <c r="D36" s="81">
        <f t="shared" ref="D36:V36" si="5">+D35/D13</f>
        <v>2.580053249015837E-2</v>
      </c>
      <c r="E36" s="81">
        <f t="shared" si="5"/>
        <v>2.6688589539096849E-2</v>
      </c>
      <c r="F36" s="81">
        <f t="shared" si="5"/>
        <v>7.5014444531300448E-2</v>
      </c>
      <c r="G36" s="81">
        <f t="shared" si="5"/>
        <v>5.8216615319770612E-2</v>
      </c>
      <c r="H36" s="81">
        <f t="shared" si="5"/>
        <v>1.557822241091465E-2</v>
      </c>
      <c r="I36" s="81">
        <f t="shared" si="5"/>
        <v>0.14154778565827006</v>
      </c>
      <c r="J36" s="81">
        <f t="shared" si="5"/>
        <v>0.10610804413255734</v>
      </c>
      <c r="K36" s="81">
        <f t="shared" si="5"/>
        <v>1.727406574151746E-2</v>
      </c>
      <c r="L36" s="81">
        <f t="shared" si="5"/>
        <v>1.7133025154101852E-2</v>
      </c>
      <c r="M36" s="81">
        <f t="shared" si="5"/>
        <v>1.6787397521702576E-2</v>
      </c>
      <c r="N36" s="81">
        <f t="shared" si="5"/>
        <v>1.7043049472020559E-2</v>
      </c>
      <c r="O36" s="81">
        <f t="shared" si="5"/>
        <v>1.5706860683886218E-2</v>
      </c>
      <c r="P36" s="81">
        <f t="shared" si="5"/>
        <v>1.9732970035021728E-2</v>
      </c>
      <c r="Q36" s="81">
        <f t="shared" si="5"/>
        <v>5.6674487249285567E-2</v>
      </c>
      <c r="R36" s="81">
        <f t="shared" si="5"/>
        <v>0.16261318998247665</v>
      </c>
      <c r="S36" s="81">
        <f t="shared" si="5"/>
        <v>2.0273357097564938E-2</v>
      </c>
      <c r="T36" s="81">
        <f t="shared" si="5"/>
        <v>0.15095124519935069</v>
      </c>
      <c r="U36" s="81">
        <f t="shared" si="5"/>
        <v>1.3836160261079661E-2</v>
      </c>
      <c r="V36" s="81">
        <f t="shared" si="5"/>
        <v>2.5043680806113279E-2</v>
      </c>
    </row>
    <row r="37" spans="1:23">
      <c r="B37" s="75"/>
      <c r="C37" s="74" t="s">
        <v>95</v>
      </c>
      <c r="D37" s="82">
        <f t="shared" ref="D37:V37" si="6">+D36*1000</f>
        <v>25.800532490158371</v>
      </c>
      <c r="E37" s="82">
        <f t="shared" si="6"/>
        <v>26.688589539096849</v>
      </c>
      <c r="F37" s="82">
        <f t="shared" si="6"/>
        <v>75.014444531300441</v>
      </c>
      <c r="G37" s="82">
        <f t="shared" si="6"/>
        <v>58.216615319770611</v>
      </c>
      <c r="H37" s="82">
        <f t="shared" si="6"/>
        <v>15.57822241091465</v>
      </c>
      <c r="I37" s="82">
        <f t="shared" si="6"/>
        <v>141.54778565827007</v>
      </c>
      <c r="J37" s="82">
        <f t="shared" si="6"/>
        <v>106.10804413255734</v>
      </c>
      <c r="K37" s="82">
        <f t="shared" si="6"/>
        <v>17.274065741517461</v>
      </c>
      <c r="L37" s="82">
        <f t="shared" si="6"/>
        <v>17.133025154101851</v>
      </c>
      <c r="M37" s="82">
        <f t="shared" si="6"/>
        <v>16.787397521702577</v>
      </c>
      <c r="N37" s="82">
        <f t="shared" si="6"/>
        <v>17.043049472020559</v>
      </c>
      <c r="O37" s="82">
        <f t="shared" si="6"/>
        <v>15.706860683886218</v>
      </c>
      <c r="P37" s="82">
        <f t="shared" si="6"/>
        <v>19.732970035021726</v>
      </c>
      <c r="Q37" s="82">
        <f t="shared" si="6"/>
        <v>56.674487249285569</v>
      </c>
      <c r="R37" s="82">
        <f t="shared" si="6"/>
        <v>162.61318998247665</v>
      </c>
      <c r="S37" s="82">
        <f t="shared" si="6"/>
        <v>20.273357097564936</v>
      </c>
      <c r="T37" s="82">
        <f t="shared" si="6"/>
        <v>150.95124519935069</v>
      </c>
      <c r="U37" s="82">
        <f t="shared" si="6"/>
        <v>13.836160261079662</v>
      </c>
      <c r="V37" s="82">
        <f t="shared" si="6"/>
        <v>25.043680806113279</v>
      </c>
    </row>
    <row r="38" spans="1:23">
      <c r="C38" s="74" t="s">
        <v>88</v>
      </c>
      <c r="D38" s="82">
        <f t="shared" ref="D38:V38" si="7">+D21/(D13/1000)</f>
        <v>0</v>
      </c>
      <c r="E38" s="82">
        <f t="shared" si="7"/>
        <v>15.377676181054987</v>
      </c>
      <c r="F38" s="82">
        <f>+F21/(F13/1000)</f>
        <v>71.863086235551222</v>
      </c>
      <c r="G38" s="82">
        <f t="shared" si="7"/>
        <v>56.106283609892181</v>
      </c>
      <c r="H38" s="82">
        <f t="shared" si="7"/>
        <v>8.9004246643704352</v>
      </c>
      <c r="I38" s="82">
        <f t="shared" si="7"/>
        <v>113.33095769525762</v>
      </c>
      <c r="J38" s="82">
        <f t="shared" si="7"/>
        <v>95.790410269920727</v>
      </c>
      <c r="K38" s="82">
        <f t="shared" si="7"/>
        <v>12.780790232417333</v>
      </c>
      <c r="L38" s="82">
        <f t="shared" si="7"/>
        <v>12.499037918869957</v>
      </c>
      <c r="M38" s="82">
        <f t="shared" si="7"/>
        <v>12.189435046778295</v>
      </c>
      <c r="N38" s="82">
        <f t="shared" si="7"/>
        <v>12.474137515458676</v>
      </c>
      <c r="O38" s="82">
        <f t="shared" si="7"/>
        <v>11.368525567049245</v>
      </c>
      <c r="P38" s="82">
        <f t="shared" si="7"/>
        <v>14.66429374688202</v>
      </c>
      <c r="Q38" s="82">
        <f t="shared" si="7"/>
        <v>54.901220314202426</v>
      </c>
      <c r="R38" s="82">
        <f t="shared" si="7"/>
        <v>153.12948123539721</v>
      </c>
      <c r="S38" s="82">
        <f t="shared" si="7"/>
        <v>14.958483375107466</v>
      </c>
      <c r="T38" s="82">
        <f t="shared" si="7"/>
        <v>87.042158609494393</v>
      </c>
      <c r="U38" s="82">
        <f t="shared" si="7"/>
        <v>8.6652954835296008</v>
      </c>
      <c r="V38" s="82">
        <f t="shared" si="7"/>
        <v>19.773650863802867</v>
      </c>
    </row>
    <row r="39" spans="1:23">
      <c r="C39" s="74" t="s">
        <v>92</v>
      </c>
      <c r="D39" s="82">
        <f t="shared" ref="D39:V39" si="8">+D37-D38</f>
        <v>25.800532490158371</v>
      </c>
      <c r="E39" s="82">
        <f t="shared" si="8"/>
        <v>11.310913358041862</v>
      </c>
      <c r="F39" s="82">
        <f t="shared" si="8"/>
        <v>3.151358295749219</v>
      </c>
      <c r="G39" s="82">
        <f t="shared" si="8"/>
        <v>2.1103317098784302</v>
      </c>
      <c r="H39" s="82">
        <f t="shared" si="8"/>
        <v>6.6777977465442149</v>
      </c>
      <c r="I39" s="82">
        <f t="shared" si="8"/>
        <v>28.216827963012449</v>
      </c>
      <c r="J39" s="82">
        <f t="shared" si="8"/>
        <v>10.317633862636612</v>
      </c>
      <c r="K39" s="82">
        <f t="shared" si="8"/>
        <v>4.493275509100128</v>
      </c>
      <c r="L39" s="82">
        <f t="shared" si="8"/>
        <v>4.6339872352318938</v>
      </c>
      <c r="M39" s="82">
        <f t="shared" si="8"/>
        <v>4.597962474924282</v>
      </c>
      <c r="N39" s="82">
        <f t="shared" si="8"/>
        <v>4.5689119565618839</v>
      </c>
      <c r="O39" s="82">
        <f t="shared" si="8"/>
        <v>4.3383351168369728</v>
      </c>
      <c r="P39" s="82">
        <f t="shared" si="8"/>
        <v>5.0686762881397058</v>
      </c>
      <c r="Q39" s="82">
        <f t="shared" si="8"/>
        <v>1.7732669350831429</v>
      </c>
      <c r="R39" s="82">
        <f t="shared" si="8"/>
        <v>9.4837087470794472</v>
      </c>
      <c r="S39" s="82">
        <f t="shared" si="8"/>
        <v>5.3148737224574703</v>
      </c>
      <c r="T39" s="82">
        <f t="shared" si="8"/>
        <v>63.909086589856301</v>
      </c>
      <c r="U39" s="82">
        <f t="shared" si="8"/>
        <v>5.1708647775500616</v>
      </c>
      <c r="V39" s="82">
        <f t="shared" si="8"/>
        <v>5.270029942310412</v>
      </c>
    </row>
    <row r="40" spans="1:23">
      <c r="C40" s="83" t="s">
        <v>89</v>
      </c>
      <c r="D40" s="84">
        <f>+(((D35-D24-D28-D29)*0.2)+D29)/(D13/1000)</f>
        <v>2.5059859916547707</v>
      </c>
      <c r="E40" s="84">
        <f t="shared" ref="E40:V40" si="9">+(((E35-E21-E28-E29)*0.2)+E29)/(E13/1000)</f>
        <v>2.2598608111988394</v>
      </c>
      <c r="F40" s="84">
        <f>+(((F35-F21-F28-F29)*0.2)+F29)/(F13/1000)</f>
        <v>0.62095136781214644</v>
      </c>
      <c r="G40" s="84">
        <f t="shared" si="9"/>
        <v>0.42198018634904821</v>
      </c>
      <c r="H40" s="84">
        <f t="shared" si="9"/>
        <v>1.3344476827186467</v>
      </c>
      <c r="I40" s="84">
        <f>+(((I35-I21-I28-I29)*0.2)+I29)/(I13/1000)</f>
        <v>5.6433655926024873</v>
      </c>
      <c r="J40" s="84">
        <f t="shared" si="9"/>
        <v>2.0635267725273234</v>
      </c>
      <c r="K40" s="84">
        <f t="shared" si="9"/>
        <v>0.89865323983605561</v>
      </c>
      <c r="L40" s="84">
        <f t="shared" si="9"/>
        <v>0.92679460803821112</v>
      </c>
      <c r="M40" s="84">
        <f t="shared" si="9"/>
        <v>0.91959085369080351</v>
      </c>
      <c r="N40" s="84">
        <f t="shared" si="9"/>
        <v>0.91378038940734529</v>
      </c>
      <c r="O40" s="84">
        <f t="shared" si="9"/>
        <v>0.86726155955153639</v>
      </c>
      <c r="P40" s="84">
        <f t="shared" si="9"/>
        <v>1.0100723543613555</v>
      </c>
      <c r="Q40" s="84">
        <f t="shared" si="9"/>
        <v>0.35465338701662846</v>
      </c>
      <c r="R40" s="84">
        <f t="shared" si="9"/>
        <v>1.896741749415888</v>
      </c>
      <c r="S40" s="84">
        <f t="shared" si="9"/>
        <v>1.0629747444914945</v>
      </c>
      <c r="T40" s="84">
        <f t="shared" si="9"/>
        <v>5.5231500178168424</v>
      </c>
      <c r="U40" s="84">
        <f t="shared" si="9"/>
        <v>1.0337327919623545</v>
      </c>
      <c r="V40" s="84">
        <f t="shared" si="9"/>
        <v>1.0334911918577523</v>
      </c>
    </row>
    <row r="41" spans="1:23">
      <c r="C41" s="85" t="s">
        <v>94</v>
      </c>
      <c r="D41" s="86">
        <f>+(((D35-D24-D28-D29)*0.8)+D28)/(D13/1000)</f>
        <v>10.035836509003962</v>
      </c>
      <c r="E41" s="86">
        <f t="shared" ref="E41:V41" si="10">+(((E35-E21-E28-E29)*0.8)+E28)/(E13/1000)</f>
        <v>9.0510525468430245</v>
      </c>
      <c r="F41" s="86">
        <f>+(((F35-F21-F28-F29)*0.8)+F28)/(F13/1000)</f>
        <v>2.5304069279370833</v>
      </c>
      <c r="G41" s="86">
        <f t="shared" si="10"/>
        <v>1.6883515235293804</v>
      </c>
      <c r="H41" s="86">
        <f t="shared" si="10"/>
        <v>5.3433500638255689</v>
      </c>
      <c r="I41" s="86">
        <f t="shared" si="10"/>
        <v>22.573462370409949</v>
      </c>
      <c r="J41" s="86">
        <f t="shared" si="10"/>
        <v>8.2541070901092937</v>
      </c>
      <c r="K41" s="86">
        <f t="shared" si="10"/>
        <v>3.5946222692640704</v>
      </c>
      <c r="L41" s="86">
        <f t="shared" si="10"/>
        <v>3.7071926271936846</v>
      </c>
      <c r="M41" s="86">
        <f t="shared" si="10"/>
        <v>3.6783716212334783</v>
      </c>
      <c r="N41" s="86">
        <f t="shared" si="10"/>
        <v>3.655131567154537</v>
      </c>
      <c r="O41" s="86">
        <f t="shared" si="10"/>
        <v>3.4710735572854379</v>
      </c>
      <c r="P41" s="86">
        <f t="shared" si="10"/>
        <v>4.0586039337783513</v>
      </c>
      <c r="Q41" s="86">
        <f t="shared" si="10"/>
        <v>1.4186135480665139</v>
      </c>
      <c r="R41" s="86">
        <f t="shared" si="10"/>
        <v>7.5869669976635521</v>
      </c>
      <c r="S41" s="86">
        <f t="shared" si="10"/>
        <v>4.2518989779659782</v>
      </c>
      <c r="T41" s="86">
        <f t="shared" si="10"/>
        <v>58.385936572039434</v>
      </c>
      <c r="U41" s="86">
        <f t="shared" si="10"/>
        <v>4.1371319855877067</v>
      </c>
      <c r="V41" s="86">
        <f t="shared" si="10"/>
        <v>4.2365387504526613</v>
      </c>
    </row>
    <row r="42" spans="1:23" ht="13.5" thickBot="1">
      <c r="B42" s="75"/>
      <c r="C42" s="78" t="s">
        <v>53</v>
      </c>
      <c r="D42" s="80">
        <f>+D35-D24</f>
        <v>3189097</v>
      </c>
      <c r="E42" s="80">
        <f t="shared" ref="E42:V42" si="11">+E35-E21</f>
        <v>13629447</v>
      </c>
      <c r="F42" s="80">
        <f>+F35-F21</f>
        <v>1854442</v>
      </c>
      <c r="G42" s="80">
        <f t="shared" si="11"/>
        <v>5908053</v>
      </c>
      <c r="H42" s="80">
        <f t="shared" si="11"/>
        <v>37654806</v>
      </c>
      <c r="I42" s="80">
        <f t="shared" si="11"/>
        <v>6548505</v>
      </c>
      <c r="J42" s="80">
        <f t="shared" si="11"/>
        <v>2584753</v>
      </c>
      <c r="K42" s="80">
        <f t="shared" si="11"/>
        <v>13996360</v>
      </c>
      <c r="L42" s="80">
        <f t="shared" si="11"/>
        <v>9467083</v>
      </c>
      <c r="M42" s="80">
        <f t="shared" si="11"/>
        <v>16248266</v>
      </c>
      <c r="N42" s="80">
        <f t="shared" si="11"/>
        <v>39711708</v>
      </c>
      <c r="O42" s="80">
        <f t="shared" si="11"/>
        <v>31014107</v>
      </c>
      <c r="P42" s="80">
        <f t="shared" si="11"/>
        <v>51522248</v>
      </c>
      <c r="Q42" s="80">
        <f t="shared" si="11"/>
        <v>5074597</v>
      </c>
      <c r="R42" s="80">
        <f t="shared" si="11"/>
        <v>1039111</v>
      </c>
      <c r="S42" s="80">
        <f t="shared" si="11"/>
        <v>27182438</v>
      </c>
      <c r="T42" s="80">
        <f t="shared" si="11"/>
        <v>8070759</v>
      </c>
      <c r="U42" s="80">
        <f t="shared" si="11"/>
        <v>11648919</v>
      </c>
      <c r="V42" s="80">
        <f t="shared" si="11"/>
        <v>250004376</v>
      </c>
    </row>
    <row r="43" spans="1:23" ht="13.5" thickTop="1">
      <c r="B43" s="75">
        <v>36</v>
      </c>
      <c r="C43" s="74" t="s">
        <v>54</v>
      </c>
      <c r="D43" s="76" t="s">
        <v>55</v>
      </c>
      <c r="E43" s="76" t="s">
        <v>55</v>
      </c>
      <c r="F43" s="76" t="s">
        <v>55</v>
      </c>
      <c r="G43" s="76" t="s">
        <v>55</v>
      </c>
      <c r="H43" s="76" t="s">
        <v>55</v>
      </c>
      <c r="I43" s="76" t="s">
        <v>55</v>
      </c>
      <c r="J43" s="76" t="s">
        <v>55</v>
      </c>
      <c r="K43" s="76" t="s">
        <v>55</v>
      </c>
      <c r="L43" s="76" t="s">
        <v>55</v>
      </c>
      <c r="M43" s="76" t="s">
        <v>55</v>
      </c>
      <c r="N43" s="76" t="s">
        <v>55</v>
      </c>
      <c r="O43" s="76" t="s">
        <v>55</v>
      </c>
      <c r="P43" s="76" t="s">
        <v>55</v>
      </c>
      <c r="Q43" s="76" t="s">
        <v>55</v>
      </c>
      <c r="R43" s="76" t="s">
        <v>55</v>
      </c>
      <c r="S43" s="76" t="s">
        <v>55</v>
      </c>
      <c r="T43" s="76" t="s">
        <v>55</v>
      </c>
      <c r="U43" s="76" t="s">
        <v>55</v>
      </c>
      <c r="V43" s="76" t="s">
        <v>55</v>
      </c>
    </row>
    <row r="44" spans="1:23">
      <c r="B44" s="75">
        <v>37</v>
      </c>
      <c r="C44" s="74" t="s">
        <v>56</v>
      </c>
      <c r="D44" s="76" t="s">
        <v>58</v>
      </c>
      <c r="E44" s="76" t="s">
        <v>58</v>
      </c>
      <c r="F44" s="76" t="s">
        <v>58</v>
      </c>
      <c r="G44" s="76" t="s">
        <v>58</v>
      </c>
      <c r="H44" s="76" t="s">
        <v>58</v>
      </c>
      <c r="I44" s="76" t="s">
        <v>58</v>
      </c>
      <c r="J44" s="76" t="s">
        <v>58</v>
      </c>
      <c r="K44" s="76" t="s">
        <v>58</v>
      </c>
      <c r="L44" s="76" t="s">
        <v>58</v>
      </c>
      <c r="M44" s="76" t="s">
        <v>58</v>
      </c>
      <c r="N44" s="76" t="s">
        <v>58</v>
      </c>
      <c r="O44" s="76" t="s">
        <v>58</v>
      </c>
      <c r="P44" s="76" t="s">
        <v>58</v>
      </c>
      <c r="Q44" s="76" t="s">
        <v>58</v>
      </c>
      <c r="R44" s="76" t="s">
        <v>58</v>
      </c>
      <c r="S44" s="76" t="s">
        <v>58</v>
      </c>
      <c r="T44" s="76" t="s">
        <v>58</v>
      </c>
      <c r="U44" s="76" t="s">
        <v>58</v>
      </c>
      <c r="V44" s="76" t="s">
        <v>58</v>
      </c>
    </row>
    <row r="45" spans="1:23">
      <c r="B45" s="75">
        <v>38</v>
      </c>
      <c r="C45" s="74" t="s">
        <v>59</v>
      </c>
      <c r="D45" s="87"/>
      <c r="E45" s="87">
        <v>576654</v>
      </c>
      <c r="F45" s="87"/>
      <c r="G45" s="87"/>
      <c r="H45" s="87">
        <v>4024867</v>
      </c>
      <c r="I45" s="87"/>
      <c r="J45" s="87"/>
      <c r="K45" s="87">
        <v>1485395</v>
      </c>
      <c r="L45" s="87">
        <v>952476</v>
      </c>
      <c r="M45" s="87">
        <v>1569283</v>
      </c>
      <c r="N45" s="87">
        <v>4007154</v>
      </c>
      <c r="O45" s="87">
        <v>3004101</v>
      </c>
      <c r="P45" s="87">
        <v>5688443</v>
      </c>
      <c r="Q45" s="87"/>
      <c r="R45" s="87"/>
      <c r="S45" s="87">
        <v>2767902</v>
      </c>
      <c r="T45" s="87"/>
      <c r="U45" s="87">
        <v>1657686</v>
      </c>
      <c r="V45" s="87">
        <f>SUM(D45:M45)+SUM(O45:U45)</f>
        <v>21726807</v>
      </c>
    </row>
    <row r="46" spans="1:23">
      <c r="B46" s="75">
        <v>39</v>
      </c>
      <c r="C46" s="74" t="s">
        <v>60</v>
      </c>
      <c r="D46" s="87"/>
      <c r="E46" s="87">
        <v>11951</v>
      </c>
      <c r="F46" s="87"/>
      <c r="G46" s="87"/>
      <c r="H46" s="87">
        <v>7969</v>
      </c>
      <c r="I46" s="87"/>
      <c r="J46" s="87"/>
      <c r="K46" s="87">
        <v>11563</v>
      </c>
      <c r="L46" s="87">
        <v>11607</v>
      </c>
      <c r="M46" s="87">
        <v>11540</v>
      </c>
      <c r="N46" s="87">
        <v>11570</v>
      </c>
      <c r="O46" s="87">
        <v>11857</v>
      </c>
      <c r="P46" s="87">
        <v>9249</v>
      </c>
      <c r="Q46" s="87"/>
      <c r="R46" s="87"/>
      <c r="S46" s="87">
        <v>9858</v>
      </c>
      <c r="T46" s="87"/>
      <c r="U46" s="87">
        <v>7821</v>
      </c>
      <c r="V46" s="87">
        <f>+(E46*E45+H46*H45+K46*K45+L46*L45+M46*M45+O46*O45+P46*P45+S46*S45+U46*U45)/V45</f>
        <v>9839.8751919690731</v>
      </c>
    </row>
    <row r="47" spans="1:23">
      <c r="B47" s="75">
        <v>40</v>
      </c>
      <c r="C47" s="74" t="s">
        <v>61</v>
      </c>
      <c r="D47" s="60"/>
      <c r="E47" s="60">
        <v>31.135000000000002</v>
      </c>
      <c r="F47" s="60"/>
      <c r="G47" s="60"/>
      <c r="H47" s="60">
        <v>12.167</v>
      </c>
      <c r="I47" s="60"/>
      <c r="J47" s="60"/>
      <c r="K47" s="60">
        <v>0</v>
      </c>
      <c r="L47" s="60">
        <v>0</v>
      </c>
      <c r="M47" s="60">
        <v>0</v>
      </c>
      <c r="N47" s="60">
        <v>26.251999999999999</v>
      </c>
      <c r="O47" s="60">
        <v>25.199000000000002</v>
      </c>
      <c r="P47" s="60">
        <v>25.79</v>
      </c>
      <c r="Q47" s="60"/>
      <c r="R47" s="60"/>
      <c r="S47" s="60">
        <v>27.315000000000001</v>
      </c>
      <c r="T47" s="60"/>
      <c r="U47" s="60">
        <v>11.510999999999999</v>
      </c>
      <c r="V47" s="60"/>
    </row>
    <row r="48" spans="1:23">
      <c r="B48" s="75">
        <v>41</v>
      </c>
      <c r="C48" s="74" t="s">
        <v>62</v>
      </c>
      <c r="D48" s="60"/>
      <c r="E48" s="60">
        <v>31.350999999999999</v>
      </c>
      <c r="F48" s="60"/>
      <c r="G48" s="60"/>
      <c r="H48" s="60">
        <v>12.135</v>
      </c>
      <c r="I48" s="60"/>
      <c r="J48" s="60"/>
      <c r="K48" s="60">
        <v>26.498000000000001</v>
      </c>
      <c r="L48" s="60">
        <v>26.709</v>
      </c>
      <c r="M48" s="60">
        <v>26.492999999999999</v>
      </c>
      <c r="N48" s="60">
        <v>26.545999999999999</v>
      </c>
      <c r="O48" s="60">
        <v>26.704999999999998</v>
      </c>
      <c r="P48" s="60">
        <v>25.815999999999999</v>
      </c>
      <c r="Q48" s="60"/>
      <c r="R48" s="60"/>
      <c r="S48" s="60">
        <v>27.117000000000001</v>
      </c>
      <c r="T48" s="60"/>
      <c r="U48" s="60">
        <v>11.505000000000001</v>
      </c>
      <c r="V48" s="60"/>
    </row>
    <row r="49" spans="2:22">
      <c r="B49" s="75">
        <v>42</v>
      </c>
      <c r="C49" s="74" t="s">
        <v>63</v>
      </c>
      <c r="D49" s="60"/>
      <c r="E49" s="60">
        <v>1.282</v>
      </c>
      <c r="F49" s="60"/>
      <c r="G49" s="60"/>
      <c r="H49" s="60">
        <v>0.75600000000000001</v>
      </c>
      <c r="I49" s="60"/>
      <c r="J49" s="60"/>
      <c r="K49" s="60">
        <v>1.129</v>
      </c>
      <c r="L49" s="60">
        <v>1.125</v>
      </c>
      <c r="M49" s="60">
        <v>1.1319999999999999</v>
      </c>
      <c r="N49" s="60">
        <v>1.129</v>
      </c>
      <c r="O49" s="60">
        <v>1.0920000000000001</v>
      </c>
      <c r="P49" s="60">
        <v>1.389</v>
      </c>
      <c r="Q49" s="60"/>
      <c r="R49" s="60"/>
      <c r="S49" s="60">
        <v>1.3740000000000001</v>
      </c>
      <c r="T49" s="60"/>
      <c r="U49" s="60">
        <v>0.73599999999999999</v>
      </c>
      <c r="V49" s="60"/>
    </row>
    <row r="50" spans="2:22">
      <c r="B50" s="75">
        <v>43</v>
      </c>
      <c r="C50" s="74" t="s">
        <v>64</v>
      </c>
      <c r="D50" s="60"/>
      <c r="E50" s="60">
        <v>1.4999999999999999E-2</v>
      </c>
      <c r="F50" s="60"/>
      <c r="G50" s="60"/>
      <c r="H50" s="60">
        <v>8.9999999999999993E-3</v>
      </c>
      <c r="I50" s="60"/>
      <c r="J50" s="60"/>
      <c r="K50" s="60">
        <v>1.2E-2</v>
      </c>
      <c r="L50" s="60">
        <v>1.2E-2</v>
      </c>
      <c r="M50" s="60">
        <v>1.2E-2</v>
      </c>
      <c r="N50" s="60">
        <v>1.2E-2</v>
      </c>
      <c r="O50" s="60">
        <v>1.0999999999999999E-2</v>
      </c>
      <c r="P50" s="60">
        <v>1.4E-2</v>
      </c>
      <c r="Q50" s="60"/>
      <c r="R50" s="60"/>
      <c r="S50" s="60">
        <v>1.4999999999999999E-2</v>
      </c>
      <c r="T50" s="60"/>
      <c r="U50" s="60">
        <v>8.0000000000000002E-3</v>
      </c>
      <c r="V50" s="60"/>
    </row>
    <row r="51" spans="2:22">
      <c r="B51" s="75">
        <v>36</v>
      </c>
      <c r="C51" s="74" t="s">
        <v>54</v>
      </c>
      <c r="D51" s="76" t="s">
        <v>65</v>
      </c>
      <c r="E51" s="76" t="s">
        <v>65</v>
      </c>
      <c r="F51" s="76" t="s">
        <v>65</v>
      </c>
      <c r="G51" s="76" t="s">
        <v>65</v>
      </c>
      <c r="H51" s="76" t="s">
        <v>65</v>
      </c>
      <c r="I51" s="76" t="s">
        <v>65</v>
      </c>
      <c r="J51" s="76" t="s">
        <v>65</v>
      </c>
      <c r="K51" s="76" t="s">
        <v>65</v>
      </c>
      <c r="L51" s="76" t="s">
        <v>65</v>
      </c>
      <c r="M51" s="76" t="s">
        <v>65</v>
      </c>
      <c r="N51" s="76" t="s">
        <v>65</v>
      </c>
      <c r="O51" s="76" t="s">
        <v>65</v>
      </c>
      <c r="P51" s="76" t="s">
        <v>65</v>
      </c>
      <c r="Q51" s="76" t="s">
        <v>65</v>
      </c>
      <c r="R51" s="76" t="s">
        <v>65</v>
      </c>
      <c r="S51" s="76" t="s">
        <v>65</v>
      </c>
      <c r="T51" s="76" t="s">
        <v>65</v>
      </c>
      <c r="U51" s="76" t="s">
        <v>65</v>
      </c>
      <c r="V51" s="76" t="s">
        <v>65</v>
      </c>
    </row>
    <row r="52" spans="2:22">
      <c r="B52" s="75">
        <v>37</v>
      </c>
      <c r="C52" s="74" t="s">
        <v>56</v>
      </c>
      <c r="D52" s="76" t="s">
        <v>66</v>
      </c>
      <c r="E52" s="76" t="s">
        <v>66</v>
      </c>
      <c r="F52" s="76" t="s">
        <v>66</v>
      </c>
      <c r="G52" s="76" t="s">
        <v>66</v>
      </c>
      <c r="H52" s="76" t="s">
        <v>66</v>
      </c>
      <c r="I52" s="76" t="s">
        <v>66</v>
      </c>
      <c r="J52" s="76" t="s">
        <v>66</v>
      </c>
      <c r="K52" s="76" t="s">
        <v>66</v>
      </c>
      <c r="L52" s="76" t="s">
        <v>66</v>
      </c>
      <c r="M52" s="76" t="s">
        <v>66</v>
      </c>
      <c r="N52" s="76" t="s">
        <v>66</v>
      </c>
      <c r="O52" s="76" t="s">
        <v>66</v>
      </c>
      <c r="P52" s="76" t="s">
        <v>66</v>
      </c>
      <c r="Q52" s="76" t="s">
        <v>66</v>
      </c>
      <c r="R52" s="76" t="s">
        <v>66</v>
      </c>
      <c r="S52" s="76" t="s">
        <v>66</v>
      </c>
      <c r="T52" s="76" t="s">
        <v>66</v>
      </c>
      <c r="U52" s="76" t="s">
        <v>66</v>
      </c>
      <c r="V52" s="76" t="s">
        <v>66</v>
      </c>
    </row>
    <row r="53" spans="2:22">
      <c r="B53" s="75">
        <v>38</v>
      </c>
      <c r="C53" s="74" t="s">
        <v>59</v>
      </c>
      <c r="D53" s="64"/>
      <c r="E53" s="64"/>
      <c r="F53" s="64">
        <v>4188285</v>
      </c>
      <c r="G53" s="64">
        <v>19384161</v>
      </c>
      <c r="H53" s="64"/>
      <c r="I53" s="64">
        <v>3124563</v>
      </c>
      <c r="J53" s="64">
        <v>2882672</v>
      </c>
      <c r="K53" s="64"/>
      <c r="L53" s="64"/>
      <c r="M53" s="64"/>
      <c r="N53" s="64"/>
      <c r="O53" s="64"/>
      <c r="P53" s="64"/>
      <c r="Q53" s="64">
        <v>19419993</v>
      </c>
      <c r="R53" s="64">
        <v>2026700</v>
      </c>
      <c r="S53" s="64">
        <v>163367</v>
      </c>
      <c r="T53" s="64">
        <v>1402458</v>
      </c>
      <c r="U53" s="64"/>
      <c r="V53" s="64">
        <f>SUM(D53:M53)+SUM(O53:U53)</f>
        <v>52592199</v>
      </c>
    </row>
    <row r="54" spans="2:22">
      <c r="B54" s="75">
        <v>39</v>
      </c>
      <c r="C54" s="74" t="s">
        <v>60</v>
      </c>
      <c r="D54" s="64"/>
      <c r="E54" s="64"/>
      <c r="F54" s="64">
        <v>1030</v>
      </c>
      <c r="G54" s="64">
        <v>1054</v>
      </c>
      <c r="H54" s="64"/>
      <c r="I54" s="64">
        <v>1057</v>
      </c>
      <c r="J54" s="64">
        <v>1057</v>
      </c>
      <c r="K54" s="64"/>
      <c r="L54" s="64"/>
      <c r="M54" s="64"/>
      <c r="N54" s="64"/>
      <c r="O54" s="64"/>
      <c r="P54" s="64"/>
      <c r="Q54" s="64">
        <v>1042</v>
      </c>
      <c r="R54" s="64">
        <v>1058</v>
      </c>
      <c r="S54" s="64">
        <v>1047</v>
      </c>
      <c r="T54" s="64">
        <v>1056</v>
      </c>
      <c r="U54" s="64"/>
      <c r="V54" s="64">
        <f>SUMPRODUCT(D54:U54,D53:U53)/V53</f>
        <v>1048.1860407091933</v>
      </c>
    </row>
    <row r="55" spans="2:22">
      <c r="B55" s="75">
        <v>40</v>
      </c>
      <c r="C55" s="74" t="s">
        <v>61</v>
      </c>
      <c r="D55" s="65"/>
      <c r="E55" s="65"/>
      <c r="F55" s="65">
        <v>0</v>
      </c>
      <c r="G55" s="65">
        <v>0</v>
      </c>
      <c r="H55" s="65"/>
      <c r="I55" s="65">
        <v>0</v>
      </c>
      <c r="J55" s="65">
        <v>0</v>
      </c>
      <c r="K55" s="65"/>
      <c r="L55" s="65"/>
      <c r="M55" s="65"/>
      <c r="N55" s="65"/>
      <c r="O55" s="65"/>
      <c r="P55" s="65"/>
      <c r="Q55" s="65">
        <v>0</v>
      </c>
      <c r="R55" s="65">
        <v>0</v>
      </c>
      <c r="S55" s="65">
        <v>0</v>
      </c>
      <c r="T55" s="65">
        <v>0</v>
      </c>
      <c r="U55" s="65"/>
      <c r="V55" s="65"/>
    </row>
    <row r="56" spans="2:22">
      <c r="B56" s="75">
        <v>41</v>
      </c>
      <c r="C56" s="74" t="s">
        <v>62</v>
      </c>
      <c r="D56" s="65"/>
      <c r="E56" s="65"/>
      <c r="F56" s="65">
        <v>10.097</v>
      </c>
      <c r="G56" s="65">
        <v>8.1029999999999998</v>
      </c>
      <c r="H56" s="65"/>
      <c r="I56" s="65">
        <v>8.4179999999999993</v>
      </c>
      <c r="J56" s="65">
        <v>8.3249999999999993</v>
      </c>
      <c r="K56" s="65"/>
      <c r="L56" s="65"/>
      <c r="M56" s="65"/>
      <c r="N56" s="65"/>
      <c r="O56" s="65"/>
      <c r="P56" s="65"/>
      <c r="Q56" s="65">
        <v>8.09</v>
      </c>
      <c r="R56" s="65">
        <v>8.2789999999999999</v>
      </c>
      <c r="S56" s="65">
        <v>8.8629999999999995</v>
      </c>
      <c r="T56" s="65">
        <v>7.8380000000000001</v>
      </c>
      <c r="U56" s="65"/>
      <c r="V56" s="65"/>
    </row>
    <row r="57" spans="2:22">
      <c r="B57" s="75">
        <v>42</v>
      </c>
      <c r="C57" s="74" t="s">
        <v>63</v>
      </c>
      <c r="D57" s="65"/>
      <c r="E57" s="65"/>
      <c r="F57" s="65">
        <v>13.478</v>
      </c>
      <c r="G57" s="65">
        <v>7.6859999999999999</v>
      </c>
      <c r="H57" s="65"/>
      <c r="I57" s="65">
        <v>7.9610000000000003</v>
      </c>
      <c r="J57" s="65">
        <v>7.8780000000000001</v>
      </c>
      <c r="K57" s="65"/>
      <c r="L57" s="65"/>
      <c r="M57" s="65"/>
      <c r="N57" s="65"/>
      <c r="O57" s="65"/>
      <c r="P57" s="65"/>
      <c r="Q57" s="65">
        <v>7.7670000000000003</v>
      </c>
      <c r="R57" s="65">
        <v>7.827</v>
      </c>
      <c r="S57" s="65">
        <v>8.4480000000000004</v>
      </c>
      <c r="T57" s="65">
        <v>7.4850000000000003</v>
      </c>
      <c r="U57" s="65"/>
      <c r="V57" s="65"/>
    </row>
    <row r="58" spans="2:22">
      <c r="B58" s="75">
        <v>43</v>
      </c>
      <c r="C58" s="74" t="s">
        <v>64</v>
      </c>
      <c r="D58" s="65"/>
      <c r="E58" s="65"/>
      <c r="F58" s="65">
        <v>7.1999999999999995E-2</v>
      </c>
      <c r="G58" s="65">
        <v>5.6000000000000001E-2</v>
      </c>
      <c r="H58" s="65"/>
      <c r="I58" s="65">
        <v>0.113</v>
      </c>
      <c r="J58" s="65">
        <v>9.6000000000000002E-2</v>
      </c>
      <c r="K58" s="65"/>
      <c r="L58" s="65"/>
      <c r="M58" s="65"/>
      <c r="N58" s="65"/>
      <c r="O58" s="65"/>
      <c r="P58" s="65"/>
      <c r="Q58" s="65">
        <v>5.5E-2</v>
      </c>
      <c r="R58" s="65">
        <v>0.153</v>
      </c>
      <c r="S58" s="65">
        <v>0</v>
      </c>
      <c r="T58" s="65">
        <v>8.6999999999999994E-2</v>
      </c>
      <c r="U58" s="65"/>
      <c r="V58" s="65"/>
    </row>
    <row r="59" spans="2:22">
      <c r="B59" s="75">
        <v>36</v>
      </c>
      <c r="C59" s="74" t="s">
        <v>54</v>
      </c>
      <c r="D59" s="76" t="s">
        <v>67</v>
      </c>
      <c r="E59" s="76" t="s">
        <v>67</v>
      </c>
      <c r="F59" s="76" t="s">
        <v>67</v>
      </c>
      <c r="G59" s="76" t="s">
        <v>67</v>
      </c>
      <c r="H59" s="76" t="s">
        <v>67</v>
      </c>
      <c r="I59" s="76" t="s">
        <v>67</v>
      </c>
      <c r="J59" s="76" t="s">
        <v>67</v>
      </c>
      <c r="K59" s="76" t="s">
        <v>67</v>
      </c>
      <c r="L59" s="76" t="s">
        <v>67</v>
      </c>
      <c r="M59" s="76" t="s">
        <v>67</v>
      </c>
      <c r="N59" s="76" t="s">
        <v>67</v>
      </c>
      <c r="O59" s="76" t="s">
        <v>67</v>
      </c>
      <c r="P59" s="76" t="s">
        <v>67</v>
      </c>
      <c r="Q59" s="76" t="s">
        <v>67</v>
      </c>
      <c r="R59" s="76" t="s">
        <v>67</v>
      </c>
      <c r="S59" s="76" t="s">
        <v>67</v>
      </c>
      <c r="T59" s="76" t="s">
        <v>67</v>
      </c>
      <c r="U59" s="76" t="s">
        <v>67</v>
      </c>
      <c r="V59" s="76" t="s">
        <v>67</v>
      </c>
    </row>
    <row r="60" spans="2:22">
      <c r="B60" s="75">
        <v>37</v>
      </c>
      <c r="C60" s="74" t="s">
        <v>56</v>
      </c>
      <c r="D60" s="76" t="s">
        <v>73</v>
      </c>
      <c r="E60" s="76" t="s">
        <v>73</v>
      </c>
      <c r="F60" s="76" t="s">
        <v>73</v>
      </c>
      <c r="G60" s="76" t="s">
        <v>70</v>
      </c>
      <c r="H60" s="76" t="s">
        <v>70</v>
      </c>
      <c r="I60" s="76" t="s">
        <v>70</v>
      </c>
      <c r="J60" s="76" t="s">
        <v>70</v>
      </c>
      <c r="K60" s="76" t="s">
        <v>70</v>
      </c>
      <c r="L60" s="76" t="s">
        <v>70</v>
      </c>
      <c r="M60" s="76" t="s">
        <v>70</v>
      </c>
      <c r="N60" s="76" t="s">
        <v>70</v>
      </c>
      <c r="O60" s="76" t="s">
        <v>70</v>
      </c>
      <c r="P60" s="76" t="s">
        <v>70</v>
      </c>
      <c r="Q60" s="76" t="s">
        <v>70</v>
      </c>
      <c r="R60" s="76" t="s">
        <v>70</v>
      </c>
      <c r="S60" s="76" t="s">
        <v>70</v>
      </c>
      <c r="T60" s="76" t="s">
        <v>70</v>
      </c>
      <c r="U60" s="76" t="s">
        <v>70</v>
      </c>
      <c r="V60" s="76" t="s">
        <v>70</v>
      </c>
    </row>
    <row r="61" spans="2:22">
      <c r="B61" s="75">
        <v>38</v>
      </c>
      <c r="C61" s="74" t="s">
        <v>59</v>
      </c>
      <c r="D61" s="55"/>
      <c r="E61" s="55">
        <v>3243</v>
      </c>
      <c r="F61" s="55"/>
      <c r="G61" s="55"/>
      <c r="H61" s="55">
        <v>10941</v>
      </c>
      <c r="I61" s="55"/>
      <c r="J61" s="55"/>
      <c r="K61" s="55">
        <v>3165</v>
      </c>
      <c r="L61" s="55">
        <v>750</v>
      </c>
      <c r="M61" s="55">
        <v>11091</v>
      </c>
      <c r="N61" s="55">
        <v>15006</v>
      </c>
      <c r="O61" s="55">
        <v>8288</v>
      </c>
      <c r="P61" s="55">
        <v>18419</v>
      </c>
      <c r="Q61" s="55"/>
      <c r="R61" s="55"/>
      <c r="S61" s="55"/>
      <c r="T61" s="55"/>
      <c r="U61" s="55">
        <v>3680</v>
      </c>
      <c r="V61" s="55">
        <f>SUM(D61:M61)+SUM(O61:U61)</f>
        <v>59577</v>
      </c>
    </row>
    <row r="62" spans="2:22">
      <c r="B62" s="75">
        <v>39</v>
      </c>
      <c r="C62" s="74" t="s">
        <v>60</v>
      </c>
      <c r="D62" s="55"/>
      <c r="E62" s="55">
        <v>140000</v>
      </c>
      <c r="F62" s="55"/>
      <c r="G62" s="55"/>
      <c r="H62" s="55">
        <v>140000</v>
      </c>
      <c r="I62" s="55"/>
      <c r="J62" s="55"/>
      <c r="K62" s="55">
        <v>140000</v>
      </c>
      <c r="L62" s="55">
        <v>140000</v>
      </c>
      <c r="M62" s="55">
        <v>140000</v>
      </c>
      <c r="N62" s="55">
        <v>140000</v>
      </c>
      <c r="O62" s="55">
        <v>140000</v>
      </c>
      <c r="P62" s="55">
        <v>140000</v>
      </c>
      <c r="Q62" s="55"/>
      <c r="R62" s="55"/>
      <c r="S62" s="55"/>
      <c r="T62" s="55"/>
      <c r="U62" s="55">
        <v>140000</v>
      </c>
      <c r="V62" s="55">
        <f>+(D62*D61+E62*E61+H62*H61+K62*K61+L62*L61+M62*M61+O62*O61+P62*P61+U62*U61)/V61</f>
        <v>140000</v>
      </c>
    </row>
    <row r="63" spans="2:22">
      <c r="B63" s="75">
        <v>40</v>
      </c>
      <c r="C63" s="74" t="s">
        <v>61</v>
      </c>
      <c r="D63" s="60"/>
      <c r="E63" s="60">
        <v>139.13300000000001</v>
      </c>
      <c r="F63" s="60"/>
      <c r="G63" s="60"/>
      <c r="H63" s="60">
        <v>122.869</v>
      </c>
      <c r="I63" s="60"/>
      <c r="J63" s="60"/>
      <c r="K63" s="60">
        <v>0</v>
      </c>
      <c r="L63" s="60">
        <v>0</v>
      </c>
      <c r="M63" s="60">
        <v>0</v>
      </c>
      <c r="N63" s="60">
        <v>136.48599999999999</v>
      </c>
      <c r="O63" s="60">
        <v>126.33499999999999</v>
      </c>
      <c r="P63" s="60">
        <v>119.988</v>
      </c>
      <c r="Q63" s="60"/>
      <c r="R63" s="60"/>
      <c r="S63" s="60"/>
      <c r="T63" s="60"/>
      <c r="U63" s="60">
        <v>122.18600000000001</v>
      </c>
      <c r="V63" s="60"/>
    </row>
    <row r="64" spans="2:22">
      <c r="B64" s="75">
        <v>41</v>
      </c>
      <c r="C64" s="74" t="s">
        <v>62</v>
      </c>
      <c r="D64" s="60"/>
      <c r="E64" s="60">
        <v>0</v>
      </c>
      <c r="F64" s="60"/>
      <c r="G64" s="60"/>
      <c r="H64" s="60">
        <v>0</v>
      </c>
      <c r="I64" s="60"/>
      <c r="J64" s="60"/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/>
      <c r="R64" s="60"/>
      <c r="S64" s="60"/>
      <c r="T64" s="60"/>
      <c r="U64" s="60">
        <v>0</v>
      </c>
      <c r="V64" s="60"/>
    </row>
    <row r="65" spans="2:22">
      <c r="B65" s="75">
        <v>42</v>
      </c>
      <c r="C65" s="74" t="s">
        <v>63</v>
      </c>
      <c r="D65" s="60"/>
      <c r="E65" s="60">
        <v>23.661999999999999</v>
      </c>
      <c r="F65" s="60"/>
      <c r="G65" s="60"/>
      <c r="H65" s="60">
        <v>20.896000000000001</v>
      </c>
      <c r="I65" s="60"/>
      <c r="J65" s="60"/>
      <c r="K65" s="60">
        <v>24.291</v>
      </c>
      <c r="L65" s="60">
        <v>21.655999999999999</v>
      </c>
      <c r="M65" s="60">
        <v>23.009</v>
      </c>
      <c r="N65" s="60">
        <v>23.212</v>
      </c>
      <c r="O65" s="60">
        <v>21.486000000000001</v>
      </c>
      <c r="P65" s="60">
        <v>20.405999999999999</v>
      </c>
      <c r="Q65" s="60"/>
      <c r="R65" s="60"/>
      <c r="S65" s="60"/>
      <c r="T65" s="60"/>
      <c r="U65" s="60">
        <v>20.78</v>
      </c>
      <c r="V65" s="60"/>
    </row>
    <row r="66" spans="2:22">
      <c r="B66" s="75">
        <v>43</v>
      </c>
      <c r="C66" s="74" t="s">
        <v>64</v>
      </c>
      <c r="D66" s="60"/>
      <c r="E66" s="60">
        <v>0</v>
      </c>
      <c r="F66" s="60"/>
      <c r="G66" s="60"/>
      <c r="H66" s="60">
        <v>0</v>
      </c>
      <c r="I66" s="60"/>
      <c r="J66" s="60"/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/>
      <c r="R66" s="60"/>
      <c r="S66" s="60"/>
      <c r="T66" s="60"/>
      <c r="U66" s="60">
        <v>0</v>
      </c>
      <c r="V66" s="60"/>
    </row>
    <row r="67" spans="2:22" ht="13.5" thickBot="1">
      <c r="B67" s="75">
        <v>44</v>
      </c>
      <c r="C67" s="88" t="s">
        <v>71</v>
      </c>
      <c r="D67" s="89">
        <f>(+((D45*2000*D46)+(D53*1000*D54)+(D62*42*D61))/D13)*1</f>
        <v>0</v>
      </c>
      <c r="E67" s="89">
        <f>+((E45*2000*E46)+(E53*1000*E54)+(E62*42*E61))/E13</f>
        <v>11454.322760008034</v>
      </c>
      <c r="F67" s="89">
        <f>+((F45*2000*F46)+(F53*1000*F54)+(F62*42*F61))/F13</f>
        <v>7330.9115518864555</v>
      </c>
      <c r="G67" s="89">
        <f t="shared" ref="G67:V67" si="12">+((G45*2000*G46)+(G53*1000*G54)+(G62*42*G61))/G13</f>
        <v>7297.8336767770934</v>
      </c>
      <c r="H67" s="89">
        <f>+((H45*2000*H46)+(H53*1000*H54)+(H62*42*H61))/H13</f>
        <v>11387.63478048367</v>
      </c>
      <c r="I67" s="89">
        <f>+((I45*2000*I46)+(I53*1000*I54)+(I62*42*I61))/I13</f>
        <v>14230.832267599686</v>
      </c>
      <c r="J67" s="89">
        <f t="shared" si="12"/>
        <v>12162.736026952156</v>
      </c>
      <c r="K67" s="89">
        <f t="shared" si="12"/>
        <v>11033.813619257024</v>
      </c>
      <c r="L67" s="89">
        <f t="shared" si="12"/>
        <v>10825.034307455773</v>
      </c>
      <c r="M67" s="89">
        <f t="shared" si="12"/>
        <v>10267.784685990735</v>
      </c>
      <c r="N67" s="89">
        <f t="shared" si="12"/>
        <v>10678.412116541707</v>
      </c>
      <c r="O67" s="89">
        <f t="shared" si="12"/>
        <v>9971.9513703602679</v>
      </c>
      <c r="P67" s="89">
        <f t="shared" si="12"/>
        <v>10362.503971683549</v>
      </c>
      <c r="Q67" s="89">
        <f t="shared" si="12"/>
        <v>7071.1385333725639</v>
      </c>
      <c r="R67" s="89">
        <f t="shared" si="12"/>
        <v>19570.025919976637</v>
      </c>
      <c r="S67" s="89">
        <f t="shared" si="12"/>
        <v>10703.680734372241</v>
      </c>
      <c r="T67" s="89">
        <f t="shared" si="12"/>
        <v>11727.407435562418</v>
      </c>
      <c r="U67" s="89">
        <f t="shared" si="12"/>
        <v>11519.519855965846</v>
      </c>
      <c r="V67" s="89">
        <f t="shared" si="12"/>
        <v>10182.676066394553</v>
      </c>
    </row>
    <row r="68" spans="2:22" s="90" customFormat="1" ht="13.5" thickTop="1"/>
  </sheetData>
  <pageMargins left="0.5" right="0.5" top="1" bottom="0.75" header="0.5" footer="0.5"/>
  <pageSetup scale="36" orientation="landscape" r:id="rId1"/>
  <headerFooter alignWithMargins="0">
    <oddHeader>&amp;C&amp;"Arial,Bold"&amp;11&amp;A</oddHeader>
    <oddFooter>&amp;L&amp;"Arial,Bold"&amp;9&amp;F&amp;R&amp;"Arial,Bold"&amp;9&amp;D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="75" zoomScaleNormal="75" workbookViewId="0">
      <pane xSplit="3" ySplit="1" topLeftCell="L20" activePane="bottomRight" state="frozen"/>
      <selection activeCell="A34" sqref="A34"/>
      <selection pane="topRight" activeCell="A34" sqref="A34"/>
      <selection pane="bottomLeft" activeCell="A34" sqref="A34"/>
      <selection pane="bottomRight" activeCell="U62" sqref="U62"/>
    </sheetView>
  </sheetViews>
  <sheetFormatPr defaultRowHeight="12.75"/>
  <cols>
    <col min="1" max="1" width="9.140625" style="74"/>
    <col min="2" max="2" width="8.85546875" style="74" customWidth="1"/>
    <col min="3" max="3" width="46.7109375" style="74" bestFit="1" customWidth="1"/>
    <col min="4" max="20" width="14.7109375" style="74" customWidth="1"/>
    <col min="21" max="21" width="18.28515625" style="74" customWidth="1"/>
    <col min="22" max="16384" width="9.140625" style="74"/>
  </cols>
  <sheetData>
    <row r="1" spans="1:22" ht="25.5">
      <c r="A1" s="73" t="s">
        <v>98</v>
      </c>
      <c r="B1" s="73" t="s">
        <v>97</v>
      </c>
      <c r="C1" s="73"/>
      <c r="D1" s="73" t="s">
        <v>0</v>
      </c>
      <c r="E1" s="73" t="s">
        <v>1</v>
      </c>
      <c r="F1" s="73" t="s">
        <v>104</v>
      </c>
      <c r="G1" s="73" t="s">
        <v>96</v>
      </c>
      <c r="H1" s="73" t="s">
        <v>2</v>
      </c>
      <c r="I1" s="73" t="s">
        <v>3</v>
      </c>
      <c r="J1" s="73" t="s">
        <v>85</v>
      </c>
      <c r="K1" s="73" t="s">
        <v>4</v>
      </c>
      <c r="L1" s="73" t="s">
        <v>5</v>
      </c>
      <c r="M1" s="73" t="s">
        <v>6</v>
      </c>
      <c r="N1" s="73" t="s">
        <v>7</v>
      </c>
      <c r="O1" s="73" t="s">
        <v>8</v>
      </c>
      <c r="P1" s="73" t="s">
        <v>9</v>
      </c>
      <c r="Q1" s="73" t="s">
        <v>102</v>
      </c>
      <c r="R1" s="73" t="s">
        <v>10</v>
      </c>
      <c r="S1" s="73" t="s">
        <v>11</v>
      </c>
      <c r="T1" s="73" t="s">
        <v>12</v>
      </c>
      <c r="U1" s="73" t="s">
        <v>13</v>
      </c>
      <c r="V1" s="73" t="s">
        <v>98</v>
      </c>
    </row>
    <row r="2" spans="1:22">
      <c r="B2" s="75">
        <v>1</v>
      </c>
      <c r="C2" s="74" t="s">
        <v>14</v>
      </c>
      <c r="D2" s="76" t="s">
        <v>15</v>
      </c>
      <c r="E2" s="76" t="s">
        <v>16</v>
      </c>
      <c r="F2" s="76" t="s">
        <v>103</v>
      </c>
      <c r="G2" s="76" t="s">
        <v>103</v>
      </c>
      <c r="H2" s="76" t="s">
        <v>16</v>
      </c>
      <c r="I2" s="76" t="s">
        <v>16</v>
      </c>
      <c r="J2" s="76" t="s">
        <v>81</v>
      </c>
      <c r="K2" s="76" t="s">
        <v>16</v>
      </c>
      <c r="L2" s="76" t="s">
        <v>16</v>
      </c>
      <c r="M2" s="76" t="s">
        <v>16</v>
      </c>
      <c r="N2" s="76" t="s">
        <v>16</v>
      </c>
      <c r="O2" s="76" t="s">
        <v>16</v>
      </c>
      <c r="P2" s="76" t="s">
        <v>16</v>
      </c>
      <c r="Q2" s="76" t="s">
        <v>103</v>
      </c>
      <c r="R2" s="76" t="s">
        <v>81</v>
      </c>
      <c r="S2" s="76" t="s">
        <v>16</v>
      </c>
      <c r="T2" s="76" t="s">
        <v>16</v>
      </c>
      <c r="U2" s="76"/>
    </row>
    <row r="3" spans="1:22">
      <c r="B3" s="75">
        <v>2</v>
      </c>
      <c r="C3" s="74" t="s">
        <v>18</v>
      </c>
      <c r="D3" s="76" t="s">
        <v>19</v>
      </c>
      <c r="E3" s="76" t="s">
        <v>20</v>
      </c>
      <c r="F3" s="76" t="s">
        <v>82</v>
      </c>
      <c r="G3" s="76" t="s">
        <v>82</v>
      </c>
      <c r="H3" s="76" t="s">
        <v>21</v>
      </c>
      <c r="I3" s="76" t="s">
        <v>82</v>
      </c>
      <c r="J3" s="76" t="s">
        <v>82</v>
      </c>
      <c r="K3" s="76" t="s">
        <v>20</v>
      </c>
      <c r="L3" s="76" t="s">
        <v>20</v>
      </c>
      <c r="M3" s="76" t="s">
        <v>20</v>
      </c>
      <c r="N3" s="76" t="s">
        <v>20</v>
      </c>
      <c r="O3" s="76" t="s">
        <v>20</v>
      </c>
      <c r="P3" s="76" t="s">
        <v>21</v>
      </c>
      <c r="Q3" s="76" t="s">
        <v>82</v>
      </c>
      <c r="R3" s="76" t="s">
        <v>20</v>
      </c>
      <c r="S3" s="76" t="s">
        <v>20</v>
      </c>
      <c r="T3" s="76" t="s">
        <v>22</v>
      </c>
      <c r="U3" s="76"/>
    </row>
    <row r="4" spans="1:22">
      <c r="B4" s="75">
        <v>3</v>
      </c>
      <c r="C4" s="74" t="s">
        <v>23</v>
      </c>
      <c r="D4">
        <v>1984</v>
      </c>
      <c r="E4">
        <v>1954</v>
      </c>
      <c r="F4">
        <v>2003</v>
      </c>
      <c r="G4">
        <v>2005</v>
      </c>
      <c r="H4">
        <v>1959</v>
      </c>
      <c r="I4">
        <v>1951</v>
      </c>
      <c r="J4">
        <v>2002</v>
      </c>
      <c r="K4">
        <v>1978</v>
      </c>
      <c r="L4">
        <v>1980</v>
      </c>
      <c r="M4">
        <v>1983</v>
      </c>
      <c r="N4">
        <v>1978</v>
      </c>
      <c r="O4">
        <v>1974</v>
      </c>
      <c r="P4">
        <v>1974</v>
      </c>
      <c r="Q4">
        <v>2007</v>
      </c>
      <c r="R4">
        <v>1972</v>
      </c>
      <c r="S4">
        <v>1963</v>
      </c>
      <c r="T4">
        <v>1978</v>
      </c>
    </row>
    <row r="5" spans="1:22">
      <c r="B5" s="75">
        <v>4</v>
      </c>
      <c r="C5" s="74" t="s">
        <v>24</v>
      </c>
      <c r="D5">
        <v>2007</v>
      </c>
      <c r="E5">
        <v>1957</v>
      </c>
      <c r="F5">
        <v>2003</v>
      </c>
      <c r="G5">
        <v>2006</v>
      </c>
      <c r="H5">
        <v>1972</v>
      </c>
      <c r="I5">
        <v>1955</v>
      </c>
      <c r="J5">
        <v>2002</v>
      </c>
      <c r="K5">
        <v>1978</v>
      </c>
      <c r="L5">
        <v>1980</v>
      </c>
      <c r="M5">
        <v>1983</v>
      </c>
      <c r="N5">
        <v>1983</v>
      </c>
      <c r="O5">
        <v>1977</v>
      </c>
      <c r="P5">
        <v>1979</v>
      </c>
      <c r="Q5">
        <v>2007</v>
      </c>
      <c r="R5">
        <v>1972</v>
      </c>
      <c r="S5">
        <v>1971</v>
      </c>
      <c r="T5">
        <v>1978</v>
      </c>
    </row>
    <row r="6" spans="1:22">
      <c r="B6" s="75">
        <v>5</v>
      </c>
      <c r="C6" s="74" t="s">
        <v>25</v>
      </c>
      <c r="D6">
        <v>38.1</v>
      </c>
      <c r="E6">
        <v>188.6</v>
      </c>
      <c r="F6">
        <v>593.29999999999995</v>
      </c>
      <c r="G6">
        <v>566.9</v>
      </c>
      <c r="H6">
        <v>816.8</v>
      </c>
      <c r="I6">
        <v>251.6</v>
      </c>
      <c r="J6">
        <v>181.1</v>
      </c>
      <c r="K6">
        <v>457.7</v>
      </c>
      <c r="L6">
        <v>294.5</v>
      </c>
      <c r="M6">
        <v>495.6</v>
      </c>
      <c r="N6">
        <v>1247.8</v>
      </c>
      <c r="O6">
        <v>996</v>
      </c>
      <c r="P6">
        <v>1545.1</v>
      </c>
      <c r="Q6">
        <v>591.29999999999995</v>
      </c>
      <c r="R6">
        <v>16</v>
      </c>
      <c r="S6">
        <v>707.2</v>
      </c>
      <c r="T6">
        <v>289.7</v>
      </c>
      <c r="U6" s="54">
        <f>SUM(D6:M6)+SUM(O6:T6)</f>
        <v>8029.4999999999982</v>
      </c>
    </row>
    <row r="7" spans="1:22">
      <c r="B7" s="75">
        <v>6</v>
      </c>
      <c r="C7" s="74" t="s">
        <v>26</v>
      </c>
      <c r="D7">
        <v>36</v>
      </c>
      <c r="E7">
        <v>176</v>
      </c>
      <c r="F7">
        <v>519</v>
      </c>
      <c r="G7">
        <v>568</v>
      </c>
      <c r="H7">
        <v>766</v>
      </c>
      <c r="I7">
        <v>200</v>
      </c>
      <c r="J7">
        <v>121</v>
      </c>
      <c r="K7">
        <v>406</v>
      </c>
      <c r="L7">
        <v>260</v>
      </c>
      <c r="M7">
        <v>465</v>
      </c>
      <c r="N7">
        <v>1118</v>
      </c>
      <c r="O7">
        <v>893</v>
      </c>
      <c r="P7">
        <v>1427</v>
      </c>
      <c r="Q7">
        <v>597</v>
      </c>
      <c r="R7">
        <v>17</v>
      </c>
      <c r="S7">
        <v>710</v>
      </c>
      <c r="T7">
        <v>280</v>
      </c>
      <c r="U7" s="55">
        <f>SUM(D7:M7)+SUM(O7:T7)</f>
        <v>7441</v>
      </c>
    </row>
    <row r="8" spans="1:22">
      <c r="B8" s="75">
        <v>7</v>
      </c>
      <c r="C8" s="74" t="s">
        <v>27</v>
      </c>
      <c r="D8">
        <v>8594</v>
      </c>
      <c r="E8">
        <v>8717</v>
      </c>
      <c r="F8">
        <v>4652</v>
      </c>
      <c r="G8">
        <v>7654</v>
      </c>
      <c r="H8">
        <v>8760</v>
      </c>
      <c r="I8">
        <v>3753</v>
      </c>
      <c r="J8">
        <v>5982</v>
      </c>
      <c r="K8">
        <v>8165</v>
      </c>
      <c r="L8">
        <v>7977</v>
      </c>
      <c r="M8">
        <v>8076</v>
      </c>
      <c r="N8">
        <v>8760</v>
      </c>
      <c r="O8">
        <v>8716</v>
      </c>
      <c r="P8">
        <v>8760</v>
      </c>
      <c r="Q8">
        <v>5912</v>
      </c>
      <c r="R8">
        <v>7976</v>
      </c>
      <c r="S8">
        <v>8760</v>
      </c>
      <c r="T8">
        <v>8315</v>
      </c>
      <c r="U8" s="55"/>
    </row>
    <row r="9" spans="1:22">
      <c r="B9" s="75">
        <v>8</v>
      </c>
      <c r="C9" s="74" t="s">
        <v>28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s="55"/>
    </row>
    <row r="10" spans="1:22">
      <c r="B10" s="75">
        <v>9</v>
      </c>
      <c r="C10" s="74" t="s">
        <v>29</v>
      </c>
      <c r="D10">
        <v>34</v>
      </c>
      <c r="E10">
        <v>172</v>
      </c>
      <c r="F10">
        <v>520</v>
      </c>
      <c r="G10">
        <v>550</v>
      </c>
      <c r="H10">
        <v>762</v>
      </c>
      <c r="I10">
        <v>231</v>
      </c>
      <c r="J10">
        <v>122</v>
      </c>
      <c r="K10">
        <v>403</v>
      </c>
      <c r="L10">
        <v>259</v>
      </c>
      <c r="M10">
        <v>460</v>
      </c>
      <c r="N10">
        <v>1122</v>
      </c>
      <c r="O10">
        <v>895</v>
      </c>
      <c r="P10">
        <v>1411</v>
      </c>
      <c r="Q10">
        <v>558</v>
      </c>
      <c r="R10">
        <v>14</v>
      </c>
      <c r="S10">
        <v>700</v>
      </c>
      <c r="T10">
        <v>268</v>
      </c>
      <c r="U10" s="55">
        <f t="shared" ref="U10:U18" si="0">SUM(D10:M10)+SUM(O10:T10)</f>
        <v>7359</v>
      </c>
    </row>
    <row r="11" spans="1:22">
      <c r="B11" s="75">
        <v>10</v>
      </c>
      <c r="C11" s="74" t="s">
        <v>30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 s="55">
        <f t="shared" si="0"/>
        <v>0</v>
      </c>
    </row>
    <row r="12" spans="1:22">
      <c r="B12" s="75">
        <v>11</v>
      </c>
      <c r="C12" s="74" t="s">
        <v>31</v>
      </c>
      <c r="D12">
        <v>22</v>
      </c>
      <c r="E12">
        <v>70</v>
      </c>
      <c r="F12">
        <v>18</v>
      </c>
      <c r="G12">
        <v>19</v>
      </c>
      <c r="H12">
        <v>189</v>
      </c>
      <c r="I12">
        <v>38</v>
      </c>
      <c r="J12">
        <v>0</v>
      </c>
      <c r="K12">
        <v>0</v>
      </c>
      <c r="L12">
        <v>0</v>
      </c>
      <c r="M12">
        <v>0</v>
      </c>
      <c r="N12">
        <v>223</v>
      </c>
      <c r="O12">
        <v>166</v>
      </c>
      <c r="P12">
        <v>346</v>
      </c>
      <c r="Q12">
        <v>22</v>
      </c>
      <c r="R12">
        <v>6</v>
      </c>
      <c r="S12">
        <v>144</v>
      </c>
      <c r="T12">
        <v>67</v>
      </c>
      <c r="U12" s="55">
        <f t="shared" si="0"/>
        <v>1107</v>
      </c>
    </row>
    <row r="13" spans="1:22">
      <c r="B13" s="75">
        <v>12</v>
      </c>
      <c r="C13" s="77" t="s">
        <v>32</v>
      </c>
      <c r="D13" s="57">
        <v>279121000</v>
      </c>
      <c r="E13" s="57">
        <v>1211875000</v>
      </c>
      <c r="F13" s="57">
        <v>1747252000</v>
      </c>
      <c r="G13" s="57">
        <v>2464463000</v>
      </c>
      <c r="H13" s="57">
        <v>5015234000</v>
      </c>
      <c r="I13" s="57">
        <v>256104000</v>
      </c>
      <c r="J13" s="57">
        <v>349713000</v>
      </c>
      <c r="K13" s="57">
        <v>2988412000</v>
      </c>
      <c r="L13" s="57">
        <v>1919186000</v>
      </c>
      <c r="M13" s="57">
        <v>3163584000</v>
      </c>
      <c r="N13" s="57">
        <v>8071182000</v>
      </c>
      <c r="O13" s="57">
        <v>6753764000</v>
      </c>
      <c r="P13" s="57">
        <v>10205788000</v>
      </c>
      <c r="Q13" s="57">
        <v>2099013000</v>
      </c>
      <c r="R13" s="57">
        <v>109399000</v>
      </c>
      <c r="S13" s="57">
        <v>4752632000</v>
      </c>
      <c r="T13" s="57">
        <v>2173325000</v>
      </c>
      <c r="U13" s="57">
        <f t="shared" si="0"/>
        <v>45488865000</v>
      </c>
    </row>
    <row r="14" spans="1:22">
      <c r="B14" s="75">
        <v>13</v>
      </c>
      <c r="C14" s="74" t="s">
        <v>33</v>
      </c>
      <c r="D14" s="91">
        <v>41195596</v>
      </c>
      <c r="E14" s="91">
        <v>956546</v>
      </c>
      <c r="F14" s="91">
        <v>1973791</v>
      </c>
      <c r="G14" s="91">
        <v>3403277</v>
      </c>
      <c r="H14" s="91">
        <v>10451083</v>
      </c>
      <c r="I14" s="91">
        <v>1252090</v>
      </c>
      <c r="J14" s="91">
        <v>0</v>
      </c>
      <c r="K14" s="91">
        <v>9688975</v>
      </c>
      <c r="L14" s="91">
        <v>9688975</v>
      </c>
      <c r="M14" s="91">
        <v>10275401</v>
      </c>
      <c r="N14" s="91">
        <v>29653351</v>
      </c>
      <c r="O14" s="91">
        <v>2386782</v>
      </c>
      <c r="P14" s="91">
        <v>1161925</v>
      </c>
      <c r="Q14" s="91">
        <v>17296760</v>
      </c>
      <c r="R14" s="91">
        <v>635</v>
      </c>
      <c r="S14" s="91">
        <v>4290826</v>
      </c>
      <c r="T14" s="91">
        <v>210526</v>
      </c>
      <c r="U14" s="55">
        <f t="shared" si="0"/>
        <v>114233188</v>
      </c>
    </row>
    <row r="15" spans="1:22">
      <c r="B15" s="75">
        <v>14</v>
      </c>
      <c r="C15" s="74" t="s">
        <v>34</v>
      </c>
      <c r="D15" s="91">
        <v>7900332</v>
      </c>
      <c r="E15" s="91">
        <v>14711825</v>
      </c>
      <c r="F15" s="91">
        <v>23230141</v>
      </c>
      <c r="G15" s="91">
        <v>43802097</v>
      </c>
      <c r="H15" s="91">
        <v>57419130</v>
      </c>
      <c r="I15" s="91">
        <v>15072596</v>
      </c>
      <c r="J15" s="91">
        <v>4241952</v>
      </c>
      <c r="K15" s="91">
        <v>63023096</v>
      </c>
      <c r="L15" s="91">
        <v>51902741</v>
      </c>
      <c r="M15" s="91">
        <v>91048170</v>
      </c>
      <c r="N15" s="91">
        <v>205974007</v>
      </c>
      <c r="O15" s="91">
        <v>114795130</v>
      </c>
      <c r="P15" s="91">
        <v>139315508</v>
      </c>
      <c r="Q15" s="91">
        <v>27700094</v>
      </c>
      <c r="R15" s="91">
        <v>337028</v>
      </c>
      <c r="S15" s="91">
        <v>68909211</v>
      </c>
      <c r="T15" s="91">
        <v>50622953</v>
      </c>
      <c r="U15" s="55">
        <f t="shared" si="0"/>
        <v>774032004</v>
      </c>
    </row>
    <row r="16" spans="1:22">
      <c r="B16" s="75">
        <v>15</v>
      </c>
      <c r="C16" s="74" t="s">
        <v>35</v>
      </c>
      <c r="D16" s="91">
        <v>68774244</v>
      </c>
      <c r="E16" s="91">
        <v>103555029</v>
      </c>
      <c r="F16" s="91">
        <v>313849140</v>
      </c>
      <c r="G16" s="91">
        <v>305516243</v>
      </c>
      <c r="H16" s="91">
        <v>478527178</v>
      </c>
      <c r="I16" s="91">
        <v>58376560</v>
      </c>
      <c r="J16" s="91">
        <v>72822026</v>
      </c>
      <c r="K16" s="91">
        <v>232879738</v>
      </c>
      <c r="L16" s="91">
        <v>155835995</v>
      </c>
      <c r="M16" s="91">
        <v>409607088</v>
      </c>
      <c r="N16" s="91">
        <v>798322821</v>
      </c>
      <c r="O16" s="91">
        <v>519092603</v>
      </c>
      <c r="P16" s="91">
        <v>842656040</v>
      </c>
      <c r="Q16" s="91">
        <v>306701044</v>
      </c>
      <c r="R16" s="91">
        <v>5211774</v>
      </c>
      <c r="S16" s="91">
        <v>366019199</v>
      </c>
      <c r="T16" s="91">
        <v>278115837</v>
      </c>
      <c r="U16" s="55">
        <f t="shared" si="0"/>
        <v>4517539738</v>
      </c>
    </row>
    <row r="17" spans="1:22">
      <c r="B17" s="75">
        <v>16</v>
      </c>
      <c r="C17" s="74" t="s">
        <v>91</v>
      </c>
      <c r="D17" s="91">
        <v>1336278</v>
      </c>
      <c r="E17" s="91">
        <v>6527359</v>
      </c>
      <c r="F17" s="91">
        <v>689117</v>
      </c>
      <c r="G17" s="91">
        <v>134848</v>
      </c>
      <c r="H17" s="91">
        <v>11441950</v>
      </c>
      <c r="I17" s="91">
        <v>587008</v>
      </c>
      <c r="J17" s="91">
        <v>0</v>
      </c>
      <c r="K17" s="91">
        <v>953193</v>
      </c>
      <c r="L17" s="91">
        <v>953193</v>
      </c>
      <c r="M17" s="91">
        <v>953193</v>
      </c>
      <c r="N17" s="91">
        <v>2859579</v>
      </c>
      <c r="O17" s="91">
        <v>2528174</v>
      </c>
      <c r="P17" s="91">
        <v>4672990</v>
      </c>
      <c r="Q17" s="91">
        <v>0</v>
      </c>
      <c r="R17" s="91">
        <v>0</v>
      </c>
      <c r="S17" s="91">
        <v>6618388</v>
      </c>
      <c r="T17" s="91">
        <v>613826</v>
      </c>
      <c r="U17" s="55">
        <f t="shared" si="0"/>
        <v>38009517</v>
      </c>
    </row>
    <row r="18" spans="1:22" ht="13.5" thickBot="1">
      <c r="B18" s="75">
        <v>17</v>
      </c>
      <c r="C18" s="78" t="s">
        <v>36</v>
      </c>
      <c r="D18" s="58">
        <f>SUM(D14:D17)</f>
        <v>119206450</v>
      </c>
      <c r="E18" s="58">
        <f>SUM(E14:E17)</f>
        <v>125750759</v>
      </c>
      <c r="F18" s="58">
        <f t="shared" ref="F18:T18" si="1">SUM(F14:F17)</f>
        <v>339742189</v>
      </c>
      <c r="G18" s="58">
        <f t="shared" si="1"/>
        <v>352856465</v>
      </c>
      <c r="H18" s="58">
        <f t="shared" si="1"/>
        <v>557839341</v>
      </c>
      <c r="I18" s="58">
        <f t="shared" si="1"/>
        <v>75288254</v>
      </c>
      <c r="J18" s="58">
        <f t="shared" si="1"/>
        <v>77063978</v>
      </c>
      <c r="K18" s="58">
        <f t="shared" si="1"/>
        <v>306545002</v>
      </c>
      <c r="L18" s="58">
        <f t="shared" si="1"/>
        <v>218380904</v>
      </c>
      <c r="M18" s="58">
        <f t="shared" si="1"/>
        <v>511883852</v>
      </c>
      <c r="N18" s="58">
        <f t="shared" si="1"/>
        <v>1036809758</v>
      </c>
      <c r="O18" s="58">
        <f t="shared" si="1"/>
        <v>638802689</v>
      </c>
      <c r="P18" s="58">
        <f t="shared" si="1"/>
        <v>987806463</v>
      </c>
      <c r="Q18" s="58">
        <f t="shared" si="1"/>
        <v>351697898</v>
      </c>
      <c r="R18" s="58">
        <f t="shared" si="1"/>
        <v>5549437</v>
      </c>
      <c r="S18" s="58">
        <f t="shared" si="1"/>
        <v>445837624</v>
      </c>
      <c r="T18" s="58">
        <f t="shared" si="1"/>
        <v>329563142</v>
      </c>
      <c r="U18" s="58">
        <f t="shared" si="0"/>
        <v>5443814447</v>
      </c>
    </row>
    <row r="19" spans="1:22" ht="13.5" thickTop="1">
      <c r="B19" s="75">
        <v>18</v>
      </c>
      <c r="C19" s="79" t="s">
        <v>90</v>
      </c>
      <c r="D19" s="59">
        <f t="shared" ref="D19:U19" si="2">+D18/(D6*1000)</f>
        <v>3128.778215223097</v>
      </c>
      <c r="E19" s="59">
        <f t="shared" si="2"/>
        <v>666.75906150583251</v>
      </c>
      <c r="F19" s="59">
        <f t="shared" si="2"/>
        <v>572.6313652452385</v>
      </c>
      <c r="G19" s="59">
        <f t="shared" si="2"/>
        <v>622.43158405362499</v>
      </c>
      <c r="H19" s="59">
        <f t="shared" si="2"/>
        <v>682.9570776199804</v>
      </c>
      <c r="I19" s="59">
        <f t="shared" si="2"/>
        <v>299.23789348171704</v>
      </c>
      <c r="J19" s="59">
        <f t="shared" si="2"/>
        <v>425.53273329652126</v>
      </c>
      <c r="K19" s="59">
        <f t="shared" si="2"/>
        <v>669.75093292549707</v>
      </c>
      <c r="L19" s="59">
        <f t="shared" si="2"/>
        <v>741.5310831918506</v>
      </c>
      <c r="M19" s="59">
        <f t="shared" si="2"/>
        <v>1032.8568442292171</v>
      </c>
      <c r="N19" s="59">
        <f t="shared" si="2"/>
        <v>830.91020836672544</v>
      </c>
      <c r="O19" s="59">
        <f t="shared" si="2"/>
        <v>641.36816164658637</v>
      </c>
      <c r="P19" s="59">
        <f t="shared" si="2"/>
        <v>639.31555433305289</v>
      </c>
      <c r="Q19" s="59">
        <f t="shared" si="2"/>
        <v>594.78758329105358</v>
      </c>
      <c r="R19" s="59">
        <f t="shared" si="2"/>
        <v>346.83981249999999</v>
      </c>
      <c r="S19" s="59">
        <f t="shared" si="2"/>
        <v>630.42650452488692</v>
      </c>
      <c r="T19" s="59">
        <f t="shared" si="2"/>
        <v>1137.6014566793235</v>
      </c>
      <c r="U19" s="59">
        <f t="shared" si="2"/>
        <v>677.97676654835311</v>
      </c>
    </row>
    <row r="20" spans="1:22">
      <c r="A20" s="74">
        <v>500</v>
      </c>
      <c r="B20" s="75">
        <v>19</v>
      </c>
      <c r="C20" s="74" t="s">
        <v>99</v>
      </c>
      <c r="D20" s="91">
        <v>50045</v>
      </c>
      <c r="E20" s="91">
        <v>61684</v>
      </c>
      <c r="F20" s="91">
        <v>83486</v>
      </c>
      <c r="G20" s="91">
        <v>99940</v>
      </c>
      <c r="H20" s="91">
        <v>709742</v>
      </c>
      <c r="I20" s="91">
        <v>112089</v>
      </c>
      <c r="J20" s="91">
        <v>0</v>
      </c>
      <c r="K20" s="91">
        <v>9</v>
      </c>
      <c r="L20" s="91">
        <v>0</v>
      </c>
      <c r="M20" s="91">
        <v>0</v>
      </c>
      <c r="N20" s="91">
        <v>9</v>
      </c>
      <c r="O20" s="91">
        <v>27278</v>
      </c>
      <c r="P20" s="91">
        <v>18005919</v>
      </c>
      <c r="Q20" s="91">
        <v>133539</v>
      </c>
      <c r="R20" s="91">
        <v>0</v>
      </c>
      <c r="S20" s="91">
        <v>324827</v>
      </c>
      <c r="T20" s="91">
        <v>230568</v>
      </c>
      <c r="U20" s="91">
        <f t="shared" ref="U20:U34" si="3">SUM(D20:M20)+SUM(O20:T20)</f>
        <v>19839126</v>
      </c>
      <c r="V20" s="74">
        <v>500</v>
      </c>
    </row>
    <row r="21" spans="1:22">
      <c r="A21" s="74">
        <v>501</v>
      </c>
      <c r="B21" s="75">
        <v>20</v>
      </c>
      <c r="C21" s="74" t="s">
        <v>37</v>
      </c>
      <c r="D21" s="91">
        <v>0</v>
      </c>
      <c r="E21" s="91">
        <v>19612994</v>
      </c>
      <c r="F21" s="91">
        <v>89420353</v>
      </c>
      <c r="G21" s="91">
        <v>147818357</v>
      </c>
      <c r="H21" s="91">
        <v>45387118</v>
      </c>
      <c r="I21" s="91">
        <v>34139992</v>
      </c>
      <c r="J21" s="91">
        <v>35489120</v>
      </c>
      <c r="K21" s="91">
        <v>39453933</v>
      </c>
      <c r="L21" s="91">
        <v>25483250</v>
      </c>
      <c r="M21" s="91">
        <v>39919514</v>
      </c>
      <c r="N21" s="91">
        <v>104856697</v>
      </c>
      <c r="O21" s="91">
        <v>72225359</v>
      </c>
      <c r="P21" s="91">
        <v>153880101</v>
      </c>
      <c r="Q21" s="91">
        <v>118839066</v>
      </c>
      <c r="R21" s="91">
        <v>17244593</v>
      </c>
      <c r="S21" s="91">
        <v>74045306</v>
      </c>
      <c r="T21" s="91">
        <v>19381981</v>
      </c>
      <c r="U21" s="91">
        <f t="shared" si="3"/>
        <v>932341037</v>
      </c>
      <c r="V21" s="74">
        <v>501</v>
      </c>
    </row>
    <row r="22" spans="1:22">
      <c r="B22" s="75">
        <v>21</v>
      </c>
      <c r="C22" s="74" t="s">
        <v>38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f t="shared" si="3"/>
        <v>0</v>
      </c>
    </row>
    <row r="23" spans="1:22">
      <c r="A23" s="74">
        <v>502</v>
      </c>
      <c r="B23" s="75">
        <v>22</v>
      </c>
      <c r="C23" s="74" t="s">
        <v>39</v>
      </c>
      <c r="D23" s="91">
        <v>5426</v>
      </c>
      <c r="E23" s="91">
        <v>1396202</v>
      </c>
      <c r="F23" s="91">
        <v>0</v>
      </c>
      <c r="G23" s="91">
        <v>0</v>
      </c>
      <c r="H23" s="91">
        <v>-40618</v>
      </c>
      <c r="I23" s="91">
        <v>0</v>
      </c>
      <c r="J23" s="91">
        <v>0</v>
      </c>
      <c r="K23" s="91">
        <v>2885015</v>
      </c>
      <c r="L23" s="91">
        <v>2879751</v>
      </c>
      <c r="M23" s="91">
        <v>2895780</v>
      </c>
      <c r="N23" s="91">
        <v>8660546</v>
      </c>
      <c r="O23" s="91">
        <v>7937097</v>
      </c>
      <c r="P23" s="91">
        <v>3955919</v>
      </c>
      <c r="Q23" s="91">
        <v>0</v>
      </c>
      <c r="R23" s="91">
        <v>0</v>
      </c>
      <c r="S23" s="91">
        <v>5333061</v>
      </c>
      <c r="T23" s="91">
        <v>0</v>
      </c>
      <c r="U23" s="91">
        <f t="shared" si="3"/>
        <v>27247633</v>
      </c>
      <c r="V23" s="74">
        <v>502</v>
      </c>
    </row>
    <row r="24" spans="1:22">
      <c r="A24" s="74">
        <v>503</v>
      </c>
      <c r="B24" s="75">
        <v>23</v>
      </c>
      <c r="C24" s="74" t="s">
        <v>40</v>
      </c>
      <c r="D24" s="91">
        <v>3597576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f t="shared" si="3"/>
        <v>3597576</v>
      </c>
      <c r="V24" s="74">
        <v>503</v>
      </c>
    </row>
    <row r="25" spans="1:22">
      <c r="A25" s="74">
        <v>504</v>
      </c>
      <c r="B25" s="75">
        <v>24</v>
      </c>
      <c r="C25" s="74" t="s">
        <v>41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f t="shared" si="3"/>
        <v>0</v>
      </c>
      <c r="V25" s="74">
        <v>504</v>
      </c>
    </row>
    <row r="26" spans="1:22">
      <c r="A26" s="74">
        <v>505</v>
      </c>
      <c r="B26" s="75">
        <v>25</v>
      </c>
      <c r="C26" s="74" t="s">
        <v>42</v>
      </c>
      <c r="D26" s="91">
        <v>0</v>
      </c>
      <c r="E26" s="91">
        <v>1810205</v>
      </c>
      <c r="F26" s="91">
        <v>2661898</v>
      </c>
      <c r="G26" s="91">
        <v>2351396</v>
      </c>
      <c r="H26" s="91">
        <v>0</v>
      </c>
      <c r="I26" s="91">
        <v>0</v>
      </c>
      <c r="J26" s="91">
        <v>1641160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6741</v>
      </c>
      <c r="Q26" s="91">
        <v>2606241</v>
      </c>
      <c r="R26" s="91">
        <v>906225</v>
      </c>
      <c r="S26" s="91">
        <v>9228</v>
      </c>
      <c r="T26" s="91">
        <v>0</v>
      </c>
      <c r="U26" s="91">
        <f t="shared" si="3"/>
        <v>11993094</v>
      </c>
      <c r="V26" s="74">
        <v>505</v>
      </c>
    </row>
    <row r="27" spans="1:22">
      <c r="A27" s="74">
        <v>506</v>
      </c>
      <c r="B27" s="75">
        <v>26</v>
      </c>
      <c r="C27" s="74" t="s">
        <v>43</v>
      </c>
      <c r="D27" s="91">
        <v>1806790</v>
      </c>
      <c r="E27" s="91">
        <v>4934749</v>
      </c>
      <c r="F27" s="91">
        <v>0</v>
      </c>
      <c r="G27" s="91">
        <v>0</v>
      </c>
      <c r="H27" s="91">
        <v>17159533</v>
      </c>
      <c r="I27" s="91">
        <v>4077590</v>
      </c>
      <c r="J27" s="91">
        <v>0</v>
      </c>
      <c r="K27" s="91">
        <v>1866496</v>
      </c>
      <c r="L27" s="91">
        <v>-3012030</v>
      </c>
      <c r="M27" s="91">
        <v>2495825</v>
      </c>
      <c r="N27" s="91">
        <v>1350291</v>
      </c>
      <c r="O27" s="91">
        <v>10861739</v>
      </c>
      <c r="P27" s="91">
        <v>-14874547</v>
      </c>
      <c r="Q27" s="91">
        <v>0</v>
      </c>
      <c r="R27" s="91">
        <v>0</v>
      </c>
      <c r="S27" s="91">
        <v>9224358</v>
      </c>
      <c r="T27" s="91">
        <v>4272348</v>
      </c>
      <c r="U27" s="91">
        <f t="shared" si="3"/>
        <v>38812851</v>
      </c>
      <c r="V27" s="74">
        <v>506</v>
      </c>
    </row>
    <row r="28" spans="1:22">
      <c r="A28" s="74">
        <v>507</v>
      </c>
      <c r="B28" s="75">
        <v>27</v>
      </c>
      <c r="C28" s="74" t="s">
        <v>44</v>
      </c>
      <c r="D28" s="91">
        <v>9640</v>
      </c>
      <c r="E28" s="91">
        <v>170</v>
      </c>
      <c r="F28" s="91">
        <v>15909</v>
      </c>
      <c r="G28" s="91">
        <v>6149</v>
      </c>
      <c r="H28" s="91">
        <v>148543</v>
      </c>
      <c r="I28" s="91">
        <v>0</v>
      </c>
      <c r="J28" s="91">
        <v>0</v>
      </c>
      <c r="K28" s="91">
        <v>36</v>
      </c>
      <c r="L28" s="91">
        <v>36</v>
      </c>
      <c r="M28" s="91">
        <v>36</v>
      </c>
      <c r="N28" s="91">
        <v>108</v>
      </c>
      <c r="O28" s="91">
        <v>99829</v>
      </c>
      <c r="P28" s="91">
        <v>162397</v>
      </c>
      <c r="Q28" s="91">
        <v>0</v>
      </c>
      <c r="R28" s="91">
        <v>0</v>
      </c>
      <c r="S28" s="91">
        <v>0</v>
      </c>
      <c r="T28" s="91">
        <v>6288</v>
      </c>
      <c r="U28" s="91">
        <f t="shared" si="3"/>
        <v>449033</v>
      </c>
      <c r="V28" s="74">
        <v>507</v>
      </c>
    </row>
    <row r="29" spans="1:22">
      <c r="A29" s="74">
        <v>509</v>
      </c>
      <c r="B29" s="75">
        <v>28</v>
      </c>
      <c r="C29" s="74" t="s">
        <v>45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f t="shared" si="3"/>
        <v>0</v>
      </c>
      <c r="V29" s="74">
        <v>509</v>
      </c>
    </row>
    <row r="30" spans="1:22">
      <c r="A30" s="74">
        <v>510</v>
      </c>
      <c r="B30" s="75">
        <v>29</v>
      </c>
      <c r="C30" s="74" t="s">
        <v>46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1148565</v>
      </c>
      <c r="P30" s="91">
        <v>565038</v>
      </c>
      <c r="Q30" s="91">
        <v>0</v>
      </c>
      <c r="R30" s="91">
        <v>0</v>
      </c>
      <c r="S30" s="91">
        <v>1225396</v>
      </c>
      <c r="T30" s="91">
        <v>5556</v>
      </c>
      <c r="U30" s="91">
        <f t="shared" si="3"/>
        <v>2944555</v>
      </c>
      <c r="V30" s="74">
        <v>510</v>
      </c>
    </row>
    <row r="31" spans="1:22">
      <c r="A31" s="74">
        <v>551</v>
      </c>
      <c r="B31" s="75">
        <v>30</v>
      </c>
      <c r="C31" s="74" t="s">
        <v>47</v>
      </c>
      <c r="D31" s="91">
        <v>162048</v>
      </c>
      <c r="E31" s="91">
        <v>336038</v>
      </c>
      <c r="F31" s="91">
        <v>10917</v>
      </c>
      <c r="G31" s="91">
        <v>250824</v>
      </c>
      <c r="H31" s="91">
        <v>2442564</v>
      </c>
      <c r="I31" s="91">
        <v>220739</v>
      </c>
      <c r="J31" s="91">
        <v>193326</v>
      </c>
      <c r="K31" s="91">
        <v>2020238</v>
      </c>
      <c r="L31" s="91">
        <v>1949545</v>
      </c>
      <c r="M31" s="91">
        <v>1841148</v>
      </c>
      <c r="N31" s="91">
        <v>5810931</v>
      </c>
      <c r="O31" s="91">
        <v>2102720</v>
      </c>
      <c r="P31" s="91">
        <v>8014043</v>
      </c>
      <c r="Q31" s="91">
        <v>1088964</v>
      </c>
      <c r="R31" s="91">
        <v>0</v>
      </c>
      <c r="S31" s="91">
        <v>1439317</v>
      </c>
      <c r="T31" s="91">
        <v>474208</v>
      </c>
      <c r="U31" s="91">
        <f t="shared" si="3"/>
        <v>22546639</v>
      </c>
      <c r="V31" s="74">
        <v>551</v>
      </c>
    </row>
    <row r="32" spans="1:22">
      <c r="A32" s="74">
        <v>512</v>
      </c>
      <c r="B32" s="75">
        <v>31</v>
      </c>
      <c r="C32" s="74" t="s">
        <v>48</v>
      </c>
      <c r="D32" s="91">
        <v>153519</v>
      </c>
      <c r="E32" s="91">
        <v>2988372</v>
      </c>
      <c r="F32" s="91">
        <v>0</v>
      </c>
      <c r="G32" s="91">
        <v>0</v>
      </c>
      <c r="H32" s="91">
        <v>12629287</v>
      </c>
      <c r="I32" s="91">
        <v>1772321</v>
      </c>
      <c r="J32" s="91">
        <v>0</v>
      </c>
      <c r="K32" s="91">
        <v>5066533</v>
      </c>
      <c r="L32" s="91">
        <v>5095985</v>
      </c>
      <c r="M32" s="91">
        <v>8726696</v>
      </c>
      <c r="N32" s="91">
        <v>18889214</v>
      </c>
      <c r="O32" s="91">
        <v>8062385</v>
      </c>
      <c r="P32" s="91">
        <v>24007785</v>
      </c>
      <c r="Q32" s="91">
        <v>0</v>
      </c>
      <c r="R32" s="91">
        <v>0</v>
      </c>
      <c r="S32" s="91">
        <v>10677987</v>
      </c>
      <c r="T32" s="91">
        <v>5398045</v>
      </c>
      <c r="U32" s="91">
        <f t="shared" si="3"/>
        <v>84578915</v>
      </c>
      <c r="V32" s="74">
        <v>512</v>
      </c>
    </row>
    <row r="33" spans="1:22">
      <c r="A33" s="74">
        <v>513</v>
      </c>
      <c r="B33" s="75">
        <v>32</v>
      </c>
      <c r="C33" s="74" t="s">
        <v>49</v>
      </c>
      <c r="D33" s="91">
        <v>403022</v>
      </c>
      <c r="E33" s="91">
        <v>1556410</v>
      </c>
      <c r="F33" s="91">
        <v>2875548</v>
      </c>
      <c r="G33" s="91">
        <v>6436998</v>
      </c>
      <c r="H33" s="91">
        <v>8595794</v>
      </c>
      <c r="I33" s="91">
        <v>850210</v>
      </c>
      <c r="J33" s="91">
        <v>2966597</v>
      </c>
      <c r="K33" s="91">
        <v>1066457</v>
      </c>
      <c r="L33" s="91">
        <v>1170308</v>
      </c>
      <c r="M33" s="91">
        <v>1187195</v>
      </c>
      <c r="N33" s="91">
        <v>3423960</v>
      </c>
      <c r="O33" s="91">
        <v>2080488</v>
      </c>
      <c r="P33" s="91">
        <v>8326771</v>
      </c>
      <c r="Q33" s="91">
        <v>1885555</v>
      </c>
      <c r="R33" s="91">
        <v>712185</v>
      </c>
      <c r="S33" s="91">
        <v>4789264</v>
      </c>
      <c r="T33" s="91">
        <v>1451664</v>
      </c>
      <c r="U33" s="91">
        <f t="shared" si="3"/>
        <v>46354466</v>
      </c>
      <c r="V33" s="74">
        <v>513</v>
      </c>
    </row>
    <row r="34" spans="1:22">
      <c r="A34" s="74">
        <v>514</v>
      </c>
      <c r="B34" s="75">
        <v>33</v>
      </c>
      <c r="C34" s="74" t="s">
        <v>50</v>
      </c>
      <c r="D34" s="91">
        <v>55291</v>
      </c>
      <c r="E34" s="91">
        <v>294454</v>
      </c>
      <c r="F34" s="91">
        <v>0</v>
      </c>
      <c r="G34" s="91">
        <v>0</v>
      </c>
      <c r="H34" s="91">
        <v>1702185</v>
      </c>
      <c r="I34" s="91">
        <v>188443</v>
      </c>
      <c r="J34" s="91">
        <v>0</v>
      </c>
      <c r="K34" s="91">
        <v>92204</v>
      </c>
      <c r="L34" s="91">
        <v>115600</v>
      </c>
      <c r="M34" s="91">
        <v>211740</v>
      </c>
      <c r="N34" s="91">
        <v>419544</v>
      </c>
      <c r="O34" s="91">
        <v>1211100</v>
      </c>
      <c r="P34" s="91">
        <v>2904601</v>
      </c>
      <c r="Q34" s="91">
        <v>0</v>
      </c>
      <c r="R34" s="91">
        <v>0</v>
      </c>
      <c r="S34" s="91">
        <v>1024574</v>
      </c>
      <c r="T34" s="91">
        <v>288544</v>
      </c>
      <c r="U34" s="91">
        <f t="shared" si="3"/>
        <v>8088736</v>
      </c>
      <c r="V34" s="74">
        <v>514</v>
      </c>
    </row>
    <row r="35" spans="1:22" ht="13.5" thickBot="1">
      <c r="B35" s="75">
        <v>34</v>
      </c>
      <c r="C35" s="78" t="s">
        <v>51</v>
      </c>
      <c r="D35" s="80">
        <f>SUM(D20:D34)</f>
        <v>6243357</v>
      </c>
      <c r="E35" s="80">
        <f t="shared" ref="E35:U35" si="4">SUM(E20:E34)</f>
        <v>32991278</v>
      </c>
      <c r="F35" s="80">
        <f t="shared" si="4"/>
        <v>95068111</v>
      </c>
      <c r="G35" s="80">
        <f t="shared" si="4"/>
        <v>156963664</v>
      </c>
      <c r="H35" s="80">
        <f t="shared" si="4"/>
        <v>88734148</v>
      </c>
      <c r="I35" s="80">
        <f t="shared" si="4"/>
        <v>41361384</v>
      </c>
      <c r="J35" s="80">
        <f t="shared" si="4"/>
        <v>40290203</v>
      </c>
      <c r="K35" s="80">
        <f t="shared" si="4"/>
        <v>52450921</v>
      </c>
      <c r="L35" s="80">
        <f t="shared" si="4"/>
        <v>33682445</v>
      </c>
      <c r="M35" s="80">
        <f t="shared" si="4"/>
        <v>57277934</v>
      </c>
      <c r="N35" s="80">
        <f t="shared" si="4"/>
        <v>143411300</v>
      </c>
      <c r="O35" s="80">
        <f t="shared" si="4"/>
        <v>105756560</v>
      </c>
      <c r="P35" s="80">
        <f t="shared" si="4"/>
        <v>204954768</v>
      </c>
      <c r="Q35" s="80">
        <f t="shared" si="4"/>
        <v>124553365</v>
      </c>
      <c r="R35" s="80">
        <f t="shared" si="4"/>
        <v>18863003</v>
      </c>
      <c r="S35" s="80">
        <f t="shared" si="4"/>
        <v>108093318</v>
      </c>
      <c r="T35" s="80">
        <f t="shared" si="4"/>
        <v>31509202</v>
      </c>
      <c r="U35" s="80">
        <f t="shared" si="4"/>
        <v>1198793661</v>
      </c>
    </row>
    <row r="36" spans="1:22" ht="13.5" thickTop="1">
      <c r="B36" s="75">
        <v>35</v>
      </c>
      <c r="C36" s="79" t="s">
        <v>52</v>
      </c>
      <c r="D36" s="81">
        <f t="shared" ref="D36:U36" si="5">+D35/D13</f>
        <v>2.2367922872159385E-2</v>
      </c>
      <c r="E36" s="81">
        <f t="shared" si="5"/>
        <v>2.7223334089736977E-2</v>
      </c>
      <c r="F36" s="81">
        <f t="shared" si="5"/>
        <v>5.4410074219402811E-2</v>
      </c>
      <c r="G36" s="81">
        <f t="shared" si="5"/>
        <v>6.3690817837394997E-2</v>
      </c>
      <c r="H36" s="81">
        <f t="shared" si="5"/>
        <v>1.7692922802804417E-2</v>
      </c>
      <c r="I36" s="81">
        <f t="shared" si="5"/>
        <v>0.16150229594227344</v>
      </c>
      <c r="J36" s="81">
        <f t="shared" si="5"/>
        <v>0.11520933737092988</v>
      </c>
      <c r="K36" s="81">
        <f t="shared" si="5"/>
        <v>1.7551435678882295E-2</v>
      </c>
      <c r="L36" s="81">
        <f t="shared" si="5"/>
        <v>1.7550380734332158E-2</v>
      </c>
      <c r="M36" s="81">
        <f t="shared" si="5"/>
        <v>1.8105393755942629E-2</v>
      </c>
      <c r="N36" s="81">
        <f t="shared" si="5"/>
        <v>1.7768314479837032E-2</v>
      </c>
      <c r="O36" s="81">
        <f t="shared" si="5"/>
        <v>1.5658906648203876E-2</v>
      </c>
      <c r="P36" s="81">
        <f t="shared" si="5"/>
        <v>2.0082209036676051E-2</v>
      </c>
      <c r="Q36" s="81">
        <f t="shared" si="5"/>
        <v>5.9339015527774243E-2</v>
      </c>
      <c r="R36" s="81">
        <f t="shared" si="5"/>
        <v>0.17242390698269636</v>
      </c>
      <c r="S36" s="81">
        <f t="shared" si="5"/>
        <v>2.2743885493343479E-2</v>
      </c>
      <c r="T36" s="81">
        <f t="shared" si="5"/>
        <v>1.4498154670838462E-2</v>
      </c>
      <c r="U36" s="81">
        <f t="shared" si="5"/>
        <v>2.6353562811470454E-2</v>
      </c>
    </row>
    <row r="37" spans="1:22">
      <c r="B37" s="75"/>
      <c r="C37" s="74" t="s">
        <v>95</v>
      </c>
      <c r="D37" s="82">
        <f t="shared" ref="D37:U37" si="6">+D36*1000</f>
        <v>22.367922872159383</v>
      </c>
      <c r="E37" s="82">
        <f t="shared" si="6"/>
        <v>27.223334089736976</v>
      </c>
      <c r="F37" s="82">
        <f t="shared" si="6"/>
        <v>54.410074219402809</v>
      </c>
      <c r="G37" s="82">
        <f t="shared" si="6"/>
        <v>63.690817837394995</v>
      </c>
      <c r="H37" s="82">
        <f t="shared" si="6"/>
        <v>17.692922802804418</v>
      </c>
      <c r="I37" s="82">
        <f t="shared" si="6"/>
        <v>161.50229594227343</v>
      </c>
      <c r="J37" s="82">
        <f t="shared" si="6"/>
        <v>115.20933737092987</v>
      </c>
      <c r="K37" s="82">
        <f t="shared" si="6"/>
        <v>17.551435678882296</v>
      </c>
      <c r="L37" s="82">
        <f t="shared" si="6"/>
        <v>17.550380734332158</v>
      </c>
      <c r="M37" s="82">
        <f t="shared" si="6"/>
        <v>18.105393755942629</v>
      </c>
      <c r="N37" s="82">
        <f t="shared" si="6"/>
        <v>17.768314479837031</v>
      </c>
      <c r="O37" s="82">
        <f t="shared" si="6"/>
        <v>15.658906648203876</v>
      </c>
      <c r="P37" s="82">
        <f t="shared" si="6"/>
        <v>20.082209036676051</v>
      </c>
      <c r="Q37" s="82">
        <f t="shared" si="6"/>
        <v>59.339015527774244</v>
      </c>
      <c r="R37" s="82">
        <f t="shared" si="6"/>
        <v>172.42390698269637</v>
      </c>
      <c r="S37" s="82">
        <f t="shared" si="6"/>
        <v>22.74388549334348</v>
      </c>
      <c r="T37" s="82">
        <f t="shared" si="6"/>
        <v>14.498154670838462</v>
      </c>
      <c r="U37" s="82">
        <f t="shared" si="6"/>
        <v>26.353562811470454</v>
      </c>
    </row>
    <row r="38" spans="1:22">
      <c r="C38" s="74" t="s">
        <v>88</v>
      </c>
      <c r="D38" s="82">
        <f t="shared" ref="D38:U38" si="7">+D21/(D13/1000)</f>
        <v>0</v>
      </c>
      <c r="E38" s="82">
        <f t="shared" si="7"/>
        <v>16.184007426508508</v>
      </c>
      <c r="F38" s="82">
        <f>+F21/(F13/1000)</f>
        <v>51.177708195497843</v>
      </c>
      <c r="G38" s="82">
        <f t="shared" si="7"/>
        <v>59.979945732599759</v>
      </c>
      <c r="H38" s="82">
        <f t="shared" si="7"/>
        <v>9.0498505154495277</v>
      </c>
      <c r="I38" s="82">
        <f t="shared" si="7"/>
        <v>133.30518851716491</v>
      </c>
      <c r="J38" s="82">
        <f t="shared" si="7"/>
        <v>101.48069988819404</v>
      </c>
      <c r="K38" s="82">
        <f t="shared" si="7"/>
        <v>13.202307111603085</v>
      </c>
      <c r="L38" s="82">
        <f t="shared" si="7"/>
        <v>13.278155426310946</v>
      </c>
      <c r="M38" s="82">
        <f t="shared" si="7"/>
        <v>12.618446040945965</v>
      </c>
      <c r="N38" s="82">
        <f t="shared" si="7"/>
        <v>12.991492076377412</v>
      </c>
      <c r="O38" s="82">
        <f t="shared" si="7"/>
        <v>10.694089843826346</v>
      </c>
      <c r="P38" s="82">
        <f t="shared" si="7"/>
        <v>15.07772853992264</v>
      </c>
      <c r="Q38" s="82">
        <f t="shared" si="7"/>
        <v>56.61664124995891</v>
      </c>
      <c r="R38" s="82">
        <f t="shared" si="7"/>
        <v>157.63026170257498</v>
      </c>
      <c r="S38" s="82">
        <f t="shared" si="7"/>
        <v>15.579852595361896</v>
      </c>
      <c r="T38" s="82">
        <f t="shared" si="7"/>
        <v>8.9181236124371637</v>
      </c>
      <c r="U38" s="82">
        <f t="shared" si="7"/>
        <v>20.496027698207023</v>
      </c>
    </row>
    <row r="39" spans="1:22">
      <c r="C39" s="74" t="s">
        <v>92</v>
      </c>
      <c r="D39" s="82">
        <f t="shared" ref="D39:U39" si="8">+D37-D38</f>
        <v>22.367922872159383</v>
      </c>
      <c r="E39" s="82">
        <f t="shared" si="8"/>
        <v>11.039326663228469</v>
      </c>
      <c r="F39" s="82">
        <f t="shared" si="8"/>
        <v>3.2323660239049659</v>
      </c>
      <c r="G39" s="82">
        <f t="shared" si="8"/>
        <v>3.7108721047952358</v>
      </c>
      <c r="H39" s="82">
        <f t="shared" si="8"/>
        <v>8.6430722873548902</v>
      </c>
      <c r="I39" s="82">
        <f t="shared" si="8"/>
        <v>28.197107425108527</v>
      </c>
      <c r="J39" s="82">
        <f t="shared" si="8"/>
        <v>13.728637482735834</v>
      </c>
      <c r="K39" s="82">
        <f t="shared" si="8"/>
        <v>4.3491285672792106</v>
      </c>
      <c r="L39" s="82">
        <f t="shared" si="8"/>
        <v>4.2722253080212127</v>
      </c>
      <c r="M39" s="82">
        <f t="shared" si="8"/>
        <v>5.4869477149966634</v>
      </c>
      <c r="N39" s="82">
        <f t="shared" si="8"/>
        <v>4.7768224034596187</v>
      </c>
      <c r="O39" s="82">
        <f t="shared" si="8"/>
        <v>4.9648168043775307</v>
      </c>
      <c r="P39" s="82">
        <f t="shared" si="8"/>
        <v>5.0044804967534109</v>
      </c>
      <c r="Q39" s="82">
        <f t="shared" si="8"/>
        <v>2.7223742778153337</v>
      </c>
      <c r="R39" s="82">
        <f t="shared" si="8"/>
        <v>14.793645280121382</v>
      </c>
      <c r="S39" s="82">
        <f t="shared" si="8"/>
        <v>7.1640328979815848</v>
      </c>
      <c r="T39" s="82">
        <f t="shared" si="8"/>
        <v>5.580031058401298</v>
      </c>
      <c r="U39" s="82">
        <f t="shared" si="8"/>
        <v>5.857535113263431</v>
      </c>
    </row>
    <row r="40" spans="1:22">
      <c r="C40" s="83" t="s">
        <v>89</v>
      </c>
      <c r="D40" s="84">
        <f>+(((D35-D24-D28-D29)*0.2)+D29)/(D13/1000)</f>
        <v>1.8888876150486709</v>
      </c>
      <c r="E40" s="84">
        <f t="shared" ref="E40:U40" si="9">+(((E35-E21-E28-E29)*0.2)+E29)/(E13/1000)</f>
        <v>2.2078372769468801</v>
      </c>
      <c r="F40" s="84">
        <f>+(((F35-F21-F28-F29)*0.2)+F29)/(F13/1000)</f>
        <v>0.64465217381350837</v>
      </c>
      <c r="G40" s="84">
        <f t="shared" si="9"/>
        <v>0.74167540758372108</v>
      </c>
      <c r="H40" s="84">
        <f t="shared" si="9"/>
        <v>1.7226907857140863</v>
      </c>
      <c r="I40" s="84">
        <f>+(((I35-I21-I28-I29)*0.2)+I29)/(I13/1000)</f>
        <v>5.6394214850217104</v>
      </c>
      <c r="J40" s="84">
        <f t="shared" si="9"/>
        <v>2.7457274965471687</v>
      </c>
      <c r="K40" s="84">
        <f t="shared" si="9"/>
        <v>0.86982330414949494</v>
      </c>
      <c r="L40" s="84">
        <f t="shared" si="9"/>
        <v>0.85444131001372459</v>
      </c>
      <c r="M40" s="84">
        <f t="shared" si="9"/>
        <v>1.0973872670995934</v>
      </c>
      <c r="N40" s="84">
        <f t="shared" si="9"/>
        <v>0.95536180450397479</v>
      </c>
      <c r="O40" s="84">
        <f t="shared" si="9"/>
        <v>0.9900071130705782</v>
      </c>
      <c r="P40" s="84">
        <f t="shared" si="9"/>
        <v>0.99771365033253678</v>
      </c>
      <c r="Q40" s="84">
        <f t="shared" si="9"/>
        <v>0.54447485556306707</v>
      </c>
      <c r="R40" s="84">
        <f t="shared" si="9"/>
        <v>2.958729056024278</v>
      </c>
      <c r="S40" s="84">
        <f t="shared" si="9"/>
        <v>1.4328065795963163</v>
      </c>
      <c r="T40" s="84">
        <f t="shared" si="9"/>
        <v>1.1154275591547513</v>
      </c>
      <c r="U40" s="84">
        <f t="shared" si="9"/>
        <v>1.169532768074121</v>
      </c>
    </row>
    <row r="41" spans="1:22">
      <c r="C41" s="85" t="s">
        <v>94</v>
      </c>
      <c r="D41" s="86">
        <f>+(((D35-D24-D28-D29)*0.8)+D28)/(D13/1000)</f>
        <v>7.5900874531117335</v>
      </c>
      <c r="E41" s="86">
        <f t="shared" ref="E41:U41" si="10">+(((E35-E21-E28-E29)*0.8)+E28)/(E13/1000)</f>
        <v>8.8314893862815893</v>
      </c>
      <c r="F41" s="86">
        <f>+(((F35-F21-F28-F29)*0.8)+F28)/(F13/1000)</f>
        <v>2.587713850091458</v>
      </c>
      <c r="G41" s="86">
        <f t="shared" si="10"/>
        <v>2.9691966972115225</v>
      </c>
      <c r="H41" s="86">
        <f t="shared" si="10"/>
        <v>6.9203815016408008</v>
      </c>
      <c r="I41" s="86">
        <f t="shared" si="10"/>
        <v>22.557685940086841</v>
      </c>
      <c r="J41" s="86">
        <f t="shared" si="10"/>
        <v>10.982909986188675</v>
      </c>
      <c r="K41" s="86">
        <f t="shared" si="10"/>
        <v>3.4793052631297163</v>
      </c>
      <c r="L41" s="86">
        <f t="shared" si="10"/>
        <v>3.4177839980074887</v>
      </c>
      <c r="M41" s="86">
        <f t="shared" si="10"/>
        <v>4.3895604478970691</v>
      </c>
      <c r="N41" s="86">
        <f t="shared" si="10"/>
        <v>3.8214605989556425</v>
      </c>
      <c r="O41" s="86">
        <f t="shared" si="10"/>
        <v>3.9748096913069513</v>
      </c>
      <c r="P41" s="86">
        <f t="shared" si="10"/>
        <v>4.0067668464208746</v>
      </c>
      <c r="Q41" s="86">
        <f t="shared" si="10"/>
        <v>2.1778994222522683</v>
      </c>
      <c r="R41" s="86">
        <f t="shared" si="10"/>
        <v>11.834916224097112</v>
      </c>
      <c r="S41" s="86">
        <f t="shared" si="10"/>
        <v>5.7312263183852652</v>
      </c>
      <c r="T41" s="86">
        <f t="shared" si="10"/>
        <v>4.4646034992465466</v>
      </c>
      <c r="U41" s="86">
        <f t="shared" si="10"/>
        <v>4.6880023451893118</v>
      </c>
    </row>
    <row r="42" spans="1:22" ht="13.5" thickBot="1">
      <c r="B42" s="75"/>
      <c r="C42" s="78" t="s">
        <v>53</v>
      </c>
      <c r="D42" s="80">
        <f>+D35-D24</f>
        <v>2645781</v>
      </c>
      <c r="E42" s="80">
        <f t="shared" ref="E42:U42" si="11">+E35-E21</f>
        <v>13378284</v>
      </c>
      <c r="F42" s="80">
        <f>+F35-F21</f>
        <v>5647758</v>
      </c>
      <c r="G42" s="80">
        <f t="shared" si="11"/>
        <v>9145307</v>
      </c>
      <c r="H42" s="80">
        <f t="shared" si="11"/>
        <v>43347030</v>
      </c>
      <c r="I42" s="80">
        <f t="shared" si="11"/>
        <v>7221392</v>
      </c>
      <c r="J42" s="80">
        <f t="shared" si="11"/>
        <v>4801083</v>
      </c>
      <c r="K42" s="80">
        <f t="shared" si="11"/>
        <v>12996988</v>
      </c>
      <c r="L42" s="80">
        <f t="shared" si="11"/>
        <v>8199195</v>
      </c>
      <c r="M42" s="80">
        <f t="shared" si="11"/>
        <v>17358420</v>
      </c>
      <c r="N42" s="80">
        <f t="shared" si="11"/>
        <v>38554603</v>
      </c>
      <c r="O42" s="80">
        <f t="shared" si="11"/>
        <v>33531201</v>
      </c>
      <c r="P42" s="80">
        <f t="shared" si="11"/>
        <v>51074667</v>
      </c>
      <c r="Q42" s="80">
        <f t="shared" si="11"/>
        <v>5714299</v>
      </c>
      <c r="R42" s="80">
        <f t="shared" si="11"/>
        <v>1618410</v>
      </c>
      <c r="S42" s="80">
        <f t="shared" si="11"/>
        <v>34048012</v>
      </c>
      <c r="T42" s="80">
        <f t="shared" si="11"/>
        <v>12127221</v>
      </c>
      <c r="U42" s="80">
        <f t="shared" si="11"/>
        <v>266452624</v>
      </c>
    </row>
    <row r="43" spans="1:22" ht="13.5" thickTop="1">
      <c r="B43" s="75">
        <v>36</v>
      </c>
      <c r="C43" s="74" t="s">
        <v>54</v>
      </c>
      <c r="D43" s="76" t="s">
        <v>55</v>
      </c>
      <c r="E43" s="76" t="s">
        <v>55</v>
      </c>
      <c r="F43" s="76" t="s">
        <v>55</v>
      </c>
      <c r="G43" s="76" t="s">
        <v>55</v>
      </c>
      <c r="H43" s="76" t="s">
        <v>55</v>
      </c>
      <c r="I43" s="76" t="s">
        <v>55</v>
      </c>
      <c r="J43" s="76" t="s">
        <v>55</v>
      </c>
      <c r="K43" s="76" t="s">
        <v>55</v>
      </c>
      <c r="L43" s="76" t="s">
        <v>55</v>
      </c>
      <c r="M43" s="76" t="s">
        <v>55</v>
      </c>
      <c r="N43" s="76" t="s">
        <v>55</v>
      </c>
      <c r="O43" s="76" t="s">
        <v>55</v>
      </c>
      <c r="P43" s="76" t="s">
        <v>55</v>
      </c>
      <c r="Q43" s="76" t="s">
        <v>55</v>
      </c>
      <c r="R43" s="76" t="s">
        <v>55</v>
      </c>
      <c r="S43" s="76" t="s">
        <v>55</v>
      </c>
      <c r="T43" s="76" t="s">
        <v>55</v>
      </c>
      <c r="U43" s="76" t="s">
        <v>55</v>
      </c>
    </row>
    <row r="44" spans="1:22">
      <c r="B44" s="75">
        <v>37</v>
      </c>
      <c r="C44" s="74" t="s">
        <v>56</v>
      </c>
      <c r="D44" s="76" t="s">
        <v>58</v>
      </c>
      <c r="E44" s="76" t="s">
        <v>58</v>
      </c>
      <c r="F44" s="76" t="s">
        <v>58</v>
      </c>
      <c r="G44" s="76" t="s">
        <v>58</v>
      </c>
      <c r="H44" s="76" t="s">
        <v>58</v>
      </c>
      <c r="I44" s="76" t="s">
        <v>58</v>
      </c>
      <c r="J44" s="76" t="s">
        <v>58</v>
      </c>
      <c r="K44" s="76" t="s">
        <v>58</v>
      </c>
      <c r="L44" s="76" t="s">
        <v>58</v>
      </c>
      <c r="M44" s="76" t="s">
        <v>58</v>
      </c>
      <c r="N44" s="76" t="s">
        <v>58</v>
      </c>
      <c r="O44" s="76" t="s">
        <v>58</v>
      </c>
      <c r="P44" s="76" t="s">
        <v>58</v>
      </c>
      <c r="Q44" s="76" t="s">
        <v>58</v>
      </c>
      <c r="R44" s="76" t="s">
        <v>58</v>
      </c>
      <c r="S44" s="76" t="s">
        <v>58</v>
      </c>
      <c r="T44" s="76" t="s">
        <v>58</v>
      </c>
      <c r="U44" s="76" t="s">
        <v>58</v>
      </c>
    </row>
    <row r="45" spans="1:22">
      <c r="B45" s="75">
        <v>38</v>
      </c>
      <c r="C45" s="74" t="s">
        <v>59</v>
      </c>
      <c r="D45" s="87"/>
      <c r="E45" s="87">
        <v>561433</v>
      </c>
      <c r="F45" s="87"/>
      <c r="G45" s="87"/>
      <c r="H45" s="64">
        <v>3561945</v>
      </c>
      <c r="I45" s="87"/>
      <c r="J45" s="87"/>
      <c r="K45" s="87">
        <v>1429788</v>
      </c>
      <c r="L45" s="87">
        <v>916714</v>
      </c>
      <c r="M45" s="87">
        <v>1429028</v>
      </c>
      <c r="N45" s="87">
        <v>3775530</v>
      </c>
      <c r="O45" s="87">
        <v>2742685</v>
      </c>
      <c r="P45" s="87">
        <v>5605754</v>
      </c>
      <c r="Q45" s="87"/>
      <c r="R45" s="87"/>
      <c r="S45" s="87">
        <v>2494866</v>
      </c>
      <c r="T45" s="87">
        <v>1608054</v>
      </c>
      <c r="U45" s="87">
        <f>SUM(D45:M45)+SUM(O45:T45)</f>
        <v>20350267</v>
      </c>
    </row>
    <row r="46" spans="1:22">
      <c r="B46" s="75">
        <v>39</v>
      </c>
      <c r="C46" s="74" t="s">
        <v>60</v>
      </c>
      <c r="D46" s="87"/>
      <c r="E46" s="87">
        <v>12079</v>
      </c>
      <c r="F46" s="87"/>
      <c r="G46" s="87"/>
      <c r="H46" s="64">
        <v>7986</v>
      </c>
      <c r="I46" s="87"/>
      <c r="J46" s="87"/>
      <c r="K46" s="87">
        <v>11494</v>
      </c>
      <c r="L46" s="87">
        <v>11613</v>
      </c>
      <c r="M46" s="87">
        <v>11414</v>
      </c>
      <c r="N46" s="87">
        <v>11508</v>
      </c>
      <c r="O46" s="87">
        <v>12329</v>
      </c>
      <c r="P46" s="87">
        <v>9219</v>
      </c>
      <c r="Q46" s="87"/>
      <c r="R46" s="87"/>
      <c r="S46" s="87">
        <v>9907</v>
      </c>
      <c r="T46" s="87">
        <v>7968</v>
      </c>
      <c r="U46" s="87">
        <f>+(E46*E45+H46*H45+K46*K45+L46*L45+M46*M45+O46*O45+P46*P45+S46*S45+T46*T45)/U45</f>
        <v>9908.5467403449784</v>
      </c>
    </row>
    <row r="47" spans="1:22">
      <c r="B47" s="75">
        <v>40</v>
      </c>
      <c r="C47" s="74" t="s">
        <v>61</v>
      </c>
      <c r="D47" s="60"/>
      <c r="E47" s="60">
        <v>34.042999999999999</v>
      </c>
      <c r="F47" s="60"/>
      <c r="G47" s="60"/>
      <c r="H47" s="65">
        <v>12.288</v>
      </c>
      <c r="I47" s="60"/>
      <c r="J47" s="60"/>
      <c r="K47" s="60"/>
      <c r="L47" s="60"/>
      <c r="M47" s="60"/>
      <c r="N47" s="60">
        <v>27.494</v>
      </c>
      <c r="O47" s="60">
        <v>25.969000000000001</v>
      </c>
      <c r="P47" s="60">
        <v>27.43</v>
      </c>
      <c r="Q47" s="60"/>
      <c r="R47" s="60"/>
      <c r="S47" s="60">
        <v>28.529</v>
      </c>
      <c r="T47" s="60">
        <v>11.782</v>
      </c>
      <c r="U47" s="60"/>
    </row>
    <row r="48" spans="1:22">
      <c r="B48" s="75">
        <v>41</v>
      </c>
      <c r="C48" s="74" t="s">
        <v>62</v>
      </c>
      <c r="D48" s="60"/>
      <c r="E48" s="60">
        <v>34.404000000000003</v>
      </c>
      <c r="F48" s="60"/>
      <c r="G48" s="60"/>
      <c r="H48" s="65">
        <v>12.298</v>
      </c>
      <c r="I48" s="60"/>
      <c r="J48" s="60"/>
      <c r="K48" s="60">
        <v>27.37</v>
      </c>
      <c r="L48" s="60">
        <v>27.449000000000002</v>
      </c>
      <c r="M48" s="60">
        <v>27.262</v>
      </c>
      <c r="N48" s="60">
        <v>27.349</v>
      </c>
      <c r="O48" s="60">
        <v>25.959</v>
      </c>
      <c r="P48" s="60">
        <v>27.152999999999999</v>
      </c>
      <c r="Q48" s="60"/>
      <c r="R48" s="60"/>
      <c r="S48" s="60">
        <v>28.585999999999999</v>
      </c>
      <c r="T48" s="60">
        <v>11.67</v>
      </c>
      <c r="U48" s="60"/>
    </row>
    <row r="49" spans="2:21">
      <c r="B49" s="75">
        <v>42</v>
      </c>
      <c r="C49" s="74" t="s">
        <v>63</v>
      </c>
      <c r="D49" s="60"/>
      <c r="E49" s="60">
        <v>1.4239999999999999</v>
      </c>
      <c r="F49" s="60"/>
      <c r="G49" s="60"/>
      <c r="H49" s="60">
        <v>0.77</v>
      </c>
      <c r="I49" s="60"/>
      <c r="J49" s="60"/>
      <c r="K49" s="60">
        <v>1.1910000000000001</v>
      </c>
      <c r="L49" s="60">
        <v>1.1819999999999999</v>
      </c>
      <c r="M49" s="60">
        <v>1.194</v>
      </c>
      <c r="N49" s="60">
        <v>1.1879999999999999</v>
      </c>
      <c r="O49" s="60">
        <v>1.0529999999999999</v>
      </c>
      <c r="P49" s="60">
        <v>1.4730000000000001</v>
      </c>
      <c r="Q49" s="60"/>
      <c r="R49" s="60"/>
      <c r="S49" s="60">
        <v>1.4430000000000001</v>
      </c>
      <c r="T49" s="60">
        <v>0.73199999999999998</v>
      </c>
      <c r="U49" s="60"/>
    </row>
    <row r="50" spans="2:21">
      <c r="B50" s="75">
        <v>43</v>
      </c>
      <c r="C50" s="74" t="s">
        <v>64</v>
      </c>
      <c r="D50" s="60"/>
      <c r="E50" s="60">
        <v>1.6E-2</v>
      </c>
      <c r="F50" s="60"/>
      <c r="G50" s="60"/>
      <c r="H50" s="60">
        <v>8.9999999999999993E-3</v>
      </c>
      <c r="I50" s="60"/>
      <c r="J50" s="60"/>
      <c r="K50" s="60">
        <v>1.2999999999999999E-2</v>
      </c>
      <c r="L50" s="60">
        <v>1.2999999999999999E-2</v>
      </c>
      <c r="M50" s="60">
        <v>1.2E-2</v>
      </c>
      <c r="N50" s="60">
        <v>1.2999999999999999E-2</v>
      </c>
      <c r="O50" s="60">
        <v>1.0999999999999999E-2</v>
      </c>
      <c r="P50" s="60">
        <v>1.4999999999999999E-2</v>
      </c>
      <c r="Q50" s="60"/>
      <c r="R50" s="60"/>
      <c r="S50" s="60">
        <v>1.4999999999999999E-2</v>
      </c>
      <c r="T50" s="60">
        <v>8.9999999999999993E-3</v>
      </c>
      <c r="U50" s="60"/>
    </row>
    <row r="51" spans="2:21">
      <c r="B51" s="75">
        <v>36</v>
      </c>
      <c r="C51" s="74" t="s">
        <v>54</v>
      </c>
      <c r="D51" s="76" t="s">
        <v>65</v>
      </c>
      <c r="E51" s="76" t="s">
        <v>65</v>
      </c>
      <c r="F51" s="76" t="s">
        <v>65</v>
      </c>
      <c r="G51" s="76" t="s">
        <v>65</v>
      </c>
      <c r="H51" s="76" t="s">
        <v>65</v>
      </c>
      <c r="I51" s="76" t="s">
        <v>65</v>
      </c>
      <c r="J51" s="76" t="s">
        <v>65</v>
      </c>
      <c r="K51" s="76" t="s">
        <v>65</v>
      </c>
      <c r="L51" s="76" t="s">
        <v>65</v>
      </c>
      <c r="M51" s="76" t="s">
        <v>65</v>
      </c>
      <c r="N51" s="76" t="s">
        <v>65</v>
      </c>
      <c r="O51" s="76" t="s">
        <v>65</v>
      </c>
      <c r="P51" s="76" t="s">
        <v>65</v>
      </c>
      <c r="Q51" s="76" t="s">
        <v>65</v>
      </c>
      <c r="R51" s="76" t="s">
        <v>65</v>
      </c>
      <c r="S51" s="76" t="s">
        <v>65</v>
      </c>
      <c r="T51" s="76" t="s">
        <v>65</v>
      </c>
      <c r="U51" s="76" t="s">
        <v>65</v>
      </c>
    </row>
    <row r="52" spans="2:21">
      <c r="B52" s="75">
        <v>37</v>
      </c>
      <c r="C52" s="74" t="s">
        <v>56</v>
      </c>
      <c r="D52" s="76" t="s">
        <v>66</v>
      </c>
      <c r="E52" s="76" t="s">
        <v>66</v>
      </c>
      <c r="F52" s="76" t="s">
        <v>66</v>
      </c>
      <c r="G52" s="76" t="s">
        <v>66</v>
      </c>
      <c r="H52" s="76" t="s">
        <v>66</v>
      </c>
      <c r="I52" s="76" t="s">
        <v>66</v>
      </c>
      <c r="J52" s="76" t="s">
        <v>66</v>
      </c>
      <c r="K52" s="76" t="s">
        <v>66</v>
      </c>
      <c r="L52" s="76" t="s">
        <v>66</v>
      </c>
      <c r="M52" s="76" t="s">
        <v>66</v>
      </c>
      <c r="N52" s="76" t="s">
        <v>66</v>
      </c>
      <c r="O52" s="76" t="s">
        <v>66</v>
      </c>
      <c r="P52" s="76" t="s">
        <v>66</v>
      </c>
      <c r="Q52" s="76" t="s">
        <v>66</v>
      </c>
      <c r="R52" s="76" t="s">
        <v>66</v>
      </c>
      <c r="S52" s="76" t="s">
        <v>66</v>
      </c>
      <c r="T52" s="76" t="s">
        <v>66</v>
      </c>
      <c r="U52" s="76" t="s">
        <v>66</v>
      </c>
    </row>
    <row r="53" spans="2:21">
      <c r="B53" s="75">
        <v>38</v>
      </c>
      <c r="C53" s="74" t="s">
        <v>59</v>
      </c>
      <c r="D53" s="64"/>
      <c r="E53" s="64"/>
      <c r="F53" s="64">
        <v>12530185</v>
      </c>
      <c r="G53" s="64">
        <v>17314372</v>
      </c>
      <c r="H53" s="64"/>
      <c r="I53" s="64">
        <v>3628836</v>
      </c>
      <c r="J53" s="64">
        <v>4019844</v>
      </c>
      <c r="K53" s="64"/>
      <c r="L53" s="64"/>
      <c r="M53" s="64"/>
      <c r="N53" s="64"/>
      <c r="O53" s="64"/>
      <c r="P53" s="64"/>
      <c r="Q53" s="64">
        <v>14857205</v>
      </c>
      <c r="R53" s="64">
        <v>1977227</v>
      </c>
      <c r="S53" s="64">
        <v>409757</v>
      </c>
      <c r="T53" s="64"/>
      <c r="U53" s="64">
        <f>SUM(D53:M53)+SUM(O53:T53)</f>
        <v>54737426</v>
      </c>
    </row>
    <row r="54" spans="2:21">
      <c r="B54" s="75">
        <v>39</v>
      </c>
      <c r="C54" s="74" t="s">
        <v>60</v>
      </c>
      <c r="D54" s="64"/>
      <c r="E54" s="64"/>
      <c r="F54" s="64">
        <v>1032</v>
      </c>
      <c r="G54" s="64">
        <v>1052</v>
      </c>
      <c r="H54" s="64"/>
      <c r="I54" s="64">
        <v>1043</v>
      </c>
      <c r="J54" s="64">
        <v>1046</v>
      </c>
      <c r="K54" s="64"/>
      <c r="L54" s="64"/>
      <c r="M54" s="64"/>
      <c r="N54" s="64"/>
      <c r="O54" s="64"/>
      <c r="P54" s="64"/>
      <c r="Q54" s="64">
        <v>1032</v>
      </c>
      <c r="R54" s="64">
        <v>1046</v>
      </c>
      <c r="S54" s="64">
        <v>1033</v>
      </c>
      <c r="T54" s="64"/>
      <c r="U54" s="64">
        <f>SUMPRODUCT(D54:T54,D53:T53)/U53</f>
        <v>1040.5969220949482</v>
      </c>
    </row>
    <row r="55" spans="2:21">
      <c r="B55" s="75">
        <v>40</v>
      </c>
      <c r="C55" s="74" t="s">
        <v>61</v>
      </c>
      <c r="D55" s="65"/>
      <c r="E55" s="65"/>
      <c r="F55" s="65">
        <v>7.1360000000000001</v>
      </c>
      <c r="G55" s="65">
        <v>8.5370000000000008</v>
      </c>
      <c r="H55" s="65"/>
      <c r="I55" s="65">
        <v>9.4079999999999995</v>
      </c>
      <c r="J55" s="65">
        <v>8.8279999999999994</v>
      </c>
      <c r="K55" s="65"/>
      <c r="L55" s="65"/>
      <c r="M55" s="65"/>
      <c r="N55" s="65"/>
      <c r="O55" s="65"/>
      <c r="P55" s="65"/>
      <c r="Q55" s="65">
        <v>7.9989999999999997</v>
      </c>
      <c r="R55" s="65">
        <v>8.7219999999999995</v>
      </c>
      <c r="S55" s="65">
        <v>6.6539999999999999</v>
      </c>
      <c r="T55" s="65"/>
      <c r="U55" s="65"/>
    </row>
    <row r="56" spans="2:21">
      <c r="B56" s="75">
        <v>41</v>
      </c>
      <c r="C56" s="74" t="s">
        <v>62</v>
      </c>
      <c r="D56" s="65"/>
      <c r="E56" s="65"/>
      <c r="F56" s="65">
        <v>7.1360000000000001</v>
      </c>
      <c r="G56" s="65">
        <v>8.5370000000000008</v>
      </c>
      <c r="H56" s="65"/>
      <c r="I56" s="65">
        <v>9.4079999999999995</v>
      </c>
      <c r="J56" s="65">
        <v>8.8279999999999994</v>
      </c>
      <c r="K56" s="65"/>
      <c r="L56" s="65"/>
      <c r="M56" s="65"/>
      <c r="N56" s="65"/>
      <c r="O56" s="65"/>
      <c r="P56" s="65"/>
      <c r="Q56" s="65">
        <v>7.9989999999999997</v>
      </c>
      <c r="R56" s="65">
        <v>8.7219999999999995</v>
      </c>
      <c r="S56" s="65">
        <v>6.6539999999999999</v>
      </c>
      <c r="T56" s="65"/>
      <c r="U56" s="65"/>
    </row>
    <row r="57" spans="2:21">
      <c r="B57" s="75">
        <v>42</v>
      </c>
      <c r="C57" s="74" t="s">
        <v>63</v>
      </c>
      <c r="D57" s="65"/>
      <c r="E57" s="65"/>
      <c r="F57" s="65">
        <v>6.9180000000000001</v>
      </c>
      <c r="G57" s="65">
        <v>8.1180000000000003</v>
      </c>
      <c r="H57" s="65"/>
      <c r="I57" s="65">
        <v>9.0239999999999991</v>
      </c>
      <c r="J57" s="65">
        <v>8.4420000000000002</v>
      </c>
      <c r="K57" s="65"/>
      <c r="L57" s="65"/>
      <c r="M57" s="65"/>
      <c r="N57" s="65"/>
      <c r="O57" s="65"/>
      <c r="P57" s="65"/>
      <c r="Q57" s="65">
        <v>7.7539999999999996</v>
      </c>
      <c r="R57" s="65">
        <v>8.3390000000000004</v>
      </c>
      <c r="S57" s="65">
        <v>6.44</v>
      </c>
      <c r="T57" s="65"/>
      <c r="U57" s="65"/>
    </row>
    <row r="58" spans="2:21">
      <c r="B58" s="75">
        <v>43</v>
      </c>
      <c r="C58" s="74" t="s">
        <v>64</v>
      </c>
      <c r="D58" s="65"/>
      <c r="E58" s="65"/>
      <c r="F58" s="65">
        <v>5.0999999999999997E-2</v>
      </c>
      <c r="G58" s="65">
        <v>0.06</v>
      </c>
      <c r="H58" s="65"/>
      <c r="I58" s="65">
        <v>0.13300000000000001</v>
      </c>
      <c r="J58" s="65">
        <v>0.10100000000000001</v>
      </c>
      <c r="K58" s="65"/>
      <c r="L58" s="65"/>
      <c r="M58" s="65"/>
      <c r="N58" s="65"/>
      <c r="O58" s="65"/>
      <c r="P58" s="65"/>
      <c r="Q58" s="65">
        <v>5.7000000000000002E-2</v>
      </c>
      <c r="R58" s="65">
        <v>0.158</v>
      </c>
      <c r="S58" s="65">
        <v>1E-3</v>
      </c>
      <c r="T58" s="65"/>
      <c r="U58" s="65"/>
    </row>
    <row r="59" spans="2:21">
      <c r="B59" s="75">
        <v>36</v>
      </c>
      <c r="C59" s="74" t="s">
        <v>54</v>
      </c>
      <c r="D59" s="76" t="s">
        <v>67</v>
      </c>
      <c r="E59" s="76" t="s">
        <v>67</v>
      </c>
      <c r="F59" s="76" t="s">
        <v>67</v>
      </c>
      <c r="G59" s="76" t="s">
        <v>67</v>
      </c>
      <c r="H59" s="76" t="s">
        <v>67</v>
      </c>
      <c r="I59" s="76" t="s">
        <v>67</v>
      </c>
      <c r="J59" s="76" t="s">
        <v>67</v>
      </c>
      <c r="K59" s="76" t="s">
        <v>67</v>
      </c>
      <c r="L59" s="76" t="s">
        <v>67</v>
      </c>
      <c r="M59" s="76" t="s">
        <v>67</v>
      </c>
      <c r="N59" s="76" t="s">
        <v>67</v>
      </c>
      <c r="O59" s="76" t="s">
        <v>67</v>
      </c>
      <c r="P59" s="76" t="s">
        <v>67</v>
      </c>
      <c r="Q59" s="76" t="s">
        <v>67</v>
      </c>
      <c r="R59" s="76" t="s">
        <v>67</v>
      </c>
      <c r="S59" s="76" t="s">
        <v>67</v>
      </c>
      <c r="T59" s="76" t="s">
        <v>67</v>
      </c>
      <c r="U59" s="76" t="s">
        <v>67</v>
      </c>
    </row>
    <row r="60" spans="2:21">
      <c r="B60" s="75">
        <v>37</v>
      </c>
      <c r="C60" s="74" t="s">
        <v>56</v>
      </c>
      <c r="D60" s="76" t="s">
        <v>73</v>
      </c>
      <c r="E60" s="76" t="s">
        <v>73</v>
      </c>
      <c r="F60" s="76" t="s">
        <v>73</v>
      </c>
      <c r="G60" s="76" t="s">
        <v>70</v>
      </c>
      <c r="H60" s="76" t="s">
        <v>70</v>
      </c>
      <c r="I60" s="76" t="s">
        <v>70</v>
      </c>
      <c r="J60" s="76" t="s">
        <v>70</v>
      </c>
      <c r="K60" s="76" t="s">
        <v>70</v>
      </c>
      <c r="L60" s="76" t="s">
        <v>70</v>
      </c>
      <c r="M60" s="76" t="s">
        <v>70</v>
      </c>
      <c r="N60" s="76" t="s">
        <v>70</v>
      </c>
      <c r="O60" s="76" t="s">
        <v>70</v>
      </c>
      <c r="P60" s="76" t="s">
        <v>70</v>
      </c>
      <c r="Q60" s="76" t="s">
        <v>70</v>
      </c>
      <c r="R60" s="76" t="s">
        <v>70</v>
      </c>
      <c r="S60" s="76" t="s">
        <v>70</v>
      </c>
      <c r="T60" s="76" t="s">
        <v>70</v>
      </c>
      <c r="U60" s="76" t="s">
        <v>70</v>
      </c>
    </row>
    <row r="61" spans="2:21">
      <c r="B61" s="75">
        <v>38</v>
      </c>
      <c r="C61" s="74" t="s">
        <v>59</v>
      </c>
      <c r="D61" s="55"/>
      <c r="E61" s="55">
        <v>3456</v>
      </c>
      <c r="F61" s="55"/>
      <c r="G61" s="55"/>
      <c r="H61" s="64">
        <v>18425</v>
      </c>
      <c r="I61" s="55"/>
      <c r="J61" s="55"/>
      <c r="K61" s="55">
        <v>3447</v>
      </c>
      <c r="L61" s="55">
        <v>3490</v>
      </c>
      <c r="M61" s="55">
        <v>10817</v>
      </c>
      <c r="N61" s="55">
        <v>17754</v>
      </c>
      <c r="O61" s="55">
        <v>10980</v>
      </c>
      <c r="P61" s="55">
        <v>17615</v>
      </c>
      <c r="Q61" s="55"/>
      <c r="R61" s="55"/>
      <c r="S61" s="55"/>
      <c r="T61" s="55">
        <v>6243</v>
      </c>
      <c r="U61" s="55">
        <f>SUM(D61:M61)+SUM(O61:T61)</f>
        <v>74473</v>
      </c>
    </row>
    <row r="62" spans="2:21">
      <c r="B62" s="75">
        <v>39</v>
      </c>
      <c r="C62" s="74" t="s">
        <v>60</v>
      </c>
      <c r="D62" s="55"/>
      <c r="E62" s="55">
        <v>140000</v>
      </c>
      <c r="F62" s="55"/>
      <c r="G62" s="55"/>
      <c r="H62" s="64">
        <v>140000</v>
      </c>
      <c r="I62" s="55"/>
      <c r="J62" s="55"/>
      <c r="K62" s="55">
        <v>140000</v>
      </c>
      <c r="L62" s="55">
        <v>140000</v>
      </c>
      <c r="M62" s="55">
        <v>140000</v>
      </c>
      <c r="N62" s="55">
        <v>140000</v>
      </c>
      <c r="O62" s="55">
        <v>140000</v>
      </c>
      <c r="P62" s="55">
        <v>140000</v>
      </c>
      <c r="Q62" s="55"/>
      <c r="R62" s="55"/>
      <c r="S62" s="55"/>
      <c r="T62" s="55">
        <v>140000</v>
      </c>
      <c r="U62" s="55">
        <f>+(D62*D61+E62*E61+H62*H61+K62*K61+L62*L61+M62*M61+O62*O61+P62*P61+T62*T61)/U61</f>
        <v>140000</v>
      </c>
    </row>
    <row r="63" spans="2:21">
      <c r="B63" s="75">
        <v>40</v>
      </c>
      <c r="C63" s="74" t="s">
        <v>61</v>
      </c>
      <c r="D63" s="60"/>
      <c r="E63" s="60">
        <v>86.064999999999998</v>
      </c>
      <c r="F63" s="60"/>
      <c r="G63" s="60"/>
      <c r="H63" s="65">
        <v>85.805000000000007</v>
      </c>
      <c r="I63" s="60"/>
      <c r="J63" s="60"/>
      <c r="K63" s="60"/>
      <c r="L63" s="60"/>
      <c r="M63" s="60"/>
      <c r="N63" s="60">
        <v>90.180999999999997</v>
      </c>
      <c r="O63" s="60">
        <v>93.715000000000003</v>
      </c>
      <c r="P63" s="60">
        <v>94.516000000000005</v>
      </c>
      <c r="Q63" s="60"/>
      <c r="R63" s="60"/>
      <c r="S63" s="60"/>
      <c r="T63" s="60">
        <v>98.703999999999994</v>
      </c>
      <c r="U63" s="60"/>
    </row>
    <row r="64" spans="2:21">
      <c r="B64" s="75">
        <v>41</v>
      </c>
      <c r="C64" s="74" t="s">
        <v>62</v>
      </c>
      <c r="D64" s="60"/>
      <c r="E64" s="60">
        <v>86.064999999999998</v>
      </c>
      <c r="F64" s="60"/>
      <c r="G64" s="60"/>
      <c r="H64" s="65">
        <v>85.805000000000007</v>
      </c>
      <c r="I64" s="60"/>
      <c r="J64" s="60"/>
      <c r="K64" s="60"/>
      <c r="L64" s="60"/>
      <c r="M64" s="60"/>
      <c r="N64" s="60">
        <v>90.180999999999997</v>
      </c>
      <c r="O64" s="60">
        <v>93.715000000000003</v>
      </c>
      <c r="P64" s="60">
        <v>94.516000000000005</v>
      </c>
      <c r="Q64" s="60"/>
      <c r="R64" s="60"/>
      <c r="S64" s="60"/>
      <c r="T64" s="60">
        <v>98.703999999999994</v>
      </c>
      <c r="U64" s="60"/>
    </row>
    <row r="65" spans="2:21">
      <c r="B65" s="75">
        <v>42</v>
      </c>
      <c r="C65" s="74" t="s">
        <v>63</v>
      </c>
      <c r="D65" s="60"/>
      <c r="E65" s="60">
        <v>14.637</v>
      </c>
      <c r="F65" s="60"/>
      <c r="G65" s="60"/>
      <c r="H65" s="65">
        <v>14.593</v>
      </c>
      <c r="I65" s="60"/>
      <c r="J65" s="60"/>
      <c r="K65" s="60">
        <v>15.797000000000001</v>
      </c>
      <c r="L65" s="60">
        <v>15.598000000000001</v>
      </c>
      <c r="M65" s="60">
        <v>15.106</v>
      </c>
      <c r="N65" s="60">
        <v>15.337</v>
      </c>
      <c r="O65" s="60">
        <v>15.938000000000001</v>
      </c>
      <c r="P65" s="60">
        <v>16.074000000000002</v>
      </c>
      <c r="Q65" s="60"/>
      <c r="R65" s="60"/>
      <c r="S65" s="60"/>
      <c r="T65" s="60">
        <v>16.786999999999999</v>
      </c>
      <c r="U65" s="60"/>
    </row>
    <row r="66" spans="2:21">
      <c r="B66" s="75">
        <v>43</v>
      </c>
      <c r="C66" s="74" t="s">
        <v>64</v>
      </c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</row>
    <row r="67" spans="2:21" ht="13.5" thickBot="1">
      <c r="B67" s="75">
        <v>44</v>
      </c>
      <c r="C67" s="88" t="s">
        <v>71</v>
      </c>
      <c r="D67" s="89">
        <f>(+((D45*2000*D46)+(D53*1000*D54)+(D62*42*D61))/D13)*1</f>
        <v>0</v>
      </c>
      <c r="E67" s="89">
        <f>+((E45*2000*E46)+(E53*1000*E54)+(E62*42*E61))/E13</f>
        <v>11208.597994017535</v>
      </c>
      <c r="F67" s="89">
        <f>+((F45*2000*F46)+(F53*1000*F54)+(F62*42*F61))/F13</f>
        <v>7400.8505470304226</v>
      </c>
      <c r="G67" s="89">
        <f t="shared" ref="G67:U67" si="12">+((G45*2000*G46)+(G53*1000*G54)+(G62*42*G61))/G13</f>
        <v>7390.9485936692899</v>
      </c>
      <c r="H67" s="89">
        <f>+((H45*2000*H46)+(H53*1000*H54)+(H62*42*H61))/H13</f>
        <v>11365.317059981648</v>
      </c>
      <c r="I67" s="89">
        <f t="shared" si="12"/>
        <v>14778.667838065785</v>
      </c>
      <c r="J67" s="89">
        <f>+((J45*2000*J46)+(J53*1000*J54)+(J62*42*J61))/J13</f>
        <v>12023.450154841255</v>
      </c>
      <c r="K67" s="89">
        <f t="shared" si="12"/>
        <v>11005.25459809424</v>
      </c>
      <c r="L67" s="89">
        <f t="shared" si="12"/>
        <v>11104.770753850851</v>
      </c>
      <c r="M67" s="89">
        <f t="shared" si="12"/>
        <v>10331.780393376626</v>
      </c>
      <c r="N67" s="89">
        <f t="shared" si="12"/>
        <v>10779.337152848244</v>
      </c>
      <c r="O67" s="89">
        <f t="shared" si="12"/>
        <v>10023.105505315258</v>
      </c>
      <c r="P67" s="89">
        <f t="shared" si="12"/>
        <v>10137.626653816442</v>
      </c>
      <c r="Q67" s="89">
        <f>+((Q45*2000*Q46)+(Q53*1000*Q54)+(Q62*42*Q61))/Q13</f>
        <v>7304.6882320404875</v>
      </c>
      <c r="R67" s="89">
        <f t="shared" si="12"/>
        <v>18904.920904213017</v>
      </c>
      <c r="S67" s="89">
        <f t="shared" si="12"/>
        <v>10490.303878987475</v>
      </c>
      <c r="T67" s="89">
        <f t="shared" si="12"/>
        <v>11808.016465093808</v>
      </c>
      <c r="U67" s="89">
        <f t="shared" si="12"/>
        <v>10127.327682389963</v>
      </c>
    </row>
    <row r="68" spans="2:21" s="90" customFormat="1" ht="13.5" thickTop="1"/>
  </sheetData>
  <pageMargins left="0.5" right="0.5" top="1" bottom="0.75" header="0.5" footer="0.5"/>
  <pageSetup scale="38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="75" zoomScaleNormal="75" workbookViewId="0">
      <pane xSplit="3" ySplit="1" topLeftCell="D26" activePane="bottomRight" state="frozen"/>
      <selection activeCell="A34" sqref="A34"/>
      <selection pane="topRight" activeCell="A34" sqref="A34"/>
      <selection pane="bottomLeft" activeCell="A34" sqref="A34"/>
      <selection pane="bottomRight" activeCell="F42" sqref="F42"/>
    </sheetView>
  </sheetViews>
  <sheetFormatPr defaultRowHeight="12.75"/>
  <cols>
    <col min="1" max="1" width="9.140625" style="74"/>
    <col min="2" max="2" width="8.85546875" style="74" customWidth="1"/>
    <col min="3" max="3" width="46.7109375" style="74" bestFit="1" customWidth="1"/>
    <col min="4" max="20" width="14.7109375" style="74" customWidth="1"/>
    <col min="21" max="21" width="18.28515625" style="74" customWidth="1"/>
    <col min="22" max="16384" width="9.140625" style="74"/>
  </cols>
  <sheetData>
    <row r="1" spans="1:22" ht="25.5">
      <c r="A1" s="73" t="s">
        <v>98</v>
      </c>
      <c r="B1" s="73" t="s">
        <v>97</v>
      </c>
      <c r="C1" s="73"/>
      <c r="D1" s="73" t="s">
        <v>0</v>
      </c>
      <c r="E1" s="73" t="s">
        <v>1</v>
      </c>
      <c r="F1" s="73" t="s">
        <v>104</v>
      </c>
      <c r="G1" s="73" t="s">
        <v>96</v>
      </c>
      <c r="H1" s="73" t="s">
        <v>2</v>
      </c>
      <c r="I1" s="73" t="s">
        <v>3</v>
      </c>
      <c r="J1" s="73" t="s">
        <v>85</v>
      </c>
      <c r="K1" s="73" t="s">
        <v>4</v>
      </c>
      <c r="L1" s="73" t="s">
        <v>5</v>
      </c>
      <c r="M1" s="73" t="s">
        <v>6</v>
      </c>
      <c r="N1" s="73" t="s">
        <v>7</v>
      </c>
      <c r="O1" s="73" t="s">
        <v>8</v>
      </c>
      <c r="P1" s="73" t="s">
        <v>9</v>
      </c>
      <c r="Q1" s="73" t="s">
        <v>102</v>
      </c>
      <c r="R1" s="73" t="s">
        <v>10</v>
      </c>
      <c r="S1" s="73" t="s">
        <v>11</v>
      </c>
      <c r="T1" s="73" t="s">
        <v>12</v>
      </c>
      <c r="U1" s="73" t="s">
        <v>13</v>
      </c>
      <c r="V1" s="73" t="s">
        <v>98</v>
      </c>
    </row>
    <row r="2" spans="1:22">
      <c r="B2" s="75">
        <v>1</v>
      </c>
      <c r="C2" s="74" t="s">
        <v>14</v>
      </c>
      <c r="D2" s="76" t="s">
        <v>15</v>
      </c>
      <c r="E2" s="76" t="s">
        <v>16</v>
      </c>
      <c r="F2" s="76" t="s">
        <v>103</v>
      </c>
      <c r="G2" s="76" t="s">
        <v>81</v>
      </c>
      <c r="H2" s="76" t="s">
        <v>16</v>
      </c>
      <c r="I2" s="76" t="s">
        <v>16</v>
      </c>
      <c r="J2" s="76" t="s">
        <v>81</v>
      </c>
      <c r="K2" s="76" t="s">
        <v>16</v>
      </c>
      <c r="L2" s="76" t="s">
        <v>16</v>
      </c>
      <c r="M2" s="76" t="s">
        <v>16</v>
      </c>
      <c r="N2" s="76" t="s">
        <v>16</v>
      </c>
      <c r="O2" s="76" t="s">
        <v>16</v>
      </c>
      <c r="P2" s="76" t="s">
        <v>16</v>
      </c>
      <c r="Q2" s="76" t="s">
        <v>103</v>
      </c>
      <c r="R2" s="76" t="s">
        <v>81</v>
      </c>
      <c r="S2" s="76" t="s">
        <v>16</v>
      </c>
      <c r="T2" s="76" t="s">
        <v>16</v>
      </c>
      <c r="U2" s="76"/>
    </row>
    <row r="3" spans="1:22">
      <c r="B3" s="75">
        <v>2</v>
      </c>
      <c r="C3" s="74" t="s">
        <v>18</v>
      </c>
      <c r="D3" s="76" t="s">
        <v>19</v>
      </c>
      <c r="E3" s="76" t="s">
        <v>20</v>
      </c>
      <c r="F3" s="76" t="s">
        <v>82</v>
      </c>
      <c r="G3" s="76" t="s">
        <v>82</v>
      </c>
      <c r="H3" s="76" t="s">
        <v>21</v>
      </c>
      <c r="I3" s="76" t="s">
        <v>82</v>
      </c>
      <c r="J3" s="76" t="s">
        <v>82</v>
      </c>
      <c r="K3" s="76" t="s">
        <v>20</v>
      </c>
      <c r="L3" s="76" t="s">
        <v>20</v>
      </c>
      <c r="M3" s="76" t="s">
        <v>20</v>
      </c>
      <c r="N3" s="76" t="s">
        <v>20</v>
      </c>
      <c r="O3" s="76" t="s">
        <v>20</v>
      </c>
      <c r="P3" s="76" t="s">
        <v>21</v>
      </c>
      <c r="Q3" s="76" t="s">
        <v>82</v>
      </c>
      <c r="R3" s="76" t="s">
        <v>20</v>
      </c>
      <c r="S3" s="76" t="s">
        <v>20</v>
      </c>
      <c r="T3" s="76" t="s">
        <v>22</v>
      </c>
      <c r="U3" s="76"/>
    </row>
    <row r="4" spans="1:22">
      <c r="B4" s="75">
        <v>3</v>
      </c>
      <c r="C4" s="74" t="s">
        <v>23</v>
      </c>
      <c r="D4">
        <v>1984</v>
      </c>
      <c r="E4">
        <v>1954</v>
      </c>
      <c r="F4">
        <v>2003</v>
      </c>
      <c r="G4">
        <v>2005</v>
      </c>
      <c r="H4">
        <v>1959</v>
      </c>
      <c r="I4">
        <v>1951</v>
      </c>
      <c r="J4">
        <v>2002</v>
      </c>
      <c r="K4">
        <v>1978</v>
      </c>
      <c r="L4">
        <v>1980</v>
      </c>
      <c r="M4">
        <v>1983</v>
      </c>
      <c r="N4">
        <v>1978</v>
      </c>
      <c r="O4">
        <v>1974</v>
      </c>
      <c r="P4">
        <v>1974</v>
      </c>
      <c r="Q4">
        <v>2007</v>
      </c>
      <c r="R4">
        <v>1972</v>
      </c>
      <c r="S4">
        <v>1963</v>
      </c>
      <c r="T4">
        <v>1978</v>
      </c>
    </row>
    <row r="5" spans="1:22">
      <c r="B5" s="75">
        <v>4</v>
      </c>
      <c r="C5" s="74" t="s">
        <v>24</v>
      </c>
      <c r="D5">
        <v>2007</v>
      </c>
      <c r="E5">
        <v>1957</v>
      </c>
      <c r="F5">
        <v>2003</v>
      </c>
      <c r="G5">
        <v>2006</v>
      </c>
      <c r="H5">
        <v>1972</v>
      </c>
      <c r="I5">
        <v>1955</v>
      </c>
      <c r="J5">
        <v>2002</v>
      </c>
      <c r="K5">
        <v>1978</v>
      </c>
      <c r="L5">
        <v>1980</v>
      </c>
      <c r="M5">
        <v>1983</v>
      </c>
      <c r="N5">
        <v>1983</v>
      </c>
      <c r="O5">
        <v>1977</v>
      </c>
      <c r="P5">
        <v>1979</v>
      </c>
      <c r="Q5">
        <v>2007</v>
      </c>
      <c r="R5">
        <v>1972</v>
      </c>
      <c r="S5">
        <v>1971</v>
      </c>
      <c r="T5">
        <v>1978</v>
      </c>
    </row>
    <row r="6" spans="1:22">
      <c r="B6" s="75">
        <v>5</v>
      </c>
      <c r="C6" s="74" t="s">
        <v>25</v>
      </c>
      <c r="D6">
        <v>38.1</v>
      </c>
      <c r="E6">
        <v>188.6</v>
      </c>
      <c r="F6">
        <v>593.29999999999995</v>
      </c>
      <c r="G6">
        <v>566.9</v>
      </c>
      <c r="H6">
        <v>816.8</v>
      </c>
      <c r="I6">
        <v>251.6</v>
      </c>
      <c r="J6">
        <v>181.1</v>
      </c>
      <c r="K6">
        <v>457.7</v>
      </c>
      <c r="L6">
        <v>294.5</v>
      </c>
      <c r="M6">
        <v>495.6</v>
      </c>
      <c r="N6">
        <v>1247.8</v>
      </c>
      <c r="O6">
        <v>996</v>
      </c>
      <c r="P6">
        <v>1545.1</v>
      </c>
      <c r="Q6">
        <v>591.29999999999995</v>
      </c>
      <c r="R6">
        <v>16</v>
      </c>
      <c r="S6">
        <v>707.2</v>
      </c>
      <c r="T6">
        <v>289.7</v>
      </c>
      <c r="U6" s="54">
        <f>SUM(D6:M6)+SUM(O6:T6)</f>
        <v>8029.4999999999982</v>
      </c>
    </row>
    <row r="7" spans="1:22">
      <c r="B7" s="75">
        <v>6</v>
      </c>
      <c r="C7" s="74" t="s">
        <v>26</v>
      </c>
      <c r="D7">
        <v>36</v>
      </c>
      <c r="E7">
        <v>175</v>
      </c>
      <c r="F7">
        <v>516</v>
      </c>
      <c r="G7">
        <v>567</v>
      </c>
      <c r="H7">
        <v>739</v>
      </c>
      <c r="I7">
        <v>194</v>
      </c>
      <c r="J7">
        <v>124</v>
      </c>
      <c r="K7">
        <v>429</v>
      </c>
      <c r="L7">
        <v>259</v>
      </c>
      <c r="M7">
        <v>470</v>
      </c>
      <c r="N7">
        <v>1132</v>
      </c>
      <c r="O7">
        <v>893</v>
      </c>
      <c r="P7">
        <v>1426</v>
      </c>
      <c r="Q7">
        <v>581</v>
      </c>
      <c r="R7">
        <v>16</v>
      </c>
      <c r="S7">
        <v>708</v>
      </c>
      <c r="T7">
        <v>278</v>
      </c>
      <c r="U7" s="55">
        <f>SUM(D7:M7)+SUM(O7:T7)</f>
        <v>7411</v>
      </c>
    </row>
    <row r="8" spans="1:22">
      <c r="B8" s="75">
        <v>7</v>
      </c>
      <c r="C8" s="74" t="s">
        <v>27</v>
      </c>
      <c r="D8">
        <v>8607</v>
      </c>
      <c r="E8">
        <v>8750</v>
      </c>
      <c r="F8">
        <v>3651</v>
      </c>
      <c r="G8">
        <v>8480</v>
      </c>
      <c r="H8">
        <v>8760</v>
      </c>
      <c r="I8">
        <v>1661</v>
      </c>
      <c r="J8">
        <v>8760</v>
      </c>
      <c r="K8">
        <v>7027</v>
      </c>
      <c r="L8">
        <v>7845</v>
      </c>
      <c r="M8">
        <v>8321</v>
      </c>
      <c r="N8">
        <v>8741</v>
      </c>
      <c r="O8">
        <v>8567</v>
      </c>
      <c r="P8">
        <v>8754</v>
      </c>
      <c r="Q8">
        <v>7569</v>
      </c>
      <c r="R8">
        <v>8150</v>
      </c>
      <c r="S8">
        <v>8760</v>
      </c>
      <c r="T8">
        <v>8025</v>
      </c>
      <c r="U8" s="55"/>
    </row>
    <row r="9" spans="1:22">
      <c r="B9" s="75">
        <v>8</v>
      </c>
      <c r="C9" s="74" t="s">
        <v>28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s="55"/>
    </row>
    <row r="10" spans="1:22">
      <c r="B10" s="75">
        <v>9</v>
      </c>
      <c r="C10" s="74" t="s">
        <v>29</v>
      </c>
      <c r="D10">
        <v>34</v>
      </c>
      <c r="E10">
        <v>172</v>
      </c>
      <c r="F10">
        <v>520</v>
      </c>
      <c r="G10">
        <v>550</v>
      </c>
      <c r="H10">
        <v>762</v>
      </c>
      <c r="I10">
        <v>231</v>
      </c>
      <c r="J10">
        <v>120</v>
      </c>
      <c r="K10">
        <v>418</v>
      </c>
      <c r="L10">
        <v>259</v>
      </c>
      <c r="M10">
        <v>460</v>
      </c>
      <c r="N10">
        <v>1137</v>
      </c>
      <c r="O10">
        <v>911</v>
      </c>
      <c r="P10">
        <v>1412</v>
      </c>
      <c r="Q10">
        <v>558</v>
      </c>
      <c r="R10">
        <v>14</v>
      </c>
      <c r="S10">
        <v>700</v>
      </c>
      <c r="T10">
        <v>268</v>
      </c>
      <c r="U10" s="55">
        <f t="shared" ref="U10:U18" si="0">SUM(D10:M10)+SUM(O10:T10)</f>
        <v>7389</v>
      </c>
    </row>
    <row r="11" spans="1:22">
      <c r="B11" s="75">
        <v>10</v>
      </c>
      <c r="C11" s="74" t="s">
        <v>30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 s="55">
        <f t="shared" si="0"/>
        <v>0</v>
      </c>
    </row>
    <row r="12" spans="1:22">
      <c r="B12" s="75">
        <v>11</v>
      </c>
      <c r="C12" s="74" t="s">
        <v>31</v>
      </c>
      <c r="D12">
        <v>22</v>
      </c>
      <c r="E12">
        <v>69</v>
      </c>
      <c r="F12">
        <v>17</v>
      </c>
      <c r="G12">
        <v>19</v>
      </c>
      <c r="H12">
        <v>179</v>
      </c>
      <c r="I12">
        <v>35</v>
      </c>
      <c r="J12">
        <v>0</v>
      </c>
      <c r="K12">
        <v>0</v>
      </c>
      <c r="L12">
        <v>0</v>
      </c>
      <c r="M12">
        <v>0</v>
      </c>
      <c r="N12">
        <v>212</v>
      </c>
      <c r="O12">
        <v>163</v>
      </c>
      <c r="P12">
        <v>335</v>
      </c>
      <c r="Q12">
        <v>21</v>
      </c>
      <c r="R12">
        <v>6</v>
      </c>
      <c r="S12">
        <v>140</v>
      </c>
      <c r="T12">
        <v>59</v>
      </c>
      <c r="U12" s="55">
        <f t="shared" si="0"/>
        <v>1065</v>
      </c>
    </row>
    <row r="13" spans="1:22">
      <c r="B13" s="75">
        <v>12</v>
      </c>
      <c r="C13" s="77" t="s">
        <v>32</v>
      </c>
      <c r="D13" s="57">
        <v>247359000</v>
      </c>
      <c r="E13" s="57">
        <v>1296004000</v>
      </c>
      <c r="F13" s="57">
        <v>1288256000</v>
      </c>
      <c r="G13" s="57">
        <v>2536660000</v>
      </c>
      <c r="H13" s="57">
        <v>4699767000</v>
      </c>
      <c r="I13" s="57">
        <v>104123000</v>
      </c>
      <c r="J13" s="57">
        <v>255281000</v>
      </c>
      <c r="K13" s="57">
        <v>2572955000</v>
      </c>
      <c r="L13" s="57">
        <v>1667003000</v>
      </c>
      <c r="M13" s="57">
        <v>3296437000</v>
      </c>
      <c r="N13" s="57">
        <v>7536395000</v>
      </c>
      <c r="O13" s="57">
        <v>6107379000</v>
      </c>
      <c r="P13" s="57">
        <v>9833000000</v>
      </c>
      <c r="Q13" s="57">
        <v>2537046000</v>
      </c>
      <c r="R13" s="57">
        <v>100773000</v>
      </c>
      <c r="S13" s="57">
        <v>5339603000</v>
      </c>
      <c r="T13" s="57">
        <v>2047508000</v>
      </c>
      <c r="U13" s="57">
        <f t="shared" si="0"/>
        <v>43929154000</v>
      </c>
    </row>
    <row r="14" spans="1:22">
      <c r="B14" s="75">
        <v>13</v>
      </c>
      <c r="C14" s="74" t="s">
        <v>33</v>
      </c>
      <c r="D14" s="91">
        <v>41195596</v>
      </c>
      <c r="E14" s="91">
        <v>956546</v>
      </c>
      <c r="F14" s="91">
        <v>1973791</v>
      </c>
      <c r="G14" s="91">
        <v>3403277</v>
      </c>
      <c r="H14" s="91">
        <v>10449793</v>
      </c>
      <c r="I14" s="91">
        <v>1252090</v>
      </c>
      <c r="J14" s="91">
        <v>0</v>
      </c>
      <c r="K14" s="91">
        <v>9688975</v>
      </c>
      <c r="L14" s="91">
        <v>9688975</v>
      </c>
      <c r="M14" s="91">
        <v>10275401</v>
      </c>
      <c r="N14" s="91">
        <v>29653351</v>
      </c>
      <c r="O14" s="91">
        <v>2386782</v>
      </c>
      <c r="P14" s="91">
        <v>1161925</v>
      </c>
      <c r="Q14" s="91">
        <v>17296760</v>
      </c>
      <c r="R14" s="91">
        <v>635</v>
      </c>
      <c r="S14" s="91">
        <v>4290826</v>
      </c>
      <c r="T14" s="91">
        <v>210526</v>
      </c>
      <c r="U14" s="55">
        <f t="shared" si="0"/>
        <v>114231898</v>
      </c>
    </row>
    <row r="15" spans="1:22">
      <c r="B15" s="75">
        <v>14</v>
      </c>
      <c r="C15" s="74" t="s">
        <v>34</v>
      </c>
      <c r="D15" s="91">
        <v>7906027</v>
      </c>
      <c r="E15" s="91">
        <v>15099265</v>
      </c>
      <c r="F15" s="91">
        <v>23249210</v>
      </c>
      <c r="G15" s="91">
        <v>43827265</v>
      </c>
      <c r="H15" s="91">
        <v>136781636</v>
      </c>
      <c r="I15" s="91">
        <v>15053899</v>
      </c>
      <c r="J15" s="91">
        <v>4241952</v>
      </c>
      <c r="K15" s="91">
        <v>63087853</v>
      </c>
      <c r="L15" s="91">
        <v>51968521</v>
      </c>
      <c r="M15" s="91">
        <v>91113950</v>
      </c>
      <c r="N15" s="91">
        <v>206170324</v>
      </c>
      <c r="O15" s="91">
        <v>115210321</v>
      </c>
      <c r="P15" s="91">
        <v>139527507</v>
      </c>
      <c r="Q15" s="91">
        <v>27697517</v>
      </c>
      <c r="R15" s="91">
        <v>337028</v>
      </c>
      <c r="S15" s="91">
        <v>69837827</v>
      </c>
      <c r="T15" s="91">
        <v>50594075</v>
      </c>
      <c r="U15" s="55">
        <f t="shared" si="0"/>
        <v>855533853</v>
      </c>
    </row>
    <row r="16" spans="1:22">
      <c r="B16" s="75">
        <v>15</v>
      </c>
      <c r="C16" s="74" t="s">
        <v>35</v>
      </c>
      <c r="D16" s="91">
        <v>68805675</v>
      </c>
      <c r="E16" s="91">
        <v>103140699</v>
      </c>
      <c r="F16" s="91">
        <v>317858946</v>
      </c>
      <c r="G16" s="91">
        <v>307413223</v>
      </c>
      <c r="H16" s="91">
        <v>720141128</v>
      </c>
      <c r="I16" s="91">
        <v>63130224</v>
      </c>
      <c r="J16" s="91">
        <v>74726370</v>
      </c>
      <c r="K16" s="91">
        <v>270326440</v>
      </c>
      <c r="L16" s="91">
        <v>157360861</v>
      </c>
      <c r="M16" s="91">
        <v>409450822</v>
      </c>
      <c r="N16" s="91">
        <v>837138123</v>
      </c>
      <c r="O16" s="91">
        <v>689981960</v>
      </c>
      <c r="P16" s="91">
        <v>890582328</v>
      </c>
      <c r="Q16" s="91">
        <v>306449096</v>
      </c>
      <c r="R16" s="91">
        <v>5219987</v>
      </c>
      <c r="S16" s="91">
        <v>370503279</v>
      </c>
      <c r="T16" s="91">
        <v>281199857</v>
      </c>
      <c r="U16" s="55">
        <f t="shared" si="0"/>
        <v>5036290895</v>
      </c>
    </row>
    <row r="17" spans="1:22">
      <c r="B17" s="75">
        <v>16</v>
      </c>
      <c r="C17" s="74" t="s">
        <v>91</v>
      </c>
      <c r="D17" s="91">
        <v>1336278</v>
      </c>
      <c r="E17" s="91">
        <v>6587976</v>
      </c>
      <c r="F17" s="91">
        <v>689117</v>
      </c>
      <c r="G17" s="91">
        <v>134848</v>
      </c>
      <c r="H17" s="91">
        <v>11315101</v>
      </c>
      <c r="I17" s="91">
        <v>587008</v>
      </c>
      <c r="J17" s="91">
        <v>0</v>
      </c>
      <c r="K17" s="91">
        <v>948199</v>
      </c>
      <c r="L17" s="91">
        <v>948199</v>
      </c>
      <c r="M17" s="91">
        <v>948199</v>
      </c>
      <c r="N17" s="91">
        <v>2844597</v>
      </c>
      <c r="O17" s="91">
        <v>2342186</v>
      </c>
      <c r="P17" s="91">
        <v>4557783</v>
      </c>
      <c r="Q17" s="91">
        <v>0</v>
      </c>
      <c r="R17" s="91">
        <v>0</v>
      </c>
      <c r="S17" s="91">
        <v>11639026</v>
      </c>
      <c r="T17" s="91">
        <v>490453</v>
      </c>
      <c r="U17" s="55">
        <f t="shared" si="0"/>
        <v>42524373</v>
      </c>
    </row>
    <row r="18" spans="1:22" ht="13.5" thickBot="1">
      <c r="B18" s="75">
        <v>17</v>
      </c>
      <c r="C18" s="78" t="s">
        <v>36</v>
      </c>
      <c r="D18" s="97">
        <f>SUM(D14:D17)</f>
        <v>119243576</v>
      </c>
      <c r="E18" s="97">
        <f>SUM(E14:E17)</f>
        <v>125784486</v>
      </c>
      <c r="F18" s="97">
        <f t="shared" ref="F18:T18" si="1">SUM(F14:F17)</f>
        <v>343771064</v>
      </c>
      <c r="G18" s="97">
        <f t="shared" si="1"/>
        <v>354778613</v>
      </c>
      <c r="H18" s="97">
        <f t="shared" si="1"/>
        <v>878687658</v>
      </c>
      <c r="I18" s="97">
        <f t="shared" si="1"/>
        <v>80023221</v>
      </c>
      <c r="J18" s="97">
        <f t="shared" si="1"/>
        <v>78968322</v>
      </c>
      <c r="K18" s="97">
        <f t="shared" si="1"/>
        <v>344051467</v>
      </c>
      <c r="L18" s="97">
        <f t="shared" si="1"/>
        <v>219966556</v>
      </c>
      <c r="M18" s="97">
        <f t="shared" si="1"/>
        <v>511788372</v>
      </c>
      <c r="N18" s="97">
        <f t="shared" si="1"/>
        <v>1075806395</v>
      </c>
      <c r="O18" s="97">
        <f t="shared" si="1"/>
        <v>809921249</v>
      </c>
      <c r="P18" s="97">
        <f t="shared" si="1"/>
        <v>1035829543</v>
      </c>
      <c r="Q18" s="97">
        <f t="shared" si="1"/>
        <v>351443373</v>
      </c>
      <c r="R18" s="97">
        <f t="shared" si="1"/>
        <v>5557650</v>
      </c>
      <c r="S18" s="97">
        <f t="shared" si="1"/>
        <v>456270958</v>
      </c>
      <c r="T18" s="97">
        <f t="shared" si="1"/>
        <v>332494911</v>
      </c>
      <c r="U18" s="97">
        <f t="shared" si="0"/>
        <v>6048581019</v>
      </c>
    </row>
    <row r="19" spans="1:22" ht="13.5" thickTop="1">
      <c r="B19" s="75">
        <v>18</v>
      </c>
      <c r="C19" s="79" t="s">
        <v>90</v>
      </c>
      <c r="D19" s="92">
        <f t="shared" ref="D19:T19" si="2">+D18/(D6*1000)</f>
        <v>3129.752650918635</v>
      </c>
      <c r="E19" s="92">
        <f t="shared" si="2"/>
        <v>666.93788971367974</v>
      </c>
      <c r="F19" s="92">
        <f t="shared" si="2"/>
        <v>579.42198550480362</v>
      </c>
      <c r="G19" s="92">
        <f t="shared" si="2"/>
        <v>625.82221379431996</v>
      </c>
      <c r="H19" s="92">
        <f t="shared" si="2"/>
        <v>1075.7684353574928</v>
      </c>
      <c r="I19" s="92">
        <f t="shared" si="2"/>
        <v>318.05731717011128</v>
      </c>
      <c r="J19" s="92">
        <f t="shared" si="2"/>
        <v>436.04816123688568</v>
      </c>
      <c r="K19" s="92">
        <f t="shared" si="2"/>
        <v>751.69645400917636</v>
      </c>
      <c r="L19" s="92">
        <f t="shared" si="2"/>
        <v>746.91530050933784</v>
      </c>
      <c r="M19" s="92">
        <f t="shared" si="2"/>
        <v>1032.6641888619854</v>
      </c>
      <c r="N19" s="92">
        <f t="shared" si="2"/>
        <v>862.16252203878821</v>
      </c>
      <c r="O19" s="92">
        <f t="shared" si="2"/>
        <v>813.17394477911648</v>
      </c>
      <c r="P19" s="92">
        <f t="shared" si="2"/>
        <v>670.39644230146916</v>
      </c>
      <c r="Q19" s="92">
        <f t="shared" si="2"/>
        <v>594.35713343480472</v>
      </c>
      <c r="R19" s="92">
        <f t="shared" si="2"/>
        <v>347.35312499999998</v>
      </c>
      <c r="S19" s="92">
        <f t="shared" si="2"/>
        <v>645.17952205882352</v>
      </c>
      <c r="T19" s="92">
        <f t="shared" si="2"/>
        <v>1147.7214739385572</v>
      </c>
      <c r="U19" s="92">
        <f>+U18/(U6*1000)</f>
        <v>753.29485260601552</v>
      </c>
    </row>
    <row r="20" spans="1:22">
      <c r="A20" s="74">
        <v>500</v>
      </c>
      <c r="B20" s="75">
        <v>19</v>
      </c>
      <c r="C20" s="74" t="s">
        <v>99</v>
      </c>
      <c r="D20" s="91">
        <v>56831</v>
      </c>
      <c r="E20" s="91">
        <v>45596</v>
      </c>
      <c r="F20" s="91">
        <v>191030</v>
      </c>
      <c r="G20" s="91">
        <v>79852</v>
      </c>
      <c r="H20" s="91">
        <v>571600</v>
      </c>
      <c r="I20" s="91">
        <v>97491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25706</v>
      </c>
      <c r="P20" s="91">
        <v>16396216</v>
      </c>
      <c r="Q20" s="91">
        <v>87746</v>
      </c>
      <c r="R20" s="91">
        <v>0</v>
      </c>
      <c r="S20" s="91">
        <v>192179</v>
      </c>
      <c r="T20" s="91">
        <v>299719</v>
      </c>
      <c r="U20" s="91">
        <f t="shared" ref="U20:U34" si="3">SUM(D20:M20)+SUM(O20:T20)</f>
        <v>18043966</v>
      </c>
      <c r="V20" s="74">
        <v>500</v>
      </c>
    </row>
    <row r="21" spans="1:22">
      <c r="A21" s="74">
        <v>501</v>
      </c>
      <c r="B21" s="75">
        <v>20</v>
      </c>
      <c r="C21" s="74" t="s">
        <v>37</v>
      </c>
      <c r="D21" s="91">
        <v>0</v>
      </c>
      <c r="E21" s="91">
        <v>20657109</v>
      </c>
      <c r="F21" s="91">
        <v>79197671</v>
      </c>
      <c r="G21" s="91">
        <v>131063441</v>
      </c>
      <c r="H21" s="91">
        <v>45364783</v>
      </c>
      <c r="I21" s="91">
        <v>12131762</v>
      </c>
      <c r="J21" s="91">
        <v>21345038</v>
      </c>
      <c r="K21" s="91">
        <v>35497583</v>
      </c>
      <c r="L21" s="91">
        <v>24501492</v>
      </c>
      <c r="M21" s="91">
        <v>43724944</v>
      </c>
      <c r="N21" s="91">
        <v>103724019</v>
      </c>
      <c r="O21" s="91">
        <v>86524665</v>
      </c>
      <c r="P21" s="91">
        <v>171454601</v>
      </c>
      <c r="Q21" s="91">
        <v>129282273</v>
      </c>
      <c r="R21" s="91">
        <v>13355445</v>
      </c>
      <c r="S21" s="91">
        <v>91410507</v>
      </c>
      <c r="T21" s="91">
        <v>18768172</v>
      </c>
      <c r="U21" s="91">
        <f t="shared" si="3"/>
        <v>924279486</v>
      </c>
      <c r="V21" s="74">
        <v>501</v>
      </c>
    </row>
    <row r="22" spans="1:22">
      <c r="B22" s="75">
        <v>21</v>
      </c>
      <c r="C22" s="74" t="s">
        <v>38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f t="shared" si="3"/>
        <v>0</v>
      </c>
    </row>
    <row r="23" spans="1:22">
      <c r="A23" s="74">
        <v>502</v>
      </c>
      <c r="B23" s="75">
        <v>22</v>
      </c>
      <c r="C23" s="74" t="s">
        <v>39</v>
      </c>
      <c r="D23" s="91">
        <v>6726</v>
      </c>
      <c r="E23" s="91">
        <v>1489090</v>
      </c>
      <c r="F23" s="91">
        <v>0</v>
      </c>
      <c r="G23" s="91">
        <v>0</v>
      </c>
      <c r="H23" s="91">
        <v>31079</v>
      </c>
      <c r="I23" s="91">
        <v>18</v>
      </c>
      <c r="J23" s="91">
        <v>0</v>
      </c>
      <c r="K23" s="91">
        <v>2817013</v>
      </c>
      <c r="L23" s="91">
        <v>2809276</v>
      </c>
      <c r="M23" s="91">
        <v>2805955</v>
      </c>
      <c r="N23" s="91">
        <v>8432244</v>
      </c>
      <c r="O23" s="91">
        <v>8276929</v>
      </c>
      <c r="P23" s="91">
        <v>4209728</v>
      </c>
      <c r="Q23" s="91">
        <v>0</v>
      </c>
      <c r="R23" s="91">
        <v>0</v>
      </c>
      <c r="S23" s="91">
        <v>5648415</v>
      </c>
      <c r="T23" s="91">
        <v>0</v>
      </c>
      <c r="U23" s="91">
        <f t="shared" si="3"/>
        <v>28094229</v>
      </c>
      <c r="V23" s="74">
        <v>502</v>
      </c>
    </row>
    <row r="24" spans="1:22">
      <c r="A24" s="74">
        <v>503</v>
      </c>
      <c r="B24" s="75">
        <v>23</v>
      </c>
      <c r="C24" s="74" t="s">
        <v>40</v>
      </c>
      <c r="D24" s="91">
        <v>3655727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f t="shared" si="3"/>
        <v>3655727</v>
      </c>
      <c r="V24" s="74">
        <v>503</v>
      </c>
    </row>
    <row r="25" spans="1:22">
      <c r="A25" s="74">
        <v>504</v>
      </c>
      <c r="B25" s="75">
        <v>24</v>
      </c>
      <c r="C25" s="74" t="s">
        <v>41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f t="shared" si="3"/>
        <v>0</v>
      </c>
      <c r="V25" s="74">
        <v>504</v>
      </c>
    </row>
    <row r="26" spans="1:22">
      <c r="A26" s="74">
        <v>505</v>
      </c>
      <c r="B26" s="75">
        <v>25</v>
      </c>
      <c r="C26" s="74" t="s">
        <v>42</v>
      </c>
      <c r="D26" s="91">
        <v>0</v>
      </c>
      <c r="E26" s="91">
        <v>2113830</v>
      </c>
      <c r="F26" s="91">
        <v>2392798</v>
      </c>
      <c r="G26" s="91">
        <v>2617822</v>
      </c>
      <c r="H26" s="91">
        <v>0</v>
      </c>
      <c r="I26" s="91">
        <v>0</v>
      </c>
      <c r="J26" s="91">
        <v>1314264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5958</v>
      </c>
      <c r="Q26" s="91">
        <v>2935756</v>
      </c>
      <c r="R26" s="91">
        <v>971137</v>
      </c>
      <c r="S26" s="91">
        <v>27718</v>
      </c>
      <c r="T26" s="91">
        <v>0</v>
      </c>
      <c r="U26" s="91">
        <f t="shared" si="3"/>
        <v>12379283</v>
      </c>
      <c r="V26" s="74">
        <v>505</v>
      </c>
    </row>
    <row r="27" spans="1:22">
      <c r="A27" s="74">
        <v>506</v>
      </c>
      <c r="B27" s="75">
        <v>26</v>
      </c>
      <c r="C27" s="74" t="s">
        <v>43</v>
      </c>
      <c r="D27" s="91">
        <v>1739984</v>
      </c>
      <c r="E27" s="91">
        <v>4334676</v>
      </c>
      <c r="F27" s="91">
        <v>0</v>
      </c>
      <c r="G27" s="91">
        <v>0</v>
      </c>
      <c r="H27" s="91">
        <v>17884777</v>
      </c>
      <c r="I27" s="91">
        <v>3681887</v>
      </c>
      <c r="J27" s="91">
        <v>0</v>
      </c>
      <c r="K27" s="91">
        <v>1630831</v>
      </c>
      <c r="L27" s="91">
        <v>-2612326</v>
      </c>
      <c r="M27" s="91">
        <v>3066567</v>
      </c>
      <c r="N27" s="91">
        <v>2085072</v>
      </c>
      <c r="O27" s="91">
        <v>10696874</v>
      </c>
      <c r="P27" s="91">
        <v>-12919410</v>
      </c>
      <c r="Q27" s="91">
        <v>0</v>
      </c>
      <c r="R27" s="91">
        <v>0</v>
      </c>
      <c r="S27" s="91">
        <v>10584401</v>
      </c>
      <c r="T27" s="91">
        <v>4081592</v>
      </c>
      <c r="U27" s="91">
        <f t="shared" si="3"/>
        <v>42169853</v>
      </c>
      <c r="V27" s="74">
        <v>506</v>
      </c>
    </row>
    <row r="28" spans="1:22">
      <c r="A28" s="74">
        <v>507</v>
      </c>
      <c r="B28" s="75">
        <v>27</v>
      </c>
      <c r="C28" s="74" t="s">
        <v>44</v>
      </c>
      <c r="D28" s="91">
        <v>6246</v>
      </c>
      <c r="E28" s="91">
        <v>0</v>
      </c>
      <c r="F28" s="91">
        <v>34243</v>
      </c>
      <c r="G28" s="91">
        <v>874</v>
      </c>
      <c r="H28" s="91">
        <v>37178</v>
      </c>
      <c r="I28" s="91">
        <v>0</v>
      </c>
      <c r="J28" s="91">
        <v>0</v>
      </c>
      <c r="K28" s="91">
        <v>3850</v>
      </c>
      <c r="L28" s="91">
        <v>3850</v>
      </c>
      <c r="M28" s="91">
        <v>3850</v>
      </c>
      <c r="N28" s="91">
        <v>11550</v>
      </c>
      <c r="O28" s="91">
        <v>3311</v>
      </c>
      <c r="P28" s="91">
        <v>263196</v>
      </c>
      <c r="Q28" s="91">
        <v>0</v>
      </c>
      <c r="R28" s="91">
        <v>0</v>
      </c>
      <c r="S28" s="91">
        <v>1203</v>
      </c>
      <c r="T28" s="91">
        <v>3041</v>
      </c>
      <c r="U28" s="91">
        <f t="shared" si="3"/>
        <v>360842</v>
      </c>
      <c r="V28" s="74">
        <v>507</v>
      </c>
    </row>
    <row r="29" spans="1:22">
      <c r="A29" s="74">
        <v>509</v>
      </c>
      <c r="B29" s="75">
        <v>28</v>
      </c>
      <c r="C29" s="74" t="s">
        <v>45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f t="shared" si="3"/>
        <v>0</v>
      </c>
      <c r="V29" s="74">
        <v>509</v>
      </c>
    </row>
    <row r="30" spans="1:22">
      <c r="A30" s="74">
        <v>510</v>
      </c>
      <c r="B30" s="75">
        <v>29</v>
      </c>
      <c r="C30" s="74" t="s">
        <v>46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1346600</v>
      </c>
      <c r="P30" s="91">
        <v>539711</v>
      </c>
      <c r="Q30" s="91">
        <v>0</v>
      </c>
      <c r="R30" s="91">
        <v>0</v>
      </c>
      <c r="S30" s="91">
        <v>1511638</v>
      </c>
      <c r="T30" s="91">
        <v>5028</v>
      </c>
      <c r="U30" s="91">
        <f t="shared" si="3"/>
        <v>3402977</v>
      </c>
      <c r="V30" s="74">
        <v>510</v>
      </c>
    </row>
    <row r="31" spans="1:22">
      <c r="A31" s="74">
        <v>551</v>
      </c>
      <c r="B31" s="75">
        <v>30</v>
      </c>
      <c r="C31" s="74" t="s">
        <v>47</v>
      </c>
      <c r="D31" s="91">
        <v>225755</v>
      </c>
      <c r="E31" s="91">
        <v>416124</v>
      </c>
      <c r="F31" s="91">
        <v>3045</v>
      </c>
      <c r="G31" s="91">
        <v>500930</v>
      </c>
      <c r="H31" s="91">
        <v>3141444</v>
      </c>
      <c r="I31" s="91">
        <v>209753</v>
      </c>
      <c r="J31" s="91">
        <v>184471</v>
      </c>
      <c r="K31" s="91">
        <v>2681686</v>
      </c>
      <c r="L31" s="91">
        <v>2408766</v>
      </c>
      <c r="M31" s="91">
        <v>2140085</v>
      </c>
      <c r="N31" s="91">
        <v>7230537</v>
      </c>
      <c r="O31" s="91">
        <v>2296785</v>
      </c>
      <c r="P31" s="91">
        <v>8534063</v>
      </c>
      <c r="Q31" s="91">
        <v>552149</v>
      </c>
      <c r="R31" s="91">
        <v>0</v>
      </c>
      <c r="S31" s="91">
        <v>1441379</v>
      </c>
      <c r="T31" s="91">
        <v>515248</v>
      </c>
      <c r="U31" s="91">
        <f t="shared" si="3"/>
        <v>25251683</v>
      </c>
      <c r="V31" s="74">
        <v>551</v>
      </c>
    </row>
    <row r="32" spans="1:22">
      <c r="A32" s="74">
        <v>512</v>
      </c>
      <c r="B32" s="75">
        <v>31</v>
      </c>
      <c r="C32" s="74" t="s">
        <v>48</v>
      </c>
      <c r="D32" s="91">
        <v>164458</v>
      </c>
      <c r="E32" s="91">
        <v>2448463</v>
      </c>
      <c r="F32" s="91">
        <v>0</v>
      </c>
      <c r="G32" s="91">
        <v>0</v>
      </c>
      <c r="H32" s="91">
        <v>15993970</v>
      </c>
      <c r="I32" s="91">
        <v>1788302</v>
      </c>
      <c r="J32" s="91">
        <v>0</v>
      </c>
      <c r="K32" s="91">
        <v>11140805</v>
      </c>
      <c r="L32" s="91">
        <v>5719032</v>
      </c>
      <c r="M32" s="91">
        <v>8712884</v>
      </c>
      <c r="N32" s="91">
        <v>25572721</v>
      </c>
      <c r="O32" s="91">
        <v>13486036</v>
      </c>
      <c r="P32" s="91">
        <v>23962462</v>
      </c>
      <c r="Q32" s="91">
        <v>0</v>
      </c>
      <c r="R32" s="91">
        <v>0</v>
      </c>
      <c r="S32" s="91">
        <v>7944104</v>
      </c>
      <c r="T32" s="91">
        <v>7060084</v>
      </c>
      <c r="U32" s="91">
        <f t="shared" si="3"/>
        <v>98420600</v>
      </c>
      <c r="V32" s="74">
        <v>512</v>
      </c>
    </row>
    <row r="33" spans="1:22">
      <c r="A33" s="74">
        <v>513</v>
      </c>
      <c r="B33" s="75">
        <v>32</v>
      </c>
      <c r="C33" s="74" t="s">
        <v>49</v>
      </c>
      <c r="D33" s="91">
        <v>721856</v>
      </c>
      <c r="E33" s="91">
        <v>1020130</v>
      </c>
      <c r="F33" s="91">
        <v>1285471</v>
      </c>
      <c r="G33" s="91">
        <v>1246435</v>
      </c>
      <c r="H33" s="91">
        <v>10163144</v>
      </c>
      <c r="I33" s="91">
        <v>955412</v>
      </c>
      <c r="J33" s="91">
        <v>2593345</v>
      </c>
      <c r="K33" s="91">
        <v>4518436</v>
      </c>
      <c r="L33" s="91">
        <v>1407896</v>
      </c>
      <c r="M33" s="91">
        <v>2127173</v>
      </c>
      <c r="N33" s="91">
        <v>8053505</v>
      </c>
      <c r="O33" s="91">
        <v>4313740</v>
      </c>
      <c r="P33" s="91">
        <v>7817940</v>
      </c>
      <c r="Q33" s="91">
        <v>1952086</v>
      </c>
      <c r="R33" s="91">
        <v>177184</v>
      </c>
      <c r="S33" s="91">
        <v>1500466</v>
      </c>
      <c r="T33" s="91">
        <v>1683796</v>
      </c>
      <c r="U33" s="91">
        <f t="shared" si="3"/>
        <v>43484510</v>
      </c>
      <c r="V33" s="74">
        <v>513</v>
      </c>
    </row>
    <row r="34" spans="1:22">
      <c r="A34" s="74">
        <v>514</v>
      </c>
      <c r="B34" s="75">
        <v>33</v>
      </c>
      <c r="C34" s="74" t="s">
        <v>50</v>
      </c>
      <c r="D34" s="91">
        <v>64240</v>
      </c>
      <c r="E34" s="91">
        <v>266812</v>
      </c>
      <c r="F34" s="91">
        <v>0</v>
      </c>
      <c r="G34" s="91">
        <v>0</v>
      </c>
      <c r="H34" s="91">
        <v>1078857</v>
      </c>
      <c r="I34" s="91">
        <v>124725</v>
      </c>
      <c r="J34" s="91">
        <v>0</v>
      </c>
      <c r="K34" s="91">
        <v>165029</v>
      </c>
      <c r="L34" s="91">
        <v>264114</v>
      </c>
      <c r="M34" s="91">
        <v>316315</v>
      </c>
      <c r="N34" s="91">
        <v>745458</v>
      </c>
      <c r="O34" s="91">
        <v>1237313</v>
      </c>
      <c r="P34" s="91">
        <v>2669801</v>
      </c>
      <c r="Q34" s="91">
        <v>0</v>
      </c>
      <c r="R34" s="91">
        <v>0</v>
      </c>
      <c r="S34" s="91">
        <v>1182830</v>
      </c>
      <c r="T34" s="91">
        <v>289616</v>
      </c>
      <c r="U34" s="91">
        <f t="shared" si="3"/>
        <v>7659652</v>
      </c>
      <c r="V34" s="74">
        <v>514</v>
      </c>
    </row>
    <row r="35" spans="1:22" ht="13.5" thickBot="1">
      <c r="B35" s="75">
        <v>34</v>
      </c>
      <c r="C35" s="93" t="s">
        <v>51</v>
      </c>
      <c r="D35" s="96">
        <f>SUM(D20:D34)</f>
        <v>6641823</v>
      </c>
      <c r="E35" s="96">
        <f t="shared" ref="E35:U35" si="4">SUM(E20:E34)</f>
        <v>32791830</v>
      </c>
      <c r="F35" s="96">
        <f t="shared" si="4"/>
        <v>83104258</v>
      </c>
      <c r="G35" s="96">
        <f t="shared" si="4"/>
        <v>135509354</v>
      </c>
      <c r="H35" s="96">
        <f t="shared" si="4"/>
        <v>94266832</v>
      </c>
      <c r="I35" s="96">
        <f t="shared" si="4"/>
        <v>18989350</v>
      </c>
      <c r="J35" s="96">
        <f t="shared" si="4"/>
        <v>25437118</v>
      </c>
      <c r="K35" s="96">
        <f t="shared" si="4"/>
        <v>58455233</v>
      </c>
      <c r="L35" s="96">
        <f t="shared" si="4"/>
        <v>34502100</v>
      </c>
      <c r="M35" s="96">
        <f t="shared" si="4"/>
        <v>62897773</v>
      </c>
      <c r="N35" s="96">
        <f t="shared" si="4"/>
        <v>155855106</v>
      </c>
      <c r="O35" s="96">
        <f t="shared" si="4"/>
        <v>128207959</v>
      </c>
      <c r="P35" s="96">
        <f t="shared" si="4"/>
        <v>222934266</v>
      </c>
      <c r="Q35" s="96">
        <f t="shared" si="4"/>
        <v>134810010</v>
      </c>
      <c r="R35" s="96">
        <f t="shared" si="4"/>
        <v>14503766</v>
      </c>
      <c r="S35" s="96">
        <f t="shared" si="4"/>
        <v>121444840</v>
      </c>
      <c r="T35" s="96">
        <f t="shared" si="4"/>
        <v>32706296</v>
      </c>
      <c r="U35" s="96">
        <f t="shared" si="4"/>
        <v>1207202808</v>
      </c>
    </row>
    <row r="36" spans="1:22" ht="13.5" thickTop="1">
      <c r="B36" s="75">
        <v>35</v>
      </c>
      <c r="C36" s="79" t="s">
        <v>52</v>
      </c>
      <c r="D36" s="98">
        <f t="shared" ref="D36:U36" si="5">+D35/D13</f>
        <v>2.6850945387068996E-2</v>
      </c>
      <c r="E36" s="98">
        <f t="shared" si="5"/>
        <v>2.5302259869568303E-2</v>
      </c>
      <c r="F36" s="98">
        <f t="shared" si="5"/>
        <v>6.45091177529932E-2</v>
      </c>
      <c r="G36" s="98">
        <f t="shared" si="5"/>
        <v>5.3420385073285344E-2</v>
      </c>
      <c r="H36" s="98">
        <f t="shared" si="5"/>
        <v>2.005776711909335E-2</v>
      </c>
      <c r="I36" s="98">
        <f t="shared" si="5"/>
        <v>0.18237421126936412</v>
      </c>
      <c r="J36" s="98">
        <f t="shared" si="5"/>
        <v>9.9643600581320199E-2</v>
      </c>
      <c r="K36" s="98">
        <f t="shared" si="5"/>
        <v>2.2719104298365111E-2</v>
      </c>
      <c r="L36" s="98">
        <f t="shared" si="5"/>
        <v>2.0697083328584293E-2</v>
      </c>
      <c r="M36" s="98">
        <f t="shared" si="5"/>
        <v>1.9080532405139246E-2</v>
      </c>
      <c r="N36" s="98">
        <f t="shared" si="5"/>
        <v>2.0680326071019366E-2</v>
      </c>
      <c r="O36" s="98">
        <f t="shared" si="5"/>
        <v>2.0992304391130794E-2</v>
      </c>
      <c r="P36" s="98">
        <f t="shared" si="5"/>
        <v>2.2672049832197703E-2</v>
      </c>
      <c r="Q36" s="98">
        <f t="shared" si="5"/>
        <v>5.3136604539294911E-2</v>
      </c>
      <c r="R36" s="98">
        <f t="shared" si="5"/>
        <v>0.14392511883143302</v>
      </c>
      <c r="S36" s="98">
        <f t="shared" si="5"/>
        <v>2.2744170306294307E-2</v>
      </c>
      <c r="T36" s="98">
        <f t="shared" si="5"/>
        <v>1.5973708527634568E-2</v>
      </c>
      <c r="U36" s="98">
        <f t="shared" si="5"/>
        <v>2.7480675088803211E-2</v>
      </c>
    </row>
    <row r="37" spans="1:22">
      <c r="B37" s="75"/>
      <c r="C37" s="74" t="s">
        <v>95</v>
      </c>
      <c r="D37" s="99">
        <f>+D36*1000</f>
        <v>26.850945387068997</v>
      </c>
      <c r="E37" s="99">
        <f t="shared" ref="E37:U37" si="6">+E36*1000</f>
        <v>25.302259869568303</v>
      </c>
      <c r="F37" s="99">
        <f t="shared" si="6"/>
        <v>64.509117752993205</v>
      </c>
      <c r="G37" s="99">
        <f t="shared" si="6"/>
        <v>53.420385073285345</v>
      </c>
      <c r="H37" s="99">
        <f t="shared" si="6"/>
        <v>20.057767119093349</v>
      </c>
      <c r="I37" s="99">
        <f t="shared" si="6"/>
        <v>182.37421126936411</v>
      </c>
      <c r="J37" s="99">
        <f t="shared" si="6"/>
        <v>99.6436005813202</v>
      </c>
      <c r="K37" s="99">
        <f t="shared" si="6"/>
        <v>22.71910429836511</v>
      </c>
      <c r="L37" s="99">
        <f t="shared" si="6"/>
        <v>20.697083328584295</v>
      </c>
      <c r="M37" s="99">
        <f t="shared" si="6"/>
        <v>19.080532405139245</v>
      </c>
      <c r="N37" s="99">
        <f t="shared" si="6"/>
        <v>20.680326071019365</v>
      </c>
      <c r="O37" s="99">
        <f t="shared" si="6"/>
        <v>20.992304391130794</v>
      </c>
      <c r="P37" s="99">
        <f t="shared" si="6"/>
        <v>22.672049832197704</v>
      </c>
      <c r="Q37" s="99">
        <f t="shared" si="6"/>
        <v>53.136604539294915</v>
      </c>
      <c r="R37" s="99">
        <f t="shared" si="6"/>
        <v>143.92511883143302</v>
      </c>
      <c r="S37" s="99">
        <f t="shared" si="6"/>
        <v>22.744170306294308</v>
      </c>
      <c r="T37" s="99">
        <f t="shared" si="6"/>
        <v>15.973708527634567</v>
      </c>
      <c r="U37" s="99">
        <f t="shared" si="6"/>
        <v>27.48067508880321</v>
      </c>
    </row>
    <row r="38" spans="1:22">
      <c r="C38" s="74" t="s">
        <v>88</v>
      </c>
      <c r="D38" s="99">
        <f>+D21/(D13/1000)</f>
        <v>0</v>
      </c>
      <c r="E38" s="99">
        <f t="shared" ref="E38:U38" si="7">+E21/(E13/1000)</f>
        <v>15.93907812012926</v>
      </c>
      <c r="F38" s="99">
        <f>+F21/(F13/1000)</f>
        <v>61.476656037309354</v>
      </c>
      <c r="G38" s="99">
        <f t="shared" si="7"/>
        <v>51.667720940133876</v>
      </c>
      <c r="H38" s="99">
        <f t="shared" si="7"/>
        <v>9.6525600098898519</v>
      </c>
      <c r="I38" s="99">
        <f t="shared" si="7"/>
        <v>116.51375776725604</v>
      </c>
      <c r="J38" s="99">
        <f t="shared" si="7"/>
        <v>83.613892142384273</v>
      </c>
      <c r="K38" s="99">
        <f t="shared" si="7"/>
        <v>13.796425899403603</v>
      </c>
      <c r="L38" s="99">
        <f t="shared" si="7"/>
        <v>14.697929157895937</v>
      </c>
      <c r="M38" s="99">
        <f t="shared" si="7"/>
        <v>13.264304459633234</v>
      </c>
      <c r="N38" s="99">
        <f t="shared" si="7"/>
        <v>13.763081552917543</v>
      </c>
      <c r="O38" s="99">
        <f t="shared" si="7"/>
        <v>14.167233603809425</v>
      </c>
      <c r="P38" s="99">
        <f t="shared" si="7"/>
        <v>17.436652191599716</v>
      </c>
      <c r="Q38" s="99">
        <f t="shared" si="7"/>
        <v>50.957796192895202</v>
      </c>
      <c r="R38" s="99">
        <f t="shared" si="7"/>
        <v>132.52999315292786</v>
      </c>
      <c r="S38" s="99">
        <f t="shared" si="7"/>
        <v>17.119345202255673</v>
      </c>
      <c r="T38" s="99">
        <f t="shared" si="7"/>
        <v>9.1663485563914762</v>
      </c>
      <c r="U38" s="99">
        <f t="shared" si="7"/>
        <v>21.040229593312905</v>
      </c>
    </row>
    <row r="39" spans="1:22">
      <c r="C39" s="74" t="s">
        <v>92</v>
      </c>
      <c r="D39" s="99">
        <f>+D37-D38</f>
        <v>26.850945387068997</v>
      </c>
      <c r="E39" s="99">
        <f t="shared" ref="E39:U39" si="8">+E37-E38</f>
        <v>9.3631817494390432</v>
      </c>
      <c r="F39" s="99">
        <f t="shared" si="8"/>
        <v>3.0324617156838514</v>
      </c>
      <c r="G39" s="99">
        <f t="shared" si="8"/>
        <v>1.7526641331514696</v>
      </c>
      <c r="H39" s="99">
        <f t="shared" si="8"/>
        <v>10.405207109203497</v>
      </c>
      <c r="I39" s="99">
        <f t="shared" si="8"/>
        <v>65.860453502108072</v>
      </c>
      <c r="J39" s="99">
        <f t="shared" si="8"/>
        <v>16.029708438935927</v>
      </c>
      <c r="K39" s="99">
        <f t="shared" si="8"/>
        <v>8.9226783989615068</v>
      </c>
      <c r="L39" s="99">
        <f t="shared" si="8"/>
        <v>5.9991541706883584</v>
      </c>
      <c r="M39" s="99">
        <f t="shared" si="8"/>
        <v>5.8162279455060109</v>
      </c>
      <c r="N39" s="99">
        <f t="shared" si="8"/>
        <v>6.9172445181018229</v>
      </c>
      <c r="O39" s="99">
        <f t="shared" si="8"/>
        <v>6.8250707873213692</v>
      </c>
      <c r="P39" s="99">
        <f t="shared" si="8"/>
        <v>5.2353976405979878</v>
      </c>
      <c r="Q39" s="99">
        <f t="shared" si="8"/>
        <v>2.1788083463997125</v>
      </c>
      <c r="R39" s="99">
        <f t="shared" si="8"/>
        <v>11.395125678505167</v>
      </c>
      <c r="S39" s="99">
        <f t="shared" si="8"/>
        <v>5.624825104038635</v>
      </c>
      <c r="T39" s="99">
        <f t="shared" si="8"/>
        <v>6.8073599712430912</v>
      </c>
      <c r="U39" s="99">
        <f t="shared" si="8"/>
        <v>6.4404454954903052</v>
      </c>
    </row>
    <row r="40" spans="1:22" s="90" customFormat="1">
      <c r="C40" s="104" t="s">
        <v>89</v>
      </c>
      <c r="D40" s="105">
        <f>+(((D35-D24-D28-D29)*0.2)+D29)/(D13/1000)</f>
        <v>2.4093321852045002</v>
      </c>
      <c r="E40" s="105">
        <f t="shared" ref="E40:U40" si="9">+(((E35-E21-E28-E29)*0.2)+E29)/(E13/1000)</f>
        <v>1.8726363498878091</v>
      </c>
      <c r="F40" s="105">
        <f>+(((F35-F21-F28-F29)*0.2)+F29)/(F13/1000)</f>
        <v>0.60117616374385219</v>
      </c>
      <c r="G40" s="105">
        <f t="shared" si="9"/>
        <v>0.3504639171193617</v>
      </c>
      <c r="H40" s="105">
        <f t="shared" si="9"/>
        <v>2.079459300854702</v>
      </c>
      <c r="I40" s="105">
        <f>+(((I35-I21-I28-I29)*0.2)+I29)/(I13/1000)</f>
        <v>13.172090700421618</v>
      </c>
      <c r="J40" s="105">
        <f t="shared" si="9"/>
        <v>3.2059416877871834</v>
      </c>
      <c r="K40" s="105">
        <f t="shared" si="9"/>
        <v>1.784236412995952</v>
      </c>
      <c r="L40" s="105">
        <f t="shared" si="9"/>
        <v>1.1993689273504606</v>
      </c>
      <c r="M40" s="105">
        <f t="shared" si="9"/>
        <v>1.1630120035662748</v>
      </c>
      <c r="N40" s="105">
        <f t="shared" si="9"/>
        <v>1.3831423910238252</v>
      </c>
      <c r="O40" s="105">
        <f t="shared" si="9"/>
        <v>1.3649057312473978</v>
      </c>
      <c r="P40" s="105">
        <f t="shared" si="9"/>
        <v>1.0417262076680567</v>
      </c>
      <c r="Q40" s="105">
        <f t="shared" si="9"/>
        <v>0.43576166927994214</v>
      </c>
      <c r="R40" s="105">
        <f t="shared" si="9"/>
        <v>2.2790251357010312</v>
      </c>
      <c r="S40" s="105">
        <f t="shared" si="9"/>
        <v>1.1249199612780201</v>
      </c>
      <c r="T40" s="105">
        <f t="shared" si="9"/>
        <v>1.3611749502321848</v>
      </c>
      <c r="U40" s="105">
        <f t="shared" si="9"/>
        <v>1.2864462629988276</v>
      </c>
    </row>
    <row r="41" spans="1:22" s="90" customFormat="1">
      <c r="C41" s="106" t="s">
        <v>94</v>
      </c>
      <c r="D41" s="107">
        <f>+(((D35-D24-D28-D29)*0.8)+D28)/(D13/1000)</f>
        <v>9.6625794897295023</v>
      </c>
      <c r="E41" s="107">
        <f t="shared" ref="E41:U41" si="10">+(((E35-E21-E28-E29)*0.8)+E28)/(E13/1000)</f>
        <v>7.4905453995512365</v>
      </c>
      <c r="F41" s="107">
        <f>+(((F35-F21-F28-F29)*0.8)+F28)/(F13/1000)</f>
        <v>2.4312855519399874</v>
      </c>
      <c r="G41" s="107">
        <f t="shared" si="10"/>
        <v>1.4022002160321052</v>
      </c>
      <c r="H41" s="107">
        <f t="shared" si="10"/>
        <v>8.3257478083487975</v>
      </c>
      <c r="I41" s="107">
        <f t="shared" si="10"/>
        <v>52.688362801686473</v>
      </c>
      <c r="J41" s="107">
        <f t="shared" si="10"/>
        <v>12.823766751148733</v>
      </c>
      <c r="K41" s="107">
        <f t="shared" si="10"/>
        <v>7.138441985965553</v>
      </c>
      <c r="L41" s="107">
        <f t="shared" si="10"/>
        <v>4.7997852433378947</v>
      </c>
      <c r="M41" s="107">
        <f t="shared" si="10"/>
        <v>4.6532159419397372</v>
      </c>
      <c r="N41" s="107">
        <f t="shared" si="10"/>
        <v>5.5341021270779995</v>
      </c>
      <c r="O41" s="107">
        <f t="shared" si="10"/>
        <v>5.460165056073973</v>
      </c>
      <c r="P41" s="107">
        <f t="shared" si="10"/>
        <v>4.1936714329299303</v>
      </c>
      <c r="Q41" s="107">
        <f t="shared" si="10"/>
        <v>1.7430466771197686</v>
      </c>
      <c r="R41" s="107">
        <f t="shared" si="10"/>
        <v>9.1161005428041246</v>
      </c>
      <c r="S41" s="107">
        <f t="shared" si="10"/>
        <v>4.4999051427606132</v>
      </c>
      <c r="T41" s="107">
        <f t="shared" si="10"/>
        <v>5.4461850210109075</v>
      </c>
      <c r="U41" s="107">
        <f t="shared" si="10"/>
        <v>5.1539992324914792</v>
      </c>
    </row>
    <row r="42" spans="1:22" ht="13.5" thickBot="1">
      <c r="B42" s="75"/>
      <c r="C42" s="78" t="s">
        <v>53</v>
      </c>
      <c r="D42" s="96">
        <f>+D35-D24</f>
        <v>2986096</v>
      </c>
      <c r="E42" s="96">
        <f>+E35-E21</f>
        <v>12134721</v>
      </c>
      <c r="F42" s="96">
        <f>+F35-F21</f>
        <v>3906587</v>
      </c>
      <c r="G42" s="96">
        <f t="shared" ref="G42:U42" si="11">+G35-G21</f>
        <v>4445913</v>
      </c>
      <c r="H42" s="96">
        <f t="shared" si="11"/>
        <v>48902049</v>
      </c>
      <c r="I42" s="96">
        <f t="shared" si="11"/>
        <v>6857588</v>
      </c>
      <c r="J42" s="96">
        <f t="shared" si="11"/>
        <v>4092080</v>
      </c>
      <c r="K42" s="96">
        <f t="shared" si="11"/>
        <v>22957650</v>
      </c>
      <c r="L42" s="96">
        <f t="shared" si="11"/>
        <v>10000608</v>
      </c>
      <c r="M42" s="96">
        <f t="shared" si="11"/>
        <v>19172829</v>
      </c>
      <c r="N42" s="96">
        <f t="shared" si="11"/>
        <v>52131087</v>
      </c>
      <c r="O42" s="96">
        <f t="shared" si="11"/>
        <v>41683294</v>
      </c>
      <c r="P42" s="96">
        <f t="shared" si="11"/>
        <v>51479665</v>
      </c>
      <c r="Q42" s="96">
        <f t="shared" si="11"/>
        <v>5527737</v>
      </c>
      <c r="R42" s="96">
        <f t="shared" si="11"/>
        <v>1148321</v>
      </c>
      <c r="S42" s="96">
        <f t="shared" si="11"/>
        <v>30034333</v>
      </c>
      <c r="T42" s="96">
        <f t="shared" si="11"/>
        <v>13938124</v>
      </c>
      <c r="U42" s="96">
        <f t="shared" si="11"/>
        <v>282923322</v>
      </c>
    </row>
    <row r="43" spans="1:22" ht="13.5" thickTop="1">
      <c r="B43" s="75">
        <v>36</v>
      </c>
      <c r="C43" s="74" t="s">
        <v>54</v>
      </c>
      <c r="D43" s="76" t="s">
        <v>55</v>
      </c>
      <c r="E43" s="76" t="s">
        <v>55</v>
      </c>
      <c r="F43" s="76" t="s">
        <v>55</v>
      </c>
      <c r="G43" s="76" t="s">
        <v>55</v>
      </c>
      <c r="H43" s="76" t="s">
        <v>55</v>
      </c>
      <c r="I43" s="76" t="s">
        <v>55</v>
      </c>
      <c r="J43" s="76" t="s">
        <v>55</v>
      </c>
      <c r="K43" s="76" t="s">
        <v>55</v>
      </c>
      <c r="L43" s="76" t="s">
        <v>55</v>
      </c>
      <c r="M43" s="76" t="s">
        <v>55</v>
      </c>
      <c r="N43" s="76" t="s">
        <v>55</v>
      </c>
      <c r="O43" s="76" t="s">
        <v>55</v>
      </c>
      <c r="P43" s="76" t="s">
        <v>55</v>
      </c>
      <c r="Q43" s="76" t="s">
        <v>55</v>
      </c>
      <c r="R43" s="76" t="s">
        <v>55</v>
      </c>
      <c r="S43" s="76" t="s">
        <v>55</v>
      </c>
      <c r="T43" s="76" t="s">
        <v>55</v>
      </c>
      <c r="U43" s="76" t="s">
        <v>55</v>
      </c>
    </row>
    <row r="44" spans="1:22">
      <c r="B44" s="75">
        <v>37</v>
      </c>
      <c r="C44" s="74" t="s">
        <v>56</v>
      </c>
      <c r="D44" s="76" t="s">
        <v>58</v>
      </c>
      <c r="E44" s="76" t="s">
        <v>58</v>
      </c>
      <c r="F44" s="76" t="s">
        <v>58</v>
      </c>
      <c r="G44" s="76" t="s">
        <v>58</v>
      </c>
      <c r="H44" s="76" t="s">
        <v>58</v>
      </c>
      <c r="I44" s="76" t="s">
        <v>58</v>
      </c>
      <c r="J44" s="76" t="s">
        <v>58</v>
      </c>
      <c r="K44" s="76" t="s">
        <v>58</v>
      </c>
      <c r="L44" s="76" t="s">
        <v>58</v>
      </c>
      <c r="M44" s="76" t="s">
        <v>58</v>
      </c>
      <c r="N44" s="76" t="s">
        <v>58</v>
      </c>
      <c r="O44" s="76" t="s">
        <v>58</v>
      </c>
      <c r="P44" s="76" t="s">
        <v>58</v>
      </c>
      <c r="Q44" s="76" t="s">
        <v>58</v>
      </c>
      <c r="R44" s="76" t="s">
        <v>58</v>
      </c>
      <c r="S44" s="76" t="s">
        <v>58</v>
      </c>
      <c r="T44" s="76" t="s">
        <v>58</v>
      </c>
      <c r="U44" s="76" t="s">
        <v>58</v>
      </c>
    </row>
    <row r="45" spans="1:22">
      <c r="B45" s="75">
        <v>38</v>
      </c>
      <c r="C45" s="74" t="s">
        <v>59</v>
      </c>
      <c r="D45" s="100">
        <v>0</v>
      </c>
      <c r="E45" s="87">
        <v>595236</v>
      </c>
      <c r="F45" s="100">
        <v>0</v>
      </c>
      <c r="G45" s="100">
        <v>0</v>
      </c>
      <c r="H45" s="64">
        <v>3309283</v>
      </c>
      <c r="I45" s="100">
        <v>0</v>
      </c>
      <c r="J45" s="100">
        <v>0</v>
      </c>
      <c r="K45" s="87">
        <v>1210133</v>
      </c>
      <c r="L45" s="87">
        <v>830460</v>
      </c>
      <c r="M45" s="87">
        <v>1490676</v>
      </c>
      <c r="N45" s="87">
        <v>3531269</v>
      </c>
      <c r="O45" s="87">
        <v>2687375</v>
      </c>
      <c r="P45" s="87">
        <v>5450917</v>
      </c>
      <c r="Q45" s="100">
        <v>0</v>
      </c>
      <c r="R45" s="100">
        <v>0</v>
      </c>
      <c r="S45" s="87">
        <v>2817478</v>
      </c>
      <c r="T45" s="87">
        <v>1537341</v>
      </c>
      <c r="U45" s="87">
        <f>SUM(D45:M45)+SUM(O45:T45)</f>
        <v>19928899</v>
      </c>
    </row>
    <row r="46" spans="1:22">
      <c r="B46" s="75">
        <v>39</v>
      </c>
      <c r="C46" s="74" t="s">
        <v>60</v>
      </c>
      <c r="D46" s="100">
        <v>0</v>
      </c>
      <c r="E46" s="87">
        <v>11941</v>
      </c>
      <c r="F46" s="100">
        <v>0</v>
      </c>
      <c r="G46" s="100">
        <v>0</v>
      </c>
      <c r="H46" s="64">
        <v>7956</v>
      </c>
      <c r="I46" s="100">
        <v>0</v>
      </c>
      <c r="J46" s="100">
        <v>0</v>
      </c>
      <c r="K46" s="87">
        <v>11272</v>
      </c>
      <c r="L46" s="87">
        <v>11397</v>
      </c>
      <c r="M46" s="87">
        <v>11179</v>
      </c>
      <c r="N46" s="87">
        <v>11262</v>
      </c>
      <c r="O46" s="87">
        <v>11923</v>
      </c>
      <c r="P46" s="87">
        <v>9227</v>
      </c>
      <c r="Q46" s="100">
        <v>0</v>
      </c>
      <c r="R46" s="100">
        <v>0</v>
      </c>
      <c r="S46" s="87">
        <v>9858</v>
      </c>
      <c r="T46" s="87">
        <v>7776</v>
      </c>
      <c r="U46" s="87">
        <f>+(E46*E45+H46*H45+K46*K45+L46*L45+M46*M45+O46*O45+P46*P45+S46*S45+T46*T45)/U45</f>
        <v>9798.4465899496008</v>
      </c>
    </row>
    <row r="47" spans="1:22">
      <c r="B47" s="75">
        <v>40</v>
      </c>
      <c r="C47" s="74" t="s">
        <v>61</v>
      </c>
      <c r="D47" s="101">
        <v>0</v>
      </c>
      <c r="E47" s="60">
        <v>33.591999999999999</v>
      </c>
      <c r="F47" s="101">
        <v>0</v>
      </c>
      <c r="G47" s="101">
        <v>0</v>
      </c>
      <c r="H47" s="65">
        <v>12.786</v>
      </c>
      <c r="I47" s="101">
        <v>0</v>
      </c>
      <c r="J47" s="101">
        <v>0</v>
      </c>
      <c r="K47" s="60">
        <v>0</v>
      </c>
      <c r="L47" s="60">
        <v>0</v>
      </c>
      <c r="M47" s="60">
        <v>0</v>
      </c>
      <c r="N47" s="60">
        <v>29.64</v>
      </c>
      <c r="O47" s="60">
        <v>32.847000000000001</v>
      </c>
      <c r="P47" s="60">
        <v>32.259</v>
      </c>
      <c r="Q47" s="101">
        <v>0</v>
      </c>
      <c r="R47" s="101">
        <v>0</v>
      </c>
      <c r="S47" s="60">
        <v>32.476999999999997</v>
      </c>
      <c r="T47" s="60">
        <v>11.858000000000001</v>
      </c>
      <c r="U47" s="60">
        <v>0</v>
      </c>
    </row>
    <row r="48" spans="1:22">
      <c r="B48" s="75">
        <v>41</v>
      </c>
      <c r="C48" s="74" t="s">
        <v>62</v>
      </c>
      <c r="D48" s="101">
        <v>0</v>
      </c>
      <c r="E48" s="60">
        <v>34.36</v>
      </c>
      <c r="F48" s="101">
        <v>0</v>
      </c>
      <c r="G48" s="101">
        <v>0</v>
      </c>
      <c r="H48" s="65">
        <v>12.446999999999999</v>
      </c>
      <c r="I48" s="101">
        <v>0</v>
      </c>
      <c r="J48" s="101">
        <v>0</v>
      </c>
      <c r="K48" s="60">
        <v>28.600999999999999</v>
      </c>
      <c r="L48" s="60">
        <v>28.875</v>
      </c>
      <c r="M48" s="60">
        <v>28.645</v>
      </c>
      <c r="N48" s="60">
        <v>28.684000000000001</v>
      </c>
      <c r="O48" s="60">
        <v>31.719000000000001</v>
      </c>
      <c r="P48" s="60">
        <v>31.15</v>
      </c>
      <c r="Q48" s="101">
        <v>0</v>
      </c>
      <c r="R48" s="101">
        <v>0</v>
      </c>
      <c r="S48" s="60">
        <v>31.823</v>
      </c>
      <c r="T48" s="60">
        <v>11.805999999999999</v>
      </c>
      <c r="U48" s="60">
        <v>0</v>
      </c>
    </row>
    <row r="49" spans="2:21">
      <c r="B49" s="75">
        <v>42</v>
      </c>
      <c r="C49" s="74" t="s">
        <v>63</v>
      </c>
      <c r="D49" s="101">
        <v>0</v>
      </c>
      <c r="E49" s="60">
        <v>1.4390000000000001</v>
      </c>
      <c r="F49" s="101">
        <v>0</v>
      </c>
      <c r="G49" s="101">
        <v>0</v>
      </c>
      <c r="H49" s="60">
        <v>0.78200000000000003</v>
      </c>
      <c r="I49" s="101">
        <v>0</v>
      </c>
      <c r="J49" s="101">
        <v>0</v>
      </c>
      <c r="K49" s="60">
        <v>1.2689999999999999</v>
      </c>
      <c r="L49" s="60">
        <v>1.2669999999999999</v>
      </c>
      <c r="M49" s="60">
        <v>1.2809999999999999</v>
      </c>
      <c r="N49" s="60">
        <v>1.2729999999999999</v>
      </c>
      <c r="O49" s="60">
        <v>1.33</v>
      </c>
      <c r="P49" s="60">
        <v>1.6879999999999999</v>
      </c>
      <c r="Q49" s="101">
        <v>0</v>
      </c>
      <c r="R49" s="101">
        <v>0</v>
      </c>
      <c r="S49" s="60">
        <v>1.6140000000000001</v>
      </c>
      <c r="T49" s="60">
        <v>0.75900000000000001</v>
      </c>
      <c r="U49" s="60">
        <v>0</v>
      </c>
    </row>
    <row r="50" spans="2:21">
      <c r="B50" s="75">
        <v>43</v>
      </c>
      <c r="C50" s="74" t="s">
        <v>64</v>
      </c>
      <c r="D50" s="101">
        <v>0</v>
      </c>
      <c r="E50" s="60">
        <v>1.6E-2</v>
      </c>
      <c r="F50" s="101">
        <v>0</v>
      </c>
      <c r="G50" s="101">
        <v>0</v>
      </c>
      <c r="H50" s="60">
        <v>8.9999999999999993E-3</v>
      </c>
      <c r="I50" s="101">
        <v>0</v>
      </c>
      <c r="J50" s="101">
        <v>0</v>
      </c>
      <c r="K50" s="60">
        <v>1.2999999999999999E-2</v>
      </c>
      <c r="L50" s="60">
        <v>1.4E-2</v>
      </c>
      <c r="M50" s="60">
        <v>1.2999999999999999E-2</v>
      </c>
      <c r="N50" s="60">
        <v>1.2999999999999999E-2</v>
      </c>
      <c r="O50" s="60">
        <v>1.4E-2</v>
      </c>
      <c r="P50" s="60">
        <v>1.7000000000000001E-2</v>
      </c>
      <c r="Q50" s="101">
        <v>0</v>
      </c>
      <c r="R50" s="101">
        <v>0</v>
      </c>
      <c r="S50" s="60">
        <v>1.7000000000000001E-2</v>
      </c>
      <c r="T50" s="60">
        <v>8.9999999999999993E-3</v>
      </c>
      <c r="U50" s="60">
        <v>0</v>
      </c>
    </row>
    <row r="51" spans="2:21">
      <c r="B51" s="75">
        <v>36</v>
      </c>
      <c r="C51" s="74" t="s">
        <v>54</v>
      </c>
      <c r="D51" s="76" t="s">
        <v>65</v>
      </c>
      <c r="E51" s="76" t="s">
        <v>65</v>
      </c>
      <c r="F51" s="76" t="s">
        <v>65</v>
      </c>
      <c r="G51" s="76" t="s">
        <v>65</v>
      </c>
      <c r="H51" s="76" t="s">
        <v>65</v>
      </c>
      <c r="I51" s="76" t="s">
        <v>65</v>
      </c>
      <c r="J51" s="76" t="s">
        <v>65</v>
      </c>
      <c r="K51" s="76" t="s">
        <v>65</v>
      </c>
      <c r="L51" s="76" t="s">
        <v>65</v>
      </c>
      <c r="M51" s="76" t="s">
        <v>65</v>
      </c>
      <c r="N51" s="76" t="s">
        <v>65</v>
      </c>
      <c r="O51" s="76" t="s">
        <v>65</v>
      </c>
      <c r="P51" s="76" t="s">
        <v>65</v>
      </c>
      <c r="Q51" s="76" t="s">
        <v>65</v>
      </c>
      <c r="R51" s="76" t="s">
        <v>65</v>
      </c>
      <c r="S51" s="76" t="s">
        <v>65</v>
      </c>
      <c r="T51" s="76" t="s">
        <v>65</v>
      </c>
      <c r="U51" s="76" t="s">
        <v>65</v>
      </c>
    </row>
    <row r="52" spans="2:21">
      <c r="B52" s="75">
        <v>37</v>
      </c>
      <c r="C52" s="74" t="s">
        <v>56</v>
      </c>
      <c r="D52" s="76" t="s">
        <v>66</v>
      </c>
      <c r="E52" s="76" t="s">
        <v>66</v>
      </c>
      <c r="F52" s="76" t="s">
        <v>66</v>
      </c>
      <c r="G52" s="76" t="s">
        <v>66</v>
      </c>
      <c r="H52" s="76" t="s">
        <v>66</v>
      </c>
      <c r="I52" s="76" t="s">
        <v>66</v>
      </c>
      <c r="J52" s="76" t="s">
        <v>66</v>
      </c>
      <c r="K52" s="76" t="s">
        <v>66</v>
      </c>
      <c r="L52" s="76" t="s">
        <v>66</v>
      </c>
      <c r="M52" s="76" t="s">
        <v>66</v>
      </c>
      <c r="N52" s="76" t="s">
        <v>66</v>
      </c>
      <c r="O52" s="76" t="s">
        <v>66</v>
      </c>
      <c r="P52" s="76" t="s">
        <v>66</v>
      </c>
      <c r="Q52" s="76" t="s">
        <v>66</v>
      </c>
      <c r="R52" s="76" t="s">
        <v>66</v>
      </c>
      <c r="S52" s="76" t="s">
        <v>66</v>
      </c>
      <c r="T52" s="76" t="s">
        <v>66</v>
      </c>
      <c r="U52" s="76" t="s">
        <v>66</v>
      </c>
    </row>
    <row r="53" spans="2:21">
      <c r="B53" s="75">
        <v>38</v>
      </c>
      <c r="C53" s="74" t="s">
        <v>59</v>
      </c>
      <c r="D53" s="102">
        <v>0</v>
      </c>
      <c r="E53" s="102">
        <v>0</v>
      </c>
      <c r="F53" s="64">
        <v>9348871</v>
      </c>
      <c r="G53" s="64">
        <v>17850615</v>
      </c>
      <c r="H53" s="100">
        <v>0</v>
      </c>
      <c r="I53" s="64">
        <v>1569575</v>
      </c>
      <c r="J53" s="64">
        <v>2903816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Q53" s="64">
        <v>17932546</v>
      </c>
      <c r="R53" s="64">
        <v>1822511</v>
      </c>
      <c r="S53" s="64">
        <v>247058</v>
      </c>
      <c r="T53" s="102">
        <v>0</v>
      </c>
      <c r="U53" s="64">
        <f>SUM(D53:M53)+SUM(O53:T53)</f>
        <v>51674992</v>
      </c>
    </row>
    <row r="54" spans="2:21">
      <c r="B54" s="75">
        <v>39</v>
      </c>
      <c r="C54" s="74" t="s">
        <v>60</v>
      </c>
      <c r="D54" s="102">
        <v>0</v>
      </c>
      <c r="E54" s="102">
        <v>0</v>
      </c>
      <c r="F54" s="64">
        <v>1035</v>
      </c>
      <c r="G54" s="64">
        <v>1059</v>
      </c>
      <c r="H54" s="100">
        <v>0</v>
      </c>
      <c r="I54" s="64">
        <v>1049</v>
      </c>
      <c r="J54" s="64">
        <v>1044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64">
        <v>1030</v>
      </c>
      <c r="R54" s="64">
        <v>1044</v>
      </c>
      <c r="S54" s="64">
        <v>1029</v>
      </c>
      <c r="T54" s="102">
        <v>0</v>
      </c>
      <c r="U54" s="64">
        <f>SUMPRODUCT(D54:T54,D53:T53)/U53</f>
        <v>1042.7751473091664</v>
      </c>
    </row>
    <row r="55" spans="2:21">
      <c r="B55" s="75">
        <v>40</v>
      </c>
      <c r="C55" s="74" t="s">
        <v>61</v>
      </c>
      <c r="D55" s="102">
        <v>0</v>
      </c>
      <c r="E55" s="102">
        <v>0</v>
      </c>
      <c r="F55" s="65">
        <v>8.4710000000000001</v>
      </c>
      <c r="G55" s="65">
        <v>7.3419999999999996</v>
      </c>
      <c r="H55" s="101">
        <v>0</v>
      </c>
      <c r="I55" s="65">
        <v>7.7290000000000001</v>
      </c>
      <c r="J55" s="65">
        <v>7.351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65">
        <v>7.2089999999999996</v>
      </c>
      <c r="R55" s="65">
        <v>7.3280000000000003</v>
      </c>
      <c r="S55" s="65">
        <v>7.0830000000000002</v>
      </c>
      <c r="T55" s="102">
        <v>0</v>
      </c>
      <c r="U55" s="65">
        <v>0</v>
      </c>
    </row>
    <row r="56" spans="2:21">
      <c r="B56" s="75">
        <v>41</v>
      </c>
      <c r="C56" s="74" t="s">
        <v>62</v>
      </c>
      <c r="D56" s="102">
        <v>0</v>
      </c>
      <c r="E56" s="102">
        <v>0</v>
      </c>
      <c r="F56" s="65">
        <v>8.4710000000000001</v>
      </c>
      <c r="G56" s="65">
        <v>7.3419999999999996</v>
      </c>
      <c r="H56" s="101">
        <v>0</v>
      </c>
      <c r="I56" s="65">
        <v>7.7290000000000001</v>
      </c>
      <c r="J56" s="65">
        <v>7.351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65">
        <v>7.2089999999999996</v>
      </c>
      <c r="R56" s="65">
        <v>7.3280000000000003</v>
      </c>
      <c r="S56" s="65">
        <v>7.0830000000000002</v>
      </c>
      <c r="T56" s="102">
        <v>0</v>
      </c>
      <c r="U56" s="65">
        <v>0</v>
      </c>
    </row>
    <row r="57" spans="2:21">
      <c r="B57" s="75">
        <v>42</v>
      </c>
      <c r="C57" s="74" t="s">
        <v>63</v>
      </c>
      <c r="D57" s="102">
        <v>0</v>
      </c>
      <c r="E57" s="102">
        <v>0</v>
      </c>
      <c r="F57" s="65">
        <v>8.1829999999999998</v>
      </c>
      <c r="G57" s="65">
        <v>6.931</v>
      </c>
      <c r="H57" s="101">
        <v>0</v>
      </c>
      <c r="I57" s="65">
        <v>7.3689999999999998</v>
      </c>
      <c r="J57" s="65">
        <v>7.04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65">
        <v>7.0019999999999998</v>
      </c>
      <c r="R57" s="65">
        <v>7.0179999999999998</v>
      </c>
      <c r="S57" s="65">
        <v>6.8860000000000001</v>
      </c>
      <c r="T57" s="102">
        <v>0</v>
      </c>
      <c r="U57" s="65">
        <v>0</v>
      </c>
    </row>
    <row r="58" spans="2:21">
      <c r="B58" s="75">
        <v>43</v>
      </c>
      <c r="C58" s="74" t="s">
        <v>64</v>
      </c>
      <c r="D58" s="102">
        <v>0</v>
      </c>
      <c r="E58" s="102">
        <v>0</v>
      </c>
      <c r="F58" s="65">
        <v>6.0999999999999999E-2</v>
      </c>
      <c r="G58" s="65">
        <v>5.1999999999999998E-2</v>
      </c>
      <c r="H58" s="101">
        <v>0</v>
      </c>
      <c r="I58" s="65">
        <v>0.11700000000000001</v>
      </c>
      <c r="J58" s="65">
        <v>8.4000000000000005E-2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65">
        <v>5.0999999999999997E-2</v>
      </c>
      <c r="R58" s="65">
        <v>0.13300000000000001</v>
      </c>
      <c r="S58" s="65">
        <v>0</v>
      </c>
      <c r="T58" s="102">
        <v>0</v>
      </c>
      <c r="U58" s="65">
        <v>0</v>
      </c>
    </row>
    <row r="59" spans="2:21">
      <c r="B59" s="75">
        <v>36</v>
      </c>
      <c r="C59" s="74" t="s">
        <v>54</v>
      </c>
      <c r="D59" s="76" t="s">
        <v>67</v>
      </c>
      <c r="E59" s="76" t="s">
        <v>67</v>
      </c>
      <c r="F59" s="76" t="s">
        <v>67</v>
      </c>
      <c r="G59" s="76" t="s">
        <v>67</v>
      </c>
      <c r="H59" s="76" t="s">
        <v>67</v>
      </c>
      <c r="I59" s="76" t="s">
        <v>67</v>
      </c>
      <c r="J59" s="76" t="s">
        <v>67</v>
      </c>
      <c r="K59" s="76" t="s">
        <v>67</v>
      </c>
      <c r="L59" s="76" t="s">
        <v>67</v>
      </c>
      <c r="M59" s="76" t="s">
        <v>67</v>
      </c>
      <c r="N59" s="76" t="s">
        <v>67</v>
      </c>
      <c r="O59" s="76" t="s">
        <v>67</v>
      </c>
      <c r="P59" s="76" t="s">
        <v>67</v>
      </c>
      <c r="Q59" s="76" t="s">
        <v>67</v>
      </c>
      <c r="R59" s="76" t="s">
        <v>67</v>
      </c>
      <c r="S59" s="76" t="s">
        <v>67</v>
      </c>
      <c r="T59" s="76" t="s">
        <v>67</v>
      </c>
      <c r="U59" s="76" t="s">
        <v>67</v>
      </c>
    </row>
    <row r="60" spans="2:21">
      <c r="B60" s="75">
        <v>37</v>
      </c>
      <c r="C60" s="74" t="s">
        <v>56</v>
      </c>
      <c r="D60" s="76" t="s">
        <v>70</v>
      </c>
      <c r="E60" s="76" t="s">
        <v>70</v>
      </c>
      <c r="F60" s="76" t="s">
        <v>70</v>
      </c>
      <c r="G60" s="76" t="s">
        <v>70</v>
      </c>
      <c r="H60" s="76" t="s">
        <v>70</v>
      </c>
      <c r="I60" s="76" t="s">
        <v>70</v>
      </c>
      <c r="J60" s="76" t="s">
        <v>70</v>
      </c>
      <c r="K60" s="76" t="s">
        <v>70</v>
      </c>
      <c r="L60" s="76" t="s">
        <v>70</v>
      </c>
      <c r="M60" s="76" t="s">
        <v>70</v>
      </c>
      <c r="N60" s="76" t="s">
        <v>70</v>
      </c>
      <c r="O60" s="76" t="s">
        <v>70</v>
      </c>
      <c r="P60" s="76" t="s">
        <v>70</v>
      </c>
      <c r="Q60" s="76" t="s">
        <v>70</v>
      </c>
      <c r="R60" s="76" t="s">
        <v>70</v>
      </c>
      <c r="S60" s="76" t="s">
        <v>70</v>
      </c>
      <c r="T60" s="76" t="s">
        <v>70</v>
      </c>
      <c r="U60" s="76" t="s">
        <v>70</v>
      </c>
    </row>
    <row r="61" spans="2:21">
      <c r="B61" s="75">
        <v>38</v>
      </c>
      <c r="C61" s="74" t="s">
        <v>59</v>
      </c>
      <c r="D61" s="100">
        <v>0</v>
      </c>
      <c r="E61" s="55">
        <v>1978</v>
      </c>
      <c r="F61" s="100">
        <v>0</v>
      </c>
      <c r="G61" s="100">
        <v>0</v>
      </c>
      <c r="H61" s="64">
        <v>41961</v>
      </c>
      <c r="I61" s="100">
        <v>0</v>
      </c>
      <c r="J61" s="100">
        <v>0</v>
      </c>
      <c r="K61" s="55">
        <v>8614</v>
      </c>
      <c r="L61" s="55">
        <v>5116</v>
      </c>
      <c r="M61" s="55">
        <v>9850</v>
      </c>
      <c r="N61" s="55">
        <v>23580</v>
      </c>
      <c r="O61" s="55">
        <v>12209</v>
      </c>
      <c r="P61" s="55">
        <v>17766</v>
      </c>
      <c r="Q61" s="100">
        <v>0</v>
      </c>
      <c r="R61" s="100">
        <v>0</v>
      </c>
      <c r="S61" s="100">
        <v>0</v>
      </c>
      <c r="T61" s="55">
        <v>6245</v>
      </c>
      <c r="U61" s="55">
        <f>SUM(D61:M61)+SUM(O61:T61)</f>
        <v>103739</v>
      </c>
    </row>
    <row r="62" spans="2:21">
      <c r="B62" s="75">
        <v>39</v>
      </c>
      <c r="C62" s="74" t="s">
        <v>60</v>
      </c>
      <c r="D62" s="100">
        <v>0</v>
      </c>
      <c r="E62" s="55">
        <v>138000</v>
      </c>
      <c r="F62" s="100">
        <v>0</v>
      </c>
      <c r="G62" s="100">
        <v>0</v>
      </c>
      <c r="H62" s="64">
        <v>138000</v>
      </c>
      <c r="I62" s="100">
        <v>0</v>
      </c>
      <c r="J62" s="100">
        <v>0</v>
      </c>
      <c r="K62" s="55">
        <v>138000</v>
      </c>
      <c r="L62" s="55">
        <v>138000</v>
      </c>
      <c r="M62" s="55">
        <v>138000</v>
      </c>
      <c r="N62" s="55">
        <v>138000</v>
      </c>
      <c r="O62" s="55">
        <v>138000</v>
      </c>
      <c r="P62" s="55">
        <v>138000</v>
      </c>
      <c r="Q62" s="100">
        <v>0</v>
      </c>
      <c r="R62" s="100">
        <v>0</v>
      </c>
      <c r="S62" s="100">
        <v>0</v>
      </c>
      <c r="T62" s="55">
        <v>138000</v>
      </c>
      <c r="U62" s="55">
        <f>+(D62*D61+E62*E61+H62*H61+K62*K61+L62*L61+M62*M61+O62*O61+P62*P61+T62*T61)/U61</f>
        <v>138000</v>
      </c>
    </row>
    <row r="63" spans="2:21">
      <c r="B63" s="75">
        <v>40</v>
      </c>
      <c r="C63" s="74" t="s">
        <v>61</v>
      </c>
      <c r="D63" s="100">
        <v>0</v>
      </c>
      <c r="E63" s="60">
        <v>103.502</v>
      </c>
      <c r="F63" s="101">
        <v>0</v>
      </c>
      <c r="G63" s="101">
        <v>0</v>
      </c>
      <c r="H63" s="65">
        <v>99.451999999999998</v>
      </c>
      <c r="I63" s="101">
        <v>0</v>
      </c>
      <c r="J63" s="101">
        <v>0</v>
      </c>
      <c r="K63" s="60">
        <v>0</v>
      </c>
      <c r="L63" s="60">
        <v>0</v>
      </c>
      <c r="M63" s="60">
        <v>0</v>
      </c>
      <c r="N63" s="60">
        <v>103.202</v>
      </c>
      <c r="O63" s="60">
        <v>105.056</v>
      </c>
      <c r="P63" s="60">
        <v>93.298000000000002</v>
      </c>
      <c r="Q63" s="101">
        <v>0</v>
      </c>
      <c r="R63" s="101">
        <v>0</v>
      </c>
      <c r="S63" s="101">
        <v>0</v>
      </c>
      <c r="T63" s="60">
        <v>98.960999999999999</v>
      </c>
      <c r="U63" s="60">
        <v>0</v>
      </c>
    </row>
    <row r="64" spans="2:21">
      <c r="B64" s="75">
        <v>41</v>
      </c>
      <c r="C64" s="74" t="s">
        <v>62</v>
      </c>
      <c r="D64" s="101">
        <v>0</v>
      </c>
      <c r="E64" s="60">
        <v>103.502</v>
      </c>
      <c r="F64" s="101">
        <v>0</v>
      </c>
      <c r="G64" s="101">
        <v>0</v>
      </c>
      <c r="H64" s="65">
        <v>99.451999999999998</v>
      </c>
      <c r="I64" s="101">
        <v>0</v>
      </c>
      <c r="J64" s="101">
        <v>0</v>
      </c>
      <c r="K64" s="60">
        <v>0</v>
      </c>
      <c r="L64" s="60">
        <v>0</v>
      </c>
      <c r="M64" s="60">
        <v>0</v>
      </c>
      <c r="N64" s="60">
        <v>103.202</v>
      </c>
      <c r="O64" s="60">
        <v>105.056</v>
      </c>
      <c r="P64" s="60">
        <v>93.298000000000002</v>
      </c>
      <c r="Q64" s="101">
        <v>0</v>
      </c>
      <c r="R64" s="101">
        <v>0</v>
      </c>
      <c r="S64" s="101">
        <v>0</v>
      </c>
      <c r="T64" s="60">
        <v>98.960999999999999</v>
      </c>
      <c r="U64" s="60">
        <v>0</v>
      </c>
    </row>
    <row r="65" spans="2:21">
      <c r="B65" s="75">
        <v>42</v>
      </c>
      <c r="C65" s="74" t="s">
        <v>63</v>
      </c>
      <c r="D65" s="101">
        <v>0</v>
      </c>
      <c r="E65" s="60">
        <v>17.858000000000001</v>
      </c>
      <c r="F65" s="101">
        <v>0</v>
      </c>
      <c r="G65" s="101">
        <v>0</v>
      </c>
      <c r="H65" s="65">
        <v>17.158999999999999</v>
      </c>
      <c r="I65" s="101">
        <v>0</v>
      </c>
      <c r="J65" s="101">
        <v>0</v>
      </c>
      <c r="K65" s="60">
        <v>17.759</v>
      </c>
      <c r="L65" s="60">
        <v>17.611999999999998</v>
      </c>
      <c r="M65" s="60">
        <v>17.946999999999999</v>
      </c>
      <c r="N65" s="60">
        <v>17.806000000000001</v>
      </c>
      <c r="O65" s="60">
        <v>18.126000000000001</v>
      </c>
      <c r="P65" s="60">
        <v>16.097000000000001</v>
      </c>
      <c r="Q65" s="101">
        <v>0</v>
      </c>
      <c r="R65" s="101">
        <v>0</v>
      </c>
      <c r="S65" s="101">
        <v>0</v>
      </c>
      <c r="T65" s="60">
        <v>17.074000000000002</v>
      </c>
      <c r="U65" s="60">
        <v>0</v>
      </c>
    </row>
    <row r="66" spans="2:21">
      <c r="B66" s="75">
        <v>43</v>
      </c>
      <c r="C66" s="74" t="s">
        <v>64</v>
      </c>
      <c r="D66" s="101">
        <v>0</v>
      </c>
      <c r="E66" s="60">
        <v>0</v>
      </c>
      <c r="F66" s="101">
        <v>0</v>
      </c>
      <c r="G66" s="101">
        <v>0</v>
      </c>
      <c r="H66" s="60">
        <v>1E-3</v>
      </c>
      <c r="I66" s="101">
        <v>0</v>
      </c>
      <c r="J66" s="101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101">
        <v>0</v>
      </c>
      <c r="R66" s="101">
        <v>0</v>
      </c>
      <c r="S66" s="101">
        <v>0</v>
      </c>
      <c r="T66" s="60">
        <v>0</v>
      </c>
      <c r="U66" s="60">
        <v>0</v>
      </c>
    </row>
    <row r="67" spans="2:21" ht="13.5" thickBot="1">
      <c r="B67" s="75">
        <v>44</v>
      </c>
      <c r="C67" s="94" t="s">
        <v>71</v>
      </c>
      <c r="D67" s="95">
        <f>(+((D45*2000*D46)+(D53*1000*D54)+(D62*42*D61))/D13)*1</f>
        <v>0</v>
      </c>
      <c r="E67" s="95">
        <f>+((E45*2000*E46)+(E53*1000*E54)+(E62*42*E61))/E13</f>
        <v>10977.505192885206</v>
      </c>
      <c r="F67" s="95">
        <f>+((F45*2000*F46)+(F53*1000*F54)+(F62*42*F61))/F13</f>
        <v>7510.9927568744097</v>
      </c>
      <c r="G67" s="95">
        <f t="shared" ref="G67:U67" si="12">+((G45*2000*G46)+(G53*1000*G54)+(G62*42*G61))/G13</f>
        <v>7452.2408541152536</v>
      </c>
      <c r="H67" s="95">
        <f>+((H45*2000*H46)+(H53*1000*H54)+(H62*42*H61))/H13</f>
        <v>11255.987169576705</v>
      </c>
      <c r="I67" s="95">
        <f t="shared" si="12"/>
        <v>15812.876837970478</v>
      </c>
      <c r="J67" s="95">
        <f>+((J45*2000*J46)+(J53*1000*J54)+(J62*42*J61))/J13</f>
        <v>11875.478018340573</v>
      </c>
      <c r="K67" s="95">
        <f t="shared" si="12"/>
        <v>10622.480803589648</v>
      </c>
      <c r="L67" s="95">
        <f t="shared" si="12"/>
        <v>11373.199433954229</v>
      </c>
      <c r="M67" s="95">
        <f t="shared" si="12"/>
        <v>10127.790886948545</v>
      </c>
      <c r="N67" s="95">
        <f t="shared" si="12"/>
        <v>10572.027160996737</v>
      </c>
      <c r="O67" s="95">
        <f t="shared" si="12"/>
        <v>10504.327243159463</v>
      </c>
      <c r="P67" s="95">
        <f t="shared" si="12"/>
        <v>10240.434664293705</v>
      </c>
      <c r="Q67" s="95">
        <f>+((Q45*2000*Q46)+(Q53*1000*Q54)+(Q62*42*Q61))/Q13</f>
        <v>7280.3261667309143</v>
      </c>
      <c r="R67" s="95">
        <f t="shared" si="12"/>
        <v>18881.064213628651</v>
      </c>
      <c r="S67" s="95">
        <f t="shared" si="12"/>
        <v>10450.892871623602</v>
      </c>
      <c r="T67" s="95">
        <f t="shared" si="12"/>
        <v>11694.6665175423</v>
      </c>
      <c r="U67" s="95">
        <f t="shared" si="12"/>
        <v>10130.656591633884</v>
      </c>
    </row>
    <row r="68" spans="2:21" s="90" customFormat="1" ht="13.5" thickTop="1">
      <c r="C68" s="90" t="s">
        <v>105</v>
      </c>
      <c r="D68" s="90">
        <v>0</v>
      </c>
      <c r="E68" s="90">
        <v>10977.45</v>
      </c>
      <c r="F68" s="90">
        <v>7512.9589999999998</v>
      </c>
      <c r="G68" s="90">
        <v>7454.884</v>
      </c>
      <c r="H68" s="90">
        <v>11256.371999999999</v>
      </c>
      <c r="I68" s="90">
        <v>15811.771000000001</v>
      </c>
      <c r="J68" s="90">
        <v>11877.508</v>
      </c>
      <c r="K68" s="90">
        <v>10622.736000000001</v>
      </c>
      <c r="L68" s="90">
        <v>11373.481</v>
      </c>
      <c r="M68" s="90">
        <v>10127.544</v>
      </c>
      <c r="N68" s="90">
        <v>10572.197</v>
      </c>
      <c r="O68" s="90">
        <v>10504.018</v>
      </c>
      <c r="P68" s="90">
        <v>10240.466</v>
      </c>
      <c r="Q68" s="90">
        <v>7277.1980000000003</v>
      </c>
      <c r="R68" s="90">
        <v>18884.154999999999</v>
      </c>
      <c r="S68" s="90">
        <v>10451.236000000001</v>
      </c>
      <c r="T68" s="90">
        <v>11694.175999999999</v>
      </c>
    </row>
    <row r="69" spans="2:21">
      <c r="D69" s="103">
        <f>D67-D68</f>
        <v>0</v>
      </c>
      <c r="E69" s="103">
        <f t="shared" ref="E69:T69" si="13">E67-E68</f>
        <v>5.5192885205542552E-2</v>
      </c>
      <c r="F69" s="103">
        <f t="shared" si="13"/>
        <v>-1.9662431255901538</v>
      </c>
      <c r="G69" s="103">
        <f t="shared" si="13"/>
        <v>-2.6431458847464455</v>
      </c>
      <c r="H69" s="103">
        <f t="shared" si="13"/>
        <v>-0.38483042329426098</v>
      </c>
      <c r="I69" s="103">
        <f t="shared" si="13"/>
        <v>1.105837970477296</v>
      </c>
      <c r="J69" s="103">
        <f t="shared" si="13"/>
        <v>-2.0299816594269942</v>
      </c>
      <c r="K69" s="103">
        <f t="shared" si="13"/>
        <v>-0.25519641035316454</v>
      </c>
      <c r="L69" s="103">
        <f t="shared" si="13"/>
        <v>-0.28156604577088729</v>
      </c>
      <c r="M69" s="103">
        <f t="shared" si="13"/>
        <v>0.2468869485455798</v>
      </c>
      <c r="N69" s="103">
        <f t="shared" si="13"/>
        <v>-0.16983900326340517</v>
      </c>
      <c r="O69" s="103">
        <f t="shared" si="13"/>
        <v>0.30924315946322167</v>
      </c>
      <c r="P69" s="103">
        <f t="shared" si="13"/>
        <v>-3.1335706295067212E-2</v>
      </c>
      <c r="Q69" s="103">
        <f t="shared" si="13"/>
        <v>3.1281667309140175</v>
      </c>
      <c r="R69" s="103">
        <f t="shared" si="13"/>
        <v>-3.0907863713473489</v>
      </c>
      <c r="S69" s="103">
        <f t="shared" si="13"/>
        <v>-0.34312837639845384</v>
      </c>
      <c r="T69" s="103">
        <f t="shared" si="13"/>
        <v>0.49051754230094957</v>
      </c>
    </row>
    <row r="71" spans="2:21">
      <c r="F71" s="103"/>
    </row>
  </sheetData>
  <pageMargins left="0.5" right="0.5" top="1" bottom="0.75" header="0.5" footer="0.5"/>
  <pageSetup scale="38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zoomScale="75" zoomScaleNormal="75" workbookViewId="0">
      <pane xSplit="3" ySplit="1" topLeftCell="D35" activePane="bottomRight" state="frozen"/>
      <selection activeCell="A34" sqref="A34"/>
      <selection pane="topRight" activeCell="A34" sqref="A34"/>
      <selection pane="bottomLeft" activeCell="A34" sqref="A34"/>
      <selection pane="bottomRight" activeCell="D71" sqref="D71"/>
    </sheetView>
  </sheetViews>
  <sheetFormatPr defaultRowHeight="12.75"/>
  <cols>
    <col min="1" max="1" width="9.140625" style="74"/>
    <col min="2" max="2" width="8.85546875" style="74" customWidth="1"/>
    <col min="3" max="3" width="46.7109375" style="74" bestFit="1" customWidth="1"/>
    <col min="4" max="13" width="14.7109375" style="74" customWidth="1"/>
    <col min="14" max="14" width="14.85546875" style="74" customWidth="1"/>
    <col min="15" max="20" width="14.7109375" style="74" customWidth="1"/>
    <col min="21" max="21" width="18.28515625" style="74" customWidth="1"/>
    <col min="22" max="22" width="14.5703125" style="74" customWidth="1"/>
    <col min="23" max="23" width="10.7109375" style="74" customWidth="1"/>
    <col min="24" max="16384" width="9.140625" style="74"/>
  </cols>
  <sheetData>
    <row r="1" spans="1:22" ht="25.5">
      <c r="A1" s="73" t="s">
        <v>98</v>
      </c>
      <c r="B1" s="73" t="s">
        <v>97</v>
      </c>
      <c r="C1" s="73"/>
      <c r="D1" s="73" t="s">
        <v>0</v>
      </c>
      <c r="E1" s="73" t="s">
        <v>1</v>
      </c>
      <c r="F1" s="73" t="s">
        <v>104</v>
      </c>
      <c r="G1" s="73" t="s">
        <v>96</v>
      </c>
      <c r="H1" s="73" t="s">
        <v>2</v>
      </c>
      <c r="I1" s="73" t="s">
        <v>3</v>
      </c>
      <c r="J1" s="73" t="s">
        <v>85</v>
      </c>
      <c r="K1" s="73" t="s">
        <v>4</v>
      </c>
      <c r="L1" s="73" t="s">
        <v>5</v>
      </c>
      <c r="M1" s="73" t="s">
        <v>6</v>
      </c>
      <c r="N1" s="73" t="s">
        <v>7</v>
      </c>
      <c r="O1" s="73" t="s">
        <v>8</v>
      </c>
      <c r="P1" s="73" t="s">
        <v>106</v>
      </c>
      <c r="Q1" s="73" t="s">
        <v>102</v>
      </c>
      <c r="R1" s="73" t="s">
        <v>10</v>
      </c>
      <c r="S1" s="73" t="s">
        <v>11</v>
      </c>
      <c r="T1" s="73" t="s">
        <v>12</v>
      </c>
      <c r="U1" s="73" t="s">
        <v>13</v>
      </c>
      <c r="V1" s="73" t="s">
        <v>98</v>
      </c>
    </row>
    <row r="2" spans="1:22">
      <c r="B2" s="75">
        <v>1</v>
      </c>
      <c r="C2" s="74" t="s">
        <v>14</v>
      </c>
      <c r="D2" s="76" t="s">
        <v>15</v>
      </c>
      <c r="E2" s="76" t="s">
        <v>16</v>
      </c>
      <c r="F2" s="76" t="s">
        <v>103</v>
      </c>
      <c r="G2" s="76" t="s">
        <v>81</v>
      </c>
      <c r="H2" s="76" t="s">
        <v>16</v>
      </c>
      <c r="I2" s="76" t="s">
        <v>16</v>
      </c>
      <c r="J2" s="76" t="s">
        <v>81</v>
      </c>
      <c r="K2" s="76" t="s">
        <v>16</v>
      </c>
      <c r="L2" s="76" t="s">
        <v>16</v>
      </c>
      <c r="M2" s="76" t="s">
        <v>16</v>
      </c>
      <c r="N2" s="76" t="s">
        <v>16</v>
      </c>
      <c r="O2" s="76" t="s">
        <v>16</v>
      </c>
      <c r="P2" s="76" t="s">
        <v>16</v>
      </c>
      <c r="Q2" s="76" t="s">
        <v>103</v>
      </c>
      <c r="R2" s="76" t="s">
        <v>81</v>
      </c>
      <c r="S2" s="76" t="s">
        <v>16</v>
      </c>
      <c r="T2" s="76" t="s">
        <v>16</v>
      </c>
      <c r="U2" s="76"/>
    </row>
    <row r="3" spans="1:22">
      <c r="B3" s="75">
        <v>2</v>
      </c>
      <c r="C3" s="74" t="s">
        <v>18</v>
      </c>
      <c r="D3" s="76" t="s">
        <v>19</v>
      </c>
      <c r="E3" s="76" t="s">
        <v>20</v>
      </c>
      <c r="F3" s="76" t="s">
        <v>82</v>
      </c>
      <c r="G3" s="76" t="s">
        <v>82</v>
      </c>
      <c r="H3" s="76" t="s">
        <v>21</v>
      </c>
      <c r="I3" s="76" t="s">
        <v>82</v>
      </c>
      <c r="J3" s="76" t="s">
        <v>82</v>
      </c>
      <c r="K3" s="76" t="s">
        <v>20</v>
      </c>
      <c r="L3" s="76" t="s">
        <v>20</v>
      </c>
      <c r="M3" s="76" t="s">
        <v>20</v>
      </c>
      <c r="N3" s="76" t="s">
        <v>20</v>
      </c>
      <c r="O3" s="76" t="s">
        <v>20</v>
      </c>
      <c r="P3" s="76" t="s">
        <v>21</v>
      </c>
      <c r="Q3" s="76" t="s">
        <v>82</v>
      </c>
      <c r="R3" s="76" t="s">
        <v>20</v>
      </c>
      <c r="S3" s="76" t="s">
        <v>20</v>
      </c>
      <c r="T3" s="76" t="s">
        <v>22</v>
      </c>
      <c r="U3" s="76"/>
    </row>
    <row r="4" spans="1:22">
      <c r="B4" s="75">
        <v>3</v>
      </c>
      <c r="C4" s="74" t="s">
        <v>23</v>
      </c>
      <c r="D4">
        <v>1984</v>
      </c>
      <c r="E4">
        <v>1954</v>
      </c>
      <c r="F4">
        <v>2003</v>
      </c>
      <c r="G4">
        <v>2005</v>
      </c>
      <c r="H4">
        <v>1959</v>
      </c>
      <c r="I4">
        <v>1951</v>
      </c>
      <c r="J4">
        <v>2002</v>
      </c>
      <c r="K4">
        <v>1978</v>
      </c>
      <c r="L4">
        <v>1980</v>
      </c>
      <c r="M4">
        <v>1983</v>
      </c>
      <c r="N4">
        <v>1978</v>
      </c>
      <c r="O4">
        <v>1974</v>
      </c>
      <c r="P4">
        <v>1974</v>
      </c>
      <c r="Q4">
        <v>2007</v>
      </c>
      <c r="R4">
        <v>1972</v>
      </c>
      <c r="S4">
        <v>1963</v>
      </c>
      <c r="T4">
        <v>1978</v>
      </c>
    </row>
    <row r="5" spans="1:22">
      <c r="B5" s="75">
        <v>4</v>
      </c>
      <c r="C5" s="74" t="s">
        <v>24</v>
      </c>
      <c r="D5">
        <v>2007</v>
      </c>
      <c r="E5">
        <v>1957</v>
      </c>
      <c r="F5">
        <v>2003</v>
      </c>
      <c r="G5">
        <v>2006</v>
      </c>
      <c r="H5">
        <v>1972</v>
      </c>
      <c r="I5">
        <v>1955</v>
      </c>
      <c r="J5">
        <v>2002</v>
      </c>
      <c r="K5">
        <v>1978</v>
      </c>
      <c r="L5">
        <v>1980</v>
      </c>
      <c r="M5">
        <v>1983</v>
      </c>
      <c r="N5">
        <v>1983</v>
      </c>
      <c r="O5">
        <v>1977</v>
      </c>
      <c r="P5">
        <v>1979</v>
      </c>
      <c r="Q5">
        <v>2007</v>
      </c>
      <c r="R5">
        <v>1972</v>
      </c>
      <c r="S5">
        <v>1971</v>
      </c>
      <c r="T5">
        <v>1978</v>
      </c>
    </row>
    <row r="6" spans="1:22">
      <c r="B6" s="75">
        <v>5</v>
      </c>
      <c r="C6" s="74" t="s">
        <v>25</v>
      </c>
      <c r="D6" s="108">
        <v>38.1</v>
      </c>
      <c r="E6" s="108">
        <v>188.6</v>
      </c>
      <c r="F6" s="108">
        <v>593.29999999999995</v>
      </c>
      <c r="G6" s="108">
        <v>566.9</v>
      </c>
      <c r="H6" s="108">
        <v>816.8</v>
      </c>
      <c r="I6" s="108">
        <v>251.6</v>
      </c>
      <c r="J6" s="108">
        <v>181.1</v>
      </c>
      <c r="K6" s="108">
        <v>457.7</v>
      </c>
      <c r="L6" s="108">
        <v>294.5</v>
      </c>
      <c r="M6" s="108">
        <v>495.6</v>
      </c>
      <c r="N6" s="108">
        <v>1247.8</v>
      </c>
      <c r="O6" s="108">
        <v>996</v>
      </c>
      <c r="P6" s="108">
        <v>1545.1</v>
      </c>
      <c r="Q6" s="108">
        <v>591.29999999999995</v>
      </c>
      <c r="R6" s="108">
        <v>16</v>
      </c>
      <c r="S6" s="108">
        <v>707.2</v>
      </c>
      <c r="T6" s="108">
        <v>289.7</v>
      </c>
      <c r="U6" s="54">
        <f t="shared" ref="U6:U12" si="0">SUM(D6:M6)+SUM(O6:T6)</f>
        <v>8029.4999999999982</v>
      </c>
    </row>
    <row r="7" spans="1:22">
      <c r="B7" s="75">
        <v>6</v>
      </c>
      <c r="C7" s="74" t="s">
        <v>26</v>
      </c>
      <c r="D7">
        <v>39</v>
      </c>
      <c r="E7">
        <v>176</v>
      </c>
      <c r="F7">
        <v>514</v>
      </c>
      <c r="G7">
        <v>563</v>
      </c>
      <c r="H7">
        <v>739</v>
      </c>
      <c r="I7">
        <v>196</v>
      </c>
      <c r="J7">
        <v>132</v>
      </c>
      <c r="K7">
        <v>434</v>
      </c>
      <c r="L7">
        <v>280</v>
      </c>
      <c r="M7">
        <v>461</v>
      </c>
      <c r="N7">
        <v>1149</v>
      </c>
      <c r="O7">
        <v>934</v>
      </c>
      <c r="P7">
        <v>1421</v>
      </c>
      <c r="Q7">
        <v>561</v>
      </c>
      <c r="R7">
        <v>16</v>
      </c>
      <c r="S7">
        <v>710</v>
      </c>
      <c r="T7">
        <v>279</v>
      </c>
      <c r="U7" s="55">
        <f t="shared" si="0"/>
        <v>7455</v>
      </c>
    </row>
    <row r="8" spans="1:22">
      <c r="B8" s="75">
        <v>7</v>
      </c>
      <c r="C8" s="74" t="s">
        <v>27</v>
      </c>
      <c r="D8">
        <v>8586</v>
      </c>
      <c r="E8">
        <v>8760</v>
      </c>
      <c r="F8">
        <v>2219</v>
      </c>
      <c r="G8">
        <v>8560</v>
      </c>
      <c r="H8">
        <v>8760</v>
      </c>
      <c r="I8">
        <v>1228</v>
      </c>
      <c r="J8">
        <v>2591</v>
      </c>
      <c r="K8">
        <v>8026</v>
      </c>
      <c r="L8">
        <v>6932</v>
      </c>
      <c r="M8">
        <v>7880</v>
      </c>
      <c r="N8">
        <v>8740</v>
      </c>
      <c r="O8">
        <v>8276</v>
      </c>
      <c r="P8">
        <v>8760</v>
      </c>
      <c r="Q8">
        <v>5842</v>
      </c>
      <c r="R8">
        <v>4553</v>
      </c>
      <c r="S8">
        <v>8760</v>
      </c>
      <c r="T8">
        <v>6079</v>
      </c>
      <c r="U8" s="55">
        <f t="shared" si="0"/>
        <v>105812</v>
      </c>
    </row>
    <row r="9" spans="1:22">
      <c r="B9" s="75">
        <v>8</v>
      </c>
      <c r="C9" s="74" t="s">
        <v>28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s="55">
        <f t="shared" si="0"/>
        <v>0</v>
      </c>
    </row>
    <row r="10" spans="1:22">
      <c r="B10" s="75">
        <v>9</v>
      </c>
      <c r="C10" s="74" t="s">
        <v>29</v>
      </c>
      <c r="D10">
        <v>34</v>
      </c>
      <c r="E10">
        <v>172</v>
      </c>
      <c r="F10">
        <v>520</v>
      </c>
      <c r="G10">
        <v>550</v>
      </c>
      <c r="H10">
        <v>762</v>
      </c>
      <c r="I10">
        <v>231</v>
      </c>
      <c r="J10">
        <v>120</v>
      </c>
      <c r="K10">
        <v>418</v>
      </c>
      <c r="L10">
        <v>269</v>
      </c>
      <c r="M10">
        <v>460</v>
      </c>
      <c r="N10">
        <v>1147</v>
      </c>
      <c r="O10">
        <v>909</v>
      </c>
      <c r="P10">
        <v>1412</v>
      </c>
      <c r="Q10">
        <v>558</v>
      </c>
      <c r="R10">
        <v>14</v>
      </c>
      <c r="S10">
        <v>700</v>
      </c>
      <c r="T10">
        <v>268</v>
      </c>
      <c r="U10" s="55">
        <f t="shared" si="0"/>
        <v>7397</v>
      </c>
    </row>
    <row r="11" spans="1:22">
      <c r="B11" s="75">
        <v>10</v>
      </c>
      <c r="C11" s="74" t="s">
        <v>30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 s="55">
        <f t="shared" si="0"/>
        <v>0</v>
      </c>
    </row>
    <row r="12" spans="1:22">
      <c r="B12" s="75">
        <v>11</v>
      </c>
      <c r="C12" s="74" t="s">
        <v>31</v>
      </c>
      <c r="D12">
        <v>22</v>
      </c>
      <c r="E12">
        <v>69</v>
      </c>
      <c r="F12">
        <v>18</v>
      </c>
      <c r="G12">
        <v>19</v>
      </c>
      <c r="H12">
        <v>184</v>
      </c>
      <c r="I12">
        <v>34</v>
      </c>
      <c r="J12">
        <v>0</v>
      </c>
      <c r="K12">
        <v>0</v>
      </c>
      <c r="L12">
        <v>0</v>
      </c>
      <c r="M12">
        <v>0</v>
      </c>
      <c r="N12">
        <v>213</v>
      </c>
      <c r="O12">
        <v>163</v>
      </c>
      <c r="P12">
        <v>331</v>
      </c>
      <c r="Q12">
        <v>23</v>
      </c>
      <c r="R12">
        <v>6</v>
      </c>
      <c r="S12">
        <v>146</v>
      </c>
      <c r="T12">
        <v>65</v>
      </c>
      <c r="U12" s="55">
        <f t="shared" si="0"/>
        <v>1080</v>
      </c>
    </row>
    <row r="13" spans="1:22">
      <c r="B13" s="75">
        <v>12</v>
      </c>
      <c r="C13" s="77" t="s">
        <v>32</v>
      </c>
      <c r="D13" s="57">
        <v>278079000</v>
      </c>
      <c r="E13" s="57">
        <v>1332218000</v>
      </c>
      <c r="F13" s="57">
        <v>664323000</v>
      </c>
      <c r="G13" s="57">
        <v>2397142000</v>
      </c>
      <c r="H13" s="57">
        <v>5059927000</v>
      </c>
      <c r="I13" s="57">
        <v>69094000</v>
      </c>
      <c r="J13" s="57">
        <v>125295000</v>
      </c>
      <c r="K13" s="57">
        <v>2845170000</v>
      </c>
      <c r="L13" s="57">
        <v>1613030000</v>
      </c>
      <c r="M13" s="57">
        <v>2986883000</v>
      </c>
      <c r="N13" s="57">
        <v>7445083000</v>
      </c>
      <c r="O13" s="57">
        <v>5961371000</v>
      </c>
      <c r="P13" s="57">
        <v>8905672000</v>
      </c>
      <c r="Q13" s="57">
        <v>1845528000</v>
      </c>
      <c r="R13" s="57">
        <v>58348000</v>
      </c>
      <c r="S13" s="57">
        <v>5102251000</v>
      </c>
      <c r="T13" s="57">
        <v>1457709000</v>
      </c>
      <c r="U13" s="57">
        <f t="shared" ref="U13:U18" si="1">SUM(D13:M13)+SUM(O13:T13)</f>
        <v>40702040000</v>
      </c>
    </row>
    <row r="14" spans="1:22">
      <c r="B14" s="75">
        <v>13</v>
      </c>
      <c r="C14" s="74" t="s">
        <v>33</v>
      </c>
      <c r="D14" s="91">
        <v>41195596</v>
      </c>
      <c r="E14" s="91">
        <v>956546</v>
      </c>
      <c r="F14" s="91">
        <v>1973791</v>
      </c>
      <c r="G14" s="91">
        <v>3403277</v>
      </c>
      <c r="H14" s="91">
        <v>10449793</v>
      </c>
      <c r="I14" s="91">
        <v>1252090</v>
      </c>
      <c r="J14" s="91">
        <v>0</v>
      </c>
      <c r="K14" s="91">
        <v>9688975</v>
      </c>
      <c r="L14" s="91">
        <v>9688975</v>
      </c>
      <c r="M14" s="91">
        <v>10275401</v>
      </c>
      <c r="N14" s="91">
        <v>29653351</v>
      </c>
      <c r="O14" s="91">
        <v>2386782</v>
      </c>
      <c r="P14" s="91">
        <v>1161925</v>
      </c>
      <c r="Q14" s="91">
        <v>17296760</v>
      </c>
      <c r="R14" s="91">
        <v>635</v>
      </c>
      <c r="S14" s="91">
        <v>1094739</v>
      </c>
      <c r="T14" s="91">
        <v>210526</v>
      </c>
      <c r="U14" s="55">
        <f t="shared" si="1"/>
        <v>111035811</v>
      </c>
    </row>
    <row r="15" spans="1:22">
      <c r="B15" s="75">
        <v>14</v>
      </c>
      <c r="C15" s="74" t="s">
        <v>34</v>
      </c>
      <c r="D15" s="91">
        <v>8005940</v>
      </c>
      <c r="E15" s="91">
        <v>15338483</v>
      </c>
      <c r="F15" s="91">
        <v>23249210</v>
      </c>
      <c r="G15" s="91">
        <v>43915462</v>
      </c>
      <c r="H15" s="91">
        <v>138397193</v>
      </c>
      <c r="I15" s="91">
        <v>15095198</v>
      </c>
      <c r="J15" s="91">
        <v>4240304</v>
      </c>
      <c r="K15" s="91">
        <v>63175797</v>
      </c>
      <c r="L15" s="91">
        <v>51994484</v>
      </c>
      <c r="M15" s="91">
        <v>91277571</v>
      </c>
      <c r="N15" s="91">
        <v>206447852</v>
      </c>
      <c r="O15" s="91">
        <v>115439586</v>
      </c>
      <c r="P15" s="91">
        <v>140256251</v>
      </c>
      <c r="Q15" s="91">
        <v>27840392</v>
      </c>
      <c r="R15" s="91">
        <v>337028</v>
      </c>
      <c r="S15" s="91">
        <v>70184754</v>
      </c>
      <c r="T15" s="91">
        <v>50872324</v>
      </c>
      <c r="U15" s="55">
        <f t="shared" si="1"/>
        <v>859619977</v>
      </c>
    </row>
    <row r="16" spans="1:22">
      <c r="B16" s="75">
        <v>15</v>
      </c>
      <c r="C16" s="74" t="s">
        <v>35</v>
      </c>
      <c r="D16" s="91">
        <v>68821997</v>
      </c>
      <c r="E16" s="91">
        <v>103948678</v>
      </c>
      <c r="F16" s="91">
        <v>318404262</v>
      </c>
      <c r="G16" s="91">
        <v>307655824</v>
      </c>
      <c r="H16" s="91">
        <v>727062666</v>
      </c>
      <c r="I16" s="91">
        <v>64530281</v>
      </c>
      <c r="J16" s="91">
        <v>74912221</v>
      </c>
      <c r="K16" s="91">
        <v>270958555</v>
      </c>
      <c r="L16" s="91">
        <v>239661036</v>
      </c>
      <c r="M16" s="91">
        <v>410640791</v>
      </c>
      <c r="N16" s="91">
        <v>921260382</v>
      </c>
      <c r="O16" s="91">
        <v>698035416</v>
      </c>
      <c r="P16" s="91">
        <v>912532257</v>
      </c>
      <c r="Q16" s="91">
        <v>311579774</v>
      </c>
      <c r="R16" s="91">
        <v>1394634</v>
      </c>
      <c r="S16" s="91">
        <v>545628764</v>
      </c>
      <c r="T16" s="91">
        <v>391262775</v>
      </c>
      <c r="U16" s="55">
        <f t="shared" si="1"/>
        <v>5447029931</v>
      </c>
    </row>
    <row r="17" spans="1:24">
      <c r="B17" s="75">
        <v>16</v>
      </c>
      <c r="C17" s="74" t="s">
        <v>91</v>
      </c>
      <c r="D17" s="91">
        <v>1443379</v>
      </c>
      <c r="E17" s="91">
        <v>6676303</v>
      </c>
      <c r="F17" s="91">
        <v>689117</v>
      </c>
      <c r="G17" s="91">
        <v>134848</v>
      </c>
      <c r="H17" s="91">
        <v>11315101</v>
      </c>
      <c r="I17" s="91">
        <v>587008</v>
      </c>
      <c r="J17" s="91">
        <v>0</v>
      </c>
      <c r="K17" s="91">
        <v>431476</v>
      </c>
      <c r="L17" s="91">
        <v>431476</v>
      </c>
      <c r="M17" s="91">
        <v>431476</v>
      </c>
      <c r="N17" s="91">
        <v>1294428</v>
      </c>
      <c r="O17" s="91">
        <v>1320578</v>
      </c>
      <c r="P17" s="91">
        <v>5049612</v>
      </c>
      <c r="Q17" s="91">
        <v>0</v>
      </c>
      <c r="R17" s="91">
        <v>0</v>
      </c>
      <c r="S17" s="91">
        <v>14207864</v>
      </c>
      <c r="T17" s="91">
        <v>490453</v>
      </c>
      <c r="U17" s="55">
        <f t="shared" si="1"/>
        <v>43208691</v>
      </c>
    </row>
    <row r="18" spans="1:24" ht="13.5" thickBot="1">
      <c r="B18" s="75">
        <v>17</v>
      </c>
      <c r="C18" s="78" t="s">
        <v>36</v>
      </c>
      <c r="D18" s="97">
        <f>SUM(D14:D17)</f>
        <v>119466912</v>
      </c>
      <c r="E18" s="97">
        <f>SUM(E14:E17)</f>
        <v>126920010</v>
      </c>
      <c r="F18" s="97">
        <f t="shared" ref="F18:T18" si="2">SUM(F14:F17)</f>
        <v>344316380</v>
      </c>
      <c r="G18" s="97">
        <f t="shared" si="2"/>
        <v>355109411</v>
      </c>
      <c r="H18" s="97">
        <f t="shared" si="2"/>
        <v>887224753</v>
      </c>
      <c r="I18" s="97">
        <f t="shared" si="2"/>
        <v>81464577</v>
      </c>
      <c r="J18" s="97">
        <f t="shared" si="2"/>
        <v>79152525</v>
      </c>
      <c r="K18" s="97">
        <f t="shared" si="2"/>
        <v>344254803</v>
      </c>
      <c r="L18" s="97">
        <f t="shared" si="2"/>
        <v>301775971</v>
      </c>
      <c r="M18" s="97">
        <f t="shared" si="2"/>
        <v>512625239</v>
      </c>
      <c r="N18" s="97">
        <f t="shared" si="2"/>
        <v>1158656013</v>
      </c>
      <c r="O18" s="97">
        <f t="shared" si="2"/>
        <v>817182362</v>
      </c>
      <c r="P18" s="97">
        <f t="shared" si="2"/>
        <v>1059000045</v>
      </c>
      <c r="Q18" s="97">
        <f t="shared" si="2"/>
        <v>356716926</v>
      </c>
      <c r="R18" s="97">
        <f t="shared" si="2"/>
        <v>1732297</v>
      </c>
      <c r="S18" s="97">
        <f t="shared" si="2"/>
        <v>631116121</v>
      </c>
      <c r="T18" s="97">
        <f t="shared" si="2"/>
        <v>442836078</v>
      </c>
      <c r="U18" s="97">
        <f t="shared" si="1"/>
        <v>6460894410</v>
      </c>
    </row>
    <row r="19" spans="1:24" ht="13.5" thickTop="1">
      <c r="B19" s="75">
        <v>18</v>
      </c>
      <c r="C19" s="79" t="s">
        <v>90</v>
      </c>
      <c r="D19" s="109">
        <f t="shared" ref="D19:T19" si="3">+D18/(D6*1000)</f>
        <v>3135.6144881889763</v>
      </c>
      <c r="E19" s="109">
        <f t="shared" si="3"/>
        <v>672.9586956521739</v>
      </c>
      <c r="F19" s="109">
        <f t="shared" si="3"/>
        <v>580.34110905107025</v>
      </c>
      <c r="G19" s="109">
        <f t="shared" si="3"/>
        <v>626.40573469747756</v>
      </c>
      <c r="H19" s="109">
        <f t="shared" si="3"/>
        <v>1086.2203146425074</v>
      </c>
      <c r="I19" s="109">
        <f t="shared" si="3"/>
        <v>323.78607710651829</v>
      </c>
      <c r="J19" s="109">
        <f t="shared" si="3"/>
        <v>437.06529541689673</v>
      </c>
      <c r="K19" s="109">
        <f t="shared" si="3"/>
        <v>752.14071007209964</v>
      </c>
      <c r="L19" s="109">
        <f t="shared" si="3"/>
        <v>1024.7061833616299</v>
      </c>
      <c r="M19" s="109">
        <f t="shared" si="3"/>
        <v>1034.3527824858757</v>
      </c>
      <c r="N19" s="109">
        <f t="shared" si="3"/>
        <v>928.55907437089274</v>
      </c>
      <c r="O19" s="109">
        <f t="shared" si="3"/>
        <v>820.46421887550196</v>
      </c>
      <c r="P19" s="109">
        <f t="shared" si="3"/>
        <v>685.39256035208075</v>
      </c>
      <c r="Q19" s="109">
        <f t="shared" si="3"/>
        <v>603.27570776255709</v>
      </c>
      <c r="R19" s="109">
        <f t="shared" si="3"/>
        <v>108.2685625</v>
      </c>
      <c r="S19" s="109">
        <f t="shared" si="3"/>
        <v>892.41532946832581</v>
      </c>
      <c r="T19" s="109">
        <f t="shared" si="3"/>
        <v>1528.6022713151535</v>
      </c>
      <c r="U19" s="109">
        <f>+U18/(U6*1000)</f>
        <v>804.64467401457148</v>
      </c>
    </row>
    <row r="20" spans="1:24">
      <c r="A20" s="74">
        <v>500</v>
      </c>
      <c r="B20" s="75">
        <v>19</v>
      </c>
      <c r="C20" s="74" t="s">
        <v>99</v>
      </c>
      <c r="D20" s="91">
        <v>41563</v>
      </c>
      <c r="E20" s="91">
        <v>44274</v>
      </c>
      <c r="F20" s="91">
        <v>129916</v>
      </c>
      <c r="G20" s="91">
        <v>96501</v>
      </c>
      <c r="H20" s="91">
        <v>527243</v>
      </c>
      <c r="I20" s="91">
        <v>45847</v>
      </c>
      <c r="J20" s="91">
        <v>0</v>
      </c>
      <c r="K20" s="91">
        <v>92</v>
      </c>
      <c r="L20" s="91">
        <v>59</v>
      </c>
      <c r="M20" s="91">
        <v>101</v>
      </c>
      <c r="N20" s="91">
        <v>252</v>
      </c>
      <c r="O20" s="91">
        <v>13687</v>
      </c>
      <c r="P20" s="91">
        <v>15431407</v>
      </c>
      <c r="Q20" s="91">
        <v>203394</v>
      </c>
      <c r="R20" s="91">
        <v>0</v>
      </c>
      <c r="S20" s="91">
        <v>89488</v>
      </c>
      <c r="T20" s="91">
        <v>302145</v>
      </c>
      <c r="U20" s="91">
        <f t="shared" ref="U20:U34" si="4">SUM(D20:M20)+SUM(O20:T20)</f>
        <v>16925717</v>
      </c>
      <c r="V20" s="74">
        <v>500</v>
      </c>
      <c r="W20" s="111"/>
    </row>
    <row r="21" spans="1:24">
      <c r="A21" s="74">
        <v>501</v>
      </c>
      <c r="B21" s="75">
        <v>20</v>
      </c>
      <c r="C21" s="74" t="s">
        <v>37</v>
      </c>
      <c r="D21" s="91">
        <v>0</v>
      </c>
      <c r="E21" s="91">
        <v>20346469</v>
      </c>
      <c r="F21" s="91">
        <v>45556011</v>
      </c>
      <c r="G21" s="91">
        <v>133088264</v>
      </c>
      <c r="H21" s="91">
        <v>55295019</v>
      </c>
      <c r="I21" s="91">
        <v>9413917</v>
      </c>
      <c r="J21" s="91">
        <v>11760826</v>
      </c>
      <c r="K21" s="91">
        <v>45927126</v>
      </c>
      <c r="L21" s="91">
        <v>25913796</v>
      </c>
      <c r="M21" s="91">
        <v>49631646</v>
      </c>
      <c r="N21" s="91">
        <v>121472568</v>
      </c>
      <c r="O21" s="91">
        <v>94465053</v>
      </c>
      <c r="P21" s="91">
        <v>205181742</v>
      </c>
      <c r="Q21" s="91">
        <v>104792180</v>
      </c>
      <c r="R21" s="91">
        <v>12500058</v>
      </c>
      <c r="S21" s="91">
        <v>101169233</v>
      </c>
      <c r="T21" s="91">
        <v>15125638</v>
      </c>
      <c r="U21" s="91">
        <f>SUM(D21:M21)+SUM(O21:T21)</f>
        <v>930166978</v>
      </c>
      <c r="V21" s="74">
        <v>501</v>
      </c>
      <c r="W21" s="111"/>
      <c r="X21" s="111"/>
    </row>
    <row r="22" spans="1:24">
      <c r="B22" s="75">
        <v>21</v>
      </c>
      <c r="C22" s="74" t="s">
        <v>38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f t="shared" si="4"/>
        <v>0</v>
      </c>
    </row>
    <row r="23" spans="1:24">
      <c r="A23" s="74">
        <v>502</v>
      </c>
      <c r="B23" s="75">
        <v>22</v>
      </c>
      <c r="C23" s="74" t="s">
        <v>39</v>
      </c>
      <c r="D23" s="91">
        <v>49466</v>
      </c>
      <c r="E23" s="91">
        <v>1629639</v>
      </c>
      <c r="F23" s="91">
        <v>0</v>
      </c>
      <c r="G23" s="91">
        <v>0</v>
      </c>
      <c r="H23" s="91">
        <v>157589</v>
      </c>
      <c r="I23" s="91">
        <v>0</v>
      </c>
      <c r="J23" s="91">
        <v>0</v>
      </c>
      <c r="K23" s="91">
        <v>3066089</v>
      </c>
      <c r="L23" s="91">
        <v>2014131</v>
      </c>
      <c r="M23" s="91">
        <v>3311933</v>
      </c>
      <c r="N23" s="91">
        <v>8392153</v>
      </c>
      <c r="O23" s="91">
        <v>7704010</v>
      </c>
      <c r="P23" s="91">
        <v>3732333</v>
      </c>
      <c r="Q23" s="91">
        <v>0</v>
      </c>
      <c r="R23" s="91">
        <v>0</v>
      </c>
      <c r="S23" s="91">
        <v>4470634</v>
      </c>
      <c r="T23" s="91">
        <v>13169</v>
      </c>
      <c r="U23" s="91">
        <f t="shared" si="4"/>
        <v>26148993</v>
      </c>
      <c r="V23" s="74">
        <v>502</v>
      </c>
      <c r="W23" s="111"/>
    </row>
    <row r="24" spans="1:24">
      <c r="A24" s="74">
        <v>503</v>
      </c>
      <c r="B24" s="75">
        <v>23</v>
      </c>
      <c r="C24" s="74" t="s">
        <v>40</v>
      </c>
      <c r="D24" s="91">
        <v>3583830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f t="shared" si="4"/>
        <v>3583830</v>
      </c>
      <c r="V24" s="74">
        <v>503</v>
      </c>
      <c r="W24" s="111"/>
    </row>
    <row r="25" spans="1:24">
      <c r="A25" s="74">
        <v>504</v>
      </c>
      <c r="B25" s="75">
        <v>24</v>
      </c>
      <c r="C25" s="74" t="s">
        <v>41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f t="shared" si="4"/>
        <v>0</v>
      </c>
      <c r="V25" s="74">
        <v>504</v>
      </c>
    </row>
    <row r="26" spans="1:24">
      <c r="A26" s="74">
        <v>505</v>
      </c>
      <c r="B26" s="75">
        <v>25</v>
      </c>
      <c r="C26" s="74" t="s">
        <v>42</v>
      </c>
      <c r="D26" s="91">
        <v>0</v>
      </c>
      <c r="E26" s="91">
        <v>2111880</v>
      </c>
      <c r="F26" s="91">
        <v>2781650</v>
      </c>
      <c r="G26" s="91">
        <v>3039306</v>
      </c>
      <c r="H26" s="91">
        <v>0</v>
      </c>
      <c r="I26" s="91">
        <v>0</v>
      </c>
      <c r="J26" s="91">
        <v>948474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15495</v>
      </c>
      <c r="Q26" s="91">
        <v>4323244</v>
      </c>
      <c r="R26" s="91">
        <v>933523</v>
      </c>
      <c r="S26" s="91">
        <v>11279</v>
      </c>
      <c r="T26" s="91">
        <v>0</v>
      </c>
      <c r="U26" s="91">
        <f t="shared" si="4"/>
        <v>14164851</v>
      </c>
      <c r="V26" s="74">
        <v>505</v>
      </c>
      <c r="W26" s="111"/>
    </row>
    <row r="27" spans="1:24">
      <c r="A27" s="74">
        <v>506</v>
      </c>
      <c r="B27" s="75">
        <v>26</v>
      </c>
      <c r="C27" s="74" t="s">
        <v>43</v>
      </c>
      <c r="D27" s="91">
        <v>2207430</v>
      </c>
      <c r="E27" s="91">
        <v>4213408</v>
      </c>
      <c r="F27" s="91">
        <v>0</v>
      </c>
      <c r="G27" s="91">
        <v>0</v>
      </c>
      <c r="H27" s="91">
        <v>17485536</v>
      </c>
      <c r="I27" s="91">
        <v>3660485</v>
      </c>
      <c r="J27" s="91">
        <v>0</v>
      </c>
      <c r="K27" s="91">
        <v>2416651</v>
      </c>
      <c r="L27" s="91">
        <v>-1773864</v>
      </c>
      <c r="M27" s="91">
        <v>2579207</v>
      </c>
      <c r="N27" s="91">
        <v>3221994</v>
      </c>
      <c r="O27" s="91">
        <v>12330552</v>
      </c>
      <c r="P27" s="91">
        <v>-12200227</v>
      </c>
      <c r="Q27" s="91">
        <v>0</v>
      </c>
      <c r="R27" s="91">
        <v>0</v>
      </c>
      <c r="S27" s="91">
        <v>13043071</v>
      </c>
      <c r="T27" s="91">
        <v>4158309</v>
      </c>
      <c r="U27" s="91">
        <f t="shared" si="4"/>
        <v>48120558</v>
      </c>
      <c r="V27" s="74">
        <v>506</v>
      </c>
      <c r="W27" s="111"/>
    </row>
    <row r="28" spans="1:24">
      <c r="A28" s="74">
        <v>507</v>
      </c>
      <c r="B28" s="75">
        <v>27</v>
      </c>
      <c r="C28" s="74" t="s">
        <v>44</v>
      </c>
      <c r="D28" s="91">
        <v>6247</v>
      </c>
      <c r="E28" s="91">
        <v>0</v>
      </c>
      <c r="F28" s="91">
        <v>36263</v>
      </c>
      <c r="G28" s="91">
        <v>1363</v>
      </c>
      <c r="H28" s="91">
        <v>6135</v>
      </c>
      <c r="I28" s="91">
        <v>0</v>
      </c>
      <c r="J28" s="91">
        <v>0</v>
      </c>
      <c r="K28" s="91">
        <v>3338</v>
      </c>
      <c r="L28" s="91">
        <v>2341</v>
      </c>
      <c r="M28" s="91">
        <v>3673</v>
      </c>
      <c r="N28" s="91">
        <v>9352</v>
      </c>
      <c r="O28" s="91">
        <v>1000</v>
      </c>
      <c r="P28" s="91">
        <v>227829</v>
      </c>
      <c r="Q28" s="91">
        <v>8047</v>
      </c>
      <c r="R28" s="91">
        <v>228838</v>
      </c>
      <c r="S28" s="91">
        <v>1243</v>
      </c>
      <c r="T28" s="91">
        <v>5701</v>
      </c>
      <c r="U28" s="91">
        <f t="shared" si="4"/>
        <v>532018</v>
      </c>
      <c r="V28" s="74">
        <v>507</v>
      </c>
      <c r="W28" s="111"/>
    </row>
    <row r="29" spans="1:24">
      <c r="A29" s="74">
        <v>509</v>
      </c>
      <c r="B29" s="75">
        <v>28</v>
      </c>
      <c r="C29" s="74" t="s">
        <v>45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f t="shared" si="4"/>
        <v>0</v>
      </c>
      <c r="V29" s="74">
        <v>509</v>
      </c>
    </row>
    <row r="30" spans="1:24">
      <c r="A30" s="74">
        <v>510</v>
      </c>
      <c r="B30" s="75">
        <v>29</v>
      </c>
      <c r="C30" s="74" t="s">
        <v>46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1299908</v>
      </c>
      <c r="P30" s="91">
        <v>430025</v>
      </c>
      <c r="Q30" s="91">
        <v>0</v>
      </c>
      <c r="R30" s="91">
        <v>0</v>
      </c>
      <c r="S30" s="91">
        <v>1343942</v>
      </c>
      <c r="T30" s="91">
        <v>0</v>
      </c>
      <c r="U30" s="91">
        <f>SUM(D30:M30)+SUM(O30:T30)</f>
        <v>3073875</v>
      </c>
      <c r="V30" s="74">
        <v>510</v>
      </c>
      <c r="W30" s="111"/>
    </row>
    <row r="31" spans="1:24">
      <c r="A31" s="74">
        <v>551</v>
      </c>
      <c r="B31" s="75">
        <v>30</v>
      </c>
      <c r="C31" s="74" t="s">
        <v>47</v>
      </c>
      <c r="D31" s="91">
        <v>520949</v>
      </c>
      <c r="E31" s="91">
        <v>325434</v>
      </c>
      <c r="F31" s="91">
        <v>2721</v>
      </c>
      <c r="G31" s="91">
        <v>249281</v>
      </c>
      <c r="H31" s="91">
        <v>1824395</v>
      </c>
      <c r="I31" s="91">
        <v>257733</v>
      </c>
      <c r="J31" s="91">
        <v>148930</v>
      </c>
      <c r="K31" s="91">
        <v>2179362</v>
      </c>
      <c r="L31" s="91">
        <v>2232392</v>
      </c>
      <c r="M31" s="91">
        <v>2136616</v>
      </c>
      <c r="N31" s="91">
        <v>6548370</v>
      </c>
      <c r="O31" s="91">
        <v>2441557</v>
      </c>
      <c r="P31" s="91">
        <v>8264038</v>
      </c>
      <c r="Q31" s="91">
        <v>2538016</v>
      </c>
      <c r="R31" s="91">
        <v>0</v>
      </c>
      <c r="S31" s="91">
        <v>1286755</v>
      </c>
      <c r="T31" s="91">
        <v>412626</v>
      </c>
      <c r="U31" s="91">
        <f t="shared" si="4"/>
        <v>24820805</v>
      </c>
      <c r="V31" s="74">
        <v>551</v>
      </c>
      <c r="W31" s="112"/>
    </row>
    <row r="32" spans="1:24">
      <c r="A32" s="74">
        <v>512</v>
      </c>
      <c r="B32" s="75">
        <v>31</v>
      </c>
      <c r="C32" s="74" t="s">
        <v>48</v>
      </c>
      <c r="D32" s="91">
        <v>172327</v>
      </c>
      <c r="E32" s="91">
        <v>2483678</v>
      </c>
      <c r="F32" s="91">
        <v>0</v>
      </c>
      <c r="G32" s="91">
        <v>0</v>
      </c>
      <c r="H32" s="91">
        <v>10764964</v>
      </c>
      <c r="I32" s="91">
        <v>904380</v>
      </c>
      <c r="J32" s="91">
        <v>0</v>
      </c>
      <c r="K32" s="91">
        <v>5596812</v>
      </c>
      <c r="L32" s="91">
        <v>8996195</v>
      </c>
      <c r="M32" s="91">
        <v>9448392</v>
      </c>
      <c r="N32" s="91">
        <v>24041399</v>
      </c>
      <c r="O32" s="91">
        <v>12135022</v>
      </c>
      <c r="P32" s="91">
        <v>25851801</v>
      </c>
      <c r="Q32" s="91">
        <v>0</v>
      </c>
      <c r="R32" s="91">
        <v>0</v>
      </c>
      <c r="S32" s="91">
        <v>10693418</v>
      </c>
      <c r="T32" s="91">
        <v>8086379</v>
      </c>
      <c r="U32" s="91">
        <f t="shared" si="4"/>
        <v>95133368</v>
      </c>
      <c r="V32" s="74">
        <v>512</v>
      </c>
      <c r="W32" s="111"/>
    </row>
    <row r="33" spans="1:23">
      <c r="A33" s="74">
        <v>513</v>
      </c>
      <c r="B33" s="75">
        <v>32</v>
      </c>
      <c r="C33" s="74" t="s">
        <v>49</v>
      </c>
      <c r="D33" s="91">
        <v>268540</v>
      </c>
      <c r="E33" s="91">
        <v>623477</v>
      </c>
      <c r="F33" s="91">
        <v>1753886</v>
      </c>
      <c r="G33" s="91">
        <v>1297526</v>
      </c>
      <c r="H33" s="91">
        <v>6678185</v>
      </c>
      <c r="I33" s="91">
        <v>1260907</v>
      </c>
      <c r="J33" s="91">
        <v>1192213</v>
      </c>
      <c r="K33" s="91">
        <v>1371394</v>
      </c>
      <c r="L33" s="91">
        <v>4119736</v>
      </c>
      <c r="M33" s="91">
        <v>1794468</v>
      </c>
      <c r="N33" s="91">
        <v>7285598</v>
      </c>
      <c r="O33" s="91">
        <v>3934986</v>
      </c>
      <c r="P33" s="91">
        <v>8293459</v>
      </c>
      <c r="Q33" s="91">
        <v>3719493</v>
      </c>
      <c r="R33" s="91">
        <v>976359</v>
      </c>
      <c r="S33" s="91">
        <v>3658603</v>
      </c>
      <c r="T33" s="91">
        <v>4195535</v>
      </c>
      <c r="U33" s="91">
        <f t="shared" si="4"/>
        <v>45138767</v>
      </c>
      <c r="V33" s="74">
        <v>513</v>
      </c>
      <c r="W33" s="111"/>
    </row>
    <row r="34" spans="1:23">
      <c r="A34" s="74">
        <v>514</v>
      </c>
      <c r="B34" s="75">
        <v>33</v>
      </c>
      <c r="C34" s="74" t="s">
        <v>50</v>
      </c>
      <c r="D34" s="91">
        <v>34658</v>
      </c>
      <c r="E34" s="91">
        <v>274457</v>
      </c>
      <c r="F34" s="91">
        <v>0</v>
      </c>
      <c r="G34" s="91">
        <v>0</v>
      </c>
      <c r="H34" s="91">
        <v>1650053</v>
      </c>
      <c r="I34" s="91">
        <v>305328</v>
      </c>
      <c r="J34" s="91">
        <v>0</v>
      </c>
      <c r="K34" s="91">
        <v>205484</v>
      </c>
      <c r="L34" s="91">
        <v>164934</v>
      </c>
      <c r="M34" s="91">
        <v>412053</v>
      </c>
      <c r="N34" s="91">
        <v>782471</v>
      </c>
      <c r="O34" s="91">
        <v>1146487</v>
      </c>
      <c r="P34" s="91">
        <v>3573047</v>
      </c>
      <c r="Q34" s="91">
        <v>0</v>
      </c>
      <c r="R34" s="91">
        <v>0</v>
      </c>
      <c r="S34" s="91">
        <v>1616276</v>
      </c>
      <c r="T34" s="91">
        <v>238999</v>
      </c>
      <c r="U34" s="91">
        <f t="shared" si="4"/>
        <v>9621776</v>
      </c>
      <c r="V34" s="74">
        <v>514</v>
      </c>
      <c r="W34" s="111"/>
    </row>
    <row r="35" spans="1:23" ht="13.5" thickBot="1">
      <c r="B35" s="75">
        <v>34</v>
      </c>
      <c r="C35" s="93" t="s">
        <v>51</v>
      </c>
      <c r="D35" s="96">
        <f>SUM(D20:D34)</f>
        <v>6885010</v>
      </c>
      <c r="E35" s="96">
        <f t="shared" ref="E35:U35" si="5">SUM(E20:E34)</f>
        <v>32052716</v>
      </c>
      <c r="F35" s="96">
        <f t="shared" si="5"/>
        <v>50260447</v>
      </c>
      <c r="G35" s="96">
        <f t="shared" si="5"/>
        <v>137772241</v>
      </c>
      <c r="H35" s="96">
        <f t="shared" si="5"/>
        <v>94389119</v>
      </c>
      <c r="I35" s="96">
        <f t="shared" si="5"/>
        <v>15848597</v>
      </c>
      <c r="J35" s="96">
        <f t="shared" si="5"/>
        <v>14050443</v>
      </c>
      <c r="K35" s="96">
        <f t="shared" si="5"/>
        <v>60766348</v>
      </c>
      <c r="L35" s="96">
        <f t="shared" si="5"/>
        <v>41669720</v>
      </c>
      <c r="M35" s="96">
        <f t="shared" si="5"/>
        <v>69318089</v>
      </c>
      <c r="N35" s="96">
        <f t="shared" si="5"/>
        <v>171754157</v>
      </c>
      <c r="O35" s="96">
        <f t="shared" si="5"/>
        <v>135472262</v>
      </c>
      <c r="P35" s="96">
        <f t="shared" si="5"/>
        <v>258800949</v>
      </c>
      <c r="Q35" s="96">
        <f t="shared" si="5"/>
        <v>115584374</v>
      </c>
      <c r="R35" s="96">
        <f t="shared" si="5"/>
        <v>14638778</v>
      </c>
      <c r="S35" s="96">
        <f t="shared" si="5"/>
        <v>137383942</v>
      </c>
      <c r="T35" s="96">
        <f t="shared" si="5"/>
        <v>32538501</v>
      </c>
      <c r="U35" s="96">
        <f t="shared" si="5"/>
        <v>1217431536</v>
      </c>
    </row>
    <row r="36" spans="1:23" ht="13.5" thickTop="1">
      <c r="B36" s="75">
        <v>35</v>
      </c>
      <c r="C36" s="79" t="s">
        <v>52</v>
      </c>
      <c r="D36" s="98">
        <f t="shared" ref="D36:U36" si="6">+D35/D13</f>
        <v>2.4759187137468129E-2</v>
      </c>
      <c r="E36" s="98">
        <f t="shared" si="6"/>
        <v>2.4059662908022562E-2</v>
      </c>
      <c r="F36" s="98">
        <f t="shared" si="6"/>
        <v>7.5656641422922277E-2</v>
      </c>
      <c r="G36" s="98">
        <f t="shared" si="6"/>
        <v>5.7473541826057864E-2</v>
      </c>
      <c r="H36" s="98">
        <f t="shared" si="6"/>
        <v>1.8654245209466461E-2</v>
      </c>
      <c r="I36" s="98">
        <f t="shared" si="6"/>
        <v>0.22937732654065476</v>
      </c>
      <c r="J36" s="98">
        <f t="shared" si="6"/>
        <v>0.1121388962049563</v>
      </c>
      <c r="K36" s="98">
        <f t="shared" si="6"/>
        <v>2.1357721331238554E-2</v>
      </c>
      <c r="L36" s="98">
        <f t="shared" si="6"/>
        <v>2.583319591080141E-2</v>
      </c>
      <c r="M36" s="98">
        <f t="shared" si="6"/>
        <v>2.3207500595101984E-2</v>
      </c>
      <c r="N36" s="98">
        <f t="shared" si="6"/>
        <v>2.3069475115321078E-2</v>
      </c>
      <c r="O36" s="98">
        <f t="shared" si="6"/>
        <v>2.2725017785338305E-2</v>
      </c>
      <c r="P36" s="98">
        <f t="shared" si="6"/>
        <v>2.9060238126892613E-2</v>
      </c>
      <c r="Q36" s="98">
        <f t="shared" si="6"/>
        <v>6.2629433961446268E-2</v>
      </c>
      <c r="R36" s="98">
        <f t="shared" si="6"/>
        <v>0.25088739973949409</v>
      </c>
      <c r="S36" s="98">
        <f t="shared" si="6"/>
        <v>2.692614338259721E-2</v>
      </c>
      <c r="T36" s="98">
        <f t="shared" si="6"/>
        <v>2.2321671197749346E-2</v>
      </c>
      <c r="U36" s="98">
        <f t="shared" si="6"/>
        <v>2.9910823536117601E-2</v>
      </c>
    </row>
    <row r="37" spans="1:23">
      <c r="B37" s="75"/>
      <c r="C37" s="74" t="s">
        <v>95</v>
      </c>
      <c r="D37" s="99">
        <f>+D36*1000</f>
        <v>24.759187137468128</v>
      </c>
      <c r="E37" s="99">
        <f t="shared" ref="E37:U37" si="7">+E36*1000</f>
        <v>24.059662908022563</v>
      </c>
      <c r="F37" s="99">
        <f t="shared" si="7"/>
        <v>75.656641422922277</v>
      </c>
      <c r="G37" s="99">
        <f t="shared" si="7"/>
        <v>57.473541826057861</v>
      </c>
      <c r="H37" s="99">
        <f t="shared" si="7"/>
        <v>18.65424520946646</v>
      </c>
      <c r="I37" s="99">
        <f t="shared" si="7"/>
        <v>229.37732654065476</v>
      </c>
      <c r="J37" s="99">
        <f t="shared" si="7"/>
        <v>112.13889620495631</v>
      </c>
      <c r="K37" s="99">
        <f t="shared" si="7"/>
        <v>21.357721331238555</v>
      </c>
      <c r="L37" s="99">
        <f t="shared" si="7"/>
        <v>25.833195910801411</v>
      </c>
      <c r="M37" s="99">
        <f t="shared" si="7"/>
        <v>23.207500595101983</v>
      </c>
      <c r="N37" s="99">
        <f t="shared" si="7"/>
        <v>23.06947511532108</v>
      </c>
      <c r="O37" s="99">
        <f t="shared" si="7"/>
        <v>22.725017785338306</v>
      </c>
      <c r="P37" s="99">
        <f t="shared" si="7"/>
        <v>29.060238126892614</v>
      </c>
      <c r="Q37" s="99">
        <f t="shared" si="7"/>
        <v>62.629433961446267</v>
      </c>
      <c r="R37" s="99">
        <f t="shared" si="7"/>
        <v>250.8873997394941</v>
      </c>
      <c r="S37" s="99">
        <f t="shared" si="7"/>
        <v>26.926143382597211</v>
      </c>
      <c r="T37" s="99">
        <f t="shared" si="7"/>
        <v>22.321671197749346</v>
      </c>
      <c r="U37" s="99">
        <f t="shared" si="7"/>
        <v>29.910823536117601</v>
      </c>
    </row>
    <row r="38" spans="1:23">
      <c r="C38" s="74" t="s">
        <v>88</v>
      </c>
      <c r="D38" s="99">
        <f>+D21/(D13/1000)</f>
        <v>0</v>
      </c>
      <c r="E38" s="99">
        <f>+E21/(E13/1000)</f>
        <v>15.272627302738741</v>
      </c>
      <c r="F38" s="99">
        <f>+F21/(F13/1000)</f>
        <v>68.575092236758323</v>
      </c>
      <c r="G38" s="99">
        <f t="shared" ref="G38:U38" si="8">+G21/(G13/1000)</f>
        <v>55.519557873501029</v>
      </c>
      <c r="H38" s="99">
        <f t="shared" si="8"/>
        <v>10.928027024895814</v>
      </c>
      <c r="I38" s="99">
        <f>+I21/(I13/1000)</f>
        <v>136.24796653833909</v>
      </c>
      <c r="J38" s="99">
        <f t="shared" si="8"/>
        <v>93.865086396105198</v>
      </c>
      <c r="K38" s="99">
        <f t="shared" si="8"/>
        <v>16.142137728149812</v>
      </c>
      <c r="L38" s="99">
        <f t="shared" si="8"/>
        <v>16.065290788144051</v>
      </c>
      <c r="M38" s="99">
        <f t="shared" si="8"/>
        <v>16.616535029996154</v>
      </c>
      <c r="N38" s="99">
        <f t="shared" si="8"/>
        <v>16.315811119902893</v>
      </c>
      <c r="O38" s="99">
        <f t="shared" si="8"/>
        <v>15.846195950562379</v>
      </c>
      <c r="P38" s="99">
        <f t="shared" si="8"/>
        <v>23.039445198520674</v>
      </c>
      <c r="Q38" s="99">
        <f t="shared" si="8"/>
        <v>56.781679822793258</v>
      </c>
      <c r="R38" s="99">
        <f t="shared" si="8"/>
        <v>214.23284431342978</v>
      </c>
      <c r="S38" s="99">
        <f t="shared" si="8"/>
        <v>19.828352819177262</v>
      </c>
      <c r="T38" s="99">
        <f t="shared" si="8"/>
        <v>10.37630830296033</v>
      </c>
      <c r="U38" s="99">
        <f t="shared" si="8"/>
        <v>22.853080042179705</v>
      </c>
    </row>
    <row r="39" spans="1:23">
      <c r="C39" s="74" t="s">
        <v>92</v>
      </c>
      <c r="D39" s="99">
        <f>+D37-D38</f>
        <v>24.759187137468128</v>
      </c>
      <c r="E39" s="99">
        <f t="shared" ref="E39:U39" si="9">+E37-E38</f>
        <v>8.7870356052838225</v>
      </c>
      <c r="F39" s="99">
        <f t="shared" si="9"/>
        <v>7.0815491861639543</v>
      </c>
      <c r="G39" s="99">
        <f t="shared" si="9"/>
        <v>1.9539839525568325</v>
      </c>
      <c r="H39" s="99">
        <f t="shared" si="9"/>
        <v>7.7262181845706461</v>
      </c>
      <c r="I39" s="99">
        <f t="shared" si="9"/>
        <v>93.129360002315678</v>
      </c>
      <c r="J39" s="99">
        <f t="shared" si="9"/>
        <v>18.273809808851112</v>
      </c>
      <c r="K39" s="99">
        <f t="shared" si="9"/>
        <v>5.2155836030887421</v>
      </c>
      <c r="L39" s="99">
        <f t="shared" si="9"/>
        <v>9.7679051226573606</v>
      </c>
      <c r="M39" s="99">
        <f t="shared" si="9"/>
        <v>6.5909655651058294</v>
      </c>
      <c r="N39" s="99">
        <f t="shared" si="9"/>
        <v>6.7536639954181865</v>
      </c>
      <c r="O39" s="99">
        <f t="shared" si="9"/>
        <v>6.8788218347759269</v>
      </c>
      <c r="P39" s="99">
        <f t="shared" si="9"/>
        <v>6.0207929283719395</v>
      </c>
      <c r="Q39" s="99">
        <f t="shared" si="9"/>
        <v>5.8477541386530092</v>
      </c>
      <c r="R39" s="99">
        <f t="shared" si="9"/>
        <v>36.65455542606432</v>
      </c>
      <c r="S39" s="99">
        <f t="shared" si="9"/>
        <v>7.0977905634199487</v>
      </c>
      <c r="T39" s="99">
        <f t="shared" si="9"/>
        <v>11.945362894789016</v>
      </c>
      <c r="U39" s="99">
        <f t="shared" si="9"/>
        <v>7.0577434939378954</v>
      </c>
    </row>
    <row r="40" spans="1:23" s="90" customFormat="1">
      <c r="C40" s="104" t="s">
        <v>89</v>
      </c>
      <c r="D40" s="105">
        <f>+(((D35-D24-D28-D29)*0.2)+D29)/(D13/1000)</f>
        <v>2.3697819684334309</v>
      </c>
      <c r="E40" s="105">
        <f t="shared" ref="E40:U40" si="10">+(((E35-E21-E28-E29)*0.2)+E29)/(E13/1000)</f>
        <v>1.7574071210567639</v>
      </c>
      <c r="F40" s="105">
        <f>+(((F35-F21-F28-F29)*0.2)+F29)/(F13/1000)</f>
        <v>1.405392557536018</v>
      </c>
      <c r="G40" s="105">
        <f t="shared" si="10"/>
        <v>0.39068307175795181</v>
      </c>
      <c r="H40" s="105">
        <f t="shared" si="10"/>
        <v>1.5450011432971267</v>
      </c>
      <c r="I40" s="105">
        <f>+(((I35-I21-I28-I29)*0.2)+I29)/(I13/1000)</f>
        <v>18.625872000463136</v>
      </c>
      <c r="J40" s="105">
        <f t="shared" si="10"/>
        <v>3.6547619617702223</v>
      </c>
      <c r="K40" s="105">
        <f t="shared" si="10"/>
        <v>1.0428820773451148</v>
      </c>
      <c r="L40" s="105">
        <f t="shared" si="10"/>
        <v>1.953290763346001</v>
      </c>
      <c r="M40" s="105">
        <f t="shared" si="10"/>
        <v>1.3179471710140638</v>
      </c>
      <c r="N40" s="105">
        <f t="shared" si="10"/>
        <v>1.3504815728716524</v>
      </c>
      <c r="O40" s="105">
        <f t="shared" si="10"/>
        <v>1.3757308176256773</v>
      </c>
      <c r="P40" s="105">
        <f t="shared" si="10"/>
        <v>1.1990420936230306</v>
      </c>
      <c r="Q40" s="105">
        <f t="shared" si="10"/>
        <v>1.168678773770975</v>
      </c>
      <c r="R40" s="105">
        <f t="shared" si="10"/>
        <v>6.5465208747514918</v>
      </c>
      <c r="S40" s="105">
        <f t="shared" si="10"/>
        <v>1.4195093890912069</v>
      </c>
      <c r="T40" s="105">
        <f t="shared" si="10"/>
        <v>2.3882903926641053</v>
      </c>
      <c r="U40" s="105">
        <f t="shared" si="10"/>
        <v>1.4089344907527976</v>
      </c>
    </row>
    <row r="41" spans="1:23" s="90" customFormat="1">
      <c r="C41" s="106" t="s">
        <v>94</v>
      </c>
      <c r="D41" s="107">
        <f>+(((D35-D24-D28-D29)*0.8)+D28)/(D13/1000)</f>
        <v>9.5015927128621733</v>
      </c>
      <c r="E41" s="107">
        <f t="shared" ref="E41:U41" si="11">+(((E35-E21-E28-E29)*0.8)+E28)/(E13/1000)</f>
        <v>7.0296284842270556</v>
      </c>
      <c r="F41" s="107">
        <f>+(((F35-F21-F28-F29)*0.8)+F28)/(F13/1000)</f>
        <v>5.6761566286279423</v>
      </c>
      <c r="G41" s="107">
        <f t="shared" si="11"/>
        <v>1.5633008807988849</v>
      </c>
      <c r="H41" s="107">
        <f t="shared" si="11"/>
        <v>6.1812170412735208</v>
      </c>
      <c r="I41" s="107">
        <f t="shared" si="11"/>
        <v>74.503488001852546</v>
      </c>
      <c r="J41" s="107">
        <f t="shared" si="11"/>
        <v>14.619047847080889</v>
      </c>
      <c r="K41" s="107">
        <f t="shared" si="11"/>
        <v>4.1727015257436291</v>
      </c>
      <c r="L41" s="107">
        <f t="shared" si="11"/>
        <v>7.8146143593113582</v>
      </c>
      <c r="M41" s="107">
        <f t="shared" si="11"/>
        <v>5.2730183940917676</v>
      </c>
      <c r="N41" s="107">
        <f t="shared" si="11"/>
        <v>5.4031824225465321</v>
      </c>
      <c r="O41" s="107">
        <f t="shared" si="11"/>
        <v>5.5030910171502496</v>
      </c>
      <c r="P41" s="107">
        <f t="shared" si="11"/>
        <v>4.8217508347489115</v>
      </c>
      <c r="Q41" s="107">
        <f t="shared" si="11"/>
        <v>4.6790753648820278</v>
      </c>
      <c r="R41" s="107">
        <f t="shared" si="11"/>
        <v>30.108034551312816</v>
      </c>
      <c r="S41" s="107">
        <f t="shared" si="11"/>
        <v>5.6782811743287427</v>
      </c>
      <c r="T41" s="107">
        <f t="shared" si="11"/>
        <v>9.5570725021249103</v>
      </c>
      <c r="U41" s="107">
        <f t="shared" si="11"/>
        <v>5.6488090031850984</v>
      </c>
    </row>
    <row r="42" spans="1:23" ht="13.5" thickBot="1">
      <c r="B42" s="75"/>
      <c r="C42" s="78" t="s">
        <v>53</v>
      </c>
      <c r="D42" s="96">
        <f>+D35-D24</f>
        <v>3301180</v>
      </c>
      <c r="E42" s="96">
        <f t="shared" ref="E42:T42" si="12">+E35-E21</f>
        <v>11706247</v>
      </c>
      <c r="F42" s="96">
        <f>+F35-F21</f>
        <v>4704436</v>
      </c>
      <c r="G42" s="96">
        <f t="shared" si="12"/>
        <v>4683977</v>
      </c>
      <c r="H42" s="96">
        <f t="shared" si="12"/>
        <v>39094100</v>
      </c>
      <c r="I42" s="96">
        <f t="shared" si="12"/>
        <v>6434680</v>
      </c>
      <c r="J42" s="96">
        <f t="shared" si="12"/>
        <v>2289617</v>
      </c>
      <c r="K42" s="96">
        <f t="shared" si="12"/>
        <v>14839222</v>
      </c>
      <c r="L42" s="96">
        <f t="shared" si="12"/>
        <v>15755924</v>
      </c>
      <c r="M42" s="96">
        <f t="shared" si="12"/>
        <v>19686443</v>
      </c>
      <c r="N42" s="96">
        <f t="shared" si="12"/>
        <v>50281589</v>
      </c>
      <c r="O42" s="96">
        <f t="shared" si="12"/>
        <v>41007209</v>
      </c>
      <c r="P42" s="96">
        <f t="shared" si="12"/>
        <v>53619207</v>
      </c>
      <c r="Q42" s="96">
        <f t="shared" si="12"/>
        <v>10792194</v>
      </c>
      <c r="R42" s="96">
        <f t="shared" si="12"/>
        <v>2138720</v>
      </c>
      <c r="S42" s="96">
        <f t="shared" si="12"/>
        <v>36214709</v>
      </c>
      <c r="T42" s="96">
        <f t="shared" si="12"/>
        <v>17412863</v>
      </c>
      <c r="U42" s="96">
        <f>+U35-U21</f>
        <v>287264558</v>
      </c>
    </row>
    <row r="43" spans="1:23" ht="13.5" thickTop="1">
      <c r="B43" s="75">
        <v>36</v>
      </c>
      <c r="C43" s="74" t="s">
        <v>54</v>
      </c>
      <c r="D43" s="76" t="s">
        <v>55</v>
      </c>
      <c r="E43" s="76" t="s">
        <v>55</v>
      </c>
      <c r="F43" s="76" t="s">
        <v>55</v>
      </c>
      <c r="G43" s="76" t="s">
        <v>55</v>
      </c>
      <c r="H43" s="76" t="s">
        <v>55</v>
      </c>
      <c r="I43" s="76" t="s">
        <v>55</v>
      </c>
      <c r="J43" s="76" t="s">
        <v>55</v>
      </c>
      <c r="K43" s="76" t="s">
        <v>55</v>
      </c>
      <c r="L43" s="76" t="s">
        <v>55</v>
      </c>
      <c r="M43" s="76" t="s">
        <v>55</v>
      </c>
      <c r="N43" s="76" t="s">
        <v>55</v>
      </c>
      <c r="O43" s="76" t="s">
        <v>55</v>
      </c>
      <c r="P43" s="76" t="s">
        <v>55</v>
      </c>
      <c r="Q43" s="76" t="s">
        <v>55</v>
      </c>
      <c r="R43" s="76" t="s">
        <v>55</v>
      </c>
      <c r="S43" s="76" t="s">
        <v>55</v>
      </c>
      <c r="T43" s="76" t="s">
        <v>55</v>
      </c>
      <c r="U43" s="76" t="s">
        <v>55</v>
      </c>
    </row>
    <row r="44" spans="1:23">
      <c r="B44" s="75">
        <v>37</v>
      </c>
      <c r="C44" s="74" t="s">
        <v>56</v>
      </c>
      <c r="D44" s="76" t="s">
        <v>58</v>
      </c>
      <c r="E44" s="76" t="s">
        <v>58</v>
      </c>
      <c r="F44" s="76" t="s">
        <v>58</v>
      </c>
      <c r="G44" s="76" t="s">
        <v>58</v>
      </c>
      <c r="H44" s="76" t="s">
        <v>58</v>
      </c>
      <c r="I44" s="76" t="s">
        <v>58</v>
      </c>
      <c r="J44" s="76" t="s">
        <v>58</v>
      </c>
      <c r="K44" s="76" t="s">
        <v>58</v>
      </c>
      <c r="L44" s="76" t="s">
        <v>58</v>
      </c>
      <c r="M44" s="76" t="s">
        <v>58</v>
      </c>
      <c r="N44" s="76" t="s">
        <v>58</v>
      </c>
      <c r="O44" s="76" t="s">
        <v>58</v>
      </c>
      <c r="P44" s="76" t="s">
        <v>58</v>
      </c>
      <c r="Q44" s="76" t="s">
        <v>58</v>
      </c>
      <c r="R44" s="76" t="s">
        <v>58</v>
      </c>
      <c r="S44" s="76" t="s">
        <v>58</v>
      </c>
      <c r="T44" s="76" t="s">
        <v>58</v>
      </c>
      <c r="U44" s="76" t="s">
        <v>58</v>
      </c>
    </row>
    <row r="45" spans="1:23">
      <c r="B45" s="75">
        <v>38</v>
      </c>
      <c r="C45" s="74" t="s">
        <v>59</v>
      </c>
      <c r="D45" s="100">
        <v>0</v>
      </c>
      <c r="E45" s="87">
        <v>622119</v>
      </c>
      <c r="F45" s="100">
        <v>0</v>
      </c>
      <c r="G45" s="100">
        <v>0</v>
      </c>
      <c r="H45" s="64">
        <v>3590793</v>
      </c>
      <c r="I45" s="100">
        <v>0</v>
      </c>
      <c r="J45" s="100">
        <v>0</v>
      </c>
      <c r="K45" s="87">
        <v>1277765</v>
      </c>
      <c r="L45" s="87">
        <v>713870</v>
      </c>
      <c r="M45" s="87">
        <v>1343957</v>
      </c>
      <c r="N45" s="87">
        <v>3335592</v>
      </c>
      <c r="O45" s="87">
        <v>2457036</v>
      </c>
      <c r="P45" s="87">
        <v>4987635</v>
      </c>
      <c r="Q45" s="100">
        <v>0</v>
      </c>
      <c r="R45" s="100">
        <v>0</v>
      </c>
      <c r="S45" s="87">
        <v>2761016</v>
      </c>
      <c r="T45" s="87">
        <v>1163685</v>
      </c>
      <c r="U45" s="87">
        <f>SUM(D45:M45)+SUM(O45:T45)</f>
        <v>18917876</v>
      </c>
    </row>
    <row r="46" spans="1:23">
      <c r="B46" s="75">
        <v>39</v>
      </c>
      <c r="C46" s="74" t="s">
        <v>60</v>
      </c>
      <c r="D46" s="100">
        <v>0</v>
      </c>
      <c r="E46" s="87">
        <v>11896</v>
      </c>
      <c r="F46" s="100">
        <v>0</v>
      </c>
      <c r="G46" s="100">
        <v>0</v>
      </c>
      <c r="H46" s="64">
        <v>7947</v>
      </c>
      <c r="I46" s="100">
        <v>0</v>
      </c>
      <c r="J46" s="100">
        <v>0</v>
      </c>
      <c r="K46" s="87">
        <v>11590</v>
      </c>
      <c r="L46" s="87">
        <v>11577</v>
      </c>
      <c r="M46" s="87">
        <v>11413</v>
      </c>
      <c r="N46" s="87">
        <v>11516</v>
      </c>
      <c r="O46" s="87">
        <v>11682</v>
      </c>
      <c r="P46" s="87">
        <v>9209</v>
      </c>
      <c r="Q46" s="100">
        <v>0</v>
      </c>
      <c r="R46" s="100">
        <v>0</v>
      </c>
      <c r="S46" s="87">
        <v>9755</v>
      </c>
      <c r="T46" s="87">
        <v>7789</v>
      </c>
      <c r="U46" s="87">
        <f>+(E46*E45+H46*H45+K46*K45+L46*L45+M46*M45+O46*O45+P46*P45+S46*S45+T46*T45)/U45</f>
        <v>9778.1055858490672</v>
      </c>
      <c r="V46" s="110"/>
    </row>
    <row r="47" spans="1:23">
      <c r="B47" s="75">
        <v>40</v>
      </c>
      <c r="C47" s="74" t="s">
        <v>61</v>
      </c>
      <c r="D47" s="101">
        <v>0</v>
      </c>
      <c r="E47" s="60">
        <v>31.638000000000002</v>
      </c>
      <c r="F47" s="101">
        <v>0</v>
      </c>
      <c r="G47" s="101">
        <v>0</v>
      </c>
      <c r="H47" s="65">
        <v>14.365</v>
      </c>
      <c r="I47" s="101">
        <v>0</v>
      </c>
      <c r="J47" s="101">
        <v>0</v>
      </c>
      <c r="K47" s="60">
        <v>0</v>
      </c>
      <c r="L47" s="60">
        <v>0</v>
      </c>
      <c r="M47" s="60">
        <v>0</v>
      </c>
      <c r="N47" s="60">
        <v>38.412999999999997</v>
      </c>
      <c r="O47" s="60">
        <v>35.048000000000002</v>
      </c>
      <c r="P47" s="60">
        <v>38.256999999999998</v>
      </c>
      <c r="Q47" s="101">
        <v>0</v>
      </c>
      <c r="R47" s="101">
        <v>0</v>
      </c>
      <c r="S47" s="60">
        <v>36.235999999999997</v>
      </c>
      <c r="T47" s="60">
        <v>12.263999999999999</v>
      </c>
      <c r="U47" s="60">
        <v>0</v>
      </c>
      <c r="V47" s="110"/>
    </row>
    <row r="48" spans="1:23">
      <c r="B48" s="75">
        <v>41</v>
      </c>
      <c r="C48" s="74" t="s">
        <v>62</v>
      </c>
      <c r="D48" s="101">
        <v>0</v>
      </c>
      <c r="E48" s="60">
        <v>32.511000000000003</v>
      </c>
      <c r="F48" s="101">
        <v>0</v>
      </c>
      <c r="G48" s="101">
        <v>0</v>
      </c>
      <c r="H48" s="65">
        <v>14.598000000000001</v>
      </c>
      <c r="I48" s="101">
        <v>0</v>
      </c>
      <c r="J48" s="101">
        <v>0</v>
      </c>
      <c r="K48" s="60">
        <v>35.497999999999998</v>
      </c>
      <c r="L48" s="60">
        <v>35.619</v>
      </c>
      <c r="M48" s="60">
        <v>35.484000000000002</v>
      </c>
      <c r="N48" s="60">
        <v>35.518000000000001</v>
      </c>
      <c r="O48" s="60">
        <v>37.646999999999998</v>
      </c>
      <c r="P48" s="60">
        <v>40.682000000000002</v>
      </c>
      <c r="Q48" s="101">
        <v>0</v>
      </c>
      <c r="R48" s="101">
        <v>0</v>
      </c>
      <c r="S48" s="60">
        <v>36.219000000000001</v>
      </c>
      <c r="T48" s="60">
        <v>11.672000000000001</v>
      </c>
      <c r="U48" s="60">
        <v>0</v>
      </c>
      <c r="V48" s="110"/>
    </row>
    <row r="49" spans="2:22">
      <c r="B49" s="75">
        <v>42</v>
      </c>
      <c r="C49" s="74" t="s">
        <v>63</v>
      </c>
      <c r="D49" s="101">
        <v>0</v>
      </c>
      <c r="E49" s="60">
        <v>1.3660000000000001</v>
      </c>
      <c r="F49" s="101">
        <v>0</v>
      </c>
      <c r="G49" s="101">
        <v>0</v>
      </c>
      <c r="H49" s="60">
        <v>0.91900000000000004</v>
      </c>
      <c r="I49" s="101">
        <v>0</v>
      </c>
      <c r="J49" s="101">
        <v>0</v>
      </c>
      <c r="K49" s="60">
        <v>1.5309999999999999</v>
      </c>
      <c r="L49" s="60">
        <v>1.538</v>
      </c>
      <c r="M49" s="60">
        <v>1.5549999999999999</v>
      </c>
      <c r="N49" s="60">
        <v>1.542</v>
      </c>
      <c r="O49" s="60">
        <v>1.611</v>
      </c>
      <c r="P49" s="60">
        <v>2.2090000000000001</v>
      </c>
      <c r="Q49" s="101">
        <v>0</v>
      </c>
      <c r="R49" s="101">
        <v>0</v>
      </c>
      <c r="S49" s="60">
        <v>1.857</v>
      </c>
      <c r="T49" s="60">
        <v>0.749</v>
      </c>
      <c r="U49" s="60">
        <v>0</v>
      </c>
      <c r="V49" s="110"/>
    </row>
    <row r="50" spans="2:22">
      <c r="B50" s="75">
        <v>43</v>
      </c>
      <c r="C50" s="74" t="s">
        <v>64</v>
      </c>
      <c r="D50" s="101">
        <v>0</v>
      </c>
      <c r="E50" s="60">
        <v>1.4999999999999999E-2</v>
      </c>
      <c r="F50" s="101">
        <v>0</v>
      </c>
      <c r="G50" s="101">
        <v>0</v>
      </c>
      <c r="H50" s="60">
        <v>0.01</v>
      </c>
      <c r="I50" s="101">
        <v>0</v>
      </c>
      <c r="J50" s="101">
        <v>0</v>
      </c>
      <c r="K50" s="60">
        <v>1.6E-2</v>
      </c>
      <c r="L50" s="60">
        <v>1.6E-2</v>
      </c>
      <c r="M50" s="60">
        <v>1.6E-2</v>
      </c>
      <c r="N50" s="60">
        <v>1.6E-2</v>
      </c>
      <c r="O50" s="60">
        <v>1.6E-2</v>
      </c>
      <c r="P50" s="60">
        <v>2.3E-2</v>
      </c>
      <c r="Q50" s="101">
        <v>0</v>
      </c>
      <c r="R50" s="101">
        <v>0</v>
      </c>
      <c r="S50" s="60">
        <v>0.02</v>
      </c>
      <c r="T50" s="60">
        <v>8.9999999999999993E-3</v>
      </c>
      <c r="U50" s="60">
        <v>0</v>
      </c>
      <c r="V50" s="110"/>
    </row>
    <row r="51" spans="2:22">
      <c r="B51" s="75">
        <v>36</v>
      </c>
      <c r="C51" s="74" t="s">
        <v>54</v>
      </c>
      <c r="D51" s="76" t="s">
        <v>65</v>
      </c>
      <c r="E51" s="76" t="s">
        <v>65</v>
      </c>
      <c r="F51" s="76" t="s">
        <v>65</v>
      </c>
      <c r="G51" s="76" t="s">
        <v>65</v>
      </c>
      <c r="H51" s="76" t="s">
        <v>65</v>
      </c>
      <c r="I51" s="76" t="s">
        <v>65</v>
      </c>
      <c r="J51" s="76" t="s">
        <v>65</v>
      </c>
      <c r="K51" s="76" t="s">
        <v>65</v>
      </c>
      <c r="L51" s="76" t="s">
        <v>65</v>
      </c>
      <c r="M51" s="76" t="s">
        <v>65</v>
      </c>
      <c r="N51" s="76" t="s">
        <v>65</v>
      </c>
      <c r="O51" s="76" t="s">
        <v>65</v>
      </c>
      <c r="P51" s="76" t="s">
        <v>65</v>
      </c>
      <c r="Q51" s="76" t="s">
        <v>65</v>
      </c>
      <c r="R51" s="76" t="s">
        <v>65</v>
      </c>
      <c r="S51" s="76" t="s">
        <v>65</v>
      </c>
      <c r="T51" s="76" t="s">
        <v>65</v>
      </c>
      <c r="U51" s="76" t="s">
        <v>65</v>
      </c>
      <c r="V51" s="110"/>
    </row>
    <row r="52" spans="2:22">
      <c r="B52" s="75">
        <v>37</v>
      </c>
      <c r="C52" s="74" t="s">
        <v>56</v>
      </c>
      <c r="D52" s="76" t="s">
        <v>66</v>
      </c>
      <c r="E52" s="76" t="s">
        <v>66</v>
      </c>
      <c r="F52" s="76" t="s">
        <v>66</v>
      </c>
      <c r="G52" s="76" t="s">
        <v>66</v>
      </c>
      <c r="H52" s="76" t="s">
        <v>66</v>
      </c>
      <c r="I52" s="76" t="s">
        <v>66</v>
      </c>
      <c r="J52" s="76" t="s">
        <v>66</v>
      </c>
      <c r="K52" s="76" t="s">
        <v>66</v>
      </c>
      <c r="L52" s="76" t="s">
        <v>66</v>
      </c>
      <c r="M52" s="76" t="s">
        <v>66</v>
      </c>
      <c r="N52" s="76" t="s">
        <v>66</v>
      </c>
      <c r="O52" s="76" t="s">
        <v>66</v>
      </c>
      <c r="P52" s="76" t="s">
        <v>66</v>
      </c>
      <c r="Q52" s="76" t="s">
        <v>66</v>
      </c>
      <c r="R52" s="76" t="s">
        <v>66</v>
      </c>
      <c r="S52" s="76" t="s">
        <v>66</v>
      </c>
      <c r="T52" s="76" t="s">
        <v>66</v>
      </c>
      <c r="U52" s="76" t="s">
        <v>66</v>
      </c>
      <c r="V52" s="110"/>
    </row>
    <row r="53" spans="2:22">
      <c r="B53" s="75">
        <v>38</v>
      </c>
      <c r="C53" s="74" t="s">
        <v>59</v>
      </c>
      <c r="D53" s="102">
        <v>0</v>
      </c>
      <c r="E53" s="102">
        <v>0</v>
      </c>
      <c r="F53" s="64">
        <v>4969662</v>
      </c>
      <c r="G53" s="64">
        <v>17032691</v>
      </c>
      <c r="H53" s="100">
        <v>0</v>
      </c>
      <c r="I53" s="64">
        <v>1111436</v>
      </c>
      <c r="J53" s="64">
        <v>1477183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Q53" s="64">
        <v>13386308</v>
      </c>
      <c r="R53" s="64">
        <v>1611369</v>
      </c>
      <c r="S53" s="64">
        <v>134829</v>
      </c>
      <c r="T53" s="102">
        <v>0</v>
      </c>
      <c r="U53" s="64">
        <f>SUM(D53:M53)+SUM(O53:T53)</f>
        <v>39723478</v>
      </c>
      <c r="V53" s="110"/>
    </row>
    <row r="54" spans="2:22">
      <c r="B54" s="75">
        <v>39</v>
      </c>
      <c r="C54" s="74" t="s">
        <v>60</v>
      </c>
      <c r="D54" s="102">
        <v>0</v>
      </c>
      <c r="E54" s="102">
        <v>0</v>
      </c>
      <c r="F54" s="64">
        <v>1032</v>
      </c>
      <c r="G54" s="64">
        <v>1051</v>
      </c>
      <c r="H54" s="100">
        <v>0</v>
      </c>
      <c r="I54" s="64">
        <v>1029</v>
      </c>
      <c r="J54" s="64">
        <v>1036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64">
        <v>1022</v>
      </c>
      <c r="R54" s="64">
        <v>1039</v>
      </c>
      <c r="S54" s="64">
        <v>1030</v>
      </c>
      <c r="T54" s="102">
        <v>0</v>
      </c>
      <c r="U54" s="64">
        <f>SUMPRODUCT(D54:T54,D53:T53)/U53</f>
        <v>1037.1189474899454</v>
      </c>
      <c r="V54" s="110"/>
    </row>
    <row r="55" spans="2:22">
      <c r="B55" s="75">
        <v>40</v>
      </c>
      <c r="C55" s="74" t="s">
        <v>61</v>
      </c>
      <c r="D55" s="102">
        <v>0</v>
      </c>
      <c r="E55" s="102">
        <v>0</v>
      </c>
      <c r="F55" s="65">
        <v>9.1669999999999998</v>
      </c>
      <c r="G55" s="65">
        <v>7.8140000000000001</v>
      </c>
      <c r="H55" s="101">
        <v>0</v>
      </c>
      <c r="I55" s="65">
        <v>8.4700000000000006</v>
      </c>
      <c r="J55" s="65">
        <v>7.9619999999999997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65">
        <v>7.8280000000000003</v>
      </c>
      <c r="R55" s="65">
        <v>7.7569999999999997</v>
      </c>
      <c r="S55" s="65">
        <v>8.6669999999999998</v>
      </c>
      <c r="T55" s="102">
        <v>0</v>
      </c>
      <c r="U55" s="65">
        <v>0</v>
      </c>
      <c r="V55" s="110"/>
    </row>
    <row r="56" spans="2:22">
      <c r="B56" s="75">
        <v>41</v>
      </c>
      <c r="C56" s="74" t="s">
        <v>62</v>
      </c>
      <c r="D56" s="102">
        <v>0</v>
      </c>
      <c r="E56" s="102">
        <v>0</v>
      </c>
      <c r="F56" s="65">
        <v>9.1669999999999998</v>
      </c>
      <c r="G56" s="65">
        <v>7.8140000000000001</v>
      </c>
      <c r="H56" s="101">
        <v>0</v>
      </c>
      <c r="I56" s="65">
        <v>8.4700000000000006</v>
      </c>
      <c r="J56" s="65">
        <v>7.9619999999999997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65">
        <v>7.8280000000000003</v>
      </c>
      <c r="R56" s="65">
        <v>7.7569999999999997</v>
      </c>
      <c r="S56" s="65">
        <v>8.6669999999999998</v>
      </c>
      <c r="T56" s="102">
        <v>0</v>
      </c>
      <c r="U56" s="65">
        <v>0</v>
      </c>
      <c r="V56" s="110"/>
    </row>
    <row r="57" spans="2:22">
      <c r="B57" s="75">
        <v>42</v>
      </c>
      <c r="C57" s="74" t="s">
        <v>63</v>
      </c>
      <c r="D57" s="102">
        <v>0</v>
      </c>
      <c r="E57" s="102">
        <v>0</v>
      </c>
      <c r="F57" s="65">
        <v>8.8840000000000003</v>
      </c>
      <c r="G57" s="65">
        <v>7.4359999999999999</v>
      </c>
      <c r="H57" s="101">
        <v>0</v>
      </c>
      <c r="I57" s="65">
        <v>8.2289999999999992</v>
      </c>
      <c r="J57" s="65">
        <v>7.6879999999999997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65">
        <v>7.657</v>
      </c>
      <c r="R57" s="65">
        <v>7.4690000000000003</v>
      </c>
      <c r="S57" s="65">
        <v>8.4179999999999993</v>
      </c>
      <c r="T57" s="102">
        <v>0</v>
      </c>
      <c r="U57" s="65">
        <v>0</v>
      </c>
      <c r="V57" s="110"/>
    </row>
    <row r="58" spans="2:22">
      <c r="B58" s="75">
        <v>43</v>
      </c>
      <c r="C58" s="74" t="s">
        <v>64</v>
      </c>
      <c r="D58" s="102">
        <v>0</v>
      </c>
      <c r="E58" s="102">
        <v>0</v>
      </c>
      <c r="F58" s="65">
        <v>6.9000000000000006E-2</v>
      </c>
      <c r="G58" s="65">
        <v>5.6000000000000001E-2</v>
      </c>
      <c r="H58" s="101">
        <v>0</v>
      </c>
      <c r="I58" s="65">
        <v>0.13600000000000001</v>
      </c>
      <c r="J58" s="65">
        <v>9.4E-2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65">
        <v>5.7000000000000002E-2</v>
      </c>
      <c r="R58" s="65">
        <v>0.214</v>
      </c>
      <c r="S58" s="65">
        <v>0</v>
      </c>
      <c r="T58" s="102">
        <v>0</v>
      </c>
      <c r="U58" s="65">
        <v>0</v>
      </c>
      <c r="V58" s="110"/>
    </row>
    <row r="59" spans="2:22">
      <c r="B59" s="75">
        <v>36</v>
      </c>
      <c r="C59" s="74" t="s">
        <v>54</v>
      </c>
      <c r="D59" s="76" t="s">
        <v>67</v>
      </c>
      <c r="E59" s="76" t="s">
        <v>67</v>
      </c>
      <c r="F59" s="76" t="s">
        <v>67</v>
      </c>
      <c r="G59" s="76" t="s">
        <v>67</v>
      </c>
      <c r="H59" s="76" t="s">
        <v>67</v>
      </c>
      <c r="I59" s="76" t="s">
        <v>67</v>
      </c>
      <c r="J59" s="76" t="s">
        <v>67</v>
      </c>
      <c r="K59" s="76" t="s">
        <v>67</v>
      </c>
      <c r="L59" s="76" t="s">
        <v>67</v>
      </c>
      <c r="M59" s="76" t="s">
        <v>67</v>
      </c>
      <c r="N59" s="76" t="s">
        <v>67</v>
      </c>
      <c r="O59" s="76" t="s">
        <v>67</v>
      </c>
      <c r="P59" s="76" t="s">
        <v>67</v>
      </c>
      <c r="Q59" s="76" t="s">
        <v>67</v>
      </c>
      <c r="R59" s="76" t="s">
        <v>67</v>
      </c>
      <c r="S59" s="76" t="s">
        <v>67</v>
      </c>
      <c r="T59" s="76" t="s">
        <v>67</v>
      </c>
      <c r="U59" s="76" t="s">
        <v>67</v>
      </c>
      <c r="V59" s="110"/>
    </row>
    <row r="60" spans="2:22">
      <c r="B60" s="75">
        <v>37</v>
      </c>
      <c r="C60" s="74" t="s">
        <v>56</v>
      </c>
      <c r="D60" s="76" t="s">
        <v>70</v>
      </c>
      <c r="E60" s="76" t="s">
        <v>70</v>
      </c>
      <c r="F60" s="76" t="s">
        <v>70</v>
      </c>
      <c r="G60" s="76" t="s">
        <v>70</v>
      </c>
      <c r="H60" s="76" t="s">
        <v>70</v>
      </c>
      <c r="I60" s="76" t="s">
        <v>70</v>
      </c>
      <c r="J60" s="76" t="s">
        <v>70</v>
      </c>
      <c r="K60" s="76" t="s">
        <v>70</v>
      </c>
      <c r="L60" s="76" t="s">
        <v>70</v>
      </c>
      <c r="M60" s="76" t="s">
        <v>70</v>
      </c>
      <c r="N60" s="76" t="s">
        <v>70</v>
      </c>
      <c r="O60" s="76" t="s">
        <v>70</v>
      </c>
      <c r="P60" s="76" t="s">
        <v>70</v>
      </c>
      <c r="Q60" s="76" t="s">
        <v>70</v>
      </c>
      <c r="R60" s="76" t="s">
        <v>70</v>
      </c>
      <c r="S60" s="76" t="s">
        <v>70</v>
      </c>
      <c r="T60" s="76" t="s">
        <v>70</v>
      </c>
      <c r="U60" s="76" t="s">
        <v>70</v>
      </c>
      <c r="V60" s="110"/>
    </row>
    <row r="61" spans="2:22">
      <c r="B61" s="75">
        <v>38</v>
      </c>
      <c r="C61" s="74" t="s">
        <v>59</v>
      </c>
      <c r="D61" s="100">
        <v>0</v>
      </c>
      <c r="E61" s="55">
        <v>946</v>
      </c>
      <c r="F61" s="100">
        <v>0</v>
      </c>
      <c r="G61" s="100">
        <v>0</v>
      </c>
      <c r="H61" s="64">
        <v>22751</v>
      </c>
      <c r="I61" s="100">
        <v>0</v>
      </c>
      <c r="J61" s="100">
        <v>0</v>
      </c>
      <c r="K61" s="55">
        <v>4134</v>
      </c>
      <c r="L61" s="55">
        <v>3562</v>
      </c>
      <c r="M61" s="55">
        <v>14267</v>
      </c>
      <c r="N61" s="55">
        <v>21963</v>
      </c>
      <c r="O61" s="55">
        <v>14459</v>
      </c>
      <c r="P61" s="55">
        <v>19395</v>
      </c>
      <c r="Q61" s="100">
        <v>0</v>
      </c>
      <c r="R61" s="100">
        <v>0</v>
      </c>
      <c r="S61" s="100">
        <v>0</v>
      </c>
      <c r="T61" s="55">
        <v>11714</v>
      </c>
      <c r="U61" s="55">
        <f>SUM(D61:M61)+SUM(O61:T61)</f>
        <v>91228</v>
      </c>
      <c r="V61" s="110"/>
    </row>
    <row r="62" spans="2:22">
      <c r="B62" s="75">
        <v>39</v>
      </c>
      <c r="C62" s="74" t="s">
        <v>60</v>
      </c>
      <c r="D62" s="100">
        <v>0</v>
      </c>
      <c r="E62" s="55">
        <v>138000</v>
      </c>
      <c r="F62" s="100">
        <v>0</v>
      </c>
      <c r="G62" s="100">
        <v>0</v>
      </c>
      <c r="H62" s="64">
        <v>138000</v>
      </c>
      <c r="I62" s="100">
        <v>0</v>
      </c>
      <c r="J62" s="100">
        <v>0</v>
      </c>
      <c r="K62" s="55">
        <v>138000</v>
      </c>
      <c r="L62" s="55">
        <v>138000</v>
      </c>
      <c r="M62" s="55">
        <v>138000</v>
      </c>
      <c r="N62" s="55">
        <v>138000</v>
      </c>
      <c r="O62" s="55">
        <v>138000</v>
      </c>
      <c r="P62" s="55">
        <v>138000</v>
      </c>
      <c r="Q62" s="100">
        <v>0</v>
      </c>
      <c r="R62" s="100">
        <v>0</v>
      </c>
      <c r="S62" s="100">
        <v>0</v>
      </c>
      <c r="T62" s="55">
        <v>138000</v>
      </c>
      <c r="U62" s="55">
        <f>+(D62*D61+E62*E61+H62*H61+K62*K61+L62*L61+M62*M61+O62*O61+P62*P61+T62*T61)/U61</f>
        <v>138000</v>
      </c>
      <c r="V62" s="110"/>
    </row>
    <row r="63" spans="2:22">
      <c r="B63" s="75">
        <v>40</v>
      </c>
      <c r="C63" s="74" t="s">
        <v>61</v>
      </c>
      <c r="D63" s="100">
        <v>0</v>
      </c>
      <c r="E63" s="60">
        <v>127.607</v>
      </c>
      <c r="F63" s="101">
        <v>0</v>
      </c>
      <c r="G63" s="101">
        <v>0</v>
      </c>
      <c r="H63" s="65">
        <v>126.447</v>
      </c>
      <c r="I63" s="101">
        <v>0</v>
      </c>
      <c r="J63" s="101">
        <v>0</v>
      </c>
      <c r="K63" s="60">
        <v>0</v>
      </c>
      <c r="L63" s="60">
        <v>0</v>
      </c>
      <c r="M63" s="60">
        <v>0</v>
      </c>
      <c r="N63" s="60">
        <v>136.51900000000001</v>
      </c>
      <c r="O63" s="60">
        <v>135.96899999999999</v>
      </c>
      <c r="P63" s="60">
        <v>117.187</v>
      </c>
      <c r="Q63" s="101">
        <v>0</v>
      </c>
      <c r="R63" s="101">
        <v>0</v>
      </c>
      <c r="S63" s="101">
        <v>0</v>
      </c>
      <c r="T63" s="60">
        <v>131.751</v>
      </c>
      <c r="U63" s="60">
        <v>0</v>
      </c>
      <c r="V63" s="110"/>
    </row>
    <row r="64" spans="2:22">
      <c r="B64" s="75">
        <v>41</v>
      </c>
      <c r="C64" s="74" t="s">
        <v>62</v>
      </c>
      <c r="D64" s="101">
        <v>0</v>
      </c>
      <c r="E64" s="60">
        <v>127.607</v>
      </c>
      <c r="F64" s="101">
        <v>0</v>
      </c>
      <c r="G64" s="101">
        <v>0</v>
      </c>
      <c r="H64" s="65">
        <v>126.447</v>
      </c>
      <c r="I64" s="101">
        <v>0</v>
      </c>
      <c r="J64" s="101">
        <v>0</v>
      </c>
      <c r="K64" s="60">
        <v>0</v>
      </c>
      <c r="L64" s="60">
        <v>0</v>
      </c>
      <c r="M64" s="60">
        <v>0</v>
      </c>
      <c r="N64" s="60">
        <v>136.51900000000001</v>
      </c>
      <c r="O64" s="60">
        <v>135.96899999999999</v>
      </c>
      <c r="P64" s="60">
        <v>117.187</v>
      </c>
      <c r="Q64" s="101">
        <v>0</v>
      </c>
      <c r="R64" s="101">
        <v>0</v>
      </c>
      <c r="S64" s="101">
        <v>0</v>
      </c>
      <c r="T64" s="60">
        <v>131.751</v>
      </c>
      <c r="U64" s="60">
        <v>0</v>
      </c>
      <c r="V64" s="110"/>
    </row>
    <row r="65" spans="2:22">
      <c r="B65" s="75">
        <v>42</v>
      </c>
      <c r="C65" s="74" t="s">
        <v>63</v>
      </c>
      <c r="D65" s="101">
        <v>0</v>
      </c>
      <c r="E65" s="60">
        <v>22.015999999999998</v>
      </c>
      <c r="F65" s="101">
        <v>0</v>
      </c>
      <c r="G65" s="101">
        <v>0</v>
      </c>
      <c r="H65" s="65">
        <v>21.815999999999999</v>
      </c>
      <c r="I65" s="101">
        <v>0</v>
      </c>
      <c r="J65" s="101">
        <v>0</v>
      </c>
      <c r="K65" s="60">
        <v>23.754000000000001</v>
      </c>
      <c r="L65" s="60">
        <v>23.562000000000001</v>
      </c>
      <c r="M65" s="60">
        <v>23.494</v>
      </c>
      <c r="N65" s="60">
        <v>23.553999999999998</v>
      </c>
      <c r="O65" s="60">
        <v>23.459</v>
      </c>
      <c r="P65" s="60">
        <v>20.219000000000001</v>
      </c>
      <c r="Q65" s="101">
        <v>0</v>
      </c>
      <c r="R65" s="101">
        <v>0</v>
      </c>
      <c r="S65" s="101">
        <v>0</v>
      </c>
      <c r="T65" s="60">
        <v>22.731000000000002</v>
      </c>
      <c r="U65" s="60">
        <v>0</v>
      </c>
      <c r="V65" s="110"/>
    </row>
    <row r="66" spans="2:22">
      <c r="B66" s="75">
        <v>43</v>
      </c>
      <c r="C66" s="74" t="s">
        <v>64</v>
      </c>
      <c r="D66" s="101">
        <v>0</v>
      </c>
      <c r="E66" s="60">
        <v>0</v>
      </c>
      <c r="F66" s="101">
        <v>0</v>
      </c>
      <c r="G66" s="101">
        <v>0</v>
      </c>
      <c r="H66" s="60">
        <v>1E-3</v>
      </c>
      <c r="I66" s="101">
        <v>0</v>
      </c>
      <c r="J66" s="101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101">
        <v>0</v>
      </c>
      <c r="R66" s="101">
        <v>0</v>
      </c>
      <c r="S66" s="101">
        <v>0</v>
      </c>
      <c r="T66" s="60">
        <v>1E-3</v>
      </c>
      <c r="U66" s="60">
        <v>0</v>
      </c>
      <c r="V66" s="110"/>
    </row>
    <row r="67" spans="2:22" ht="13.5" thickBot="1">
      <c r="B67" s="75">
        <v>44</v>
      </c>
      <c r="C67" s="94" t="s">
        <v>71</v>
      </c>
      <c r="D67" s="95">
        <f>(+((D45*2000*D46)+(D53*1000*D54)+(D62*42*D61))/D13)*1</f>
        <v>0</v>
      </c>
      <c r="E67" s="95">
        <f>+((E45*2000*E46)+(E53*1000*E54)+(E62*42*E61))/E13</f>
        <v>11114.500978068154</v>
      </c>
      <c r="F67" s="95">
        <f>+((F45*2000*F46)+(F53*1000*F54)+(F62*42*F61))/F13</f>
        <v>7720.1770584489777</v>
      </c>
      <c r="G67" s="95">
        <f t="shared" ref="G67:U67" si="13">+((G45*2000*G46)+(G53*1000*G54)+(G62*42*G61))/G13</f>
        <v>7467.7921629173406</v>
      </c>
      <c r="H67" s="95">
        <f>+((H45*2000*H46)+(H53*1000*H54)+(H62*42*H61))/H13</f>
        <v>11305.287356517199</v>
      </c>
      <c r="I67" s="95">
        <f>+((I45*2000*I46)+(I53*1000*I54)+(I62*42*I61))/I13</f>
        <v>16552.343821460618</v>
      </c>
      <c r="J67" s="95">
        <f>+((J45*2000*J46)+(J53*1000*J54)+(J62*42*J61))/J13</f>
        <v>12214.067504688934</v>
      </c>
      <c r="K67" s="95">
        <f t="shared" si="13"/>
        <v>10418.552622163175</v>
      </c>
      <c r="L67" s="95">
        <f t="shared" si="13"/>
        <v>10259.94019454071</v>
      </c>
      <c r="M67" s="95">
        <f t="shared" si="13"/>
        <v>10298.312325591594</v>
      </c>
      <c r="N67" s="95">
        <f t="shared" si="13"/>
        <v>10336.036883940717</v>
      </c>
      <c r="O67" s="95">
        <f t="shared" si="13"/>
        <v>9643.7536714289381</v>
      </c>
      <c r="P67" s="95">
        <f t="shared" si="13"/>
        <v>10327.651282239005</v>
      </c>
      <c r="Q67" s="95">
        <f>+((Q45*2000*Q46)+(Q53*1000*Q54)+(Q62*42*Q61))/Q13</f>
        <v>7412.9499937145356</v>
      </c>
      <c r="R67" s="95">
        <f t="shared" si="13"/>
        <v>28693.569462535135</v>
      </c>
      <c r="S67" s="95">
        <f t="shared" si="13"/>
        <v>10584.797970542806</v>
      </c>
      <c r="T67" s="95">
        <f t="shared" si="13"/>
        <v>12482.449702924247</v>
      </c>
      <c r="U67" s="95">
        <f t="shared" si="13"/>
        <v>10114.69467274859</v>
      </c>
    </row>
    <row r="68" spans="2:22" s="90" customFormat="1" ht="13.5" thickTop="1">
      <c r="C68" s="90" t="s">
        <v>105</v>
      </c>
      <c r="D68" s="90">
        <v>0</v>
      </c>
      <c r="E68" s="90">
        <v>11114.361999999999</v>
      </c>
      <c r="F68" s="90">
        <v>7718.59</v>
      </c>
      <c r="G68" s="90">
        <v>7466.4250000000002</v>
      </c>
      <c r="H68" s="90">
        <v>11304.65</v>
      </c>
      <c r="I68" s="90">
        <v>16556.749</v>
      </c>
      <c r="J68" s="90">
        <v>12209.186</v>
      </c>
      <c r="K68" s="90">
        <v>10418.679</v>
      </c>
      <c r="L68" s="90">
        <v>10259.782999999999</v>
      </c>
      <c r="M68" s="90">
        <v>10297.86</v>
      </c>
      <c r="N68" s="90">
        <v>10335.781999999999</v>
      </c>
      <c r="O68" s="90">
        <v>9643.8690000000006</v>
      </c>
      <c r="P68" s="90">
        <v>10327.885</v>
      </c>
      <c r="Q68" s="90">
        <v>7416.0140000000001</v>
      </c>
      <c r="R68" s="90">
        <v>28684.581999999999</v>
      </c>
      <c r="S68" s="90">
        <v>10584.245999999999</v>
      </c>
      <c r="T68" s="90">
        <v>12482.543</v>
      </c>
    </row>
    <row r="69" spans="2:22">
      <c r="D69" s="103">
        <f>D67-D68</f>
        <v>0</v>
      </c>
      <c r="E69" s="103">
        <f t="shared" ref="E69:T69" si="14">E67-E68</f>
        <v>0.13897806815475633</v>
      </c>
      <c r="F69" s="103">
        <f t="shared" si="14"/>
        <v>1.5870584489775865</v>
      </c>
      <c r="G69" s="103">
        <f t="shared" si="14"/>
        <v>1.3671629173404654</v>
      </c>
      <c r="H69" s="103">
        <f t="shared" si="14"/>
        <v>0.63735651719980524</v>
      </c>
      <c r="I69" s="103">
        <f t="shared" si="14"/>
        <v>-4.4051785393821774</v>
      </c>
      <c r="J69" s="103">
        <f t="shared" si="14"/>
        <v>4.881504688934001</v>
      </c>
      <c r="K69" s="103">
        <f t="shared" si="14"/>
        <v>-0.12637783682475856</v>
      </c>
      <c r="L69" s="103">
        <f t="shared" si="14"/>
        <v>0.15719454071040673</v>
      </c>
      <c r="M69" s="103">
        <f t="shared" si="14"/>
        <v>0.45232559159376251</v>
      </c>
      <c r="N69" s="103">
        <f t="shared" si="14"/>
        <v>0.25488394071726361</v>
      </c>
      <c r="O69" s="103">
        <f t="shared" si="14"/>
        <v>-0.11532857106249139</v>
      </c>
      <c r="P69" s="103">
        <f t="shared" si="14"/>
        <v>-0.23371776099520503</v>
      </c>
      <c r="Q69" s="103">
        <f t="shared" si="14"/>
        <v>-3.0640062854645294</v>
      </c>
      <c r="R69" s="103">
        <f t="shared" si="14"/>
        <v>8.9874625351367285</v>
      </c>
      <c r="S69" s="103">
        <f t="shared" si="14"/>
        <v>0.55197054280688462</v>
      </c>
      <c r="T69" s="103">
        <f t="shared" si="14"/>
        <v>-9.3297075753071113E-2</v>
      </c>
    </row>
    <row r="70" spans="2:22"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</row>
    <row r="71" spans="2:22">
      <c r="C71" s="116"/>
      <c r="E71" s="114"/>
      <c r="F71" s="103"/>
    </row>
  </sheetData>
  <pageMargins left="0.5" right="0.5" top="1" bottom="0.75" header="0.5" footer="0.5"/>
  <pageSetup scale="38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8"/>
  <sheetViews>
    <sheetView zoomScale="75" workbookViewId="0">
      <pane xSplit="1" ySplit="2" topLeftCell="H36" activePane="bottomRight" state="frozen"/>
      <selection activeCell="B18" sqref="B18"/>
      <selection pane="topRight" activeCell="B18" sqref="B18"/>
      <selection pane="bottomLeft" activeCell="B18" sqref="B18"/>
      <selection pane="bottomRight" activeCell="S3" sqref="S3"/>
    </sheetView>
  </sheetViews>
  <sheetFormatPr defaultRowHeight="12.75"/>
  <cols>
    <col min="1" max="1" width="50.7109375" customWidth="1"/>
    <col min="2" max="17" width="14.7109375" customWidth="1"/>
    <col min="18" max="28" width="15.7109375" customWidth="1"/>
    <col min="29" max="29" width="15.5703125" bestFit="1" customWidth="1"/>
  </cols>
  <sheetData>
    <row r="2" spans="1:19">
      <c r="A2" s="1"/>
      <c r="B2" s="63">
        <v>1994</v>
      </c>
      <c r="C2" s="63">
        <v>1995</v>
      </c>
      <c r="D2" s="63">
        <v>1996</v>
      </c>
      <c r="E2" s="63">
        <v>1997</v>
      </c>
      <c r="F2" s="63">
        <v>1998</v>
      </c>
      <c r="G2" s="63">
        <v>1999</v>
      </c>
      <c r="H2" s="63">
        <v>2000</v>
      </c>
      <c r="I2" s="63">
        <v>2001</v>
      </c>
      <c r="J2" s="63">
        <v>2002</v>
      </c>
      <c r="K2" s="63">
        <v>2003</v>
      </c>
      <c r="L2" s="63">
        <v>2004</v>
      </c>
      <c r="M2" s="63">
        <v>2005</v>
      </c>
      <c r="N2" s="63">
        <v>2006</v>
      </c>
      <c r="O2" s="63">
        <v>2007</v>
      </c>
      <c r="P2" s="63">
        <v>2008</v>
      </c>
      <c r="Q2" s="63">
        <v>2009</v>
      </c>
      <c r="R2" s="63">
        <v>2010</v>
      </c>
      <c r="S2" s="63">
        <v>2011</v>
      </c>
    </row>
    <row r="3" spans="1:19">
      <c r="A3" t="s">
        <v>25</v>
      </c>
      <c r="B3" s="44">
        <f>+'1994'!Q6</f>
        <v>5817.8099999999995</v>
      </c>
      <c r="C3" s="44">
        <f>+'1995'!Q6</f>
        <v>5817.8600000000006</v>
      </c>
      <c r="D3" s="44">
        <f>+'1996'!Q6</f>
        <v>5817.8600000000006</v>
      </c>
      <c r="E3" s="44">
        <f>+'1997'!Q6</f>
        <v>5840.93</v>
      </c>
      <c r="F3" s="44">
        <f>+'1998'!Q6</f>
        <v>5840.93</v>
      </c>
      <c r="G3" s="44">
        <f>+'1999'!Q6</f>
        <v>5840.93</v>
      </c>
      <c r="H3" s="44">
        <f>+'2000'!Q6</f>
        <v>6056.51</v>
      </c>
      <c r="I3" s="44">
        <f>+'2001'!Q6</f>
        <v>7115.7999999999993</v>
      </c>
      <c r="J3" s="44">
        <f>+'2002'!S6</f>
        <v>7473.7999999999993</v>
      </c>
      <c r="K3" s="44">
        <f>+'2003'!S6</f>
        <v>6414.4400000000005</v>
      </c>
      <c r="L3" s="44">
        <f>+'2004'!S6</f>
        <v>6414.65</v>
      </c>
      <c r="M3" s="44">
        <f>+'2005'!T6</f>
        <v>6713.1</v>
      </c>
      <c r="N3" s="44">
        <f>+'2006'!T6</f>
        <v>6987.5</v>
      </c>
      <c r="O3" s="44">
        <f>+'2007'!U6</f>
        <v>7547.6</v>
      </c>
      <c r="P3" s="44">
        <f>+'2008'!V6</f>
        <v>8067.5999999999995</v>
      </c>
      <c r="Q3" s="44">
        <f>+'2009'!U6</f>
        <v>8029.4999999999982</v>
      </c>
      <c r="R3" s="45">
        <f>+'2010'!U6</f>
        <v>8029.4999999999982</v>
      </c>
      <c r="S3" s="45">
        <f>+'2011'!U6</f>
        <v>8029.4999999999982</v>
      </c>
    </row>
    <row r="4" spans="1:19">
      <c r="A4" t="s">
        <v>26</v>
      </c>
      <c r="B4" s="45">
        <f>+'1994'!Q7</f>
        <v>5576</v>
      </c>
      <c r="C4" s="45">
        <f>+'1995'!Q7</f>
        <v>5882</v>
      </c>
      <c r="D4" s="45">
        <f>+'1996'!Q7</f>
        <v>5660</v>
      </c>
      <c r="E4" s="45">
        <f>+'1997'!Q7</f>
        <v>5889</v>
      </c>
      <c r="F4" s="45">
        <f>+'1998'!Q7</f>
        <v>5855</v>
      </c>
      <c r="G4" s="45">
        <f>+'1999'!Q7</f>
        <v>5784</v>
      </c>
      <c r="H4" s="45">
        <f>+'2000'!Q7</f>
        <v>5732</v>
      </c>
      <c r="I4" s="45">
        <f>+'2001'!Q7</f>
        <v>5695</v>
      </c>
      <c r="J4" s="45">
        <f>+'2002'!S7</f>
        <v>5977</v>
      </c>
      <c r="K4" s="45">
        <f>+'2003'!S7</f>
        <v>5985</v>
      </c>
      <c r="L4" s="45">
        <f>+'2004'!S7</f>
        <v>5966</v>
      </c>
      <c r="M4" s="45">
        <f>+'2005'!T7</f>
        <v>6252</v>
      </c>
      <c r="N4" s="45">
        <f>+'2006'!T7</f>
        <v>6531</v>
      </c>
      <c r="O4" s="45">
        <f>+'2007'!U7</f>
        <v>7155</v>
      </c>
      <c r="P4" s="45">
        <f>+'2008'!V7</f>
        <v>7666</v>
      </c>
      <c r="Q4" s="45">
        <f>+'2009'!U7</f>
        <v>7441</v>
      </c>
      <c r="R4" s="45">
        <f>+'2010'!U7</f>
        <v>7411</v>
      </c>
      <c r="S4" s="45">
        <f>+'2011'!U7</f>
        <v>7455</v>
      </c>
    </row>
    <row r="5" spans="1:19">
      <c r="A5" t="s">
        <v>27</v>
      </c>
      <c r="B5" s="45">
        <f>+'1994'!Q8</f>
        <v>0</v>
      </c>
      <c r="C5" s="45">
        <f>+'1995'!Q8</f>
        <v>0</v>
      </c>
      <c r="D5" s="45">
        <f>+'1996'!Q8</f>
        <v>0</v>
      </c>
      <c r="E5" s="45">
        <f>+'1997'!Q8</f>
        <v>0</v>
      </c>
      <c r="F5" s="45">
        <f>+'1998'!Q8</f>
        <v>0</v>
      </c>
      <c r="G5" s="45">
        <f>+'1999'!Q8</f>
        <v>0</v>
      </c>
      <c r="H5" s="45">
        <f>+'2000'!Q8</f>
        <v>0</v>
      </c>
      <c r="I5" s="45">
        <f>+'2001'!Q8</f>
        <v>0</v>
      </c>
      <c r="J5" s="45">
        <f>+'2002'!S8</f>
        <v>0</v>
      </c>
      <c r="K5" s="45">
        <f>+'2003'!S8</f>
        <v>0</v>
      </c>
      <c r="L5" s="45">
        <f>+'2004'!S8</f>
        <v>0</v>
      </c>
      <c r="M5" s="45">
        <f>+'2005'!T8</f>
        <v>0</v>
      </c>
      <c r="N5" s="45">
        <f>+'2006'!T8</f>
        <v>0</v>
      </c>
      <c r="O5" s="45">
        <f>+'2007'!U8</f>
        <v>0</v>
      </c>
      <c r="P5" s="45">
        <f>+'2008'!V8</f>
        <v>0</v>
      </c>
      <c r="Q5" s="45">
        <f>+'2009'!U8</f>
        <v>0</v>
      </c>
      <c r="R5" s="45">
        <f>+'2010'!U8</f>
        <v>0</v>
      </c>
      <c r="S5" s="45">
        <f>+'2011'!U8</f>
        <v>105812</v>
      </c>
    </row>
    <row r="6" spans="1:19">
      <c r="A6" t="s">
        <v>28</v>
      </c>
      <c r="B6" s="45">
        <f>+'1994'!Q9</f>
        <v>0</v>
      </c>
      <c r="C6" s="45">
        <f>+'1995'!Q9</f>
        <v>0</v>
      </c>
      <c r="D6" s="45">
        <f>+'1996'!Q9</f>
        <v>0</v>
      </c>
      <c r="E6" s="45">
        <f>+'1997'!Q9</f>
        <v>0</v>
      </c>
      <c r="F6" s="45">
        <f>+'1998'!Q9</f>
        <v>0</v>
      </c>
      <c r="G6" s="45">
        <f>+'1999'!Q9</f>
        <v>0</v>
      </c>
      <c r="H6" s="45">
        <f>+'2000'!Q9</f>
        <v>0</v>
      </c>
      <c r="I6" s="45">
        <f>+'2001'!Q9</f>
        <v>0</v>
      </c>
      <c r="J6" s="45">
        <f>+'2002'!S9</f>
        <v>0</v>
      </c>
      <c r="K6" s="45">
        <f>+'2003'!S9</f>
        <v>0</v>
      </c>
      <c r="L6" s="45">
        <f>+'2004'!S9</f>
        <v>0</v>
      </c>
      <c r="M6" s="45">
        <f>+'2005'!T9</f>
        <v>0</v>
      </c>
      <c r="N6" s="45">
        <f>+'2006'!T9</f>
        <v>0</v>
      </c>
      <c r="O6" s="45">
        <f>+'2007'!U9</f>
        <v>0</v>
      </c>
      <c r="P6" s="45">
        <f>+'2008'!V9</f>
        <v>0</v>
      </c>
      <c r="Q6" s="45">
        <f>+'2009'!U9</f>
        <v>0</v>
      </c>
      <c r="R6" s="45">
        <f>+'2010'!U9</f>
        <v>0</v>
      </c>
      <c r="S6" s="45">
        <f>+'2011'!U9</f>
        <v>0</v>
      </c>
    </row>
    <row r="7" spans="1:19">
      <c r="A7" t="s">
        <v>29</v>
      </c>
      <c r="B7" s="45">
        <f>+'1994'!Q10</f>
        <v>5382</v>
      </c>
      <c r="C7" s="45">
        <f>+'1995'!Q10</f>
        <v>5413</v>
      </c>
      <c r="D7" s="45">
        <f>+'1996'!Q10</f>
        <v>5463</v>
      </c>
      <c r="E7" s="45">
        <f>+'1997'!Q10</f>
        <v>5463</v>
      </c>
      <c r="F7" s="45">
        <f>+'1998'!Q10</f>
        <v>5463</v>
      </c>
      <c r="G7" s="45">
        <f>+'1999'!Q10</f>
        <v>5577</v>
      </c>
      <c r="H7" s="45">
        <f>+'2000'!Q10</f>
        <v>5607</v>
      </c>
      <c r="I7" s="45">
        <f>+'2001'!Q10</f>
        <v>6579</v>
      </c>
      <c r="J7" s="45">
        <f>+'2002'!S10</f>
        <v>6895</v>
      </c>
      <c r="K7" s="45">
        <f>+'2003'!S10</f>
        <v>5936</v>
      </c>
      <c r="L7" s="45">
        <f>+'2004'!S10</f>
        <v>5939</v>
      </c>
      <c r="M7" s="45">
        <f>+'2005'!T10</f>
        <v>5927</v>
      </c>
      <c r="N7" s="45">
        <f>+'2006'!T10</f>
        <v>6466</v>
      </c>
      <c r="O7" s="45">
        <f>+'2007'!U10</f>
        <v>7025</v>
      </c>
      <c r="P7" s="45">
        <f>+'2008'!V10</f>
        <v>7545</v>
      </c>
      <c r="Q7" s="45">
        <f>+'2009'!U10</f>
        <v>7359</v>
      </c>
      <c r="R7" s="45">
        <f>+'2010'!U10</f>
        <v>7389</v>
      </c>
      <c r="S7" s="45">
        <f>+'2011'!U10</f>
        <v>7397</v>
      </c>
    </row>
    <row r="8" spans="1:19">
      <c r="A8" t="s">
        <v>30</v>
      </c>
      <c r="B8" s="45">
        <f>+'1994'!Q11</f>
        <v>0</v>
      </c>
      <c r="C8" s="45">
        <f>+'1995'!Q11</f>
        <v>0</v>
      </c>
      <c r="D8" s="45">
        <f>+'1996'!Q11</f>
        <v>0</v>
      </c>
      <c r="E8" s="45">
        <f>+'1997'!Q11</f>
        <v>0</v>
      </c>
      <c r="F8" s="45">
        <f>+'1998'!Q11</f>
        <v>0</v>
      </c>
      <c r="G8" s="45">
        <f>+'1999'!Q11</f>
        <v>0</v>
      </c>
      <c r="H8" s="45">
        <f>+'2000'!Q11</f>
        <v>0</v>
      </c>
      <c r="I8" s="45">
        <f>+'2001'!Q11</f>
        <v>0</v>
      </c>
      <c r="J8" s="45">
        <f>+'2002'!S11</f>
        <v>0</v>
      </c>
      <c r="K8" s="45">
        <f>+'2003'!S11</f>
        <v>0</v>
      </c>
      <c r="L8" s="45">
        <f>+'2004'!S11</f>
        <v>0</v>
      </c>
      <c r="M8" s="45">
        <f>+'2005'!T11</f>
        <v>0</v>
      </c>
      <c r="N8" s="45">
        <f>+'2006'!T11</f>
        <v>0</v>
      </c>
      <c r="O8" s="45">
        <f>+'2007'!U11</f>
        <v>0</v>
      </c>
      <c r="P8" s="45">
        <f>+'2008'!V11</f>
        <v>0</v>
      </c>
      <c r="Q8" s="45">
        <f>+'2009'!U11</f>
        <v>0</v>
      </c>
      <c r="R8" s="45">
        <f>+'2010'!U11</f>
        <v>0</v>
      </c>
      <c r="S8" s="45">
        <f>+'2011'!U11</f>
        <v>0</v>
      </c>
    </row>
    <row r="9" spans="1:19">
      <c r="A9" t="s">
        <v>31</v>
      </c>
      <c r="B9" s="45">
        <f>+'1994'!Q12</f>
        <v>1759</v>
      </c>
      <c r="C9" s="45">
        <f>+'1995'!Q12</f>
        <v>1584</v>
      </c>
      <c r="D9" s="45">
        <f>+'1996'!Q12</f>
        <v>1508</v>
      </c>
      <c r="E9" s="45">
        <f>+'1997'!Q12</f>
        <v>1471</v>
      </c>
      <c r="F9" s="45">
        <f>+'1998'!Q12</f>
        <v>1471</v>
      </c>
      <c r="G9" s="45">
        <f>+'1999'!Q12</f>
        <v>1471</v>
      </c>
      <c r="H9" s="45">
        <f>+'2000'!Q12</f>
        <v>1284</v>
      </c>
      <c r="I9" s="45">
        <f>+'2001'!Q12</f>
        <v>1327</v>
      </c>
      <c r="J9" s="45">
        <f>+'2002'!S12</f>
        <v>1336</v>
      </c>
      <c r="K9" s="45">
        <f>+'2003'!S12</f>
        <v>1262</v>
      </c>
      <c r="L9" s="45">
        <f>+'2004'!S12</f>
        <v>1275</v>
      </c>
      <c r="M9" s="45">
        <f>+'2005'!T12</f>
        <v>1309</v>
      </c>
      <c r="N9" s="45">
        <f>+'2006'!T12</f>
        <v>1310</v>
      </c>
      <c r="O9" s="45">
        <f>+'2007'!U12</f>
        <v>1306</v>
      </c>
      <c r="P9" s="45">
        <f>+'2008'!V12</f>
        <v>1113</v>
      </c>
      <c r="Q9" s="45">
        <f>+'2009'!U12</f>
        <v>1107</v>
      </c>
      <c r="R9" s="45">
        <f>+'2010'!U12</f>
        <v>1065</v>
      </c>
      <c r="S9" s="45">
        <f>+'2011'!U12</f>
        <v>1080</v>
      </c>
    </row>
    <row r="10" spans="1:19">
      <c r="A10" s="7" t="s">
        <v>83</v>
      </c>
      <c r="B10" s="46">
        <f>+'1994'!Q13</f>
        <v>41084554000</v>
      </c>
      <c r="C10" s="46">
        <f>+'1995'!Q13</f>
        <v>40450564000</v>
      </c>
      <c r="D10" s="46">
        <f>+'1996'!Q13</f>
        <v>39478301000</v>
      </c>
      <c r="E10" s="46">
        <f>+'1997'!Q13</f>
        <v>38773647000</v>
      </c>
      <c r="F10" s="46">
        <f>+'1998'!Q13</f>
        <v>40012333000</v>
      </c>
      <c r="G10" s="46">
        <f>+'1999'!Q13</f>
        <v>39705240000</v>
      </c>
      <c r="H10" s="46">
        <f>+'2000'!Q13</f>
        <v>41312877000</v>
      </c>
      <c r="I10" s="46">
        <f>+'2001'!Q13</f>
        <v>39429934000</v>
      </c>
      <c r="J10" s="46">
        <f>+'2002'!S13</f>
        <v>39412431000</v>
      </c>
      <c r="K10" s="46">
        <f>+'2003'!S13</f>
        <v>40440809000</v>
      </c>
      <c r="L10" s="46">
        <f>+'2004'!S13</f>
        <v>40013426000</v>
      </c>
      <c r="M10" s="46">
        <f>+'2005'!T13</f>
        <v>39826110000</v>
      </c>
      <c r="N10" s="46">
        <f>+'2006'!T13</f>
        <v>41434889000</v>
      </c>
      <c r="O10" s="46">
        <f>+'2007'!U13</f>
        <v>46090925000</v>
      </c>
      <c r="P10" s="46">
        <f>+'2008'!V13</f>
        <v>47438891000</v>
      </c>
      <c r="Q10" s="46">
        <f>+'2009'!U13</f>
        <v>45488865000</v>
      </c>
      <c r="R10" s="46">
        <f>+'2010'!U13</f>
        <v>43929154000</v>
      </c>
      <c r="S10" s="46">
        <f>+'2011'!U13</f>
        <v>40702040000</v>
      </c>
    </row>
    <row r="11" spans="1:19">
      <c r="A11" t="s">
        <v>33</v>
      </c>
      <c r="B11" s="45">
        <f>+'1994'!Q14</f>
        <v>77017329</v>
      </c>
      <c r="C11" s="45">
        <f>+'1995'!Q14</f>
        <v>77154812</v>
      </c>
      <c r="D11" s="45">
        <f>+'1996'!Q14</f>
        <v>77192557</v>
      </c>
      <c r="E11" s="45">
        <f>+'1997'!Q14</f>
        <v>77188084</v>
      </c>
      <c r="F11" s="45">
        <f>+'1998'!Q14</f>
        <v>77048486</v>
      </c>
      <c r="G11" s="45">
        <f>+'1999'!Q14</f>
        <v>77205274</v>
      </c>
      <c r="H11" s="45">
        <f>+'2000'!Q14</f>
        <v>77207453</v>
      </c>
      <c r="I11" s="45">
        <f>+'2001'!Q14</f>
        <v>77187978</v>
      </c>
      <c r="J11" s="45">
        <f>+'2002'!S14</f>
        <v>77187978</v>
      </c>
      <c r="K11" s="45">
        <f>+'2003'!S14</f>
        <v>77591267</v>
      </c>
      <c r="L11" s="45">
        <f>+'2004'!S14</f>
        <v>78424036</v>
      </c>
      <c r="M11" s="45">
        <f>+'2005'!T14</f>
        <v>81820513</v>
      </c>
      <c r="N11" s="45">
        <f>+'2006'!T14</f>
        <v>85049078</v>
      </c>
      <c r="O11" s="45">
        <f>+'2007'!U14</f>
        <v>112259118</v>
      </c>
      <c r="P11" s="45">
        <f>+'2008'!V14</f>
        <v>112259397</v>
      </c>
      <c r="Q11" s="45">
        <f>+'2009'!U14</f>
        <v>114233188</v>
      </c>
      <c r="R11" s="45">
        <f>+'2010'!U14</f>
        <v>114231898</v>
      </c>
      <c r="S11" s="45">
        <f>+'2011'!U14</f>
        <v>111035811</v>
      </c>
    </row>
    <row r="12" spans="1:19">
      <c r="A12" t="s">
        <v>34</v>
      </c>
      <c r="B12" s="45">
        <f>+'1994'!Q15</f>
        <v>561133434</v>
      </c>
      <c r="C12" s="45">
        <f>+'1995'!Q15</f>
        <v>565966341</v>
      </c>
      <c r="D12" s="45">
        <f>+'1996'!Q15</f>
        <v>568463234</v>
      </c>
      <c r="E12" s="45">
        <f>+'1997'!Q15</f>
        <v>581487163</v>
      </c>
      <c r="F12" s="45">
        <f>+'1998'!Q15</f>
        <v>595302006</v>
      </c>
      <c r="G12" s="45">
        <f>+'1999'!Q15</f>
        <v>601636993</v>
      </c>
      <c r="H12" s="45">
        <f>+'2000'!Q15</f>
        <v>602634352</v>
      </c>
      <c r="I12" s="45">
        <f>+'2001'!Q15</f>
        <v>605314530</v>
      </c>
      <c r="J12" s="45">
        <f>+'2002'!S15</f>
        <v>606552401</v>
      </c>
      <c r="K12" s="45">
        <f>+'2003'!S15</f>
        <v>616477654</v>
      </c>
      <c r="L12" s="45">
        <f>+'2004'!S15</f>
        <v>622220751</v>
      </c>
      <c r="M12" s="45">
        <f>+'2005'!T15</f>
        <v>653261613</v>
      </c>
      <c r="N12" s="45">
        <f>+'2006'!T15</f>
        <v>660650309</v>
      </c>
      <c r="O12" s="45">
        <f>+'2007'!U15</f>
        <v>734451602</v>
      </c>
      <c r="P12" s="45">
        <f>+'2008'!V15</f>
        <v>730016703</v>
      </c>
      <c r="Q12" s="45">
        <f>+'2009'!U15</f>
        <v>774032004</v>
      </c>
      <c r="R12" s="45">
        <f>+'2010'!U15</f>
        <v>855533853</v>
      </c>
      <c r="S12" s="45">
        <f>+'2011'!U15</f>
        <v>859619977</v>
      </c>
    </row>
    <row r="13" spans="1:19">
      <c r="A13" t="s">
        <v>35</v>
      </c>
      <c r="B13" s="45">
        <f>+'1994'!Q16</f>
        <v>2186255002</v>
      </c>
      <c r="C13" s="45">
        <f>+'1995'!Q16</f>
        <v>2462321650</v>
      </c>
      <c r="D13" s="45">
        <f>+'1996'!Q16</f>
        <v>2486486046</v>
      </c>
      <c r="E13" s="45">
        <f>+'1997'!Q16</f>
        <v>2514830813</v>
      </c>
      <c r="F13" s="45">
        <f>+'1998'!Q16</f>
        <v>2582973057</v>
      </c>
      <c r="G13" s="45">
        <f>+'1999'!Q16</f>
        <v>2666554221</v>
      </c>
      <c r="H13" s="45">
        <f>+'2000'!Q16</f>
        <v>2670909020</v>
      </c>
      <c r="I13" s="45">
        <f>+'2001'!Q16</f>
        <v>2698300693</v>
      </c>
      <c r="J13" s="45">
        <f>+'2002'!S16</f>
        <v>2803548198</v>
      </c>
      <c r="K13" s="45">
        <f>+'2003'!S16</f>
        <v>2881720239</v>
      </c>
      <c r="L13" s="45">
        <f>+'2004'!S16</f>
        <v>2925179524</v>
      </c>
      <c r="M13" s="45">
        <f>+'2005'!T16</f>
        <v>3131068392</v>
      </c>
      <c r="N13" s="45">
        <f>+'2006'!T16</f>
        <v>3549190130</v>
      </c>
      <c r="O13" s="45">
        <f>+'2007'!U16</f>
        <v>3915373164</v>
      </c>
      <c r="P13" s="45">
        <f>+'2008'!V16</f>
        <v>4034971272</v>
      </c>
      <c r="Q13" s="45">
        <f>+'2009'!U16</f>
        <v>4517539738</v>
      </c>
      <c r="R13" s="45">
        <f>+'2010'!U16</f>
        <v>5036290895</v>
      </c>
      <c r="S13" s="45">
        <f>+'2011'!U16</f>
        <v>5447029931</v>
      </c>
    </row>
    <row r="14" spans="1:19">
      <c r="A14" t="s">
        <v>91</v>
      </c>
      <c r="B14" s="45"/>
      <c r="C14" s="45"/>
      <c r="D14" s="45"/>
      <c r="E14" s="45"/>
      <c r="F14" s="45"/>
      <c r="G14" s="45"/>
      <c r="H14" s="45"/>
      <c r="I14" s="45"/>
      <c r="J14" s="45"/>
      <c r="K14" s="45">
        <f>+'2003'!S17</f>
        <v>14713709</v>
      </c>
      <c r="L14" s="45">
        <f>+'2004'!S17</f>
        <v>25464580</v>
      </c>
      <c r="M14" s="45">
        <f>+'2005'!T17</f>
        <v>29667227</v>
      </c>
      <c r="N14" s="45">
        <f>+'2006'!T17</f>
        <v>30336036</v>
      </c>
      <c r="O14" s="45">
        <f>+'2007'!U17</f>
        <v>26554549</v>
      </c>
      <c r="P14" s="45">
        <f>+'2008'!V17</f>
        <v>27233918</v>
      </c>
      <c r="Q14" s="45">
        <f>+'2009'!U17</f>
        <v>38009517</v>
      </c>
      <c r="R14" s="45">
        <f>+'2010'!U17</f>
        <v>42524373</v>
      </c>
      <c r="S14" s="45">
        <f>+'2011'!U17</f>
        <v>43208691</v>
      </c>
    </row>
    <row r="15" spans="1:19" ht="13.5" thickBot="1">
      <c r="A15" s="9" t="s">
        <v>75</v>
      </c>
      <c r="B15" s="47">
        <f>+'1994'!Q18</f>
        <v>2824405765</v>
      </c>
      <c r="C15" s="47">
        <f>+'1995'!Q18</f>
        <v>3105442803</v>
      </c>
      <c r="D15" s="47">
        <f>+'1996'!Q18</f>
        <v>3132141837</v>
      </c>
      <c r="E15" s="47">
        <f>+'1997'!Q18</f>
        <v>3173506060</v>
      </c>
      <c r="F15" s="47">
        <f>+'1998'!Q18</f>
        <v>3255323549</v>
      </c>
      <c r="G15" s="47">
        <f>+'1999'!Q18</f>
        <v>3345396488</v>
      </c>
      <c r="H15" s="47">
        <f>+'2000'!Q18</f>
        <v>3350750825</v>
      </c>
      <c r="I15" s="47">
        <f>+'2001'!Q18</f>
        <v>3380803201</v>
      </c>
      <c r="J15" s="47">
        <f>+'2002'!S18</f>
        <v>3417012068</v>
      </c>
      <c r="K15" s="47">
        <f>+'2003'!S18</f>
        <v>3590502869</v>
      </c>
      <c r="L15" s="47">
        <f>+'2004'!S18</f>
        <v>3651288891</v>
      </c>
      <c r="M15" s="47">
        <f>+'2005'!T18</f>
        <v>3895817745</v>
      </c>
      <c r="N15" s="47">
        <f>+'2006'!T18</f>
        <v>4325225553</v>
      </c>
      <c r="O15" s="47">
        <f>+'2007'!U18</f>
        <v>4788638433</v>
      </c>
      <c r="P15" s="47">
        <f>+'2008'!V18</f>
        <v>4904481290</v>
      </c>
      <c r="Q15" s="47">
        <f>+'2009'!U18</f>
        <v>5443814447</v>
      </c>
      <c r="R15" s="47">
        <f>+'2010'!U18</f>
        <v>6048581019</v>
      </c>
      <c r="S15" s="47">
        <f>+'2011'!U18</f>
        <v>6460894410</v>
      </c>
    </row>
    <row r="16" spans="1:19" s="51" customFormat="1" ht="13.5" thickTop="1">
      <c r="A16" s="51" t="s">
        <v>90</v>
      </c>
      <c r="B16" s="53">
        <f>+'1994'!Q19</f>
        <v>485.47576579503294</v>
      </c>
      <c r="C16" s="53">
        <f>+'1995'!Q19</f>
        <v>533.77750633394396</v>
      </c>
      <c r="D16" s="53">
        <f>+'1996'!Q19</f>
        <v>538.36665664007035</v>
      </c>
      <c r="E16" s="53">
        <f>+'1997'!Q19</f>
        <v>543.32204974207878</v>
      </c>
      <c r="F16" s="53">
        <f>+'1998'!Q19</f>
        <v>557.32966308447453</v>
      </c>
      <c r="G16" s="53">
        <f>+'1999'!Q19</f>
        <v>572.7506558030999</v>
      </c>
      <c r="H16" s="53">
        <f>+'2000'!Q19</f>
        <v>553.24779864971742</v>
      </c>
      <c r="I16" s="53">
        <f>+'2001'!Q19</f>
        <v>475.11217305151922</v>
      </c>
      <c r="J16" s="53">
        <f>+'2002'!S19</f>
        <v>457.19875672348746</v>
      </c>
      <c r="K16" s="53">
        <f>+'2003'!S19</f>
        <v>559.75313028105325</v>
      </c>
      <c r="L16" s="53">
        <f>+'2004'!S19</f>
        <v>569.21092982469816</v>
      </c>
      <c r="M16" s="53">
        <f>+'2005'!T19</f>
        <v>580.33065871207043</v>
      </c>
      <c r="N16" s="53">
        <f>+'2006'!T19</f>
        <v>618.99471241502681</v>
      </c>
      <c r="O16" s="53">
        <f>+'2007'!U19</f>
        <v>634.45842824209024</v>
      </c>
      <c r="P16" s="53">
        <f>+'2008'!V19</f>
        <v>607.92321012444847</v>
      </c>
      <c r="Q16" s="53">
        <f>+'2009'!U19</f>
        <v>677.97676654835311</v>
      </c>
      <c r="R16" s="53">
        <f>+'2010'!U19</f>
        <v>753.29485260601552</v>
      </c>
      <c r="S16" s="53">
        <f>+'2011'!U19</f>
        <v>804.64467401457148</v>
      </c>
    </row>
    <row r="17" spans="1:19">
      <c r="A17" t="s">
        <v>99</v>
      </c>
      <c r="B17" s="13">
        <f>+'1994'!Q20</f>
        <v>13040414</v>
      </c>
      <c r="C17" s="13">
        <f>+'1995'!Q20</f>
        <v>14024504</v>
      </c>
      <c r="D17" s="13">
        <f>+'1996'!Q20</f>
        <v>11865167</v>
      </c>
      <c r="E17" s="13">
        <f>+'1997'!Q20</f>
        <v>12486830</v>
      </c>
      <c r="F17" s="13">
        <f>+'1998'!Q20</f>
        <v>11778383</v>
      </c>
      <c r="G17" s="13">
        <f>+'1999'!Q20</f>
        <v>14517752</v>
      </c>
      <c r="H17" s="13">
        <f>+'2000'!Q20</f>
        <v>12016521</v>
      </c>
      <c r="I17" s="13">
        <f>+'2001'!Q20</f>
        <v>24041062</v>
      </c>
      <c r="J17" s="13">
        <f>+'2002'!S20</f>
        <v>6378045</v>
      </c>
      <c r="K17" s="13">
        <f>+'2003'!S20</f>
        <v>21140832.342500001</v>
      </c>
      <c r="L17" s="13">
        <f>+'2004'!S20</f>
        <v>16782228</v>
      </c>
      <c r="M17" s="13">
        <f>+'2005'!T20</f>
        <v>19022509</v>
      </c>
      <c r="N17" s="13">
        <f>+'2006'!T20</f>
        <v>21757097</v>
      </c>
      <c r="O17" s="13">
        <f>+'2007'!U20</f>
        <v>20461015</v>
      </c>
      <c r="P17" s="13">
        <f>+'2008'!V20</f>
        <v>20127526</v>
      </c>
      <c r="Q17" s="13">
        <f>+'2009'!U20</f>
        <v>19839126</v>
      </c>
      <c r="R17" s="13">
        <f>+'2010'!U20</f>
        <v>18043966</v>
      </c>
      <c r="S17" s="13">
        <f>+'2011'!U20</f>
        <v>16925717</v>
      </c>
    </row>
    <row r="18" spans="1:19">
      <c r="A18" t="s">
        <v>37</v>
      </c>
      <c r="B18" s="13">
        <f>+'1994'!Q21</f>
        <v>397146324</v>
      </c>
      <c r="C18" s="13">
        <f>+'1995'!Q21</f>
        <v>390982280</v>
      </c>
      <c r="D18" s="13">
        <f>+'1996'!Q21</f>
        <v>368184241</v>
      </c>
      <c r="E18" s="13">
        <f>+'1997'!Q21</f>
        <v>359920216</v>
      </c>
      <c r="F18" s="13">
        <f>+'1998'!Q21</f>
        <v>390891857</v>
      </c>
      <c r="G18" s="13">
        <f>+'1999'!Q21</f>
        <v>349278865</v>
      </c>
      <c r="H18" s="13">
        <f>+'2000'!Q21</f>
        <v>383087306</v>
      </c>
      <c r="I18" s="13">
        <f>+'2001'!Q21</f>
        <v>426343339</v>
      </c>
      <c r="J18" s="13">
        <f>+'2002'!S21</f>
        <v>406266631</v>
      </c>
      <c r="K18" s="13">
        <f>+'2003'!S21</f>
        <v>403878274</v>
      </c>
      <c r="L18" s="13">
        <f>+'2004'!S21</f>
        <v>405711002</v>
      </c>
      <c r="M18" s="13">
        <f>+'2005'!T21</f>
        <v>410538370</v>
      </c>
      <c r="N18" s="13">
        <f>+'2006'!T21</f>
        <v>507035877</v>
      </c>
      <c r="O18" s="13">
        <f>+'2007'!U21</f>
        <v>773344246</v>
      </c>
      <c r="P18" s="13">
        <f>+'2008'!V21</f>
        <v>938040068</v>
      </c>
      <c r="Q18" s="13">
        <f>+'2009'!U21</f>
        <v>932341037</v>
      </c>
      <c r="R18" s="13">
        <f>+'2010'!U21</f>
        <v>924279486</v>
      </c>
      <c r="S18" s="13">
        <f>+'2011'!U21</f>
        <v>930166978</v>
      </c>
    </row>
    <row r="19" spans="1:19">
      <c r="A19" t="s">
        <v>38</v>
      </c>
      <c r="B19" s="13">
        <f>+'1994'!Q22</f>
        <v>0</v>
      </c>
      <c r="C19" s="13">
        <f>+'1995'!Q22</f>
        <v>0</v>
      </c>
      <c r="D19" s="13">
        <f>+'1996'!Q22</f>
        <v>0</v>
      </c>
      <c r="E19" s="13">
        <f>+'1997'!Q22</f>
        <v>0</v>
      </c>
      <c r="F19" s="13">
        <f>+'1998'!Q22</f>
        <v>0</v>
      </c>
      <c r="G19" s="13">
        <f>+'1999'!Q22</f>
        <v>0</v>
      </c>
      <c r="H19" s="13">
        <f>+'2000'!Q22</f>
        <v>1855148</v>
      </c>
      <c r="I19" s="13">
        <f>+'2001'!Q22</f>
        <v>0</v>
      </c>
      <c r="J19" s="13">
        <f>+'2002'!S22</f>
        <v>0</v>
      </c>
      <c r="K19" s="13">
        <f>+'2003'!S22</f>
        <v>0</v>
      </c>
      <c r="L19" s="13">
        <f>+'2004'!S22</f>
        <v>0</v>
      </c>
      <c r="M19" s="13">
        <f>+'2005'!T22</f>
        <v>0</v>
      </c>
      <c r="N19" s="13">
        <f>+'2006'!T22</f>
        <v>0</v>
      </c>
      <c r="O19" s="13">
        <f>+'2007'!U22</f>
        <v>0</v>
      </c>
      <c r="P19" s="13">
        <f>+'2008'!V22</f>
        <v>0</v>
      </c>
      <c r="Q19" s="13">
        <f>+'2009'!U22</f>
        <v>0</v>
      </c>
      <c r="R19" s="13">
        <f>+'2010'!U22</f>
        <v>0</v>
      </c>
      <c r="S19" s="13">
        <f>+'2011'!U22</f>
        <v>0</v>
      </c>
    </row>
    <row r="20" spans="1:19">
      <c r="A20" t="s">
        <v>39</v>
      </c>
      <c r="B20" s="13">
        <f>+'1994'!Q23</f>
        <v>23323050</v>
      </c>
      <c r="C20" s="13">
        <f>+'1995'!Q23</f>
        <v>24145040</v>
      </c>
      <c r="D20" s="13">
        <f>+'1996'!Q23</f>
        <v>23263189</v>
      </c>
      <c r="E20" s="13">
        <f>+'1997'!Q23</f>
        <v>22425806</v>
      </c>
      <c r="F20" s="13">
        <f>+'1998'!Q23</f>
        <v>23857941</v>
      </c>
      <c r="G20" s="13">
        <f>+'1999'!Q23</f>
        <v>11818381</v>
      </c>
      <c r="H20" s="13">
        <f>+'2000'!Q23</f>
        <v>8733902</v>
      </c>
      <c r="I20" s="13">
        <f>+'2001'!Q23</f>
        <v>3729510</v>
      </c>
      <c r="J20" s="13">
        <f>+'2002'!S23</f>
        <v>16414942</v>
      </c>
      <c r="K20" s="13">
        <f>+'2003'!S23</f>
        <v>27178886</v>
      </c>
      <c r="L20" s="13">
        <f>+'2004'!S23</f>
        <v>27717746</v>
      </c>
      <c r="M20" s="13">
        <f>+'2005'!T23</f>
        <v>27339449</v>
      </c>
      <c r="N20" s="13">
        <f>+'2006'!T23</f>
        <v>27102076</v>
      </c>
      <c r="O20" s="13">
        <f>+'2007'!U23</f>
        <v>28482855</v>
      </c>
      <c r="P20" s="13">
        <f>+'2008'!V23</f>
        <v>29617655</v>
      </c>
      <c r="Q20" s="13">
        <f>+'2009'!U23</f>
        <v>27247633</v>
      </c>
      <c r="R20" s="13">
        <f>+'2010'!U23</f>
        <v>28094229</v>
      </c>
      <c r="S20" s="13">
        <f>+'2011'!U23</f>
        <v>26148993</v>
      </c>
    </row>
    <row r="21" spans="1:19">
      <c r="A21" t="s">
        <v>40</v>
      </c>
      <c r="B21" s="13">
        <f>+'1994'!Q24</f>
        <v>3498961</v>
      </c>
      <c r="C21" s="13">
        <f>+'1995'!Q24</f>
        <v>3205843</v>
      </c>
      <c r="D21" s="13">
        <f>+'1996'!Q24</f>
        <v>3595449</v>
      </c>
      <c r="E21" s="13">
        <f>+'1997'!Q24</f>
        <v>3557608</v>
      </c>
      <c r="F21" s="13">
        <f>+'1998'!Q24</f>
        <v>3607452</v>
      </c>
      <c r="G21" s="13">
        <f>+'1999'!Q24</f>
        <v>3696102</v>
      </c>
      <c r="H21" s="13">
        <f>+'2000'!Q24</f>
        <v>3660711</v>
      </c>
      <c r="I21" s="13">
        <f>+'2001'!Q24</f>
        <v>3698736</v>
      </c>
      <c r="J21" s="13">
        <f>+'2002'!S24</f>
        <v>3800080</v>
      </c>
      <c r="K21" s="13">
        <f>+'2003'!S24</f>
        <v>-19641</v>
      </c>
      <c r="L21" s="13">
        <f>+'2004'!S24</f>
        <v>4158192</v>
      </c>
      <c r="M21" s="13">
        <f>+'2005'!T24</f>
        <v>4211469</v>
      </c>
      <c r="N21" s="13">
        <f>+'2006'!T24</f>
        <v>3110724</v>
      </c>
      <c r="O21" s="13">
        <f>+'2007'!U24</f>
        <v>4845079</v>
      </c>
      <c r="P21" s="13">
        <f>+'2008'!V24</f>
        <v>3371385</v>
      </c>
      <c r="Q21" s="13">
        <f>+'2009'!U24</f>
        <v>3597576</v>
      </c>
      <c r="R21" s="13">
        <f>+'2010'!U24</f>
        <v>3655727</v>
      </c>
      <c r="S21" s="13">
        <f>+'2011'!U24</f>
        <v>3583830</v>
      </c>
    </row>
    <row r="22" spans="1:19">
      <c r="A22" t="s">
        <v>41</v>
      </c>
      <c r="B22" s="13">
        <f>+'1994'!Q25</f>
        <v>0</v>
      </c>
      <c r="C22" s="13">
        <f>+'1995'!Q25</f>
        <v>0</v>
      </c>
      <c r="D22" s="13">
        <f>+'1996'!Q25</f>
        <v>0</v>
      </c>
      <c r="E22" s="13">
        <f>+'1997'!Q25</f>
        <v>0</v>
      </c>
      <c r="F22" s="13">
        <f>+'1998'!Q25</f>
        <v>0</v>
      </c>
      <c r="G22" s="13">
        <f>+'1999'!Q25</f>
        <v>0</v>
      </c>
      <c r="H22" s="13">
        <f>+'2000'!Q25</f>
        <v>0</v>
      </c>
      <c r="I22" s="13">
        <f>+'2001'!Q25</f>
        <v>0</v>
      </c>
      <c r="J22" s="13">
        <f>+'2002'!S25</f>
        <v>0</v>
      </c>
      <c r="K22" s="13">
        <f>+'2003'!S25</f>
        <v>4095133</v>
      </c>
      <c r="L22" s="13">
        <f>+'2004'!S25</f>
        <v>0</v>
      </c>
      <c r="M22" s="13">
        <f>+'2005'!T25</f>
        <v>0</v>
      </c>
      <c r="N22" s="13">
        <f>+'2006'!T25</f>
        <v>0</v>
      </c>
      <c r="O22" s="13">
        <f>+'2007'!U25</f>
        <v>0</v>
      </c>
      <c r="P22" s="13">
        <f>+'2008'!V25</f>
        <v>0</v>
      </c>
      <c r="Q22" s="13">
        <f>+'2009'!U25</f>
        <v>0</v>
      </c>
      <c r="R22" s="13">
        <f>+'2010'!U25</f>
        <v>0</v>
      </c>
      <c r="S22" s="13">
        <f>+'2011'!U25</f>
        <v>0</v>
      </c>
    </row>
    <row r="23" spans="1:19">
      <c r="A23" t="s">
        <v>42</v>
      </c>
      <c r="B23" s="13">
        <f>+'1994'!Q26</f>
        <v>12833606</v>
      </c>
      <c r="C23" s="13">
        <f>+'1995'!Q26</f>
        <v>13936681</v>
      </c>
      <c r="D23" s="13">
        <f>+'1996'!Q26</f>
        <v>12476758</v>
      </c>
      <c r="E23" s="13">
        <f>+'1997'!Q26</f>
        <v>12437085</v>
      </c>
      <c r="F23" s="13">
        <f>+'1998'!Q26</f>
        <v>12566682</v>
      </c>
      <c r="G23" s="13">
        <f>+'1999'!Q26</f>
        <v>0</v>
      </c>
      <c r="H23" s="13">
        <f>+'2000'!Q26</f>
        <v>0</v>
      </c>
      <c r="I23" s="13">
        <f>+'2001'!Q26</f>
        <v>906265</v>
      </c>
      <c r="J23" s="13">
        <f>+'2002'!S26</f>
        <v>10057556</v>
      </c>
      <c r="K23" s="13">
        <f>+'2003'!S26</f>
        <v>4811416</v>
      </c>
      <c r="L23" s="13">
        <f>+'2004'!S26</f>
        <v>4344300</v>
      </c>
      <c r="M23" s="13">
        <f>+'2005'!T26</f>
        <v>6999879</v>
      </c>
      <c r="N23" s="13">
        <f>+'2006'!T26</f>
        <v>8269009</v>
      </c>
      <c r="O23" s="13">
        <f>+'2007'!U26</f>
        <v>16599354</v>
      </c>
      <c r="P23" s="13">
        <f>+'2008'!V26</f>
        <v>13890502</v>
      </c>
      <c r="Q23" s="13">
        <f>+'2009'!U26</f>
        <v>11993094</v>
      </c>
      <c r="R23" s="13">
        <f>+'2010'!U26</f>
        <v>12379283</v>
      </c>
      <c r="S23" s="13">
        <f>+'2011'!U26</f>
        <v>14164851</v>
      </c>
    </row>
    <row r="24" spans="1:19">
      <c r="A24" t="s">
        <v>43</v>
      </c>
      <c r="B24" s="13">
        <f>+'1994'!Q27</f>
        <v>22572632</v>
      </c>
      <c r="C24" s="13">
        <f>+'1995'!Q27</f>
        <v>20095377</v>
      </c>
      <c r="D24" s="13">
        <f>+'1996'!Q27</f>
        <v>20354840</v>
      </c>
      <c r="E24" s="13">
        <f>+'1997'!Q27</f>
        <v>20024184</v>
      </c>
      <c r="F24" s="13">
        <f>+'1998'!Q27</f>
        <v>18200132</v>
      </c>
      <c r="G24" s="13">
        <f>+'1999'!Q27</f>
        <v>82098001</v>
      </c>
      <c r="H24" s="13">
        <f>+'2000'!Q27</f>
        <v>48968855</v>
      </c>
      <c r="I24" s="13">
        <f>+'2001'!Q27</f>
        <v>62193178</v>
      </c>
      <c r="J24" s="13">
        <f>+'2002'!S27</f>
        <v>43806471</v>
      </c>
      <c r="K24" s="13">
        <f>+'2003'!S27</f>
        <v>28465261</v>
      </c>
      <c r="L24" s="13">
        <f>+'2004'!S27</f>
        <v>27111226</v>
      </c>
      <c r="M24" s="13">
        <f>+'2005'!T27</f>
        <v>11843016</v>
      </c>
      <c r="N24" s="13">
        <f>+'2006'!T27</f>
        <v>25536805</v>
      </c>
      <c r="O24" s="13">
        <f>+'2007'!U27</f>
        <v>38048136</v>
      </c>
      <c r="P24" s="13">
        <f>+'2008'!V27</f>
        <v>36513166</v>
      </c>
      <c r="Q24" s="13">
        <f>+'2009'!U27</f>
        <v>38812851</v>
      </c>
      <c r="R24" s="13">
        <f>+'2010'!U27</f>
        <v>42169853</v>
      </c>
      <c r="S24" s="13">
        <f>+'2011'!U27</f>
        <v>48120558</v>
      </c>
    </row>
    <row r="25" spans="1:19">
      <c r="A25" t="s">
        <v>44</v>
      </c>
      <c r="B25" s="13">
        <f>+'1994'!Q28</f>
        <v>44387</v>
      </c>
      <c r="C25" s="13">
        <f>+'1995'!Q28</f>
        <v>43786</v>
      </c>
      <c r="D25" s="13">
        <f>+'1996'!Q28</f>
        <v>43977</v>
      </c>
      <c r="E25" s="13">
        <f>+'1997'!Q28</f>
        <v>51095</v>
      </c>
      <c r="F25" s="13">
        <f>+'1998'!Q28</f>
        <v>7748</v>
      </c>
      <c r="G25" s="13">
        <f>+'1999'!Q28</f>
        <v>336551</v>
      </c>
      <c r="H25" s="13">
        <f>+'2000'!Q28</f>
        <v>76142</v>
      </c>
      <c r="I25" s="13">
        <f>+'2001'!Q28</f>
        <v>284413</v>
      </c>
      <c r="J25" s="13">
        <f>+'2002'!S28</f>
        <v>1448094</v>
      </c>
      <c r="K25" s="13">
        <f>+'2003'!S28</f>
        <v>22131889</v>
      </c>
      <c r="L25" s="13">
        <f>+'2004'!S28</f>
        <v>19097929</v>
      </c>
      <c r="M25" s="13">
        <f>+'2005'!T28</f>
        <v>17860455</v>
      </c>
      <c r="N25" s="13">
        <f>+'2006'!T28</f>
        <v>14308984</v>
      </c>
      <c r="O25" s="13">
        <f>+'2007'!U28</f>
        <v>11695063</v>
      </c>
      <c r="P25" s="13">
        <f>+'2008'!V28</f>
        <v>4865996</v>
      </c>
      <c r="Q25" s="13">
        <f>+'2009'!U28</f>
        <v>449033</v>
      </c>
      <c r="R25" s="13">
        <f>+'2010'!U28</f>
        <v>360842</v>
      </c>
      <c r="S25" s="13">
        <f>+'2011'!U28</f>
        <v>532018</v>
      </c>
    </row>
    <row r="26" spans="1:19">
      <c r="A26" t="s">
        <v>45</v>
      </c>
      <c r="B26" s="13">
        <f>+'1994'!Q29</f>
        <v>0</v>
      </c>
      <c r="C26" s="13">
        <f>+'1995'!Q29</f>
        <v>0</v>
      </c>
      <c r="D26" s="13">
        <f>+'1996'!Q29</f>
        <v>0</v>
      </c>
      <c r="E26" s="13">
        <f>+'1997'!Q29</f>
        <v>0</v>
      </c>
      <c r="F26" s="13">
        <f>+'1998'!Q29</f>
        <v>0</v>
      </c>
      <c r="G26" s="13">
        <f>+'1999'!Q29</f>
        <v>0</v>
      </c>
      <c r="H26" s="13">
        <f>+'2000'!Q29</f>
        <v>0</v>
      </c>
      <c r="I26" s="13">
        <f>+'2001'!Q29</f>
        <v>0</v>
      </c>
      <c r="J26" s="13">
        <f>+'2002'!S29</f>
        <v>0</v>
      </c>
      <c r="K26" s="13">
        <f>+'2003'!S29</f>
        <v>163</v>
      </c>
      <c r="L26" s="13">
        <f>+'2004'!S29</f>
        <v>0</v>
      </c>
      <c r="M26" s="13">
        <f>+'2005'!T29</f>
        <v>961</v>
      </c>
      <c r="N26" s="13">
        <f>+'2006'!T29</f>
        <v>0</v>
      </c>
      <c r="O26" s="13">
        <f>+'2007'!U29</f>
        <v>0</v>
      </c>
      <c r="P26" s="13">
        <f>+'2008'!V29</f>
        <v>0</v>
      </c>
      <c r="Q26" s="13">
        <f>+'2009'!U29</f>
        <v>0</v>
      </c>
      <c r="R26" s="13">
        <f>+'2010'!U29</f>
        <v>0</v>
      </c>
      <c r="S26" s="13">
        <f>+'2011'!U29</f>
        <v>0</v>
      </c>
    </row>
    <row r="27" spans="1:19">
      <c r="A27" t="s">
        <v>46</v>
      </c>
      <c r="B27" s="13">
        <f>+'1994'!Q30</f>
        <v>14141462</v>
      </c>
      <c r="C27" s="13">
        <f>+'1995'!Q30</f>
        <v>15403674</v>
      </c>
      <c r="D27" s="13">
        <f>+'1996'!Q30</f>
        <v>12497327</v>
      </c>
      <c r="E27" s="13">
        <f>+'1997'!Q30</f>
        <v>13191596</v>
      </c>
      <c r="F27" s="13">
        <f>+'1998'!Q30</f>
        <v>10797185</v>
      </c>
      <c r="G27" s="13">
        <f>+'1999'!Q30</f>
        <v>0</v>
      </c>
      <c r="H27" s="13">
        <f>+'2000'!Q30</f>
        <v>0</v>
      </c>
      <c r="I27" s="13">
        <f>+'2001'!Q30</f>
        <v>12017</v>
      </c>
      <c r="J27" s="13">
        <f>+'2002'!S30</f>
        <v>2657470</v>
      </c>
      <c r="K27" s="13">
        <f>+'2003'!S30</f>
        <v>4547876</v>
      </c>
      <c r="L27" s="13">
        <f>+'2004'!S30</f>
        <v>4443113</v>
      </c>
      <c r="M27" s="13">
        <f>+'2005'!T30</f>
        <v>3942988</v>
      </c>
      <c r="N27" s="13">
        <f>+'2006'!T30</f>
        <v>4197374</v>
      </c>
      <c r="O27" s="13">
        <f>+'2007'!U30</f>
        <v>3329271</v>
      </c>
      <c r="P27" s="13">
        <f>+'2008'!V30</f>
        <v>2953110</v>
      </c>
      <c r="Q27" s="13">
        <f>+'2009'!U30</f>
        <v>2944555</v>
      </c>
      <c r="R27" s="13">
        <f>+'2010'!U30</f>
        <v>3402977</v>
      </c>
      <c r="S27" s="13">
        <f>+'2011'!U30</f>
        <v>3073875</v>
      </c>
    </row>
    <row r="28" spans="1:19">
      <c r="A28" t="s">
        <v>47</v>
      </c>
      <c r="B28" s="13">
        <f>+'1994'!Q31</f>
        <v>7392770</v>
      </c>
      <c r="C28" s="13">
        <f>+'1995'!Q31</f>
        <v>6716736</v>
      </c>
      <c r="D28" s="13">
        <f>+'1996'!Q31</f>
        <v>5664084</v>
      </c>
      <c r="E28" s="13">
        <f>+'1997'!Q31</f>
        <v>5123539</v>
      </c>
      <c r="F28" s="13">
        <f>+'1998'!Q31</f>
        <v>4885404</v>
      </c>
      <c r="G28" s="13">
        <f>+'1999'!Q31</f>
        <v>0</v>
      </c>
      <c r="H28" s="13">
        <f>+'2000'!Q31</f>
        <v>0</v>
      </c>
      <c r="I28" s="13">
        <f>+'2001'!Q31</f>
        <v>9675104</v>
      </c>
      <c r="J28" s="13">
        <f>+'2002'!S31</f>
        <v>17711698</v>
      </c>
      <c r="K28" s="13">
        <f>+'2003'!S31</f>
        <v>17143374</v>
      </c>
      <c r="L28" s="13">
        <f>+'2004'!S31</f>
        <v>16737633</v>
      </c>
      <c r="M28" s="13">
        <f>+'2005'!T31</f>
        <v>15606437</v>
      </c>
      <c r="N28" s="13">
        <f>+'2006'!T31</f>
        <v>18376600</v>
      </c>
      <c r="O28" s="13">
        <f>+'2007'!U31</f>
        <v>21510330</v>
      </c>
      <c r="P28" s="13">
        <f>+'2008'!V31</f>
        <v>24145958</v>
      </c>
      <c r="Q28" s="13">
        <f>+'2009'!U31</f>
        <v>22546639</v>
      </c>
      <c r="R28" s="13">
        <f>+'2010'!U31</f>
        <v>25251683</v>
      </c>
      <c r="S28" s="13">
        <f>+'2011'!U31</f>
        <v>24820805</v>
      </c>
    </row>
    <row r="29" spans="1:19">
      <c r="A29" t="s">
        <v>48</v>
      </c>
      <c r="B29" s="13">
        <f>+'1994'!Q32</f>
        <v>48158140</v>
      </c>
      <c r="C29" s="13">
        <f>+'1995'!Q32</f>
        <v>45046950</v>
      </c>
      <c r="D29" s="13">
        <f>+'1996'!Q32</f>
        <v>41349605</v>
      </c>
      <c r="E29" s="13">
        <f>+'1997'!Q32</f>
        <v>47217102</v>
      </c>
      <c r="F29" s="13">
        <f>+'1998'!Q32</f>
        <v>42690034</v>
      </c>
      <c r="G29" s="13">
        <f>+'1999'!Q32</f>
        <v>26727277</v>
      </c>
      <c r="H29" s="13">
        <f>+'2000'!Q32</f>
        <v>44647411</v>
      </c>
      <c r="I29" s="13">
        <f>+'2001'!Q32</f>
        <v>62087544</v>
      </c>
      <c r="J29" s="13">
        <f>+'2002'!S32</f>
        <v>72229902</v>
      </c>
      <c r="K29" s="13">
        <f>+'2003'!S32</f>
        <v>71889155</v>
      </c>
      <c r="L29" s="13">
        <f>+'2004'!S32</f>
        <v>72973020</v>
      </c>
      <c r="M29" s="13">
        <f>+'2005'!T32</f>
        <v>81162911</v>
      </c>
      <c r="N29" s="13">
        <f>+'2006'!T32</f>
        <v>81117128</v>
      </c>
      <c r="O29" s="13">
        <f>+'2007'!U32</f>
        <v>84191274</v>
      </c>
      <c r="P29" s="13">
        <f>+'2008'!V32</f>
        <v>74323905</v>
      </c>
      <c r="Q29" s="13">
        <f>+'2009'!U32</f>
        <v>84578915</v>
      </c>
      <c r="R29" s="13">
        <f>+'2010'!U32</f>
        <v>98420600</v>
      </c>
      <c r="S29" s="13">
        <f>+'2011'!U32</f>
        <v>95133368</v>
      </c>
    </row>
    <row r="30" spans="1:19">
      <c r="A30" t="s">
        <v>49</v>
      </c>
      <c r="B30" s="13">
        <f>+'1994'!Q33</f>
        <v>11144299</v>
      </c>
      <c r="C30" s="13">
        <f>+'1995'!Q33</f>
        <v>9991667</v>
      </c>
      <c r="D30" s="13">
        <f>+'1996'!Q33</f>
        <v>8664854</v>
      </c>
      <c r="E30" s="13">
        <f>+'1997'!Q33</f>
        <v>10214165</v>
      </c>
      <c r="F30" s="13">
        <f>+'1998'!Q33</f>
        <v>8020408</v>
      </c>
      <c r="G30" s="13">
        <f>+'1999'!Q33</f>
        <v>9844477</v>
      </c>
      <c r="H30" s="13">
        <f>+'2000'!Q33</f>
        <v>9585951</v>
      </c>
      <c r="I30" s="13">
        <f>+'2001'!Q33</f>
        <v>17481181</v>
      </c>
      <c r="J30" s="13">
        <f>+'2002'!S33</f>
        <v>23974081</v>
      </c>
      <c r="K30" s="13">
        <f>+'2003'!S33</f>
        <v>28062004</v>
      </c>
      <c r="L30" s="13">
        <f>+'2004'!S33</f>
        <v>26315211</v>
      </c>
      <c r="M30" s="13">
        <f>+'2005'!T33</f>
        <v>30989626</v>
      </c>
      <c r="N30" s="13">
        <f>+'2006'!T33</f>
        <v>33396215</v>
      </c>
      <c r="O30" s="13">
        <f>+'2007'!U33</f>
        <v>34208089</v>
      </c>
      <c r="P30" s="13">
        <f>+'2008'!V33</f>
        <v>32494930</v>
      </c>
      <c r="Q30" s="13">
        <f>+'2009'!U33</f>
        <v>46354466</v>
      </c>
      <c r="R30" s="13">
        <f>+'2010'!U33</f>
        <v>43484510</v>
      </c>
      <c r="S30" s="13">
        <f>+'2011'!U33</f>
        <v>45138767</v>
      </c>
    </row>
    <row r="31" spans="1:19">
      <c r="A31" t="s">
        <v>50</v>
      </c>
      <c r="B31" s="13">
        <f>+'1994'!Q34</f>
        <v>9734006</v>
      </c>
      <c r="C31" s="13">
        <f>+'1995'!Q34</f>
        <v>9485964</v>
      </c>
      <c r="D31" s="13">
        <f>+'1996'!Q34</f>
        <v>12791757</v>
      </c>
      <c r="E31" s="13">
        <f>+'1997'!Q34</f>
        <v>12406369</v>
      </c>
      <c r="F31" s="13">
        <f>+'1998'!Q34</f>
        <v>13661685</v>
      </c>
      <c r="G31" s="13">
        <f>+'1999'!Q34</f>
        <v>14105456</v>
      </c>
      <c r="H31" s="13">
        <f>+'2000'!Q34</f>
        <v>23453100</v>
      </c>
      <c r="I31" s="13">
        <f>+'2001'!Q34</f>
        <v>17020828</v>
      </c>
      <c r="J31" s="13">
        <f>+'2002'!S34</f>
        <v>6505925</v>
      </c>
      <c r="K31" s="13">
        <f>+'2003'!S34</f>
        <v>7247939</v>
      </c>
      <c r="L31" s="13">
        <f>+'2004'!S34</f>
        <v>6698283</v>
      </c>
      <c r="M31" s="13">
        <f>+'2005'!T34</f>
        <v>6837390</v>
      </c>
      <c r="N31" s="13">
        <f>+'2006'!T34</f>
        <v>8252761</v>
      </c>
      <c r="O31" s="13">
        <f>+'2007'!U34</f>
        <v>8364067</v>
      </c>
      <c r="P31" s="13">
        <f>+'2008'!V34</f>
        <v>7700243</v>
      </c>
      <c r="Q31" s="13">
        <f>+'2009'!U34</f>
        <v>8088736</v>
      </c>
      <c r="R31" s="13">
        <f>+'2010'!U34</f>
        <v>7659652</v>
      </c>
      <c r="S31" s="13">
        <f>+'2011'!U34</f>
        <v>9621776</v>
      </c>
    </row>
    <row r="32" spans="1:19" ht="13.5" thickBot="1">
      <c r="A32" s="9" t="s">
        <v>76</v>
      </c>
      <c r="B32" s="14">
        <f>+'1994'!Q35</f>
        <v>563030051</v>
      </c>
      <c r="C32" s="14">
        <f>+'1995'!Q35</f>
        <v>553078502</v>
      </c>
      <c r="D32" s="14">
        <f>+'1996'!Q35</f>
        <v>520751248</v>
      </c>
      <c r="E32" s="14">
        <f>+'1997'!Q35</f>
        <v>519055595</v>
      </c>
      <c r="F32" s="14">
        <f>+'1998'!Q35</f>
        <v>540964911</v>
      </c>
      <c r="G32" s="14">
        <f>+'1999'!Q35</f>
        <v>512422862</v>
      </c>
      <c r="H32" s="14">
        <f>+'2000'!Q35</f>
        <v>536085047</v>
      </c>
      <c r="I32" s="14">
        <f>+'2001'!Q35</f>
        <v>627473177</v>
      </c>
      <c r="J32" s="14">
        <f>+'2002'!S35</f>
        <v>611250895</v>
      </c>
      <c r="K32" s="14">
        <f>+'2003'!S35</f>
        <v>640572561.34249997</v>
      </c>
      <c r="L32" s="14">
        <f>+'2004'!S35</f>
        <v>632089883</v>
      </c>
      <c r="M32" s="14">
        <f>+'2005'!T35</f>
        <v>636355460</v>
      </c>
      <c r="N32" s="14">
        <f>+'2006'!T35</f>
        <v>752460650</v>
      </c>
      <c r="O32" s="14">
        <f>+'2007'!U35</f>
        <v>1045078779</v>
      </c>
      <c r="P32" s="14">
        <f>+'2008'!V35</f>
        <v>1188044444</v>
      </c>
      <c r="Q32" s="14">
        <f>+'2009'!U35</f>
        <v>1198793661</v>
      </c>
      <c r="R32" s="14">
        <f>+'2010'!U35</f>
        <v>1207202808</v>
      </c>
      <c r="S32" s="14">
        <f>+'2011'!U35</f>
        <v>1217431536</v>
      </c>
    </row>
    <row r="33" spans="1:19" s="51" customFormat="1" ht="13.5" thickTop="1">
      <c r="A33" s="51" t="s">
        <v>77</v>
      </c>
      <c r="B33" s="52">
        <f>+'1994'!Q36</f>
        <v>1.3704178241779138E-2</v>
      </c>
      <c r="C33" s="52">
        <f>+'1995'!Q36</f>
        <v>1.3672949084220433E-2</v>
      </c>
      <c r="D33" s="52">
        <f>+'1996'!Q36</f>
        <v>1.3190822168360285E-2</v>
      </c>
      <c r="E33" s="52">
        <f>+'1997'!Q36</f>
        <v>1.3386813858392016E-2</v>
      </c>
      <c r="F33" s="52">
        <f>+'1998'!Q36</f>
        <v>1.351995423511046E-2</v>
      </c>
      <c r="G33" s="52">
        <f>+'1999'!Q36</f>
        <v>1.2905673457709864E-2</v>
      </c>
      <c r="H33" s="52">
        <f>+'2000'!Q36</f>
        <v>1.2976221602770488E-2</v>
      </c>
      <c r="I33" s="52">
        <f>+'2001'!Q36</f>
        <v>1.5913624836399676E-2</v>
      </c>
      <c r="J33" s="52">
        <f>+'2002'!S36</f>
        <v>1.5509088870970685E-2</v>
      </c>
      <c r="K33" s="52">
        <f>+'2003'!S36</f>
        <v>1.5839756354589739E-2</v>
      </c>
      <c r="L33" s="52">
        <f>+'2004'!S36</f>
        <v>1.5796944830467653E-2</v>
      </c>
      <c r="M33" s="52">
        <f>+'2005'!T36</f>
        <v>1.5978348374973101E-2</v>
      </c>
      <c r="N33" s="52">
        <f>+'2006'!T36</f>
        <v>1.8160073989820513E-2</v>
      </c>
      <c r="O33" s="52">
        <f>+'2007'!U36</f>
        <v>2.2674285209073154E-2</v>
      </c>
      <c r="P33" s="52">
        <f>+'2008'!V36</f>
        <v>2.5043680806113279E-2</v>
      </c>
      <c r="Q33" s="52">
        <f>+'2009'!U36</f>
        <v>2.6353562811470454E-2</v>
      </c>
      <c r="R33" s="52">
        <f>+'2010'!U36</f>
        <v>2.7480675088803211E-2</v>
      </c>
      <c r="S33" s="52">
        <f>+'2011'!U36</f>
        <v>2.9910823536117601E-2</v>
      </c>
    </row>
    <row r="34" spans="1:19">
      <c r="A34" t="s">
        <v>95</v>
      </c>
      <c r="B34" s="17">
        <f>+'1994'!Q37</f>
        <v>13.704178241779138</v>
      </c>
      <c r="C34" s="17">
        <f>+'1995'!Q37</f>
        <v>13.672949084220432</v>
      </c>
      <c r="D34" s="17">
        <f>+'1996'!Q37</f>
        <v>13.190822168360285</v>
      </c>
      <c r="E34" s="17">
        <f>+'1997'!Q37</f>
        <v>13.386813858392017</v>
      </c>
      <c r="F34" s="17">
        <f>+'1998'!Q37</f>
        <v>13.519954235110459</v>
      </c>
      <c r="G34" s="17">
        <f>+'1999'!Q37</f>
        <v>12.905673457709865</v>
      </c>
      <c r="H34" s="17">
        <f>+'2000'!Q37</f>
        <v>12.976221602770488</v>
      </c>
      <c r="I34" s="17">
        <f>+'2001'!Q37</f>
        <v>15.913624836399677</v>
      </c>
      <c r="J34" s="17">
        <f>+'2002'!S37</f>
        <v>15.509088870970686</v>
      </c>
      <c r="K34" s="17">
        <f>+'2003'!S37</f>
        <v>15.83975635458974</v>
      </c>
      <c r="L34" s="17">
        <f>+'2004'!S37</f>
        <v>15.796944830467654</v>
      </c>
      <c r="M34" s="17">
        <f>+'2005'!T37</f>
        <v>15.978348374973102</v>
      </c>
      <c r="N34" s="17">
        <f>+'2006'!T37</f>
        <v>18.160073989820514</v>
      </c>
      <c r="O34" s="17">
        <f>+'2007'!U37</f>
        <v>22.674285209073155</v>
      </c>
      <c r="P34" s="17">
        <f>+'2008'!V37</f>
        <v>25.043680806113279</v>
      </c>
      <c r="Q34" s="17">
        <f>+'2009'!U37</f>
        <v>26.353562811470454</v>
      </c>
      <c r="R34" s="17">
        <f>+'2010'!U37</f>
        <v>27.48067508880321</v>
      </c>
      <c r="S34" s="17">
        <f>+'2011'!U37</f>
        <v>29.910823536117601</v>
      </c>
    </row>
    <row r="35" spans="1:19">
      <c r="A35" t="s">
        <v>88</v>
      </c>
      <c r="B35" s="17">
        <f>+B18/(B10/1000)</f>
        <v>9.6665604304722397</v>
      </c>
      <c r="C35" s="17">
        <f t="shared" ref="C35:J35" si="0">+C18/(C10/1000)</f>
        <v>9.665681793707499</v>
      </c>
      <c r="D35" s="17">
        <f t="shared" si="0"/>
        <v>9.326243320349576</v>
      </c>
      <c r="E35" s="17">
        <f t="shared" si="0"/>
        <v>9.2825989775993989</v>
      </c>
      <c r="F35" s="17">
        <f t="shared" si="0"/>
        <v>9.7692843104149905</v>
      </c>
      <c r="G35" s="17">
        <f t="shared" si="0"/>
        <v>8.7967952088943431</v>
      </c>
      <c r="H35" s="17">
        <f t="shared" si="0"/>
        <v>9.2728305027025844</v>
      </c>
      <c r="I35" s="17">
        <f t="shared" si="0"/>
        <v>10.812682034923011</v>
      </c>
      <c r="J35" s="17">
        <f t="shared" si="0"/>
        <v>10.308083533340026</v>
      </c>
      <c r="K35" s="17">
        <f t="shared" ref="K35:Q35" si="1">+K18/(K10/1000)</f>
        <v>9.9868989762296785</v>
      </c>
      <c r="L35" s="17">
        <f t="shared" si="1"/>
        <v>10.139371769865445</v>
      </c>
      <c r="M35" s="17">
        <f t="shared" si="1"/>
        <v>10.308271884951857</v>
      </c>
      <c r="N35" s="17">
        <f t="shared" si="1"/>
        <v>12.236930983452133</v>
      </c>
      <c r="O35" s="17">
        <f t="shared" si="1"/>
        <v>16.778666212491938</v>
      </c>
      <c r="P35" s="17">
        <f t="shared" si="1"/>
        <v>19.773650863802867</v>
      </c>
      <c r="Q35" s="17">
        <f t="shared" si="1"/>
        <v>20.496027698207023</v>
      </c>
      <c r="R35" s="17">
        <f>+R18/(R10/1000)</f>
        <v>21.040229593312905</v>
      </c>
      <c r="S35" s="17">
        <f>+S18/(S10/1000)</f>
        <v>22.853080042179705</v>
      </c>
    </row>
    <row r="36" spans="1:19">
      <c r="A36" t="s">
        <v>92</v>
      </c>
      <c r="B36" s="17">
        <f>+B34-B35</f>
        <v>4.0376178113068981</v>
      </c>
      <c r="C36" s="17">
        <f t="shared" ref="C36:O36" si="2">+C34-C35</f>
        <v>4.0072672905129334</v>
      </c>
      <c r="D36" s="17">
        <f t="shared" si="2"/>
        <v>3.8645788480107086</v>
      </c>
      <c r="E36" s="17">
        <f t="shared" si="2"/>
        <v>4.1042148807926182</v>
      </c>
      <c r="F36" s="17">
        <f t="shared" si="2"/>
        <v>3.7506699246954689</v>
      </c>
      <c r="G36" s="17">
        <f t="shared" si="2"/>
        <v>4.1088782488155218</v>
      </c>
      <c r="H36" s="17">
        <f t="shared" si="2"/>
        <v>3.7033911000679041</v>
      </c>
      <c r="I36" s="17">
        <f t="shared" si="2"/>
        <v>5.1009428014766662</v>
      </c>
      <c r="J36" s="17">
        <f t="shared" si="2"/>
        <v>5.2010053376306598</v>
      </c>
      <c r="K36" s="17">
        <f t="shared" si="2"/>
        <v>5.8528573783600617</v>
      </c>
      <c r="L36" s="17">
        <f t="shared" si="2"/>
        <v>5.6575730606022088</v>
      </c>
      <c r="M36" s="17">
        <f t="shared" si="2"/>
        <v>5.6700764900212448</v>
      </c>
      <c r="N36" s="17">
        <f t="shared" si="2"/>
        <v>5.923143006368381</v>
      </c>
      <c r="O36" s="17">
        <f t="shared" si="2"/>
        <v>5.8956189965812165</v>
      </c>
      <c r="P36" s="17">
        <f>+P34-P35</f>
        <v>5.270029942310412</v>
      </c>
      <c r="Q36" s="17">
        <f>+Q34-Q35</f>
        <v>5.857535113263431</v>
      </c>
      <c r="R36" s="17">
        <f>+R34-R35</f>
        <v>6.4404454954903052</v>
      </c>
      <c r="S36" s="17">
        <f>+S34-S35</f>
        <v>7.0577434939378954</v>
      </c>
    </row>
    <row r="37" spans="1:19">
      <c r="A37" t="s">
        <v>100</v>
      </c>
      <c r="B37" s="17">
        <f>SUM(B17,B19:B26)/(B10/1000)</f>
        <v>1.8331232219290978</v>
      </c>
      <c r="C37" s="17">
        <f t="shared" ref="C37:M37" si="3">SUM(C17,C19:C26)/(C10/1000)</f>
        <v>1.8652701851079259</v>
      </c>
      <c r="D37" s="17">
        <f t="shared" si="3"/>
        <v>1.8136388392195499</v>
      </c>
      <c r="E37" s="17">
        <f t="shared" si="3"/>
        <v>1.8306920677335305</v>
      </c>
      <c r="F37" s="17">
        <f t="shared" si="3"/>
        <v>1.7499189062532294</v>
      </c>
      <c r="G37" s="17">
        <f t="shared" si="3"/>
        <v>2.8325426820238335</v>
      </c>
      <c r="H37" s="17">
        <f t="shared" si="3"/>
        <v>1.8229492707564279</v>
      </c>
      <c r="I37" s="17">
        <f t="shared" si="3"/>
        <v>2.4056130552995598</v>
      </c>
      <c r="J37" s="17">
        <f t="shared" si="3"/>
        <v>2.0781562040666812</v>
      </c>
      <c r="K37" s="17">
        <f t="shared" si="3"/>
        <v>2.6657216313971364</v>
      </c>
      <c r="L37" s="17">
        <f t="shared" si="3"/>
        <v>2.4794582948233423</v>
      </c>
      <c r="M37" s="17">
        <f t="shared" si="3"/>
        <v>2.1914703193457759</v>
      </c>
      <c r="N37" s="17">
        <f t="shared" ref="N37:S37" si="4">SUM(N17,N19:N26)/(N10/1000)</f>
        <v>2.415469123134371</v>
      </c>
      <c r="O37" s="17">
        <f t="shared" si="4"/>
        <v>2.6064024968038719</v>
      </c>
      <c r="P37" s="17">
        <f t="shared" si="4"/>
        <v>2.2847547173899998</v>
      </c>
      <c r="Q37" s="17">
        <f t="shared" si="4"/>
        <v>2.24097288424321</v>
      </c>
      <c r="R37" s="17">
        <f t="shared" si="4"/>
        <v>2.3834718055348847</v>
      </c>
      <c r="S37" s="17">
        <f t="shared" si="4"/>
        <v>2.6896923839689606</v>
      </c>
    </row>
    <row r="38" spans="1:19">
      <c r="A38" t="s">
        <v>101</v>
      </c>
      <c r="B38" s="17">
        <f>SUM(B27:B31)/(B10/1000)</f>
        <v>2.204494589377799</v>
      </c>
      <c r="C38" s="17">
        <f t="shared" ref="C38:M38" si="5">SUM(C27:C31)/(C10/1000)</f>
        <v>2.1419971054050073</v>
      </c>
      <c r="D38" s="17">
        <f t="shared" si="5"/>
        <v>2.0509400087911587</v>
      </c>
      <c r="E38" s="17">
        <f t="shared" si="5"/>
        <v>2.2735228130590861</v>
      </c>
      <c r="F38" s="17">
        <f t="shared" si="5"/>
        <v>2.000751018442239</v>
      </c>
      <c r="G38" s="17">
        <f t="shared" si="5"/>
        <v>1.276335566791688</v>
      </c>
      <c r="H38" s="17">
        <f t="shared" si="5"/>
        <v>1.880441829311476</v>
      </c>
      <c r="I38" s="17">
        <f t="shared" si="5"/>
        <v>2.6953297461771051</v>
      </c>
      <c r="J38" s="17">
        <f t="shared" si="5"/>
        <v>3.1228491335639763</v>
      </c>
      <c r="K38" s="17">
        <f t="shared" si="5"/>
        <v>3.1871357469629253</v>
      </c>
      <c r="L38" s="17">
        <f t="shared" si="5"/>
        <v>3.1781147657788664</v>
      </c>
      <c r="M38" s="17">
        <f t="shared" si="5"/>
        <v>3.478606170675469</v>
      </c>
      <c r="N38" s="17">
        <f t="shared" ref="N38:S38" si="6">SUM(N27:N31)/(N10/1000)</f>
        <v>3.507673883234006</v>
      </c>
      <c r="O38" s="17">
        <f t="shared" si="6"/>
        <v>3.2892164997773423</v>
      </c>
      <c r="P38" s="17">
        <f t="shared" si="6"/>
        <v>2.985275224920414</v>
      </c>
      <c r="Q38" s="17">
        <f t="shared" si="6"/>
        <v>3.6165622290202228</v>
      </c>
      <c r="R38" s="17">
        <f t="shared" si="6"/>
        <v>4.0569736899554227</v>
      </c>
      <c r="S38" s="17">
        <f t="shared" si="6"/>
        <v>4.3680511099689356</v>
      </c>
    </row>
    <row r="39" spans="1:19">
      <c r="A39" s="67" t="s">
        <v>89</v>
      </c>
      <c r="B39" s="68">
        <f>+(((B32-B18-B25-B26)*0.2)+B26)/(B10/1000)</f>
        <v>0.80730748592281176</v>
      </c>
      <c r="C39" s="68">
        <f t="shared" ref="C39:J39" si="7">+(((C32-C18-C25-C26)*0.2)+C26)/(C10/1000)</f>
        <v>0.80123696668357958</v>
      </c>
      <c r="D39" s="68">
        <f t="shared" si="7"/>
        <v>0.77269297885944987</v>
      </c>
      <c r="E39" s="68">
        <f t="shared" si="7"/>
        <v>0.82057942086283497</v>
      </c>
      <c r="F39" s="68">
        <f t="shared" si="7"/>
        <v>0.75009525687992262</v>
      </c>
      <c r="G39" s="68">
        <f t="shared" si="7"/>
        <v>0.82008040248591885</v>
      </c>
      <c r="H39" s="68">
        <f t="shared" si="7"/>
        <v>0.74030960855134831</v>
      </c>
      <c r="I39" s="68">
        <f t="shared" si="7"/>
        <v>1.0187459355118373</v>
      </c>
      <c r="J39" s="68">
        <f t="shared" si="7"/>
        <v>1.0328526550417558</v>
      </c>
      <c r="K39" s="68">
        <f t="shared" ref="K39:Q39" si="8">+(((K32-K18-K25-K26)*0.2)+K26)/(K10/1000)</f>
        <v>1.0611214545312384</v>
      </c>
      <c r="L39" s="68">
        <f t="shared" si="8"/>
        <v>1.0360570074654443</v>
      </c>
      <c r="M39" s="68">
        <f t="shared" si="8"/>
        <v>1.044342412552971</v>
      </c>
      <c r="N39" s="68">
        <f t="shared" si="8"/>
        <v>1.115561279770775</v>
      </c>
      <c r="O39" s="68">
        <f t="shared" si="8"/>
        <v>1.1283760089431922</v>
      </c>
      <c r="P39" s="68">
        <f t="shared" si="8"/>
        <v>1.0334911918577523</v>
      </c>
      <c r="Q39" s="68">
        <f t="shared" si="8"/>
        <v>1.169532768074121</v>
      </c>
      <c r="R39" s="68">
        <f>+(((R32-R18-R25-R26)*0.2)+R26)/(R10/1000)</f>
        <v>1.2864462629988276</v>
      </c>
      <c r="S39" s="68">
        <f>+(((S32-S18-S25-S26)*0.2)+S26)/(S10/1000)</f>
        <v>1.4089344907527976</v>
      </c>
    </row>
    <row r="40" spans="1:19">
      <c r="A40" s="69" t="s">
        <v>94</v>
      </c>
      <c r="B40" s="70">
        <f>+(((B32-B18-B25-B26)*0.8)+B25)/(B10/1000)</f>
        <v>3.2303103253840848</v>
      </c>
      <c r="C40" s="70">
        <f t="shared" ref="C40:K40" si="9">+(((C32-C18-C25-C26)*0.8)+C25)/(C10/1000)</f>
        <v>3.2060303238293542</v>
      </c>
      <c r="D40" s="70">
        <f t="shared" si="9"/>
        <v>3.0918858691512585</v>
      </c>
      <c r="E40" s="70">
        <f t="shared" si="9"/>
        <v>3.2836354599297817</v>
      </c>
      <c r="F40" s="70">
        <f t="shared" si="9"/>
        <v>3.0005746678155463</v>
      </c>
      <c r="G40" s="70">
        <f t="shared" si="9"/>
        <v>3.288797846329603</v>
      </c>
      <c r="H40" s="70">
        <f t="shared" si="9"/>
        <v>2.9630814915165558</v>
      </c>
      <c r="I40" s="70">
        <f t="shared" si="9"/>
        <v>4.0821968659648276</v>
      </c>
      <c r="J40" s="70">
        <f t="shared" si="9"/>
        <v>4.1681526825889019</v>
      </c>
      <c r="K40" s="70">
        <f t="shared" si="9"/>
        <v>4.7917359238288233</v>
      </c>
      <c r="L40" s="70">
        <f t="shared" ref="L40:Q40" si="10">+(((L32-L18-L25-L26)*0.8)+L25)/(L10/1000)</f>
        <v>4.6215160531367649</v>
      </c>
      <c r="M40" s="70">
        <f t="shared" si="10"/>
        <v>4.625734077468274</v>
      </c>
      <c r="N40" s="70">
        <f t="shared" si="10"/>
        <v>4.8075817265976024</v>
      </c>
      <c r="O40" s="70">
        <f t="shared" si="10"/>
        <v>4.7672429876380225</v>
      </c>
      <c r="P40" s="70">
        <f t="shared" si="10"/>
        <v>4.2365387504526613</v>
      </c>
      <c r="Q40" s="70">
        <f t="shared" si="10"/>
        <v>4.6880023451893118</v>
      </c>
      <c r="R40" s="70">
        <f>+(((R32-R18-R25-R26)*0.8)+R25)/(R10/1000)</f>
        <v>5.1539992324914792</v>
      </c>
      <c r="S40" s="70">
        <f>+(((S32-S18-S25-S26)*0.8)+S25)/(S10/1000)</f>
        <v>5.6488090031850984</v>
      </c>
    </row>
    <row r="41" spans="1:19" ht="13.5" thickBot="1">
      <c r="A41" s="9" t="s">
        <v>78</v>
      </c>
      <c r="B41" s="14">
        <f>+'1994'!Q42</f>
        <v>165883727</v>
      </c>
      <c r="C41" s="14">
        <f>+'1995'!Q42</f>
        <v>162096222</v>
      </c>
      <c r="D41" s="14">
        <f>+'1996'!Q42</f>
        <v>152567007</v>
      </c>
      <c r="E41" s="14">
        <f>+'1997'!Q42</f>
        <v>159135379</v>
      </c>
      <c r="F41" s="14">
        <f>+'1998'!Q42</f>
        <v>150073054</v>
      </c>
      <c r="G41" s="14">
        <f>+'1999'!Q42</f>
        <v>163143997</v>
      </c>
      <c r="H41" s="14">
        <f>+'2000'!Q42</f>
        <v>152997741</v>
      </c>
      <c r="I41" s="14">
        <f>+'2001'!Q42</f>
        <v>201129838</v>
      </c>
      <c r="J41" s="14">
        <f>+'2002'!S42</f>
        <v>204984264</v>
      </c>
      <c r="K41" s="14">
        <f>+'2003'!S42</f>
        <v>236694287.34249997</v>
      </c>
      <c r="L41" s="14">
        <f>+'2004'!S42</f>
        <v>226378881</v>
      </c>
      <c r="M41" s="14">
        <f>+'2005'!T42</f>
        <v>225817090</v>
      </c>
      <c r="N41" s="14">
        <f>+'2006'!T42</f>
        <v>245424773</v>
      </c>
      <c r="O41" s="14">
        <f>+'2007'!U42</f>
        <v>271734533</v>
      </c>
      <c r="P41" s="14">
        <f>+'2008'!V42</f>
        <v>250004376</v>
      </c>
      <c r="Q41" s="14">
        <f>+'2009'!U42</f>
        <v>266452624</v>
      </c>
      <c r="R41" s="14">
        <f>+'2010'!U42</f>
        <v>282923322</v>
      </c>
      <c r="S41" s="14">
        <f>+'2011'!U42</f>
        <v>287264558</v>
      </c>
    </row>
    <row r="42" spans="1:19" ht="13.5" thickTop="1">
      <c r="A42" t="s">
        <v>54</v>
      </c>
      <c r="B42" s="3" t="str">
        <f>+'1994'!Q43</f>
        <v>Coal</v>
      </c>
      <c r="C42" s="3" t="str">
        <f>+'1995'!Q43</f>
        <v>Coal</v>
      </c>
      <c r="D42" s="3" t="str">
        <f>+'1996'!Q43</f>
        <v>Coal</v>
      </c>
      <c r="E42" s="3" t="str">
        <f>+'1997'!Q43</f>
        <v>Coal</v>
      </c>
      <c r="F42" s="3" t="str">
        <f>+'1998'!Q43</f>
        <v>Coal</v>
      </c>
      <c r="G42" s="3" t="str">
        <f>+'1999'!Q43</f>
        <v>Coal</v>
      </c>
      <c r="H42" s="3" t="str">
        <f>+'2000'!Q43</f>
        <v>Coal</v>
      </c>
      <c r="I42" s="3" t="str">
        <f>+'2001'!Q43</f>
        <v>Coal</v>
      </c>
      <c r="J42" s="3" t="str">
        <f>+'2002'!S43</f>
        <v>Coal</v>
      </c>
      <c r="K42" s="3" t="str">
        <f>+'2003'!S43</f>
        <v>Coal</v>
      </c>
      <c r="L42" s="3" t="str">
        <f>+'2004'!S43</f>
        <v>Coal</v>
      </c>
      <c r="M42" s="3" t="str">
        <f>+'2005'!T43</f>
        <v>Coal</v>
      </c>
      <c r="N42" s="3" t="str">
        <f>+'2006'!T43</f>
        <v>Coal</v>
      </c>
      <c r="O42" s="3" t="str">
        <f>+'2007'!U43</f>
        <v>Coal</v>
      </c>
      <c r="P42" s="3" t="str">
        <f>+'2008'!V43</f>
        <v>Coal</v>
      </c>
      <c r="Q42" s="3" t="str">
        <f>+'2009'!U43</f>
        <v>Coal</v>
      </c>
      <c r="R42" s="3" t="str">
        <f>+'2010'!U43</f>
        <v>Coal</v>
      </c>
      <c r="S42" s="3" t="str">
        <f>+'2011'!U43</f>
        <v>Coal</v>
      </c>
    </row>
    <row r="43" spans="1:19">
      <c r="A43" t="s">
        <v>56</v>
      </c>
      <c r="B43" s="3" t="str">
        <f>+'1994'!Q44</f>
        <v>Tons</v>
      </c>
      <c r="C43" s="3" t="str">
        <f>+'1995'!Q44</f>
        <v>Tons</v>
      </c>
      <c r="D43" s="3" t="str">
        <f>+'1996'!Q44</f>
        <v>Tons</v>
      </c>
      <c r="E43" s="3" t="str">
        <f>+'1997'!Q44</f>
        <v>Tons</v>
      </c>
      <c r="F43" s="3" t="str">
        <f>+'1998'!Q44</f>
        <v>Tons</v>
      </c>
      <c r="G43" s="3" t="str">
        <f>+'1999'!Q44</f>
        <v>Tons</v>
      </c>
      <c r="H43" s="3" t="str">
        <f>+'2000'!Q44</f>
        <v>Tons</v>
      </c>
      <c r="I43" s="3" t="str">
        <f>+'2001'!Q44</f>
        <v>Tons</v>
      </c>
      <c r="J43" s="3" t="str">
        <f>+'2002'!S44</f>
        <v>Tons</v>
      </c>
      <c r="K43" s="3" t="str">
        <f>+'2003'!S44</f>
        <v>Tons</v>
      </c>
      <c r="L43" s="3" t="str">
        <f>+'2004'!S44</f>
        <v>Tons</v>
      </c>
      <c r="M43" s="3" t="str">
        <f>+'2005'!T44</f>
        <v>Tons</v>
      </c>
      <c r="N43" s="3" t="str">
        <f>+'2006'!T44</f>
        <v>Tons</v>
      </c>
      <c r="O43" s="3" t="str">
        <f>+'2007'!U44</f>
        <v>Tons</v>
      </c>
      <c r="P43" s="3" t="str">
        <f>+'2008'!V44</f>
        <v>Tons</v>
      </c>
      <c r="Q43" s="3" t="str">
        <f>+'2009'!U44</f>
        <v>Tons</v>
      </c>
      <c r="R43" s="3" t="str">
        <f>+'2010'!U44</f>
        <v>Tons</v>
      </c>
      <c r="S43" s="3" t="str">
        <f>+'2011'!U44</f>
        <v>Tons</v>
      </c>
    </row>
    <row r="44" spans="1:19">
      <c r="A44" t="s">
        <v>59</v>
      </c>
      <c r="B44" s="13">
        <f>+'1994'!Q45</f>
        <v>21759181</v>
      </c>
      <c r="C44" s="13">
        <f>+'1995'!Q45</f>
        <v>21550900</v>
      </c>
      <c r="D44" s="13">
        <f>+'1996'!Q45</f>
        <v>21366187</v>
      </c>
      <c r="E44" s="13">
        <f>+'1997'!Q45</f>
        <v>21223879</v>
      </c>
      <c r="F44" s="13">
        <f>+'1998'!Q45</f>
        <v>21638461</v>
      </c>
      <c r="G44" s="13">
        <f>+'1999'!Q45</f>
        <v>21042869</v>
      </c>
      <c r="H44" s="13">
        <f>+'2000'!Q45</f>
        <v>21525876</v>
      </c>
      <c r="I44" s="13">
        <f>+'2001'!Q45</f>
        <v>20631929</v>
      </c>
      <c r="J44" s="13">
        <f>+'2002'!S45</f>
        <v>20691901</v>
      </c>
      <c r="K44" s="13">
        <f>+'2003'!S45</f>
        <v>20908323</v>
      </c>
      <c r="L44" s="13">
        <f>+'2004'!S45</f>
        <v>21171921</v>
      </c>
      <c r="M44" s="13">
        <f>+'2005'!T45</f>
        <v>21109814</v>
      </c>
      <c r="N44" s="13">
        <f>+'2006'!T45</f>
        <v>20902381</v>
      </c>
      <c r="O44" s="13">
        <f>+'2007'!U45</f>
        <v>21716521</v>
      </c>
      <c r="P44" s="13">
        <f>+'2008'!V45</f>
        <v>21726807</v>
      </c>
      <c r="Q44" s="13">
        <f>+'2009'!U45</f>
        <v>20350267</v>
      </c>
      <c r="R44" s="13">
        <f>+'2010'!U45</f>
        <v>19928899</v>
      </c>
      <c r="S44" s="13">
        <f>+'2011'!U45</f>
        <v>18917876</v>
      </c>
    </row>
    <row r="45" spans="1:19">
      <c r="A45" t="s">
        <v>60</v>
      </c>
      <c r="B45" s="48">
        <f>+'1994'!Q46</f>
        <v>9732.8805641168201</v>
      </c>
      <c r="C45" s="48">
        <f>+'1995'!Q46</f>
        <v>9786.3640041019171</v>
      </c>
      <c r="D45" s="48">
        <f>+'1996'!Q46</f>
        <v>9735.0937738212251</v>
      </c>
      <c r="E45" s="48">
        <f>+'1997'!Q46</f>
        <v>9777.9499233387069</v>
      </c>
      <c r="F45" s="48">
        <f>+'1998'!Q46</f>
        <v>9816.5609589794767</v>
      </c>
      <c r="G45" s="48">
        <f>+'1999'!Q46</f>
        <v>9918.3781719593462</v>
      </c>
      <c r="H45" s="48">
        <f>+'2000'!Q46</f>
        <v>9990.2200395932778</v>
      </c>
      <c r="I45" s="48">
        <f>+'2001'!Q46</f>
        <v>9915.1147483107379</v>
      </c>
      <c r="J45" s="48">
        <f>+'2002'!S46</f>
        <v>9805.7186084545829</v>
      </c>
      <c r="K45" s="48">
        <f>+'2003'!S46</f>
        <v>9946.3152251856827</v>
      </c>
      <c r="L45" s="48">
        <f>+'2004'!S46</f>
        <v>9818.6184030254026</v>
      </c>
      <c r="M45" s="48">
        <f>+'2005'!T46</f>
        <v>9765.6396040249329</v>
      </c>
      <c r="N45" s="48">
        <f>+'2006'!T46</f>
        <v>9701.150133279074</v>
      </c>
      <c r="O45" s="48">
        <f>+'2007'!U46</f>
        <v>9728.70123676808</v>
      </c>
      <c r="P45" s="48">
        <f>+'2008'!V46</f>
        <v>9839.8751919690731</v>
      </c>
      <c r="Q45" s="48">
        <f>+'2009'!U46</f>
        <v>9908.5467403449784</v>
      </c>
      <c r="R45" s="48">
        <f>+'2010'!U46</f>
        <v>9798.4465899496008</v>
      </c>
      <c r="S45" s="48">
        <f>+'2011'!U46</f>
        <v>9778.1055858490672</v>
      </c>
    </row>
    <row r="46" spans="1:19">
      <c r="A46" t="s">
        <v>61</v>
      </c>
      <c r="B46" s="49">
        <f>+'1994'!Q47</f>
        <v>0</v>
      </c>
      <c r="C46" s="49">
        <f>+'1995'!Q47</f>
        <v>0</v>
      </c>
      <c r="D46" s="49">
        <f>+'1996'!Q47</f>
        <v>0</v>
      </c>
      <c r="E46" s="49">
        <f>+'1997'!Q47</f>
        <v>0</v>
      </c>
      <c r="F46" s="49">
        <f>+'1998'!Q47</f>
        <v>0</v>
      </c>
      <c r="G46" s="49">
        <f>+'1999'!Q47</f>
        <v>0</v>
      </c>
      <c r="H46" s="49">
        <f>+'2000'!Q47</f>
        <v>0</v>
      </c>
      <c r="I46" s="49">
        <f>+'2001'!Q47</f>
        <v>0</v>
      </c>
      <c r="J46" s="49">
        <f>+'2002'!S47</f>
        <v>0</v>
      </c>
      <c r="K46" s="49">
        <f>+'2003'!S47</f>
        <v>0</v>
      </c>
      <c r="L46" s="49">
        <f>+'2004'!S47</f>
        <v>0</v>
      </c>
      <c r="M46" s="49">
        <f>+'2005'!T47</f>
        <v>0</v>
      </c>
      <c r="N46" s="49">
        <f>+'2006'!T47</f>
        <v>0</v>
      </c>
      <c r="O46" s="49">
        <f>+'2007'!U47</f>
        <v>0</v>
      </c>
      <c r="P46" s="49">
        <f>+'2008'!V47</f>
        <v>0</v>
      </c>
      <c r="Q46" s="49">
        <f>+'2009'!U47</f>
        <v>0</v>
      </c>
      <c r="R46" s="49">
        <f>+'2010'!U47</f>
        <v>0</v>
      </c>
      <c r="S46" s="49">
        <f>+'2011'!U47</f>
        <v>0</v>
      </c>
    </row>
    <row r="47" spans="1:19">
      <c r="A47" t="s">
        <v>62</v>
      </c>
      <c r="B47" s="49">
        <f>+'1994'!Q48</f>
        <v>0</v>
      </c>
      <c r="C47" s="49">
        <f>+'1995'!Q48</f>
        <v>0</v>
      </c>
      <c r="D47" s="49">
        <f>+'1996'!Q48</f>
        <v>0</v>
      </c>
      <c r="E47" s="49">
        <f>+'1997'!Q48</f>
        <v>0</v>
      </c>
      <c r="F47" s="49">
        <f>+'1998'!Q48</f>
        <v>0</v>
      </c>
      <c r="G47" s="49">
        <f>+'1999'!Q48</f>
        <v>0</v>
      </c>
      <c r="H47" s="49">
        <f>+'2000'!Q48</f>
        <v>0</v>
      </c>
      <c r="I47" s="49">
        <f>+'2001'!Q48</f>
        <v>0</v>
      </c>
      <c r="J47" s="49">
        <f>+'2002'!S48</f>
        <v>0</v>
      </c>
      <c r="K47" s="49">
        <f>+'2003'!S48</f>
        <v>0</v>
      </c>
      <c r="L47" s="49">
        <f>+'2004'!S48</f>
        <v>0</v>
      </c>
      <c r="M47" s="49">
        <f>+'2005'!T48</f>
        <v>0</v>
      </c>
      <c r="N47" s="49">
        <f>+'2006'!T48</f>
        <v>0</v>
      </c>
      <c r="O47" s="49">
        <f>+'2007'!U48</f>
        <v>0</v>
      </c>
      <c r="P47" s="49">
        <f>+'2008'!V48</f>
        <v>0</v>
      </c>
      <c r="Q47" s="49">
        <f>+'2009'!U48</f>
        <v>0</v>
      </c>
      <c r="R47" s="49">
        <f>+'2010'!U48</f>
        <v>0</v>
      </c>
      <c r="S47" s="49">
        <f>+'2011'!U48</f>
        <v>0</v>
      </c>
    </row>
    <row r="48" spans="1:19">
      <c r="A48" t="s">
        <v>63</v>
      </c>
      <c r="B48" s="49">
        <f>+'1994'!Q49</f>
        <v>0</v>
      </c>
      <c r="C48" s="49">
        <f>+'1995'!Q49</f>
        <v>0</v>
      </c>
      <c r="D48" s="49">
        <f>+'1996'!Q49</f>
        <v>0</v>
      </c>
      <c r="E48" s="49">
        <f>+'1997'!Q49</f>
        <v>0</v>
      </c>
      <c r="F48" s="49">
        <f>+'1998'!Q49</f>
        <v>0</v>
      </c>
      <c r="G48" s="49">
        <f>+'1999'!Q49</f>
        <v>0</v>
      </c>
      <c r="H48" s="49">
        <f>+'2000'!Q49</f>
        <v>0</v>
      </c>
      <c r="I48" s="49">
        <f>+'2001'!Q49</f>
        <v>0</v>
      </c>
      <c r="J48" s="49">
        <f>+'2002'!S49</f>
        <v>0</v>
      </c>
      <c r="K48" s="49">
        <f>+'2003'!S49</f>
        <v>0</v>
      </c>
      <c r="L48" s="49">
        <f>+'2004'!S49</f>
        <v>0</v>
      </c>
      <c r="M48" s="49">
        <f>+'2005'!T49</f>
        <v>0</v>
      </c>
      <c r="N48" s="49">
        <f>+'2006'!T49</f>
        <v>0</v>
      </c>
      <c r="O48" s="49">
        <f>+'2007'!U49</f>
        <v>0</v>
      </c>
      <c r="P48" s="49">
        <f>+'2008'!V49</f>
        <v>0</v>
      </c>
      <c r="Q48" s="49">
        <f>+'2009'!U49</f>
        <v>0</v>
      </c>
      <c r="R48" s="49">
        <f>+'2010'!U49</f>
        <v>0</v>
      </c>
      <c r="S48" s="49">
        <f>+'2011'!U49</f>
        <v>0</v>
      </c>
    </row>
    <row r="49" spans="1:19">
      <c r="A49" t="s">
        <v>64</v>
      </c>
      <c r="B49" s="49">
        <f>+'1994'!Q50</f>
        <v>0</v>
      </c>
      <c r="C49" s="49">
        <f>+'1995'!Q50</f>
        <v>0</v>
      </c>
      <c r="D49" s="49">
        <f>+'1996'!Q50</f>
        <v>0</v>
      </c>
      <c r="E49" s="49">
        <f>+'1997'!Q50</f>
        <v>0</v>
      </c>
      <c r="F49" s="49">
        <f>+'1998'!Q50</f>
        <v>0</v>
      </c>
      <c r="G49" s="49">
        <f>+'1999'!Q50</f>
        <v>0</v>
      </c>
      <c r="H49" s="49">
        <f>+'2000'!Q50</f>
        <v>0</v>
      </c>
      <c r="I49" s="49">
        <f>+'2001'!Q50</f>
        <v>0</v>
      </c>
      <c r="J49" s="49">
        <f>+'2002'!S50</f>
        <v>0</v>
      </c>
      <c r="K49" s="49">
        <f>+'2003'!S50</f>
        <v>0</v>
      </c>
      <c r="L49" s="49">
        <f>+'2004'!S50</f>
        <v>0</v>
      </c>
      <c r="M49" s="49">
        <f>+'2005'!T50</f>
        <v>0</v>
      </c>
      <c r="N49" s="49">
        <f>+'2006'!T50</f>
        <v>0</v>
      </c>
      <c r="O49" s="49">
        <f>+'2007'!U50</f>
        <v>0</v>
      </c>
      <c r="P49" s="49">
        <f>+'2008'!V50</f>
        <v>0</v>
      </c>
      <c r="Q49" s="49">
        <f>+'2009'!U50</f>
        <v>0</v>
      </c>
      <c r="R49" s="49">
        <f>+'2010'!U50</f>
        <v>0</v>
      </c>
      <c r="S49" s="49">
        <f>+'2011'!U50</f>
        <v>0</v>
      </c>
    </row>
    <row r="50" spans="1:19">
      <c r="A50" t="s">
        <v>54</v>
      </c>
      <c r="B50" s="3" t="str">
        <f>+'1994'!Q51</f>
        <v>Gas</v>
      </c>
      <c r="C50" s="3" t="str">
        <f>+'1995'!Q51</f>
        <v>Gas</v>
      </c>
      <c r="D50" s="3" t="str">
        <f>+'1996'!Q51</f>
        <v>Gas</v>
      </c>
      <c r="E50" s="3" t="str">
        <f>+'1997'!Q51</f>
        <v>Gas</v>
      </c>
      <c r="F50" s="3" t="str">
        <f>+'1998'!Q51</f>
        <v>Gas</v>
      </c>
      <c r="G50" s="3" t="str">
        <f>+'1999'!Q51</f>
        <v>Gas</v>
      </c>
      <c r="H50" s="3" t="str">
        <f>+'2000'!Q51</f>
        <v>Gas</v>
      </c>
      <c r="I50" s="3" t="str">
        <f>+'2001'!Q51</f>
        <v>Gas</v>
      </c>
      <c r="J50" s="3" t="str">
        <f>+'2002'!S51</f>
        <v>Gas</v>
      </c>
      <c r="K50" s="3" t="str">
        <f>+'2003'!S51</f>
        <v>Gas</v>
      </c>
      <c r="L50" s="3" t="str">
        <f>+'2004'!S51</f>
        <v>Gas</v>
      </c>
      <c r="M50" s="3" t="str">
        <f>+'2005'!T51</f>
        <v>Gas</v>
      </c>
      <c r="N50" s="3" t="str">
        <f>+'2006'!T51</f>
        <v>Gas</v>
      </c>
      <c r="O50" s="3" t="str">
        <f>+'2007'!U51</f>
        <v>Gas</v>
      </c>
      <c r="P50" s="3" t="str">
        <f>+'2008'!V51</f>
        <v>Gas</v>
      </c>
      <c r="Q50" s="3" t="str">
        <f>+'2009'!U51</f>
        <v>Gas</v>
      </c>
      <c r="R50" s="3" t="str">
        <f>+'2010'!U51</f>
        <v>Gas</v>
      </c>
      <c r="S50" s="3" t="str">
        <f>+'2011'!U51</f>
        <v>Gas</v>
      </c>
    </row>
    <row r="51" spans="1:19">
      <c r="A51" t="s">
        <v>56</v>
      </c>
      <c r="B51" s="3" t="str">
        <f>+'1994'!Q52</f>
        <v>MCF</v>
      </c>
      <c r="C51" s="3" t="str">
        <f>+'1995'!Q52</f>
        <v>MCF</v>
      </c>
      <c r="D51" s="3" t="str">
        <f>+'1996'!Q52</f>
        <v>MCF</v>
      </c>
      <c r="E51" s="3" t="str">
        <f>+'1997'!Q52</f>
        <v>MCF</v>
      </c>
      <c r="F51" s="3" t="str">
        <f>+'1998'!Q52</f>
        <v>MCF</v>
      </c>
      <c r="G51" s="3" t="str">
        <f>+'1999'!Q52</f>
        <v>MCF</v>
      </c>
      <c r="H51" s="3" t="str">
        <f>+'2000'!Q52</f>
        <v>MCF</v>
      </c>
      <c r="I51" s="3" t="str">
        <f>+'2001'!Q52</f>
        <v>MCF</v>
      </c>
      <c r="J51" s="3" t="str">
        <f>+'2002'!S52</f>
        <v>MCF</v>
      </c>
      <c r="K51" s="3" t="str">
        <f>+'2003'!S52</f>
        <v>MCF</v>
      </c>
      <c r="L51" s="3" t="str">
        <f>+'2004'!S52</f>
        <v>MCF</v>
      </c>
      <c r="M51" s="3" t="str">
        <f>+'2005'!T52</f>
        <v>MCF</v>
      </c>
      <c r="N51" s="3" t="str">
        <f>+'2006'!T52</f>
        <v>MCF</v>
      </c>
      <c r="O51" s="3" t="str">
        <f>+'2007'!U52</f>
        <v>MCF</v>
      </c>
      <c r="P51" s="3" t="str">
        <f>+'2008'!V52</f>
        <v>MCF</v>
      </c>
      <c r="Q51" s="3" t="str">
        <f>+'2009'!U52</f>
        <v>MCF</v>
      </c>
      <c r="R51" s="3" t="str">
        <f>+'2010'!U52</f>
        <v>MCF</v>
      </c>
      <c r="S51" s="3" t="str">
        <f>+'2011'!U52</f>
        <v>MCF</v>
      </c>
    </row>
    <row r="52" spans="1:19">
      <c r="A52" t="s">
        <v>59</v>
      </c>
      <c r="B52" s="13">
        <f>+'1994'!Q53</f>
        <v>8532359</v>
      </c>
      <c r="C52" s="13">
        <f>+'1995'!Q53</f>
        <v>8608833</v>
      </c>
      <c r="D52" s="13">
        <f>+'1996'!Q53</f>
        <v>2071956</v>
      </c>
      <c r="E52" s="13">
        <f>+'1997'!Q53</f>
        <v>2306320</v>
      </c>
      <c r="F52" s="13">
        <f>+'1998'!Q53</f>
        <v>3861639</v>
      </c>
      <c r="G52" s="13">
        <f>+'1999'!Q53</f>
        <v>4669333</v>
      </c>
      <c r="H52" s="13">
        <f>+'2000'!Q53</f>
        <v>9460287</v>
      </c>
      <c r="I52" s="13">
        <f>+'2001'!Q53</f>
        <v>12083567</v>
      </c>
      <c r="J52" s="13">
        <f>+'2002'!S53</f>
        <v>12885537</v>
      </c>
      <c r="K52" s="13">
        <f>+'2003'!S53</f>
        <v>13023482</v>
      </c>
      <c r="L52" s="13">
        <f>+'2004'!S53</f>
        <v>8952892</v>
      </c>
      <c r="M52" s="13">
        <f>+'2005'!T53</f>
        <v>8627688</v>
      </c>
      <c r="N52" s="13">
        <f>+'2006'!T53</f>
        <v>22963190</v>
      </c>
      <c r="O52" s="13">
        <f>+'2007'!U53</f>
        <v>49658631</v>
      </c>
      <c r="P52" s="13">
        <f>+'2008'!V53</f>
        <v>52592199</v>
      </c>
      <c r="Q52" s="13">
        <f>+'2009'!U53</f>
        <v>54737426</v>
      </c>
      <c r="R52" s="13">
        <f>+'2010'!U53</f>
        <v>51674992</v>
      </c>
      <c r="S52" s="13">
        <f>+'2011'!U53</f>
        <v>39723478</v>
      </c>
    </row>
    <row r="53" spans="1:19">
      <c r="A53" t="s">
        <v>60</v>
      </c>
      <c r="B53" s="19">
        <f>+'1994'!Q54</f>
        <v>1045.3354370110305</v>
      </c>
      <c r="C53" s="19">
        <f>+'1995'!Q54</f>
        <v>1054.506681567641</v>
      </c>
      <c r="D53" s="19">
        <f>+'1996'!Q54</f>
        <v>1021.7982553683572</v>
      </c>
      <c r="E53" s="19">
        <f>+'1997'!Q54</f>
        <v>1032.38244692844</v>
      </c>
      <c r="F53" s="19">
        <f>+'1998'!Q54</f>
        <v>1044</v>
      </c>
      <c r="G53" s="19">
        <f>+'1999'!Q54</f>
        <v>1037.8918663543593</v>
      </c>
      <c r="H53" s="19">
        <f>+'2000'!Q54</f>
        <v>1048.6849207640319</v>
      </c>
      <c r="I53" s="19">
        <f>+'2001'!Q54</f>
        <v>1053</v>
      </c>
      <c r="J53" s="19">
        <f>+'2002'!S54</f>
        <v>1050.5031007244788</v>
      </c>
      <c r="K53" s="19">
        <f>+'2003'!S54</f>
        <v>1052.3718721306636</v>
      </c>
      <c r="L53" s="19">
        <f>+'2004'!S54</f>
        <v>1055.1178854832606</v>
      </c>
      <c r="M53" s="19">
        <f>+'2005'!T54</f>
        <v>1049.4352357201606</v>
      </c>
      <c r="N53" s="13">
        <f>+'2006'!T54</f>
        <v>1053.0320612684909</v>
      </c>
      <c r="O53" s="19">
        <f>+'2007'!U54</f>
        <v>1044.8848170623148</v>
      </c>
      <c r="P53" s="19">
        <f>+'2008'!V54</f>
        <v>1048.1860407091933</v>
      </c>
      <c r="Q53" s="19">
        <f>+'2009'!U54</f>
        <v>1040.5969220949482</v>
      </c>
      <c r="R53" s="19">
        <f>+'2010'!U54</f>
        <v>1042.7751473091664</v>
      </c>
      <c r="S53" s="19">
        <f>+'2011'!U54</f>
        <v>1037.1189474899454</v>
      </c>
    </row>
    <row r="54" spans="1:19">
      <c r="A54" t="s">
        <v>61</v>
      </c>
      <c r="B54" s="49">
        <f>+'1994'!Q55</f>
        <v>0</v>
      </c>
      <c r="C54" s="49">
        <f>+'1995'!Q55</f>
        <v>0</v>
      </c>
      <c r="D54" s="49">
        <f>+'1996'!Q55</f>
        <v>0</v>
      </c>
      <c r="E54" s="49">
        <f>+'1997'!Q55</f>
        <v>0</v>
      </c>
      <c r="F54" s="49">
        <f>+'1998'!Q55</f>
        <v>0</v>
      </c>
      <c r="G54" s="49">
        <f>+'1999'!Q55</f>
        <v>0</v>
      </c>
      <c r="H54" s="49">
        <f>+'2000'!Q55</f>
        <v>0</v>
      </c>
      <c r="I54" s="49">
        <f>+'2001'!Q55</f>
        <v>0</v>
      </c>
      <c r="J54" s="49">
        <f>+'2002'!S55</f>
        <v>0</v>
      </c>
      <c r="K54" s="49">
        <f>+'2003'!S55</f>
        <v>0</v>
      </c>
      <c r="L54" s="49">
        <f>+'2004'!S55</f>
        <v>0</v>
      </c>
      <c r="M54" s="49">
        <f>+'2005'!T55</f>
        <v>0</v>
      </c>
      <c r="N54" s="49">
        <f>+'2006'!T55</f>
        <v>0</v>
      </c>
      <c r="O54" s="49">
        <f>+'2007'!U55</f>
        <v>0</v>
      </c>
      <c r="P54" s="49">
        <f>+'2008'!V55</f>
        <v>0</v>
      </c>
      <c r="Q54" s="49">
        <f>+'2009'!U55</f>
        <v>0</v>
      </c>
      <c r="R54" s="49">
        <f>+'2010'!U55</f>
        <v>0</v>
      </c>
      <c r="S54" s="49">
        <f>+'2011'!U55</f>
        <v>0</v>
      </c>
    </row>
    <row r="55" spans="1:19">
      <c r="A55" t="s">
        <v>62</v>
      </c>
      <c r="B55" s="49">
        <f>+'1994'!Q56</f>
        <v>0</v>
      </c>
      <c r="C55" s="49">
        <f>+'1995'!Q56</f>
        <v>0</v>
      </c>
      <c r="D55" s="49">
        <f>+'1996'!Q56</f>
        <v>0</v>
      </c>
      <c r="E55" s="49">
        <f>+'1997'!Q56</f>
        <v>0</v>
      </c>
      <c r="F55" s="49">
        <f>+'1998'!Q56</f>
        <v>0</v>
      </c>
      <c r="G55" s="49">
        <f>+'1999'!Q56</f>
        <v>0</v>
      </c>
      <c r="H55" s="49">
        <f>+'2000'!Q56</f>
        <v>0</v>
      </c>
      <c r="I55" s="49">
        <f>+'2001'!Q56</f>
        <v>0</v>
      </c>
      <c r="J55" s="49">
        <f>+'2002'!S56</f>
        <v>0</v>
      </c>
      <c r="K55" s="49">
        <f>+'2003'!S56</f>
        <v>0</v>
      </c>
      <c r="L55" s="49">
        <f>+'2004'!S56</f>
        <v>0</v>
      </c>
      <c r="M55" s="49">
        <f>+'2005'!T56</f>
        <v>0</v>
      </c>
      <c r="N55" s="49">
        <f>+'2006'!T56</f>
        <v>0</v>
      </c>
      <c r="O55" s="49">
        <f>+'2007'!U56</f>
        <v>0</v>
      </c>
      <c r="P55" s="49">
        <f>+'2008'!V56</f>
        <v>0</v>
      </c>
      <c r="Q55" s="49">
        <f>+'2009'!U56</f>
        <v>0</v>
      </c>
      <c r="R55" s="49">
        <f>+'2010'!U56</f>
        <v>0</v>
      </c>
      <c r="S55" s="49">
        <f>+'2011'!U56</f>
        <v>0</v>
      </c>
    </row>
    <row r="56" spans="1:19">
      <c r="A56" t="s">
        <v>63</v>
      </c>
      <c r="B56" s="49">
        <f>+'1994'!Q57</f>
        <v>0</v>
      </c>
      <c r="C56" s="49">
        <f>+'1995'!Q57</f>
        <v>0</v>
      </c>
      <c r="D56" s="49">
        <f>+'1996'!Q57</f>
        <v>0</v>
      </c>
      <c r="E56" s="49">
        <f>+'1997'!Q57</f>
        <v>0</v>
      </c>
      <c r="F56" s="49">
        <f>+'1998'!Q57</f>
        <v>0</v>
      </c>
      <c r="G56" s="49">
        <f>+'1999'!Q57</f>
        <v>0</v>
      </c>
      <c r="H56" s="49">
        <f>+'2000'!Q57</f>
        <v>0</v>
      </c>
      <c r="I56" s="49">
        <f>+'2001'!Q57</f>
        <v>0</v>
      </c>
      <c r="J56" s="49">
        <f>+'2002'!S57</f>
        <v>0</v>
      </c>
      <c r="K56" s="49">
        <f>+'2003'!S57</f>
        <v>0</v>
      </c>
      <c r="L56" s="49">
        <f>+'2004'!S57</f>
        <v>0</v>
      </c>
      <c r="M56" s="49">
        <f>+'2005'!T57</f>
        <v>0</v>
      </c>
      <c r="N56" s="49">
        <f>+'2006'!T57</f>
        <v>0</v>
      </c>
      <c r="O56" s="49">
        <f>+'2007'!U57</f>
        <v>0</v>
      </c>
      <c r="P56" s="49">
        <f>+'2008'!V57</f>
        <v>0</v>
      </c>
      <c r="Q56" s="49">
        <f>+'2009'!U57</f>
        <v>0</v>
      </c>
      <c r="R56" s="49">
        <f>+'2010'!U57</f>
        <v>0</v>
      </c>
      <c r="S56" s="49">
        <f>+'2011'!U57</f>
        <v>0</v>
      </c>
    </row>
    <row r="57" spans="1:19">
      <c r="A57" t="s">
        <v>64</v>
      </c>
      <c r="B57" s="49">
        <f>+'1994'!Q58</f>
        <v>0</v>
      </c>
      <c r="C57" s="49">
        <f>+'1995'!Q58</f>
        <v>0</v>
      </c>
      <c r="D57" s="49">
        <f>+'1996'!Q58</f>
        <v>0</v>
      </c>
      <c r="E57" s="49">
        <f>+'1997'!Q58</f>
        <v>0</v>
      </c>
      <c r="F57" s="49">
        <f>+'1998'!Q58</f>
        <v>0</v>
      </c>
      <c r="G57" s="49">
        <f>+'1999'!Q58</f>
        <v>0</v>
      </c>
      <c r="H57" s="49">
        <f>+'2000'!Q58</f>
        <v>0</v>
      </c>
      <c r="I57" s="49">
        <f>+'2001'!Q58</f>
        <v>0</v>
      </c>
      <c r="J57" s="49">
        <f>+'2002'!S58</f>
        <v>0</v>
      </c>
      <c r="K57" s="49">
        <f>+'2003'!S58</f>
        <v>0</v>
      </c>
      <c r="L57" s="49">
        <f>+'2004'!S58</f>
        <v>0</v>
      </c>
      <c r="M57" s="49">
        <f>+'2005'!T58</f>
        <v>0</v>
      </c>
      <c r="N57" s="49">
        <f>+'2006'!T58</f>
        <v>0</v>
      </c>
      <c r="O57" s="49">
        <f>+'2007'!U58</f>
        <v>0</v>
      </c>
      <c r="P57" s="49">
        <f>+'2008'!V58</f>
        <v>0</v>
      </c>
      <c r="Q57" s="49">
        <f>+'2009'!U58</f>
        <v>0</v>
      </c>
      <c r="R57" s="49">
        <f>+'2010'!U58</f>
        <v>0</v>
      </c>
      <c r="S57" s="49">
        <f>+'2011'!U58</f>
        <v>0</v>
      </c>
    </row>
    <row r="58" spans="1:19">
      <c r="A58" t="s">
        <v>54</v>
      </c>
      <c r="B58" s="3" t="str">
        <f>+'1994'!Q59</f>
        <v>Oil</v>
      </c>
      <c r="C58" s="3" t="str">
        <f>+'1995'!Q59</f>
        <v>Oil</v>
      </c>
      <c r="D58" s="3" t="str">
        <f>+'1996'!Q59</f>
        <v>Oil</v>
      </c>
      <c r="E58" s="3" t="str">
        <f>+'1997'!Q59</f>
        <v>Oil</v>
      </c>
      <c r="F58" s="3" t="str">
        <f>+'1998'!Q59</f>
        <v>Oil</v>
      </c>
      <c r="G58" s="3" t="str">
        <f>+'1999'!Q59</f>
        <v>Oil</v>
      </c>
      <c r="H58" s="3" t="str">
        <f>+'2000'!Q59</f>
        <v>Oil</v>
      </c>
      <c r="I58" s="3" t="str">
        <f>+'2001'!Q59</f>
        <v>Oil</v>
      </c>
      <c r="J58" s="3" t="str">
        <f>+'2002'!S59</f>
        <v>Oil</v>
      </c>
      <c r="K58" s="3" t="str">
        <f>+'2003'!S59</f>
        <v>Oil</v>
      </c>
      <c r="L58" s="3" t="str">
        <f>+'2004'!S59</f>
        <v>Oil</v>
      </c>
      <c r="M58" s="3" t="str">
        <f>+'2005'!T59</f>
        <v>Oil</v>
      </c>
      <c r="N58" s="3" t="str">
        <f>+'2006'!T59</f>
        <v>Oil</v>
      </c>
      <c r="O58" s="3" t="str">
        <f>+'2007'!U59</f>
        <v>Oil</v>
      </c>
      <c r="P58" s="3" t="str">
        <f>+'2008'!V59</f>
        <v>Oil</v>
      </c>
      <c r="Q58" s="3" t="str">
        <f>+'2009'!U59</f>
        <v>Oil</v>
      </c>
      <c r="R58" s="3" t="str">
        <f>+'2010'!U59</f>
        <v>Oil</v>
      </c>
      <c r="S58" s="3" t="str">
        <f>+'2011'!U59</f>
        <v>Oil</v>
      </c>
    </row>
    <row r="59" spans="1:19">
      <c r="A59" t="s">
        <v>56</v>
      </c>
      <c r="B59" s="3" t="str">
        <f>+'1994'!Q60</f>
        <v>Barrels</v>
      </c>
      <c r="C59" s="3" t="str">
        <f>+'1995'!Q60</f>
        <v>Barrels</v>
      </c>
      <c r="D59" s="3" t="str">
        <f>+'1996'!Q60</f>
        <v>Barrels</v>
      </c>
      <c r="E59" s="3" t="str">
        <f>+'1997'!Q60</f>
        <v>Barrels</v>
      </c>
      <c r="F59" s="3" t="str">
        <f>+'1998'!Q60</f>
        <v>Barrels</v>
      </c>
      <c r="G59" s="3" t="str">
        <f>+'1999'!Q60</f>
        <v>Barrels</v>
      </c>
      <c r="H59" s="3" t="str">
        <f>+'2000'!Q60</f>
        <v>Barrels</v>
      </c>
      <c r="I59" s="3" t="str">
        <f>+'2001'!Q60</f>
        <v>Barrels</v>
      </c>
      <c r="J59" s="3" t="str">
        <f>+'2002'!S60</f>
        <v>Barrels</v>
      </c>
      <c r="K59" s="3" t="str">
        <f>+'2003'!S60</f>
        <v>Barrels</v>
      </c>
      <c r="L59" s="3" t="str">
        <f>+'2004'!S60</f>
        <v>Barrels</v>
      </c>
      <c r="M59" s="3" t="str">
        <f>+'2005'!T60</f>
        <v>Barrels</v>
      </c>
      <c r="N59" s="3" t="str">
        <f>+'2006'!T60</f>
        <v>Barrels</v>
      </c>
      <c r="O59" s="3" t="str">
        <f>+'2007'!U60</f>
        <v>Barrels</v>
      </c>
      <c r="P59" s="3" t="str">
        <f>+'2008'!V60</f>
        <v>Barrels</v>
      </c>
      <c r="Q59" s="3" t="str">
        <f>+'2009'!U60</f>
        <v>Barrels</v>
      </c>
      <c r="R59" s="3" t="str">
        <f>+'2010'!U60</f>
        <v>Barrels</v>
      </c>
      <c r="S59" s="3" t="str">
        <f>+'2011'!U60</f>
        <v>Barrels</v>
      </c>
    </row>
    <row r="60" spans="1:19">
      <c r="A60" t="s">
        <v>59</v>
      </c>
      <c r="B60" s="13">
        <f>+'1994'!Q61</f>
        <v>61468</v>
      </c>
      <c r="C60" s="13">
        <f>+'1995'!Q61</f>
        <v>63653</v>
      </c>
      <c r="D60" s="13">
        <f>+'1996'!Q61</f>
        <v>67046</v>
      </c>
      <c r="E60" s="13">
        <f>+'1997'!Q61</f>
        <v>59052</v>
      </c>
      <c r="F60" s="13">
        <f>+'1998'!Q61</f>
        <v>67745</v>
      </c>
      <c r="G60" s="13">
        <f>+'1999'!Q61</f>
        <v>69411</v>
      </c>
      <c r="H60" s="13">
        <f>+'2000'!Q61</f>
        <v>74460</v>
      </c>
      <c r="I60" s="13">
        <f>+'2001'!Q61</f>
        <v>90853</v>
      </c>
      <c r="J60" s="13">
        <f>+'2002'!S61</f>
        <v>81759</v>
      </c>
      <c r="K60" s="13">
        <f>+'2003'!S61</f>
        <v>68608</v>
      </c>
      <c r="L60" s="13">
        <f>+'2004'!S61</f>
        <v>88596</v>
      </c>
      <c r="M60" s="13">
        <f>+'2005'!T61</f>
        <v>74628</v>
      </c>
      <c r="N60" s="13">
        <f>+'2006'!T61</f>
        <v>72636</v>
      </c>
      <c r="O60" s="13">
        <f>+'2007'!U61</f>
        <v>79281</v>
      </c>
      <c r="P60" s="13">
        <f>+'2008'!V61</f>
        <v>59577</v>
      </c>
      <c r="Q60" s="13">
        <f>+'2009'!U61</f>
        <v>74473</v>
      </c>
      <c r="R60" s="13">
        <f>+'2010'!U61</f>
        <v>103739</v>
      </c>
      <c r="S60" s="13">
        <f>+'2011'!U61</f>
        <v>91228</v>
      </c>
    </row>
    <row r="61" spans="1:19">
      <c r="A61" t="s">
        <v>60</v>
      </c>
      <c r="B61" s="50">
        <f>+'1994'!Q62</f>
        <v>140252.19626472311</v>
      </c>
      <c r="C61" s="50">
        <f>+'1995'!Q62</f>
        <v>140000</v>
      </c>
      <c r="D61" s="50">
        <f>+'1996'!Q62</f>
        <v>140000</v>
      </c>
      <c r="E61" s="50">
        <f>+'1997'!Q62</f>
        <v>140000</v>
      </c>
      <c r="F61" s="50">
        <f>+'1998'!Q62</f>
        <v>140000</v>
      </c>
      <c r="G61" s="50">
        <f>+'1999'!Q62</f>
        <v>140000</v>
      </c>
      <c r="H61" s="50">
        <f>+'2000'!Q62</f>
        <v>140000</v>
      </c>
      <c r="I61" s="50">
        <f>+'2001'!Q62</f>
        <v>140000</v>
      </c>
      <c r="J61" s="50">
        <f>+'2002'!S62</f>
        <v>140512.74648662531</v>
      </c>
      <c r="K61" s="50">
        <f>+'2003'!S62</f>
        <v>140000</v>
      </c>
      <c r="L61" s="50">
        <f>+'2004'!S62</f>
        <v>140000</v>
      </c>
      <c r="M61" s="50">
        <f>+'2005'!T62</f>
        <v>140000</v>
      </c>
      <c r="N61" s="50">
        <f>+'2006'!T62</f>
        <v>140000</v>
      </c>
      <c r="O61" s="50">
        <f>+'2007'!U62</f>
        <v>140000</v>
      </c>
      <c r="P61" s="50">
        <f>+'2008'!V62</f>
        <v>140000</v>
      </c>
      <c r="Q61" s="50">
        <f>+'2009'!U62</f>
        <v>140000</v>
      </c>
      <c r="R61" s="50">
        <f>+'2010'!U62</f>
        <v>138000</v>
      </c>
      <c r="S61" s="50">
        <f>+'2011'!U62</f>
        <v>138000</v>
      </c>
    </row>
    <row r="62" spans="1:19">
      <c r="A62" t="s">
        <v>61</v>
      </c>
      <c r="B62" s="49">
        <f>+'1994'!Q63</f>
        <v>0</v>
      </c>
      <c r="C62" s="49">
        <f>+'1995'!Q63</f>
        <v>0</v>
      </c>
      <c r="D62" s="49">
        <f>+'1996'!Q63</f>
        <v>0</v>
      </c>
      <c r="E62" s="49">
        <f>+'1997'!Q63</f>
        <v>0</v>
      </c>
      <c r="F62" s="49">
        <f>+'1998'!Q63</f>
        <v>0</v>
      </c>
      <c r="G62" s="49">
        <f>+'1999'!Q63</f>
        <v>0</v>
      </c>
      <c r="H62" s="49">
        <f>+'2000'!Q63</f>
        <v>0</v>
      </c>
      <c r="I62" s="49">
        <f>+'2001'!Q63</f>
        <v>0</v>
      </c>
      <c r="J62" s="49">
        <f>+'2002'!S63</f>
        <v>0</v>
      </c>
      <c r="K62" s="49">
        <f>+'2003'!S63</f>
        <v>0</v>
      </c>
      <c r="L62" s="49">
        <f>+'2004'!S63</f>
        <v>0</v>
      </c>
      <c r="M62" s="49">
        <f>+'2005'!T63</f>
        <v>0</v>
      </c>
      <c r="N62" s="49">
        <f>+'2006'!T63</f>
        <v>0</v>
      </c>
      <c r="O62" s="49">
        <f>+'2007'!U63</f>
        <v>0</v>
      </c>
      <c r="P62" s="49">
        <f>+'2008'!V63</f>
        <v>0</v>
      </c>
      <c r="Q62" s="49">
        <f>+'2009'!U63</f>
        <v>0</v>
      </c>
      <c r="R62" s="49">
        <f>+'2010'!U63</f>
        <v>0</v>
      </c>
      <c r="S62" s="49">
        <f>+'2011'!U63</f>
        <v>0</v>
      </c>
    </row>
    <row r="63" spans="1:19">
      <c r="A63" t="s">
        <v>62</v>
      </c>
      <c r="B63" s="49">
        <f>+'1994'!Q64</f>
        <v>0</v>
      </c>
      <c r="C63" s="49">
        <f>+'1995'!Q64</f>
        <v>0</v>
      </c>
      <c r="D63" s="49">
        <f>+'1996'!Q64</f>
        <v>0</v>
      </c>
      <c r="E63" s="49">
        <f>+'1997'!Q64</f>
        <v>0</v>
      </c>
      <c r="F63" s="49">
        <f>+'1998'!Q64</f>
        <v>0</v>
      </c>
      <c r="G63" s="49">
        <f>+'1999'!Q64</f>
        <v>0</v>
      </c>
      <c r="H63" s="49">
        <f>+'2000'!Q64</f>
        <v>0</v>
      </c>
      <c r="I63" s="49">
        <f>+'2001'!Q64</f>
        <v>0</v>
      </c>
      <c r="J63" s="49">
        <f>+'2002'!S64</f>
        <v>0</v>
      </c>
      <c r="K63" s="49">
        <f>+'2003'!S64</f>
        <v>0</v>
      </c>
      <c r="L63" s="49">
        <f>+'2004'!S64</f>
        <v>0</v>
      </c>
      <c r="M63" s="49">
        <f>+'2005'!T64</f>
        <v>0</v>
      </c>
      <c r="N63" s="49">
        <f>+'2006'!T64</f>
        <v>0</v>
      </c>
      <c r="O63" s="49">
        <f>+'2007'!U64</f>
        <v>0</v>
      </c>
      <c r="P63" s="49">
        <f>+'2008'!V64</f>
        <v>0</v>
      </c>
      <c r="Q63" s="49">
        <f>+'2009'!U64</f>
        <v>0</v>
      </c>
      <c r="R63" s="49">
        <f>+'2010'!U64</f>
        <v>0</v>
      </c>
      <c r="S63" s="49">
        <f>+'2011'!U64</f>
        <v>0</v>
      </c>
    </row>
    <row r="64" spans="1:19">
      <c r="A64" t="s">
        <v>63</v>
      </c>
      <c r="B64" s="49">
        <f>+'1994'!Q65</f>
        <v>0</v>
      </c>
      <c r="C64" s="49">
        <f>+'1995'!Q65</f>
        <v>0</v>
      </c>
      <c r="D64" s="49">
        <f>+'1996'!Q65</f>
        <v>0</v>
      </c>
      <c r="E64" s="49">
        <f>+'1997'!Q65</f>
        <v>0</v>
      </c>
      <c r="F64" s="49">
        <f>+'1998'!Q65</f>
        <v>0</v>
      </c>
      <c r="G64" s="49">
        <f>+'1999'!Q65</f>
        <v>0</v>
      </c>
      <c r="H64" s="49">
        <f>+'2000'!Q65</f>
        <v>0</v>
      </c>
      <c r="I64" s="49">
        <f>+'2001'!Q65</f>
        <v>0</v>
      </c>
      <c r="J64" s="49">
        <f>+'2002'!S65</f>
        <v>0</v>
      </c>
      <c r="K64" s="49">
        <f>+'2003'!S65</f>
        <v>0</v>
      </c>
      <c r="L64" s="49">
        <f>+'2004'!S65</f>
        <v>0</v>
      </c>
      <c r="M64" s="49">
        <f>+'2005'!T65</f>
        <v>0</v>
      </c>
      <c r="N64" s="49">
        <f>+'2006'!T65</f>
        <v>0</v>
      </c>
      <c r="O64" s="49">
        <f>+'2007'!U65</f>
        <v>0</v>
      </c>
      <c r="P64" s="49">
        <f>+'2008'!V65</f>
        <v>0</v>
      </c>
      <c r="Q64" s="49">
        <f>+'2009'!U65</f>
        <v>0</v>
      </c>
      <c r="R64" s="49">
        <f>+'2010'!U65</f>
        <v>0</v>
      </c>
      <c r="S64" s="49">
        <f>+'2011'!U65</f>
        <v>0</v>
      </c>
    </row>
    <row r="65" spans="1:19">
      <c r="A65" t="s">
        <v>64</v>
      </c>
      <c r="B65" s="49">
        <f>+'1994'!Q66</f>
        <v>0</v>
      </c>
      <c r="C65" s="49">
        <f>+'1995'!Q66</f>
        <v>0</v>
      </c>
      <c r="D65" s="49">
        <f>+'1996'!Q66</f>
        <v>0</v>
      </c>
      <c r="E65" s="49">
        <f>+'1997'!Q66</f>
        <v>0</v>
      </c>
      <c r="F65" s="49">
        <f>+'1998'!Q66</f>
        <v>0</v>
      </c>
      <c r="G65" s="49">
        <f>+'1999'!Q66</f>
        <v>0</v>
      </c>
      <c r="H65" s="49">
        <f>+'2000'!Q66</f>
        <v>0</v>
      </c>
      <c r="I65" s="49">
        <f>+'2001'!Q66</f>
        <v>0</v>
      </c>
      <c r="J65" s="49">
        <f>+'2002'!S66</f>
        <v>0</v>
      </c>
      <c r="K65" s="49">
        <f>+'2003'!S66</f>
        <v>0</v>
      </c>
      <c r="L65" s="49">
        <f>+'2004'!S66</f>
        <v>0</v>
      </c>
      <c r="M65" s="49">
        <f>+'2005'!T66</f>
        <v>0</v>
      </c>
      <c r="N65" s="49">
        <f>+'2006'!T66</f>
        <v>0</v>
      </c>
      <c r="O65" s="49">
        <f>+'2007'!U66</f>
        <v>0</v>
      </c>
      <c r="P65" s="49">
        <f>+'2008'!V66</f>
        <v>0</v>
      </c>
      <c r="Q65" s="49">
        <f>+'2009'!U66</f>
        <v>0</v>
      </c>
      <c r="R65" s="49">
        <f>+'2010'!U66</f>
        <v>0</v>
      </c>
      <c r="S65" s="49">
        <f>+'2011'!U66</f>
        <v>0</v>
      </c>
    </row>
    <row r="66" spans="1:19" ht="13.5" thickBot="1">
      <c r="A66" s="23" t="s">
        <v>79</v>
      </c>
      <c r="B66" s="24">
        <f>+'1994'!Q67</f>
        <v>10535.353014663369</v>
      </c>
      <c r="C66" s="24">
        <f>+'1995'!Q67</f>
        <v>10661.464586525914</v>
      </c>
      <c r="D66" s="24">
        <f>+'1996'!Q67</f>
        <v>10601.140600604875</v>
      </c>
      <c r="E66" s="24">
        <f>+'1997'!Q67</f>
        <v>10774.851334644894</v>
      </c>
      <c r="F66" s="24">
        <f>+'1998'!Q67</f>
        <v>10728.203092931371</v>
      </c>
      <c r="G66" s="24">
        <f>+'1999'!Q67</f>
        <v>10645.362288503986</v>
      </c>
      <c r="H66" s="24">
        <f>+'2000'!Q67</f>
        <v>10661.449714407447</v>
      </c>
      <c r="I66" s="24">
        <f>+'2001'!Q67</f>
        <v>10712.523605010345</v>
      </c>
      <c r="J66" s="24">
        <f>+'2002'!S67</f>
        <v>10651.885887523153</v>
      </c>
      <c r="K66" s="24">
        <f>+'2003'!S67</f>
        <v>10633.578174709612</v>
      </c>
      <c r="L66" s="24">
        <f>+'2004'!S67</f>
        <v>10639.5620128104</v>
      </c>
      <c r="M66" s="24">
        <f>+'2005'!T67</f>
        <v>10590.908418974384</v>
      </c>
      <c r="N66" s="24">
        <f>+'2006'!T67</f>
        <v>10381.645946414867</v>
      </c>
      <c r="O66" s="24">
        <f>+'2007'!U67</f>
        <v>10303.564340919605</v>
      </c>
      <c r="P66" s="24">
        <f>+'2008'!V67</f>
        <v>10182.676066394553</v>
      </c>
      <c r="Q66" s="24">
        <f>+'2009'!U67</f>
        <v>10127.327682389963</v>
      </c>
      <c r="R66" s="24">
        <f>+'2010'!U67</f>
        <v>10130.656591633884</v>
      </c>
      <c r="S66" s="24">
        <f>+'2011'!U67</f>
        <v>10114.69467274859</v>
      </c>
    </row>
    <row r="67" spans="1:19" ht="13.5" thickTop="1"/>
    <row r="68" spans="1:19">
      <c r="A68" s="113"/>
    </row>
  </sheetData>
  <phoneticPr fontId="0" type="noConversion"/>
  <printOptions horizontalCentered="1"/>
  <pageMargins left="0.5" right="0.5" top="1" bottom="0.75" header="0.5" footer="0.5"/>
  <pageSetup scale="43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75" workbookViewId="0">
      <pane xSplit="3" ySplit="1" topLeftCell="N26" activePane="bottomRight" state="frozen"/>
      <selection activeCell="R1" sqref="R1:R65536"/>
      <selection pane="topRight" activeCell="R1" sqref="R1:R65536"/>
      <selection pane="bottomLeft" activeCell="R1" sqref="R1:R65536"/>
      <selection pane="bottomRight" activeCell="D67" sqref="D67:P67"/>
    </sheetView>
  </sheetViews>
  <sheetFormatPr defaultRowHeight="12.75"/>
  <cols>
    <col min="2" max="2" width="8.85546875" customWidth="1"/>
    <col min="3" max="3" width="46.7109375" bestFit="1" customWidth="1"/>
    <col min="4" max="17" width="14.7109375" customWidth="1"/>
  </cols>
  <sheetData>
    <row r="1" spans="1:18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98</v>
      </c>
    </row>
    <row r="2" spans="1:18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17</v>
      </c>
      <c r="O2" s="3" t="s">
        <v>16</v>
      </c>
      <c r="P2" s="3" t="s">
        <v>16</v>
      </c>
      <c r="Q2" s="3"/>
    </row>
    <row r="3" spans="1:18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21</v>
      </c>
      <c r="N3" s="3" t="s">
        <v>20</v>
      </c>
      <c r="O3" s="3" t="s">
        <v>20</v>
      </c>
      <c r="P3" s="3" t="s">
        <v>22</v>
      </c>
      <c r="Q3" s="3"/>
    </row>
    <row r="4" spans="1:18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1978</v>
      </c>
      <c r="I4">
        <v>1980</v>
      </c>
      <c r="J4">
        <v>1983</v>
      </c>
      <c r="K4">
        <v>1978</v>
      </c>
      <c r="L4">
        <v>1974</v>
      </c>
      <c r="M4">
        <v>1974</v>
      </c>
      <c r="N4">
        <v>1972</v>
      </c>
      <c r="O4">
        <v>1963</v>
      </c>
      <c r="P4">
        <v>1978</v>
      </c>
    </row>
    <row r="5" spans="1:18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1978</v>
      </c>
      <c r="I5">
        <v>1980</v>
      </c>
      <c r="J5">
        <v>1983</v>
      </c>
      <c r="K5">
        <v>1983</v>
      </c>
      <c r="L5">
        <v>1977</v>
      </c>
      <c r="M5">
        <v>1979</v>
      </c>
      <c r="N5">
        <v>1972</v>
      </c>
      <c r="O5">
        <v>1971</v>
      </c>
      <c r="P5">
        <v>1978</v>
      </c>
    </row>
    <row r="6" spans="1:18">
      <c r="B6" s="2">
        <v>5</v>
      </c>
      <c r="C6" t="s">
        <v>25</v>
      </c>
      <c r="D6" s="4">
        <v>26.1</v>
      </c>
      <c r="E6" s="4">
        <v>188.64</v>
      </c>
      <c r="F6" s="4">
        <v>816.77</v>
      </c>
      <c r="G6" s="4">
        <v>251.64</v>
      </c>
      <c r="H6" s="4">
        <v>418.5</v>
      </c>
      <c r="I6" s="4">
        <v>269.22000000000003</v>
      </c>
      <c r="J6" s="4">
        <v>446.4</v>
      </c>
      <c r="K6" s="4">
        <v>1134.1199999999999</v>
      </c>
      <c r="L6" s="4">
        <v>892.8</v>
      </c>
      <c r="M6" s="4">
        <v>1494.93</v>
      </c>
      <c r="N6" s="4">
        <v>16</v>
      </c>
      <c r="O6" s="4">
        <v>707.2</v>
      </c>
      <c r="P6" s="4">
        <v>289.66000000000003</v>
      </c>
      <c r="Q6" s="4">
        <f>SUM(D6:J6)+SUM(L6:P6)</f>
        <v>5817.8600000000006</v>
      </c>
    </row>
    <row r="7" spans="1:18">
      <c r="B7" s="2">
        <v>6</v>
      </c>
      <c r="C7" t="s">
        <v>26</v>
      </c>
      <c r="D7" s="5">
        <v>24</v>
      </c>
      <c r="E7" s="5">
        <v>183</v>
      </c>
      <c r="F7" s="5">
        <v>798</v>
      </c>
      <c r="G7" s="5">
        <v>235</v>
      </c>
      <c r="H7" s="5">
        <v>409</v>
      </c>
      <c r="I7" s="5">
        <v>256</v>
      </c>
      <c r="J7" s="5">
        <v>418</v>
      </c>
      <c r="K7" s="5">
        <v>1074</v>
      </c>
      <c r="L7" s="5">
        <v>879</v>
      </c>
      <c r="M7" s="5">
        <v>1628</v>
      </c>
      <c r="N7" s="5">
        <v>18</v>
      </c>
      <c r="O7" s="5">
        <v>716</v>
      </c>
      <c r="P7" s="5">
        <v>318</v>
      </c>
      <c r="Q7" s="6">
        <f>SUM(D7:J7)+SUM(L7:P7)</f>
        <v>5882</v>
      </c>
    </row>
    <row r="8" spans="1:18">
      <c r="B8" s="2">
        <v>7</v>
      </c>
      <c r="C8" t="s">
        <v>27</v>
      </c>
      <c r="D8" s="5">
        <v>6243</v>
      </c>
      <c r="E8" s="5">
        <v>8736</v>
      </c>
      <c r="F8" s="5">
        <v>8760</v>
      </c>
      <c r="G8" s="5">
        <v>7781</v>
      </c>
      <c r="H8" s="5">
        <v>7735</v>
      </c>
      <c r="I8" s="5">
        <v>8578</v>
      </c>
      <c r="J8" s="5">
        <v>8634</v>
      </c>
      <c r="K8" s="5">
        <v>8760</v>
      </c>
      <c r="L8" s="5">
        <v>8709</v>
      </c>
      <c r="M8" s="5">
        <v>8760</v>
      </c>
      <c r="N8" s="5">
        <v>5765</v>
      </c>
      <c r="O8" s="5">
        <v>8758</v>
      </c>
      <c r="P8" s="5">
        <v>7911</v>
      </c>
      <c r="Q8" s="5"/>
    </row>
    <row r="9" spans="1:18">
      <c r="B9" s="2">
        <v>8</v>
      </c>
      <c r="C9" t="s">
        <v>28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/>
    </row>
    <row r="10" spans="1:18">
      <c r="B10" s="2">
        <v>9</v>
      </c>
      <c r="C10" t="s">
        <v>29</v>
      </c>
      <c r="D10" s="5">
        <v>23</v>
      </c>
      <c r="E10" s="5">
        <v>175</v>
      </c>
      <c r="F10" s="5">
        <v>772</v>
      </c>
      <c r="G10" s="5">
        <v>235</v>
      </c>
      <c r="H10" s="5">
        <v>389</v>
      </c>
      <c r="I10" s="5">
        <v>250</v>
      </c>
      <c r="J10" s="5">
        <v>395</v>
      </c>
      <c r="K10" s="5">
        <v>1034</v>
      </c>
      <c r="L10" s="5">
        <v>805</v>
      </c>
      <c r="M10" s="5">
        <v>1387</v>
      </c>
      <c r="N10" s="5">
        <v>14</v>
      </c>
      <c r="O10" s="5">
        <v>700</v>
      </c>
      <c r="P10" s="5">
        <v>268</v>
      </c>
      <c r="Q10" s="6">
        <f t="shared" ref="Q10:Q34" si="0">SUM(D10:J10)+SUM(L10:P10)</f>
        <v>5413</v>
      </c>
    </row>
    <row r="11" spans="1:18">
      <c r="B11" s="2">
        <v>10</v>
      </c>
      <c r="C11" t="s">
        <v>30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6">
        <f t="shared" si="0"/>
        <v>0</v>
      </c>
    </row>
    <row r="12" spans="1:18">
      <c r="B12" s="2">
        <v>11</v>
      </c>
      <c r="C12" t="s">
        <v>31</v>
      </c>
      <c r="D12" s="5">
        <v>18</v>
      </c>
      <c r="E12" s="5">
        <v>85</v>
      </c>
      <c r="F12" s="5">
        <v>223</v>
      </c>
      <c r="G12" s="5">
        <v>46</v>
      </c>
      <c r="H12" s="5">
        <v>94</v>
      </c>
      <c r="I12" s="5">
        <v>94</v>
      </c>
      <c r="J12" s="5">
        <v>94</v>
      </c>
      <c r="K12" s="5">
        <v>282</v>
      </c>
      <c r="L12" s="5">
        <v>187</v>
      </c>
      <c r="M12" s="5">
        <v>426</v>
      </c>
      <c r="N12" s="5">
        <v>7</v>
      </c>
      <c r="O12" s="5">
        <v>196</v>
      </c>
      <c r="P12" s="5">
        <v>114</v>
      </c>
      <c r="Q12" s="6">
        <f t="shared" si="0"/>
        <v>1584</v>
      </c>
    </row>
    <row r="13" spans="1:18">
      <c r="B13" s="2">
        <v>12</v>
      </c>
      <c r="C13" s="7" t="s">
        <v>32</v>
      </c>
      <c r="D13" s="8">
        <v>139742000</v>
      </c>
      <c r="E13" s="8">
        <v>1352883000</v>
      </c>
      <c r="F13" s="8">
        <v>5956956000</v>
      </c>
      <c r="G13" s="8">
        <v>637451000</v>
      </c>
      <c r="H13" s="8">
        <v>2888717000</v>
      </c>
      <c r="I13" s="8">
        <v>2054693000</v>
      </c>
      <c r="J13" s="8">
        <v>3380858000</v>
      </c>
      <c r="K13" s="8">
        <v>8324268000</v>
      </c>
      <c r="L13" s="8">
        <v>6810471000</v>
      </c>
      <c r="M13" s="8">
        <v>10367115000</v>
      </c>
      <c r="N13" s="8">
        <v>81285000</v>
      </c>
      <c r="O13" s="8">
        <v>4772109000</v>
      </c>
      <c r="P13" s="8">
        <v>2008284000</v>
      </c>
      <c r="Q13" s="8">
        <f t="shared" si="0"/>
        <v>40450564000</v>
      </c>
    </row>
    <row r="14" spans="1:18">
      <c r="B14" s="2">
        <v>13</v>
      </c>
      <c r="C14" t="s">
        <v>33</v>
      </c>
      <c r="D14" s="5">
        <v>31026429</v>
      </c>
      <c r="E14" s="5">
        <v>956546</v>
      </c>
      <c r="F14" s="5">
        <v>10417291</v>
      </c>
      <c r="G14" s="5">
        <v>1020271</v>
      </c>
      <c r="H14" s="5">
        <v>9872826</v>
      </c>
      <c r="I14" s="5">
        <v>9872826</v>
      </c>
      <c r="J14" s="5">
        <v>9872826</v>
      </c>
      <c r="K14" s="5">
        <v>29618478</v>
      </c>
      <c r="L14" s="5">
        <v>2205422</v>
      </c>
      <c r="M14" s="5">
        <v>1199736</v>
      </c>
      <c r="N14" s="5">
        <v>635</v>
      </c>
      <c r="O14" s="5">
        <v>499478</v>
      </c>
      <c r="P14" s="5">
        <v>210526</v>
      </c>
      <c r="Q14" s="5">
        <f t="shared" si="0"/>
        <v>77154812</v>
      </c>
    </row>
    <row r="15" spans="1:18">
      <c r="B15" s="2">
        <v>14</v>
      </c>
      <c r="C15" t="s">
        <v>34</v>
      </c>
      <c r="D15" s="5">
        <v>6191502</v>
      </c>
      <c r="E15" s="5">
        <v>9793071</v>
      </c>
      <c r="F15" s="5">
        <v>29426348</v>
      </c>
      <c r="G15" s="5">
        <v>12884598</v>
      </c>
      <c r="H15" s="5">
        <v>59428479</v>
      </c>
      <c r="I15" s="5">
        <v>48672284</v>
      </c>
      <c r="J15" s="5">
        <v>87685820</v>
      </c>
      <c r="K15" s="5">
        <v>195786583</v>
      </c>
      <c r="L15" s="5">
        <v>91748371</v>
      </c>
      <c r="M15" s="5">
        <v>129570839</v>
      </c>
      <c r="N15" s="5">
        <v>191032</v>
      </c>
      <c r="O15" s="5">
        <v>50607879</v>
      </c>
      <c r="P15" s="5">
        <v>39766118</v>
      </c>
      <c r="Q15" s="5">
        <f t="shared" si="0"/>
        <v>565966341</v>
      </c>
    </row>
    <row r="16" spans="1:18">
      <c r="B16" s="2">
        <v>15</v>
      </c>
      <c r="C16" t="s">
        <v>35</v>
      </c>
      <c r="D16" s="5">
        <v>32522648</v>
      </c>
      <c r="E16" s="5">
        <v>51177777</v>
      </c>
      <c r="F16" s="5">
        <v>250791832</v>
      </c>
      <c r="G16" s="5">
        <v>55021697</v>
      </c>
      <c r="H16" s="5">
        <v>187937032</v>
      </c>
      <c r="I16" s="5">
        <v>126515317</v>
      </c>
      <c r="J16" s="5">
        <v>356679078</v>
      </c>
      <c r="K16" s="5">
        <v>671131427</v>
      </c>
      <c r="L16" s="5">
        <v>285695443</v>
      </c>
      <c r="M16" s="5">
        <v>630232353</v>
      </c>
      <c r="N16" s="5">
        <v>3197146</v>
      </c>
      <c r="O16" s="5">
        <v>222266509</v>
      </c>
      <c r="P16" s="5">
        <v>260284818</v>
      </c>
      <c r="Q16" s="5">
        <f t="shared" si="0"/>
        <v>2462321650</v>
      </c>
    </row>
    <row r="17" spans="1:18">
      <c r="B17" s="2">
        <v>16</v>
      </c>
      <c r="C17" t="s">
        <v>91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8" ht="13.5" thickBot="1">
      <c r="B18" s="2">
        <v>17</v>
      </c>
      <c r="C18" s="9" t="s">
        <v>36</v>
      </c>
      <c r="D18" s="10">
        <f t="shared" ref="D18:P18" si="1">SUM(D14:D16)</f>
        <v>69740579</v>
      </c>
      <c r="E18" s="10">
        <f t="shared" si="1"/>
        <v>61927394</v>
      </c>
      <c r="F18" s="10">
        <f t="shared" si="1"/>
        <v>290635471</v>
      </c>
      <c r="G18" s="10">
        <f t="shared" si="1"/>
        <v>68926566</v>
      </c>
      <c r="H18" s="10">
        <f t="shared" si="1"/>
        <v>257238337</v>
      </c>
      <c r="I18" s="10">
        <f t="shared" si="1"/>
        <v>185060427</v>
      </c>
      <c r="J18" s="10">
        <f t="shared" si="1"/>
        <v>454237724</v>
      </c>
      <c r="K18" s="10">
        <f t="shared" si="1"/>
        <v>896536488</v>
      </c>
      <c r="L18" s="10">
        <f t="shared" si="1"/>
        <v>379649236</v>
      </c>
      <c r="M18" s="10">
        <f t="shared" si="1"/>
        <v>761002928</v>
      </c>
      <c r="N18" s="10">
        <f t="shared" si="1"/>
        <v>3388813</v>
      </c>
      <c r="O18" s="10">
        <f t="shared" si="1"/>
        <v>273373866</v>
      </c>
      <c r="P18" s="10">
        <f t="shared" si="1"/>
        <v>300261462</v>
      </c>
      <c r="Q18" s="10">
        <f t="shared" si="0"/>
        <v>3105442803</v>
      </c>
    </row>
    <row r="19" spans="1:18" ht="13.5" thickTop="1">
      <c r="B19" s="2">
        <v>18</v>
      </c>
      <c r="C19" s="11" t="s">
        <v>90</v>
      </c>
      <c r="D19" s="12">
        <f>+D18/(D6*1000)</f>
        <v>2672.0528352490423</v>
      </c>
      <c r="E19" s="12">
        <f t="shared" ref="E19:Q19" si="2">+E18/(E6*1000)</f>
        <v>328.28347116200172</v>
      </c>
      <c r="F19" s="12">
        <f t="shared" si="2"/>
        <v>355.83514453273261</v>
      </c>
      <c r="G19" s="12">
        <f t="shared" si="2"/>
        <v>273.90941821649977</v>
      </c>
      <c r="H19" s="12">
        <f t="shared" si="2"/>
        <v>614.66747192353648</v>
      </c>
      <c r="I19" s="12">
        <f t="shared" si="2"/>
        <v>687.39479607755743</v>
      </c>
      <c r="J19" s="12">
        <f t="shared" si="2"/>
        <v>1017.5576254480287</v>
      </c>
      <c r="K19" s="12">
        <f t="shared" si="2"/>
        <v>790.51289810602054</v>
      </c>
      <c r="L19" s="12">
        <f t="shared" si="2"/>
        <v>425.23435931899644</v>
      </c>
      <c r="M19" s="12">
        <f t="shared" si="2"/>
        <v>509.05589425591836</v>
      </c>
      <c r="N19" s="12">
        <f t="shared" si="2"/>
        <v>211.80081250000001</v>
      </c>
      <c r="O19" s="12">
        <f t="shared" si="2"/>
        <v>386.55806843891401</v>
      </c>
      <c r="P19" s="12">
        <f t="shared" si="2"/>
        <v>1036.5996754815992</v>
      </c>
      <c r="Q19" s="12">
        <f t="shared" si="2"/>
        <v>533.77750633394396</v>
      </c>
    </row>
    <row r="20" spans="1:18">
      <c r="A20">
        <v>500</v>
      </c>
      <c r="B20" s="2">
        <v>19</v>
      </c>
      <c r="C20" t="s">
        <v>99</v>
      </c>
      <c r="D20" s="13">
        <v>110313</v>
      </c>
      <c r="E20" s="13">
        <v>625476</v>
      </c>
      <c r="F20" s="13">
        <v>2587543</v>
      </c>
      <c r="G20" s="13">
        <v>921086</v>
      </c>
      <c r="H20" s="13">
        <v>489382</v>
      </c>
      <c r="I20" s="13">
        <v>173622</v>
      </c>
      <c r="J20" s="13">
        <v>568899</v>
      </c>
      <c r="K20" s="13">
        <v>1231903</v>
      </c>
      <c r="L20" s="13">
        <v>1947130</v>
      </c>
      <c r="M20" s="13">
        <v>3055916</v>
      </c>
      <c r="N20" s="13">
        <v>49408</v>
      </c>
      <c r="O20" s="13">
        <v>2184262</v>
      </c>
      <c r="P20" s="13">
        <v>1311467</v>
      </c>
      <c r="Q20" s="13">
        <f t="shared" si="0"/>
        <v>14024504</v>
      </c>
      <c r="R20">
        <v>500</v>
      </c>
    </row>
    <row r="21" spans="1:18">
      <c r="A21">
        <v>501</v>
      </c>
      <c r="B21" s="2">
        <v>20</v>
      </c>
      <c r="C21" t="s">
        <v>37</v>
      </c>
      <c r="D21" s="13">
        <v>0</v>
      </c>
      <c r="E21" s="13">
        <v>9554517</v>
      </c>
      <c r="F21" s="13">
        <v>45163353</v>
      </c>
      <c r="G21" s="13">
        <v>16243850</v>
      </c>
      <c r="H21" s="13">
        <v>28902680</v>
      </c>
      <c r="I21" s="13">
        <v>20611914</v>
      </c>
      <c r="J21" s="13">
        <v>33147253</v>
      </c>
      <c r="K21" s="13">
        <v>82661847</v>
      </c>
      <c r="L21" s="13">
        <v>45803547</v>
      </c>
      <c r="M21" s="13">
        <v>114147043</v>
      </c>
      <c r="N21" s="13">
        <v>2412499</v>
      </c>
      <c r="O21" s="13">
        <v>57328318</v>
      </c>
      <c r="P21" s="13">
        <v>17667306</v>
      </c>
      <c r="Q21" s="13">
        <f t="shared" si="0"/>
        <v>390982280</v>
      </c>
      <c r="R21">
        <v>501</v>
      </c>
    </row>
    <row r="22" spans="1:18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0</v>
      </c>
    </row>
    <row r="23" spans="1:18">
      <c r="A23">
        <v>502</v>
      </c>
      <c r="B23" s="2">
        <v>22</v>
      </c>
      <c r="C23" t="s">
        <v>39</v>
      </c>
      <c r="D23" s="13">
        <v>336600</v>
      </c>
      <c r="E23" s="13">
        <v>1183685</v>
      </c>
      <c r="F23" s="13">
        <v>2167143</v>
      </c>
      <c r="G23" s="13">
        <v>1557768</v>
      </c>
      <c r="H23" s="13">
        <v>2363184</v>
      </c>
      <c r="I23" s="13">
        <v>932738</v>
      </c>
      <c r="J23" s="13">
        <v>2391681</v>
      </c>
      <c r="K23" s="13">
        <v>5687603</v>
      </c>
      <c r="L23" s="13">
        <v>2635755</v>
      </c>
      <c r="M23" s="13">
        <v>5520846</v>
      </c>
      <c r="N23" s="13">
        <v>0</v>
      </c>
      <c r="O23" s="13">
        <v>2955070</v>
      </c>
      <c r="P23" s="13">
        <v>2100570</v>
      </c>
      <c r="Q23" s="13">
        <f t="shared" si="0"/>
        <v>24145040</v>
      </c>
      <c r="R23">
        <v>502</v>
      </c>
    </row>
    <row r="24" spans="1:18">
      <c r="A24">
        <v>503</v>
      </c>
      <c r="B24" s="2">
        <v>23</v>
      </c>
      <c r="C24" t="s">
        <v>40</v>
      </c>
      <c r="D24" s="13">
        <v>3205843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3205843</v>
      </c>
      <c r="R24">
        <v>503</v>
      </c>
    </row>
    <row r="25" spans="1:18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0</v>
      </c>
      <c r="R25">
        <v>504</v>
      </c>
    </row>
    <row r="26" spans="1:18">
      <c r="A26">
        <v>505</v>
      </c>
      <c r="B26" s="2">
        <v>25</v>
      </c>
      <c r="C26" t="s">
        <v>42</v>
      </c>
      <c r="D26" s="13">
        <v>274631</v>
      </c>
      <c r="E26" s="13">
        <v>1136368</v>
      </c>
      <c r="F26" s="13">
        <v>2194646</v>
      </c>
      <c r="G26" s="13">
        <v>194375</v>
      </c>
      <c r="H26" s="13">
        <v>1312526</v>
      </c>
      <c r="I26" s="13">
        <v>507230</v>
      </c>
      <c r="J26" s="13">
        <v>1491724</v>
      </c>
      <c r="K26" s="13">
        <v>3311480</v>
      </c>
      <c r="L26" s="13">
        <v>2168167</v>
      </c>
      <c r="M26" s="13">
        <v>2062217</v>
      </c>
      <c r="N26" s="13">
        <v>630616</v>
      </c>
      <c r="O26" s="13">
        <v>1489330</v>
      </c>
      <c r="P26" s="13">
        <v>474851</v>
      </c>
      <c r="Q26" s="13">
        <f t="shared" si="0"/>
        <v>13936681</v>
      </c>
      <c r="R26">
        <v>505</v>
      </c>
    </row>
    <row r="27" spans="1:18">
      <c r="A27">
        <v>506</v>
      </c>
      <c r="B27" s="2">
        <v>26</v>
      </c>
      <c r="C27" t="s">
        <v>43</v>
      </c>
      <c r="D27" s="13">
        <v>192558</v>
      </c>
      <c r="E27" s="13">
        <v>1078557</v>
      </c>
      <c r="F27" s="13">
        <v>2207753</v>
      </c>
      <c r="G27" s="13">
        <v>1218290</v>
      </c>
      <c r="H27" s="13">
        <v>1276310</v>
      </c>
      <c r="I27" s="13">
        <v>458224</v>
      </c>
      <c r="J27" s="13">
        <v>1380460</v>
      </c>
      <c r="K27" s="13">
        <v>3114994</v>
      </c>
      <c r="L27" s="13">
        <v>3850778</v>
      </c>
      <c r="M27" s="13">
        <v>3588962</v>
      </c>
      <c r="N27" s="13">
        <v>0</v>
      </c>
      <c r="O27" s="13">
        <v>3549367</v>
      </c>
      <c r="P27" s="13">
        <v>1294118</v>
      </c>
      <c r="Q27" s="13">
        <f t="shared" si="0"/>
        <v>20095377</v>
      </c>
      <c r="R27">
        <v>506</v>
      </c>
    </row>
    <row r="28" spans="1:18">
      <c r="A28">
        <v>507</v>
      </c>
      <c r="B28" s="2">
        <v>27</v>
      </c>
      <c r="C28" t="s">
        <v>44</v>
      </c>
      <c r="D28" s="13">
        <v>5007</v>
      </c>
      <c r="E28" s="13">
        <v>0</v>
      </c>
      <c r="F28" s="13">
        <v>0</v>
      </c>
      <c r="G28" s="13">
        <v>0</v>
      </c>
      <c r="H28" s="13">
        <v>92</v>
      </c>
      <c r="I28" s="13">
        <v>32</v>
      </c>
      <c r="J28" s="13">
        <v>104</v>
      </c>
      <c r="K28" s="13">
        <v>228</v>
      </c>
      <c r="L28" s="13">
        <v>0</v>
      </c>
      <c r="M28" s="13">
        <v>37211</v>
      </c>
      <c r="N28" s="13">
        <v>0</v>
      </c>
      <c r="O28" s="13">
        <v>1340</v>
      </c>
      <c r="P28" s="13">
        <v>0</v>
      </c>
      <c r="Q28" s="13">
        <f t="shared" si="0"/>
        <v>43786</v>
      </c>
      <c r="R28">
        <v>507</v>
      </c>
    </row>
    <row r="29" spans="1:18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0</v>
      </c>
      <c r="R29">
        <v>509</v>
      </c>
    </row>
    <row r="30" spans="1:18">
      <c r="A30">
        <v>510</v>
      </c>
      <c r="B30" s="2">
        <v>29</v>
      </c>
      <c r="C30" t="s">
        <v>46</v>
      </c>
      <c r="D30" s="13">
        <v>100671</v>
      </c>
      <c r="E30" s="13">
        <v>1178884</v>
      </c>
      <c r="F30" s="13">
        <v>2392093</v>
      </c>
      <c r="G30" s="13">
        <v>814672</v>
      </c>
      <c r="H30" s="13">
        <v>942350</v>
      </c>
      <c r="I30" s="13">
        <v>330960</v>
      </c>
      <c r="J30" s="13">
        <v>1056369</v>
      </c>
      <c r="K30" s="13">
        <v>2329679</v>
      </c>
      <c r="L30" s="13">
        <v>2467089</v>
      </c>
      <c r="M30" s="13">
        <v>2353551</v>
      </c>
      <c r="N30" s="13">
        <v>49214</v>
      </c>
      <c r="O30" s="13">
        <v>2450023</v>
      </c>
      <c r="P30" s="13">
        <v>1267798</v>
      </c>
      <c r="Q30" s="13">
        <f t="shared" si="0"/>
        <v>15403674</v>
      </c>
      <c r="R30">
        <v>510</v>
      </c>
    </row>
    <row r="31" spans="1:18">
      <c r="A31">
        <v>551</v>
      </c>
      <c r="B31" s="2">
        <v>30</v>
      </c>
      <c r="C31" t="s">
        <v>47</v>
      </c>
      <c r="D31" s="13">
        <v>46453</v>
      </c>
      <c r="E31" s="13">
        <v>126682</v>
      </c>
      <c r="F31" s="13">
        <v>1006478</v>
      </c>
      <c r="G31" s="13">
        <v>112056</v>
      </c>
      <c r="H31" s="13">
        <v>898917</v>
      </c>
      <c r="I31" s="13">
        <v>276628</v>
      </c>
      <c r="J31" s="13">
        <v>801515</v>
      </c>
      <c r="K31" s="13">
        <v>1977060</v>
      </c>
      <c r="L31" s="13">
        <v>770626</v>
      </c>
      <c r="M31" s="13">
        <v>1421405</v>
      </c>
      <c r="N31" s="13">
        <v>508</v>
      </c>
      <c r="O31" s="13">
        <v>897545</v>
      </c>
      <c r="P31" s="13">
        <v>357923</v>
      </c>
      <c r="Q31" s="13">
        <f t="shared" si="0"/>
        <v>6716736</v>
      </c>
      <c r="R31">
        <v>551</v>
      </c>
    </row>
    <row r="32" spans="1:18">
      <c r="A32">
        <v>512</v>
      </c>
      <c r="B32" s="2">
        <v>31</v>
      </c>
      <c r="C32" t="s">
        <v>48</v>
      </c>
      <c r="D32" s="13">
        <v>227219</v>
      </c>
      <c r="E32" s="13">
        <v>1903608</v>
      </c>
      <c r="F32" s="13">
        <v>8030285</v>
      </c>
      <c r="G32" s="13">
        <v>1372378</v>
      </c>
      <c r="H32" s="13">
        <v>4379171</v>
      </c>
      <c r="I32" s="13">
        <v>1056214</v>
      </c>
      <c r="J32" s="13">
        <v>2579856</v>
      </c>
      <c r="K32" s="13">
        <v>8015241</v>
      </c>
      <c r="L32" s="13">
        <v>4664275</v>
      </c>
      <c r="M32" s="13">
        <v>11899150</v>
      </c>
      <c r="N32" s="13">
        <v>0</v>
      </c>
      <c r="O32" s="13">
        <v>6658074</v>
      </c>
      <c r="P32" s="13">
        <v>2276720</v>
      </c>
      <c r="Q32" s="13">
        <f t="shared" si="0"/>
        <v>45046950</v>
      </c>
      <c r="R32">
        <v>512</v>
      </c>
    </row>
    <row r="33" spans="1:18">
      <c r="A33">
        <v>513</v>
      </c>
      <c r="B33" s="2">
        <v>32</v>
      </c>
      <c r="C33" t="s">
        <v>49</v>
      </c>
      <c r="D33" s="13">
        <v>283945</v>
      </c>
      <c r="E33" s="13">
        <v>479514</v>
      </c>
      <c r="F33" s="13">
        <v>1362909</v>
      </c>
      <c r="G33" s="13">
        <v>584135</v>
      </c>
      <c r="H33" s="13">
        <v>777246</v>
      </c>
      <c r="I33" s="13">
        <v>140111</v>
      </c>
      <c r="J33" s="13">
        <v>320450</v>
      </c>
      <c r="K33" s="13">
        <v>1237807</v>
      </c>
      <c r="L33" s="13">
        <v>1043540</v>
      </c>
      <c r="M33" s="13">
        <v>2464814</v>
      </c>
      <c r="N33" s="13">
        <v>56189</v>
      </c>
      <c r="O33" s="13">
        <v>2097844</v>
      </c>
      <c r="P33" s="13">
        <v>380970</v>
      </c>
      <c r="Q33" s="13">
        <f t="shared" si="0"/>
        <v>9991667</v>
      </c>
      <c r="R33">
        <v>513</v>
      </c>
    </row>
    <row r="34" spans="1:18">
      <c r="A34">
        <v>514</v>
      </c>
      <c r="B34" s="2">
        <v>33</v>
      </c>
      <c r="C34" t="s">
        <v>50</v>
      </c>
      <c r="D34" s="13">
        <v>161723</v>
      </c>
      <c r="E34" s="13">
        <v>235320</v>
      </c>
      <c r="F34" s="13">
        <v>1505471</v>
      </c>
      <c r="G34" s="13">
        <v>808405</v>
      </c>
      <c r="H34" s="13">
        <v>605223</v>
      </c>
      <c r="I34" s="13">
        <v>191923</v>
      </c>
      <c r="J34" s="13">
        <v>610744</v>
      </c>
      <c r="K34" s="13">
        <v>1407890</v>
      </c>
      <c r="L34" s="13">
        <v>1773305</v>
      </c>
      <c r="M34" s="13">
        <v>2206936</v>
      </c>
      <c r="N34" s="13">
        <v>63233</v>
      </c>
      <c r="O34" s="13">
        <v>877452</v>
      </c>
      <c r="P34" s="13">
        <v>446229</v>
      </c>
      <c r="Q34" s="13">
        <f t="shared" si="0"/>
        <v>9485964</v>
      </c>
      <c r="R34">
        <v>514</v>
      </c>
    </row>
    <row r="35" spans="1:18" ht="13.5" thickBot="1">
      <c r="B35" s="2">
        <v>34</v>
      </c>
      <c r="C35" s="9" t="s">
        <v>51</v>
      </c>
      <c r="D35" s="14">
        <f t="shared" ref="D35:Q35" si="3">SUM(D20:D34)</f>
        <v>4944963</v>
      </c>
      <c r="E35" s="14">
        <f t="shared" si="3"/>
        <v>17502611</v>
      </c>
      <c r="F35" s="14">
        <f t="shared" si="3"/>
        <v>68617674</v>
      </c>
      <c r="G35" s="14">
        <f t="shared" si="3"/>
        <v>23827015</v>
      </c>
      <c r="H35" s="14">
        <f t="shared" si="3"/>
        <v>41947081</v>
      </c>
      <c r="I35" s="14">
        <f t="shared" si="3"/>
        <v>24679596</v>
      </c>
      <c r="J35" s="14">
        <f t="shared" si="3"/>
        <v>44349055</v>
      </c>
      <c r="K35" s="14">
        <f t="shared" si="3"/>
        <v>110975732</v>
      </c>
      <c r="L35" s="14">
        <f t="shared" si="3"/>
        <v>67124212</v>
      </c>
      <c r="M35" s="14">
        <f t="shared" si="3"/>
        <v>148758051</v>
      </c>
      <c r="N35" s="14">
        <f t="shared" si="3"/>
        <v>3261667</v>
      </c>
      <c r="O35" s="14">
        <f t="shared" si="3"/>
        <v>80488625</v>
      </c>
      <c r="P35" s="14">
        <f t="shared" si="3"/>
        <v>27577952</v>
      </c>
      <c r="Q35" s="14">
        <f t="shared" si="3"/>
        <v>553078502</v>
      </c>
    </row>
    <row r="36" spans="1:18" ht="13.5" thickTop="1">
      <c r="B36" s="2">
        <v>35</v>
      </c>
      <c r="C36" s="11" t="s">
        <v>52</v>
      </c>
      <c r="D36" s="15">
        <f t="shared" ref="D36:M36" si="4">+D35/D13</f>
        <v>3.5386376322079263E-2</v>
      </c>
      <c r="E36" s="15">
        <f t="shared" si="4"/>
        <v>1.2937268780818445E-2</v>
      </c>
      <c r="F36" s="15">
        <f t="shared" si="4"/>
        <v>1.15189157012407E-2</v>
      </c>
      <c r="G36" s="15">
        <f t="shared" si="4"/>
        <v>3.7378582824405329E-2</v>
      </c>
      <c r="H36" s="15">
        <f t="shared" si="4"/>
        <v>1.4521007423018593E-2</v>
      </c>
      <c r="I36" s="15">
        <f t="shared" si="4"/>
        <v>1.2011330159785429E-2</v>
      </c>
      <c r="J36" s="15">
        <f t="shared" si="4"/>
        <v>1.3117692313607966E-2</v>
      </c>
      <c r="K36" s="15">
        <f t="shared" si="4"/>
        <v>1.3331590477384919E-2</v>
      </c>
      <c r="L36" s="15">
        <f t="shared" si="4"/>
        <v>9.8560308090292134E-3</v>
      </c>
      <c r="M36" s="15">
        <f t="shared" si="4"/>
        <v>1.434903066089264E-2</v>
      </c>
      <c r="N36" s="16"/>
      <c r="O36" s="15">
        <f>+O35/O13</f>
        <v>1.6866468263822137E-2</v>
      </c>
      <c r="P36" s="15">
        <f>+P35/P13</f>
        <v>1.3732097651527374E-2</v>
      </c>
      <c r="Q36" s="15">
        <f>+Q35/Q13</f>
        <v>1.3672949084220433E-2</v>
      </c>
    </row>
    <row r="37" spans="1:18">
      <c r="B37" s="2"/>
      <c r="C37" t="s">
        <v>95</v>
      </c>
      <c r="D37" s="17">
        <f t="shared" ref="D37:M37" si="5">+D36*1000</f>
        <v>35.386376322079265</v>
      </c>
      <c r="E37" s="17">
        <f t="shared" si="5"/>
        <v>12.937268780818444</v>
      </c>
      <c r="F37" s="17">
        <f t="shared" si="5"/>
        <v>11.518915701240701</v>
      </c>
      <c r="G37" s="17">
        <f t="shared" si="5"/>
        <v>37.378582824405328</v>
      </c>
      <c r="H37" s="17">
        <f t="shared" si="5"/>
        <v>14.521007423018593</v>
      </c>
      <c r="I37" s="17">
        <f t="shared" si="5"/>
        <v>12.011330159785429</v>
      </c>
      <c r="J37" s="17">
        <f t="shared" si="5"/>
        <v>13.117692313607966</v>
      </c>
      <c r="K37" s="17">
        <f t="shared" si="5"/>
        <v>13.331590477384919</v>
      </c>
      <c r="L37" s="17">
        <f t="shared" si="5"/>
        <v>9.8560308090292139</v>
      </c>
      <c r="M37" s="17">
        <f t="shared" si="5"/>
        <v>14.349030660892639</v>
      </c>
      <c r="N37" s="18"/>
      <c r="O37" s="17">
        <f>+O36*1000</f>
        <v>16.866468263822135</v>
      </c>
      <c r="P37" s="17">
        <f>+P36*1000</f>
        <v>13.732097651527374</v>
      </c>
      <c r="Q37" s="17">
        <f>+Q36*1000</f>
        <v>13.672949084220432</v>
      </c>
    </row>
    <row r="38" spans="1:18">
      <c r="C38" t="s">
        <v>88</v>
      </c>
      <c r="D38" s="17">
        <f>+D21/(D13/1000)</f>
        <v>0</v>
      </c>
      <c r="E38" s="17">
        <f>+E21/(E13/1000)</f>
        <v>7.062337984881176</v>
      </c>
      <c r="F38" s="17">
        <f t="shared" ref="F38:Q38" si="6">+F21/(F13/1000)</f>
        <v>7.5816160132792652</v>
      </c>
      <c r="G38" s="17">
        <f t="shared" si="6"/>
        <v>25.482507675099733</v>
      </c>
      <c r="H38" s="17">
        <f t="shared" si="6"/>
        <v>10.0053691656192</v>
      </c>
      <c r="I38" s="17">
        <f t="shared" si="6"/>
        <v>10.031627109256711</v>
      </c>
      <c r="J38" s="17">
        <f t="shared" si="6"/>
        <v>9.8043907789087861</v>
      </c>
      <c r="K38" s="17">
        <f t="shared" si="6"/>
        <v>9.9302241350230442</v>
      </c>
      <c r="L38" s="17">
        <f t="shared" si="6"/>
        <v>6.7254595166766</v>
      </c>
      <c r="M38" s="17">
        <f t="shared" si="6"/>
        <v>11.010492600882696</v>
      </c>
      <c r="N38" s="17">
        <f t="shared" si="6"/>
        <v>29.679510364765946</v>
      </c>
      <c r="O38" s="17">
        <f t="shared" si="6"/>
        <v>12.01320380569681</v>
      </c>
      <c r="P38" s="17">
        <f t="shared" si="6"/>
        <v>8.7972149357361804</v>
      </c>
      <c r="Q38" s="17">
        <f t="shared" si="6"/>
        <v>9.665681793707499</v>
      </c>
    </row>
    <row r="39" spans="1:18">
      <c r="C39" t="s">
        <v>92</v>
      </c>
      <c r="D39" s="17">
        <f>+D37-D38</f>
        <v>35.386376322079265</v>
      </c>
      <c r="E39" s="17">
        <f>+E37-E38</f>
        <v>5.8749307959372681</v>
      </c>
      <c r="F39" s="17">
        <f>+F37-F38</f>
        <v>3.9372996879614357</v>
      </c>
      <c r="G39" s="17">
        <f t="shared" ref="G39:Q39" si="7">+G37-G38</f>
        <v>11.896075149305595</v>
      </c>
      <c r="H39" s="17">
        <f t="shared" si="7"/>
        <v>4.5156382573993934</v>
      </c>
      <c r="I39" s="17">
        <f t="shared" si="7"/>
        <v>1.9797030505287179</v>
      </c>
      <c r="J39" s="17">
        <f t="shared" si="7"/>
        <v>3.3133015346991801</v>
      </c>
      <c r="K39" s="17">
        <f t="shared" si="7"/>
        <v>3.4013663423618752</v>
      </c>
      <c r="L39" s="17">
        <f t="shared" si="7"/>
        <v>3.1305712923526139</v>
      </c>
      <c r="M39" s="17">
        <f t="shared" si="7"/>
        <v>3.3385380600099435</v>
      </c>
      <c r="N39" s="17">
        <f t="shared" si="7"/>
        <v>-29.679510364765946</v>
      </c>
      <c r="O39" s="17">
        <f t="shared" si="7"/>
        <v>4.8532644581253255</v>
      </c>
      <c r="P39" s="17">
        <f t="shared" si="7"/>
        <v>4.9348827157911934</v>
      </c>
      <c r="Q39" s="17">
        <f t="shared" si="7"/>
        <v>4.0072672905129334</v>
      </c>
    </row>
    <row r="40" spans="1:18">
      <c r="C40" s="67" t="s">
        <v>89</v>
      </c>
      <c r="D40" s="68">
        <f>+(((D35-D24-D28-D29)*0.2)+D29)/(D13/1000)</f>
        <v>2.4818780323739467</v>
      </c>
      <c r="E40" s="68">
        <f>+(((E35-E21-E28-E29)*0.2)+E29)/(E13/1000)</f>
        <v>1.1749861591874537</v>
      </c>
      <c r="F40" s="68">
        <f t="shared" ref="F40:Q40" si="8">+(((F35-F21-F28-F29)*0.2)+F29)/(F13/1000)</f>
        <v>0.78745993759228705</v>
      </c>
      <c r="G40" s="68">
        <f t="shared" si="8"/>
        <v>2.3792150298611188</v>
      </c>
      <c r="H40" s="68">
        <f t="shared" si="8"/>
        <v>0.90312128187011753</v>
      </c>
      <c r="I40" s="68">
        <f t="shared" si="8"/>
        <v>0.39593749528518374</v>
      </c>
      <c r="J40" s="68">
        <f t="shared" si="8"/>
        <v>0.66265415465541588</v>
      </c>
      <c r="K40" s="68">
        <f t="shared" si="8"/>
        <v>0.68026779051323194</v>
      </c>
      <c r="L40" s="68">
        <f t="shared" si="8"/>
        <v>0.62611425847052282</v>
      </c>
      <c r="M40" s="68">
        <f t="shared" si="8"/>
        <v>0.66698974594185556</v>
      </c>
      <c r="N40" s="68">
        <f t="shared" si="8"/>
        <v>2.0893596604539582</v>
      </c>
      <c r="O40" s="68">
        <f t="shared" si="8"/>
        <v>0.97059673196903096</v>
      </c>
      <c r="P40" s="68">
        <f t="shared" si="8"/>
        <v>0.98697654315823868</v>
      </c>
      <c r="Q40" s="68">
        <f t="shared" si="8"/>
        <v>0.80123696668357958</v>
      </c>
    </row>
    <row r="41" spans="1:18">
      <c r="C41" s="69" t="s">
        <v>93</v>
      </c>
      <c r="D41" s="70">
        <f>+(((D35-D24-D28-D29)*0.8)+D28)/(D13/1000)</f>
        <v>9.9633424453635993</v>
      </c>
      <c r="E41" s="70">
        <f t="shared" ref="E41:Q41" si="9">+(((E35-E21-E28-E29)*0.8)+E28)/(E13/1000)</f>
        <v>4.699944636749815</v>
      </c>
      <c r="F41" s="70">
        <f t="shared" si="9"/>
        <v>3.1498397503691482</v>
      </c>
      <c r="G41" s="70">
        <f t="shared" si="9"/>
        <v>9.5168601194444751</v>
      </c>
      <c r="H41" s="70">
        <f t="shared" si="9"/>
        <v>3.612516975529275</v>
      </c>
      <c r="I41" s="70">
        <f t="shared" si="9"/>
        <v>1.5837655552435328</v>
      </c>
      <c r="J41" s="70">
        <f t="shared" si="9"/>
        <v>2.6506473800437642</v>
      </c>
      <c r="K41" s="70">
        <f t="shared" si="9"/>
        <v>2.7210985518486432</v>
      </c>
      <c r="L41" s="70">
        <f t="shared" si="9"/>
        <v>2.5044570338820913</v>
      </c>
      <c r="M41" s="70">
        <f t="shared" si="9"/>
        <v>2.6715483140680893</v>
      </c>
      <c r="N41" s="70">
        <f t="shared" si="9"/>
        <v>8.3574386418158326</v>
      </c>
      <c r="O41" s="70">
        <f t="shared" si="9"/>
        <v>3.8826677261562974</v>
      </c>
      <c r="P41" s="70">
        <f t="shared" si="9"/>
        <v>3.9479061726329547</v>
      </c>
      <c r="Q41" s="70">
        <f t="shared" si="9"/>
        <v>3.2060303238293542</v>
      </c>
    </row>
    <row r="42" spans="1:18" ht="13.5" thickBot="1">
      <c r="B42" s="2"/>
      <c r="C42" s="9" t="s">
        <v>53</v>
      </c>
      <c r="D42" s="14">
        <f>+D35-D24</f>
        <v>1739120</v>
      </c>
      <c r="E42" s="14">
        <f t="shared" ref="E42:Q42" si="10">+E35-E21</f>
        <v>7948094</v>
      </c>
      <c r="F42" s="14">
        <f t="shared" si="10"/>
        <v>23454321</v>
      </c>
      <c r="G42" s="14">
        <f t="shared" si="10"/>
        <v>7583165</v>
      </c>
      <c r="H42" s="14">
        <f t="shared" si="10"/>
        <v>13044401</v>
      </c>
      <c r="I42" s="14">
        <f t="shared" si="10"/>
        <v>4067682</v>
      </c>
      <c r="J42" s="14">
        <f t="shared" si="10"/>
        <v>11201802</v>
      </c>
      <c r="K42" s="14">
        <f t="shared" si="10"/>
        <v>28313885</v>
      </c>
      <c r="L42" s="14">
        <f t="shared" si="10"/>
        <v>21320665</v>
      </c>
      <c r="M42" s="14">
        <f t="shared" si="10"/>
        <v>34611008</v>
      </c>
      <c r="N42" s="14">
        <f t="shared" si="10"/>
        <v>849168</v>
      </c>
      <c r="O42" s="14">
        <f t="shared" si="10"/>
        <v>23160307</v>
      </c>
      <c r="P42" s="14">
        <f t="shared" si="10"/>
        <v>9910646</v>
      </c>
      <c r="Q42" s="14">
        <f t="shared" si="10"/>
        <v>162096222</v>
      </c>
    </row>
    <row r="43" spans="1:18" ht="13.5" thickTop="1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/>
      <c r="O43" s="3" t="s">
        <v>55</v>
      </c>
      <c r="P43" s="3" t="s">
        <v>55</v>
      </c>
      <c r="Q43" s="3" t="s">
        <v>55</v>
      </c>
    </row>
    <row r="44" spans="1:18">
      <c r="B44" s="2">
        <v>37</v>
      </c>
      <c r="C44" t="s">
        <v>56</v>
      </c>
      <c r="D44" s="3"/>
      <c r="E44" s="3" t="s">
        <v>58</v>
      </c>
      <c r="F44" s="3" t="s">
        <v>58</v>
      </c>
      <c r="G44" s="3"/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/>
      <c r="O44" s="3" t="s">
        <v>58</v>
      </c>
      <c r="P44" s="3" t="s">
        <v>58</v>
      </c>
      <c r="Q44" s="3" t="s">
        <v>58</v>
      </c>
    </row>
    <row r="45" spans="1:18">
      <c r="B45" s="2">
        <v>38</v>
      </c>
      <c r="C45" t="s">
        <v>59</v>
      </c>
      <c r="D45" s="13"/>
      <c r="E45" s="13">
        <v>633123</v>
      </c>
      <c r="F45" s="13">
        <v>4256572</v>
      </c>
      <c r="G45" s="13"/>
      <c r="H45" s="13">
        <v>1356256</v>
      </c>
      <c r="I45" s="13">
        <v>954175</v>
      </c>
      <c r="J45" s="13">
        <v>1542322</v>
      </c>
      <c r="K45" s="13">
        <v>3852753</v>
      </c>
      <c r="L45" s="13">
        <v>2912250</v>
      </c>
      <c r="M45" s="13">
        <v>5841050</v>
      </c>
      <c r="N45" s="13"/>
      <c r="O45" s="13">
        <v>2547318</v>
      </c>
      <c r="P45" s="13">
        <v>1507834</v>
      </c>
      <c r="Q45" s="13">
        <f>SUM(D45:J45)+SUM(L45:P45)</f>
        <v>21550900</v>
      </c>
    </row>
    <row r="46" spans="1:18">
      <c r="B46" s="2">
        <v>39</v>
      </c>
      <c r="C46" t="s">
        <v>60</v>
      </c>
      <c r="D46" s="13"/>
      <c r="E46" s="13">
        <v>12070</v>
      </c>
      <c r="F46" s="13">
        <v>7726</v>
      </c>
      <c r="G46" s="13"/>
      <c r="H46" s="13">
        <v>11479</v>
      </c>
      <c r="I46" s="13">
        <v>11436</v>
      </c>
      <c r="J46" s="13">
        <v>11407</v>
      </c>
      <c r="K46" s="13">
        <v>11440</v>
      </c>
      <c r="L46" s="13">
        <v>11846</v>
      </c>
      <c r="M46" s="13">
        <v>9396</v>
      </c>
      <c r="N46" s="13"/>
      <c r="O46" s="13">
        <v>9810</v>
      </c>
      <c r="P46" s="13">
        <v>7914</v>
      </c>
      <c r="Q46" s="19">
        <f>+(E46*E45+F46*F45+H46*H45+I46*I45+J46*J45+L46*L45+M46*M45+O46*O45+P46*P45)/Q45</f>
        <v>9786.3640041019171</v>
      </c>
    </row>
    <row r="47" spans="1:18">
      <c r="B47" s="2">
        <v>40</v>
      </c>
      <c r="C47" t="s">
        <v>61</v>
      </c>
      <c r="D47" s="20"/>
      <c r="E47" s="20">
        <v>13.898999999999999</v>
      </c>
      <c r="F47" s="20">
        <v>9.7650000000000006</v>
      </c>
      <c r="G47" s="20"/>
      <c r="H47" s="20">
        <v>20.78</v>
      </c>
      <c r="I47" s="20">
        <v>20.78</v>
      </c>
      <c r="J47" s="20">
        <v>20.78</v>
      </c>
      <c r="K47" s="20">
        <v>20.78</v>
      </c>
      <c r="L47" s="20">
        <v>14.936999999999999</v>
      </c>
      <c r="M47" s="20">
        <v>19.276</v>
      </c>
      <c r="N47" s="20"/>
      <c r="O47" s="20">
        <v>21.753</v>
      </c>
      <c r="P47" s="20">
        <v>11.154999999999999</v>
      </c>
      <c r="Q47" s="41"/>
    </row>
    <row r="48" spans="1:18">
      <c r="B48" s="2">
        <v>41</v>
      </c>
      <c r="C48" t="s">
        <v>62</v>
      </c>
      <c r="D48" s="20"/>
      <c r="E48" s="20">
        <v>15.035</v>
      </c>
      <c r="F48" s="20">
        <v>10.548999999999999</v>
      </c>
      <c r="G48" s="20"/>
      <c r="H48" s="20">
        <v>21.25</v>
      </c>
      <c r="I48" s="20">
        <v>21.568000000000001</v>
      </c>
      <c r="J48" s="20">
        <v>21.34</v>
      </c>
      <c r="K48" s="20">
        <v>21.364999999999998</v>
      </c>
      <c r="L48" s="20">
        <v>15.621</v>
      </c>
      <c r="M48" s="20">
        <v>19.439</v>
      </c>
      <c r="N48" s="20"/>
      <c r="O48" s="20">
        <v>21.891999999999999</v>
      </c>
      <c r="P48" s="20">
        <v>11.628</v>
      </c>
      <c r="Q48" s="41"/>
    </row>
    <row r="49" spans="2:17">
      <c r="B49" s="2">
        <v>42</v>
      </c>
      <c r="C49" t="s">
        <v>63</v>
      </c>
      <c r="D49" s="20"/>
      <c r="E49" s="20">
        <v>0.623</v>
      </c>
      <c r="F49" s="20">
        <v>0.68300000000000005</v>
      </c>
      <c r="G49" s="20"/>
      <c r="H49" s="20">
        <v>0.92600000000000005</v>
      </c>
      <c r="I49" s="20">
        <v>0.94299999999999995</v>
      </c>
      <c r="J49" s="20">
        <v>0.93500000000000005</v>
      </c>
      <c r="K49" s="20">
        <v>0.93400000000000005</v>
      </c>
      <c r="L49" s="20">
        <v>0.65900000000000003</v>
      </c>
      <c r="M49" s="20">
        <v>1.034</v>
      </c>
      <c r="N49" s="20"/>
      <c r="O49" s="20">
        <v>1.1160000000000001</v>
      </c>
      <c r="P49" s="20">
        <v>0.73499999999999999</v>
      </c>
      <c r="Q49" s="41"/>
    </row>
    <row r="50" spans="2:17">
      <c r="B50" s="2">
        <v>43</v>
      </c>
      <c r="C50" t="s">
        <v>64</v>
      </c>
      <c r="D50" s="20"/>
      <c r="E50" s="20">
        <v>0</v>
      </c>
      <c r="F50" s="20">
        <v>0</v>
      </c>
      <c r="G50" s="20"/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/>
      <c r="O50" s="20">
        <v>0</v>
      </c>
      <c r="P50" s="20">
        <v>0</v>
      </c>
      <c r="Q50" s="41"/>
    </row>
    <row r="51" spans="2:17">
      <c r="B51" s="2">
        <v>36</v>
      </c>
      <c r="C51" t="s">
        <v>54</v>
      </c>
      <c r="D51" s="3"/>
      <c r="E51" s="3"/>
      <c r="F51" s="3"/>
      <c r="G51" s="3" t="s">
        <v>65</v>
      </c>
      <c r="H51" s="3"/>
      <c r="I51" s="3"/>
      <c r="J51" s="3"/>
      <c r="K51" s="3"/>
      <c r="L51" s="3"/>
      <c r="M51" s="3"/>
      <c r="N51" s="3" t="s">
        <v>65</v>
      </c>
      <c r="O51" s="3" t="s">
        <v>65</v>
      </c>
      <c r="Q51" s="3" t="s">
        <v>65</v>
      </c>
    </row>
    <row r="52" spans="2:17">
      <c r="B52" s="2">
        <v>37</v>
      </c>
      <c r="C52" t="s">
        <v>56</v>
      </c>
      <c r="D52" s="3"/>
      <c r="E52" s="3"/>
      <c r="F52" s="3"/>
      <c r="G52" s="3" t="s">
        <v>66</v>
      </c>
      <c r="H52" s="3"/>
      <c r="I52" s="3"/>
      <c r="J52" s="3"/>
      <c r="K52" s="3"/>
      <c r="L52" s="3"/>
      <c r="M52" s="3"/>
      <c r="N52" s="3" t="s">
        <v>66</v>
      </c>
      <c r="O52" s="3" t="s">
        <v>66</v>
      </c>
      <c r="Q52" s="3" t="s">
        <v>66</v>
      </c>
    </row>
    <row r="53" spans="2:17">
      <c r="B53" s="2">
        <v>38</v>
      </c>
      <c r="C53" t="s">
        <v>59</v>
      </c>
      <c r="D53" s="13"/>
      <c r="E53" s="13"/>
      <c r="F53" s="13"/>
      <c r="G53" s="13">
        <v>7127720</v>
      </c>
      <c r="H53" s="13"/>
      <c r="I53" s="13"/>
      <c r="J53" s="13"/>
      <c r="K53" s="13"/>
      <c r="L53" s="13"/>
      <c r="M53" s="13"/>
      <c r="N53" s="13">
        <v>1352646</v>
      </c>
      <c r="O53" s="13">
        <v>128467</v>
      </c>
      <c r="Q53" s="36">
        <f>SUM(D53:J53)+SUM(L53:P53)</f>
        <v>8608833</v>
      </c>
    </row>
    <row r="54" spans="2:17">
      <c r="B54" s="2">
        <v>39</v>
      </c>
      <c r="C54" t="s">
        <v>60</v>
      </c>
      <c r="D54" s="13"/>
      <c r="E54" s="13"/>
      <c r="F54" s="13"/>
      <c r="G54" s="13">
        <v>1055</v>
      </c>
      <c r="H54" s="13"/>
      <c r="I54" s="13"/>
      <c r="J54" s="13"/>
      <c r="K54" s="13"/>
      <c r="L54" s="13"/>
      <c r="M54" s="13"/>
      <c r="N54" s="13">
        <v>1053</v>
      </c>
      <c r="O54" s="13">
        <v>1043</v>
      </c>
      <c r="Q54" s="19">
        <f>+(G54*G53+N54*N53+O54*O53)/Q53</f>
        <v>1054.506681567641</v>
      </c>
    </row>
    <row r="55" spans="2:17">
      <c r="B55" s="2">
        <v>40</v>
      </c>
      <c r="C55" t="s">
        <v>61</v>
      </c>
      <c r="D55" s="20"/>
      <c r="E55" s="20"/>
      <c r="F55" s="20"/>
      <c r="G55" s="20">
        <v>2.2789999999999999</v>
      </c>
      <c r="H55" s="20"/>
      <c r="I55" s="20"/>
      <c r="J55" s="20"/>
      <c r="K55" s="20"/>
      <c r="L55" s="20"/>
      <c r="M55" s="20"/>
      <c r="N55" s="20">
        <v>1.784</v>
      </c>
      <c r="O55" s="20">
        <v>12.151</v>
      </c>
      <c r="P55" s="20"/>
      <c r="Q55" s="41"/>
    </row>
    <row r="56" spans="2:17">
      <c r="B56" s="2">
        <v>41</v>
      </c>
      <c r="C56" t="s">
        <v>62</v>
      </c>
      <c r="D56" s="20"/>
      <c r="E56" s="20"/>
      <c r="F56" s="20"/>
      <c r="G56" s="20">
        <v>2.2789999999999999</v>
      </c>
      <c r="H56" s="20"/>
      <c r="I56" s="20"/>
      <c r="J56" s="20"/>
      <c r="K56" s="20"/>
      <c r="L56" s="20"/>
      <c r="M56" s="20"/>
      <c r="N56" s="20">
        <v>1.784</v>
      </c>
      <c r="O56" s="20">
        <v>12.151</v>
      </c>
      <c r="P56" s="20"/>
      <c r="Q56" s="41"/>
    </row>
    <row r="57" spans="2:17">
      <c r="B57" s="2">
        <v>42</v>
      </c>
      <c r="C57" t="s">
        <v>63</v>
      </c>
      <c r="D57" s="20"/>
      <c r="E57" s="20"/>
      <c r="F57" s="20"/>
      <c r="G57" s="20">
        <v>2.1589999999999998</v>
      </c>
      <c r="H57" s="20"/>
      <c r="I57" s="20"/>
      <c r="J57" s="20"/>
      <c r="K57" s="20"/>
      <c r="L57" s="20"/>
      <c r="M57" s="20"/>
      <c r="N57" s="20">
        <v>1.6950000000000001</v>
      </c>
      <c r="O57" s="20">
        <v>11.651999999999999</v>
      </c>
      <c r="P57" s="20"/>
      <c r="Q57" s="41"/>
    </row>
    <row r="58" spans="2:17">
      <c r="B58" s="2">
        <v>43</v>
      </c>
      <c r="C58" t="s">
        <v>64</v>
      </c>
      <c r="D58" s="20"/>
      <c r="E58" s="20"/>
      <c r="F58" s="20"/>
      <c r="G58" s="20">
        <v>2.5999999999999999E-2</v>
      </c>
      <c r="H58" s="20"/>
      <c r="I58" s="20"/>
      <c r="J58" s="20"/>
      <c r="K58" s="20"/>
      <c r="L58" s="20"/>
      <c r="M58" s="20"/>
      <c r="N58" s="20">
        <v>0.03</v>
      </c>
      <c r="O58" s="20">
        <v>1.2E-2</v>
      </c>
      <c r="P58" s="20"/>
      <c r="Q58" s="41"/>
    </row>
    <row r="59" spans="2:17">
      <c r="B59" s="2">
        <v>36</v>
      </c>
      <c r="C59" t="s">
        <v>54</v>
      </c>
      <c r="D59" s="20"/>
      <c r="E59" s="21" t="s">
        <v>67</v>
      </c>
      <c r="F59" s="21" t="s">
        <v>67</v>
      </c>
      <c r="G59" s="3"/>
      <c r="H59" s="3" t="s">
        <v>67</v>
      </c>
      <c r="I59" s="21" t="s">
        <v>67</v>
      </c>
      <c r="J59" s="21" t="s">
        <v>67</v>
      </c>
      <c r="K59" s="21" t="s">
        <v>67</v>
      </c>
      <c r="L59" s="21" t="s">
        <v>67</v>
      </c>
      <c r="M59" s="21" t="s">
        <v>67</v>
      </c>
      <c r="N59" s="3"/>
      <c r="O59" s="3" t="s">
        <v>67</v>
      </c>
      <c r="P59" s="3" t="s">
        <v>67</v>
      </c>
      <c r="Q59" s="3" t="s">
        <v>67</v>
      </c>
    </row>
    <row r="60" spans="2:17">
      <c r="B60" s="2">
        <v>37</v>
      </c>
      <c r="C60" t="s">
        <v>56</v>
      </c>
      <c r="D60" s="20"/>
      <c r="E60" s="21" t="s">
        <v>70</v>
      </c>
      <c r="F60" s="21" t="s">
        <v>70</v>
      </c>
      <c r="G60" s="3"/>
      <c r="H60" s="3" t="s">
        <v>70</v>
      </c>
      <c r="I60" s="21" t="s">
        <v>70</v>
      </c>
      <c r="J60" s="21" t="s">
        <v>70</v>
      </c>
      <c r="K60" s="21" t="s">
        <v>70</v>
      </c>
      <c r="L60" s="21" t="s">
        <v>70</v>
      </c>
      <c r="M60" s="21" t="s">
        <v>70</v>
      </c>
      <c r="N60" s="3"/>
      <c r="O60" s="3" t="s">
        <v>70</v>
      </c>
      <c r="P60" s="3" t="s">
        <v>70</v>
      </c>
      <c r="Q60" s="3" t="s">
        <v>70</v>
      </c>
    </row>
    <row r="61" spans="2:17">
      <c r="B61" s="2">
        <v>38</v>
      </c>
      <c r="C61" t="s">
        <v>59</v>
      </c>
      <c r="D61" s="22"/>
      <c r="E61" s="22">
        <v>1581</v>
      </c>
      <c r="F61" s="22">
        <v>10497</v>
      </c>
      <c r="G61" s="5"/>
      <c r="H61" s="5">
        <v>2974</v>
      </c>
      <c r="I61" s="22">
        <v>1141</v>
      </c>
      <c r="J61" s="22">
        <v>8246</v>
      </c>
      <c r="K61" s="5">
        <v>12361</v>
      </c>
      <c r="L61" s="22">
        <v>11202</v>
      </c>
      <c r="M61" s="22">
        <v>23036</v>
      </c>
      <c r="N61" s="5"/>
      <c r="O61" s="5">
        <v>77</v>
      </c>
      <c r="P61" s="5">
        <v>4899</v>
      </c>
      <c r="Q61" s="13">
        <f>SUM(D61:J61)+SUM(L61:P61)</f>
        <v>63653</v>
      </c>
    </row>
    <row r="62" spans="2:17">
      <c r="B62" s="2">
        <v>39</v>
      </c>
      <c r="C62" t="s">
        <v>60</v>
      </c>
      <c r="D62" s="22"/>
      <c r="E62" s="22">
        <v>140000</v>
      </c>
      <c r="F62" s="22">
        <v>140000</v>
      </c>
      <c r="G62" s="5"/>
      <c r="H62" s="5">
        <v>140000</v>
      </c>
      <c r="I62" s="22">
        <v>140000</v>
      </c>
      <c r="J62" s="22">
        <v>140000</v>
      </c>
      <c r="K62" s="22">
        <v>140000</v>
      </c>
      <c r="L62" s="22">
        <v>140000</v>
      </c>
      <c r="M62" s="22">
        <v>140000</v>
      </c>
      <c r="N62" s="5"/>
      <c r="O62" s="5">
        <v>140000</v>
      </c>
      <c r="P62" s="5">
        <v>140000</v>
      </c>
      <c r="Q62" s="19">
        <f>+(E62*E61+F62*F61+H62*H61+I62*I61+J62*J61+L62*L61+M62*M61+O62*O61+P62*P61)/Q61</f>
        <v>140000</v>
      </c>
    </row>
    <row r="63" spans="2:17">
      <c r="B63" s="2">
        <v>40</v>
      </c>
      <c r="C63" t="s">
        <v>61</v>
      </c>
      <c r="D63" s="20"/>
      <c r="E63" s="20">
        <v>23.545999999999999</v>
      </c>
      <c r="F63" s="20">
        <v>23.451000000000001</v>
      </c>
      <c r="G63" s="20"/>
      <c r="H63" s="20">
        <v>28.681000000000001</v>
      </c>
      <c r="I63" s="20">
        <v>28.681000000000001</v>
      </c>
      <c r="J63" s="20">
        <v>28.681000000000001</v>
      </c>
      <c r="K63" s="20">
        <v>28.681000000000001</v>
      </c>
      <c r="L63" s="20">
        <v>28.207999999999998</v>
      </c>
      <c r="M63" s="20">
        <v>25.436</v>
      </c>
      <c r="N63" s="20"/>
      <c r="O63" s="20">
        <v>0</v>
      </c>
      <c r="P63" s="20">
        <v>23.887</v>
      </c>
      <c r="Q63" s="41"/>
    </row>
    <row r="64" spans="2:17">
      <c r="B64" s="2">
        <v>41</v>
      </c>
      <c r="C64" t="s">
        <v>62</v>
      </c>
      <c r="D64" s="20"/>
      <c r="E64" s="20">
        <v>22.292999999999999</v>
      </c>
      <c r="F64" s="20">
        <v>24.824000000000002</v>
      </c>
      <c r="G64" s="20"/>
      <c r="H64" s="20">
        <v>27.81</v>
      </c>
      <c r="I64" s="20">
        <v>28.536999999999999</v>
      </c>
      <c r="J64" s="20">
        <v>28.353000000000002</v>
      </c>
      <c r="K64" s="20">
        <v>28.24</v>
      </c>
      <c r="L64" s="20">
        <v>27.763999999999999</v>
      </c>
      <c r="M64" s="20">
        <v>26.26</v>
      </c>
      <c r="N64" s="20"/>
      <c r="O64" s="20">
        <v>29.218</v>
      </c>
      <c r="P64" s="20">
        <v>27.452000000000002</v>
      </c>
      <c r="Q64" s="41"/>
    </row>
    <row r="65" spans="2:18">
      <c r="B65" s="2">
        <v>42</v>
      </c>
      <c r="C65" t="s">
        <v>63</v>
      </c>
      <c r="D65" s="20"/>
      <c r="E65" s="20">
        <v>3.7909999999999999</v>
      </c>
      <c r="F65" s="20">
        <v>4.2220000000000004</v>
      </c>
      <c r="G65" s="20"/>
      <c r="H65" s="20">
        <v>4.7300000000000004</v>
      </c>
      <c r="I65" s="20">
        <v>4.8529999999999998</v>
      </c>
      <c r="J65" s="20">
        <v>4.8220000000000001</v>
      </c>
      <c r="K65" s="20">
        <v>4.8029999999999999</v>
      </c>
      <c r="L65" s="20">
        <v>4.7220000000000004</v>
      </c>
      <c r="M65" s="20">
        <v>4.4660000000000002</v>
      </c>
      <c r="N65" s="20"/>
      <c r="O65" s="20">
        <v>4.9690000000000003</v>
      </c>
      <c r="P65" s="20">
        <v>4.6689999999999996</v>
      </c>
      <c r="Q65" s="41"/>
    </row>
    <row r="66" spans="2:18">
      <c r="B66" s="2">
        <v>43</v>
      </c>
      <c r="C66" t="s">
        <v>64</v>
      </c>
      <c r="D66" s="20"/>
      <c r="E66" s="20">
        <v>0</v>
      </c>
      <c r="F66" s="20">
        <v>0</v>
      </c>
      <c r="G66" s="20"/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/>
      <c r="O66" s="20">
        <v>0</v>
      </c>
      <c r="P66" s="20">
        <v>0</v>
      </c>
      <c r="Q66" s="41"/>
    </row>
    <row r="67" spans="2:18" ht="13.5" thickBot="1">
      <c r="B67" s="2">
        <v>44</v>
      </c>
      <c r="C67" s="23" t="s">
        <v>71</v>
      </c>
      <c r="D67" s="24">
        <f t="shared" ref="D67:M67" si="11">+((D45*2000*D46)+(D53*1000*D54)+(D62*42*D61))/D13</f>
        <v>0</v>
      </c>
      <c r="E67" s="24">
        <f t="shared" si="11"/>
        <v>11303.92317739228</v>
      </c>
      <c r="F67" s="24">
        <f t="shared" si="11"/>
        <v>11051.663450930308</v>
      </c>
      <c r="G67" s="24">
        <f t="shared" si="11"/>
        <v>11796.584521790695</v>
      </c>
      <c r="H67" s="24">
        <f t="shared" si="11"/>
        <v>10784.861365097377</v>
      </c>
      <c r="I67" s="24">
        <f t="shared" si="11"/>
        <v>10624.750111087154</v>
      </c>
      <c r="J67" s="24">
        <f t="shared" si="11"/>
        <v>10421.916740661691</v>
      </c>
      <c r="K67" s="24">
        <f t="shared" si="11"/>
        <v>10598.369889100159</v>
      </c>
      <c r="L67" s="24">
        <f t="shared" si="11"/>
        <v>10140.692877188671</v>
      </c>
      <c r="M67" s="24">
        <f t="shared" si="11"/>
        <v>10600.872400855977</v>
      </c>
      <c r="N67" s="24"/>
      <c r="O67" s="24">
        <f>+((O45*2000*O46)+(O53*1000*O54)+(O62*42*O61))/O13</f>
        <v>10501.189935309525</v>
      </c>
      <c r="P67" s="24">
        <f>+((P45*2000*P46)+(P53*1000*P54)+(P62*42*P61))/P13</f>
        <v>11898.119325752732</v>
      </c>
      <c r="Q67" s="24">
        <f>+((Q45*2000*Q46)+(Q53*1000*Q54)+(Q62*42*Q61))/Q13</f>
        <v>10661.464586525914</v>
      </c>
    </row>
    <row r="68" spans="2:18" ht="13.5" thickTop="1">
      <c r="R68" s="66"/>
    </row>
  </sheetData>
  <phoneticPr fontId="0" type="noConversion"/>
  <pageMargins left="0.5" right="0.5" top="1" bottom="0.75" header="0.5" footer="0.5"/>
  <pageSetup scale="46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75" workbookViewId="0">
      <pane xSplit="3" ySplit="1" topLeftCell="H23" activePane="bottomRight" state="frozen"/>
      <selection activeCell="R1" sqref="R1:R65536"/>
      <selection pane="topRight" activeCell="R1" sqref="R1:R65536"/>
      <selection pane="bottomLeft" activeCell="R1" sqref="R1:R65536"/>
      <selection pane="bottomRight" activeCell="D67" sqref="D67:P67"/>
    </sheetView>
  </sheetViews>
  <sheetFormatPr defaultRowHeight="12.75"/>
  <cols>
    <col min="2" max="2" width="8.85546875" customWidth="1"/>
    <col min="3" max="3" width="46.7109375" bestFit="1" customWidth="1"/>
    <col min="4" max="17" width="14.7109375" customWidth="1"/>
  </cols>
  <sheetData>
    <row r="1" spans="1:18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98</v>
      </c>
    </row>
    <row r="2" spans="1:18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17</v>
      </c>
      <c r="O2" s="3" t="s">
        <v>16</v>
      </c>
      <c r="P2" s="3" t="s">
        <v>16</v>
      </c>
      <c r="Q2" s="3"/>
    </row>
    <row r="3" spans="1:18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21</v>
      </c>
      <c r="N3" s="3" t="s">
        <v>20</v>
      </c>
      <c r="O3" s="3" t="s">
        <v>20</v>
      </c>
      <c r="P3" s="3" t="s">
        <v>22</v>
      </c>
      <c r="Q3" s="3"/>
    </row>
    <row r="4" spans="1:18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1978</v>
      </c>
      <c r="I4">
        <v>1980</v>
      </c>
      <c r="J4">
        <v>1983</v>
      </c>
      <c r="K4">
        <v>1978</v>
      </c>
      <c r="L4">
        <v>1974</v>
      </c>
      <c r="M4">
        <v>1974</v>
      </c>
      <c r="N4">
        <v>1972</v>
      </c>
      <c r="O4">
        <v>1963</v>
      </c>
      <c r="P4">
        <v>1978</v>
      </c>
    </row>
    <row r="5" spans="1:18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1978</v>
      </c>
      <c r="I5">
        <v>1980</v>
      </c>
      <c r="J5">
        <v>1983</v>
      </c>
      <c r="K5">
        <v>1983</v>
      </c>
      <c r="L5">
        <v>1977</v>
      </c>
      <c r="M5">
        <v>1979</v>
      </c>
      <c r="N5">
        <v>1972</v>
      </c>
      <c r="O5">
        <v>1971</v>
      </c>
      <c r="P5">
        <v>1978</v>
      </c>
    </row>
    <row r="6" spans="1:18">
      <c r="B6" s="2">
        <v>5</v>
      </c>
      <c r="C6" t="s">
        <v>25</v>
      </c>
      <c r="D6" s="4">
        <v>26.1</v>
      </c>
      <c r="E6" s="4">
        <v>188.64</v>
      </c>
      <c r="F6" s="4">
        <v>816.77</v>
      </c>
      <c r="G6" s="4">
        <v>251.64</v>
      </c>
      <c r="H6" s="4">
        <v>418.5</v>
      </c>
      <c r="I6" s="4">
        <v>269.22000000000003</v>
      </c>
      <c r="J6" s="4">
        <v>446.4</v>
      </c>
      <c r="K6" s="4">
        <v>1134.1199999999999</v>
      </c>
      <c r="L6" s="4">
        <v>892.8</v>
      </c>
      <c r="M6" s="4">
        <v>1494.93</v>
      </c>
      <c r="N6" s="4">
        <v>16</v>
      </c>
      <c r="O6" s="4">
        <v>707.2</v>
      </c>
      <c r="P6" s="4">
        <v>289.66000000000003</v>
      </c>
      <c r="Q6" s="4">
        <f>SUM(D6:J6)+SUM(L6:P6)</f>
        <v>5817.8600000000006</v>
      </c>
    </row>
    <row r="7" spans="1:18">
      <c r="B7" s="2">
        <v>6</v>
      </c>
      <c r="C7" t="s">
        <v>26</v>
      </c>
      <c r="D7" s="5">
        <v>24</v>
      </c>
      <c r="E7" s="5">
        <v>189</v>
      </c>
      <c r="F7" s="5">
        <v>801</v>
      </c>
      <c r="G7" s="5">
        <v>234</v>
      </c>
      <c r="H7" s="5">
        <v>405</v>
      </c>
      <c r="I7" s="5">
        <v>310</v>
      </c>
      <c r="J7" s="5">
        <v>418</v>
      </c>
      <c r="K7" s="5">
        <v>1124</v>
      </c>
      <c r="L7" s="5">
        <v>841</v>
      </c>
      <c r="M7" s="5">
        <v>1430</v>
      </c>
      <c r="N7" s="5">
        <v>16</v>
      </c>
      <c r="O7" s="5">
        <v>712</v>
      </c>
      <c r="P7" s="5">
        <v>280</v>
      </c>
      <c r="Q7" s="6">
        <f>SUM(D7:J7)+SUM(L7:P7)</f>
        <v>5660</v>
      </c>
    </row>
    <row r="8" spans="1:18">
      <c r="B8" s="2">
        <v>7</v>
      </c>
      <c r="C8" t="s">
        <v>27</v>
      </c>
      <c r="D8" s="5">
        <v>8586</v>
      </c>
      <c r="E8" s="5">
        <v>8784</v>
      </c>
      <c r="F8" s="5">
        <v>8784</v>
      </c>
      <c r="G8" s="5">
        <v>1986</v>
      </c>
      <c r="H8" s="5">
        <v>8436</v>
      </c>
      <c r="I8" s="5">
        <v>8534</v>
      </c>
      <c r="J8" s="5">
        <v>8218</v>
      </c>
      <c r="K8" s="5">
        <v>8784</v>
      </c>
      <c r="L8" s="5">
        <v>8708</v>
      </c>
      <c r="M8" s="5">
        <v>8782</v>
      </c>
      <c r="N8" s="5">
        <v>7289</v>
      </c>
      <c r="O8" s="5">
        <v>8784</v>
      </c>
      <c r="P8" s="5">
        <v>8595</v>
      </c>
      <c r="Q8" s="5"/>
    </row>
    <row r="9" spans="1:18">
      <c r="B9" s="2">
        <v>8</v>
      </c>
      <c r="C9" t="s">
        <v>28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/>
    </row>
    <row r="10" spans="1:18">
      <c r="B10" s="2">
        <v>9</v>
      </c>
      <c r="C10" t="s">
        <v>29</v>
      </c>
      <c r="D10" s="5">
        <v>23</v>
      </c>
      <c r="E10" s="5">
        <v>175</v>
      </c>
      <c r="F10" s="5">
        <v>772</v>
      </c>
      <c r="G10" s="5">
        <v>235</v>
      </c>
      <c r="H10" s="5">
        <v>389</v>
      </c>
      <c r="I10" s="5">
        <v>250</v>
      </c>
      <c r="J10" s="5">
        <v>405</v>
      </c>
      <c r="K10" s="5">
        <v>1044</v>
      </c>
      <c r="L10" s="5">
        <v>845</v>
      </c>
      <c r="M10" s="5">
        <v>1387</v>
      </c>
      <c r="N10" s="5">
        <v>14</v>
      </c>
      <c r="O10" s="5">
        <v>700</v>
      </c>
      <c r="P10" s="5">
        <v>268</v>
      </c>
      <c r="Q10" s="6">
        <f t="shared" ref="Q10:Q34" si="0">SUM(D10:J10)+SUM(L10:P10)</f>
        <v>5463</v>
      </c>
    </row>
    <row r="11" spans="1:18">
      <c r="B11" s="2">
        <v>10</v>
      </c>
      <c r="C11" t="s">
        <v>30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6">
        <f t="shared" si="0"/>
        <v>0</v>
      </c>
    </row>
    <row r="12" spans="1:18">
      <c r="B12" s="2">
        <v>11</v>
      </c>
      <c r="C12" t="s">
        <v>31</v>
      </c>
      <c r="D12" s="5">
        <v>16</v>
      </c>
      <c r="E12" s="5">
        <v>79</v>
      </c>
      <c r="F12" s="5">
        <v>214</v>
      </c>
      <c r="G12" s="5">
        <v>39</v>
      </c>
      <c r="H12" s="5">
        <v>89</v>
      </c>
      <c r="I12" s="5">
        <v>88</v>
      </c>
      <c r="J12" s="5">
        <v>89</v>
      </c>
      <c r="K12" s="5">
        <v>266</v>
      </c>
      <c r="L12" s="5">
        <v>184</v>
      </c>
      <c r="M12" s="5">
        <v>413</v>
      </c>
      <c r="N12" s="5">
        <v>6</v>
      </c>
      <c r="O12" s="5">
        <v>186</v>
      </c>
      <c r="P12" s="5">
        <v>105</v>
      </c>
      <c r="Q12" s="6">
        <f t="shared" si="0"/>
        <v>1508</v>
      </c>
    </row>
    <row r="13" spans="1:18">
      <c r="B13" s="2">
        <v>12</v>
      </c>
      <c r="C13" s="7" t="s">
        <v>32</v>
      </c>
      <c r="D13" s="8">
        <v>191912000</v>
      </c>
      <c r="E13" s="8">
        <v>1411250000</v>
      </c>
      <c r="F13" s="8">
        <v>5958080000</v>
      </c>
      <c r="G13" s="8">
        <v>155593000</v>
      </c>
      <c r="H13" s="8">
        <v>3011143000</v>
      </c>
      <c r="I13" s="8">
        <v>1924874000</v>
      </c>
      <c r="J13" s="8">
        <v>3150037000</v>
      </c>
      <c r="K13" s="8">
        <v>8086054000</v>
      </c>
      <c r="L13" s="8">
        <v>6408968000</v>
      </c>
      <c r="M13" s="8">
        <v>9908635000</v>
      </c>
      <c r="N13" s="8">
        <v>0</v>
      </c>
      <c r="O13" s="8">
        <v>5080911000</v>
      </c>
      <c r="P13" s="8">
        <v>2276898000</v>
      </c>
      <c r="Q13" s="8">
        <f t="shared" si="0"/>
        <v>39478301000</v>
      </c>
    </row>
    <row r="14" spans="1:18">
      <c r="B14" s="2">
        <v>13</v>
      </c>
      <c r="C14" t="s">
        <v>33</v>
      </c>
      <c r="D14" s="5">
        <v>31026429</v>
      </c>
      <c r="E14" s="5">
        <v>956546</v>
      </c>
      <c r="F14" s="5">
        <v>10417291</v>
      </c>
      <c r="G14" s="5">
        <v>1020271</v>
      </c>
      <c r="H14" s="5">
        <v>9870408</v>
      </c>
      <c r="I14" s="5">
        <v>9870408</v>
      </c>
      <c r="J14" s="5">
        <v>9870407</v>
      </c>
      <c r="K14" s="5">
        <v>29611223</v>
      </c>
      <c r="L14" s="5">
        <v>2205422</v>
      </c>
      <c r="M14" s="5">
        <v>1199736</v>
      </c>
      <c r="N14" s="5">
        <v>635</v>
      </c>
      <c r="O14" s="5">
        <v>544478</v>
      </c>
      <c r="P14" s="5">
        <v>210526</v>
      </c>
      <c r="Q14" s="5">
        <f t="shared" si="0"/>
        <v>77192557</v>
      </c>
    </row>
    <row r="15" spans="1:18">
      <c r="B15" s="2">
        <v>14</v>
      </c>
      <c r="C15" t="s">
        <v>34</v>
      </c>
      <c r="D15" s="5">
        <v>6082870</v>
      </c>
      <c r="E15" s="5">
        <v>10175036</v>
      </c>
      <c r="F15" s="5">
        <v>29833785</v>
      </c>
      <c r="G15" s="5">
        <v>13090439</v>
      </c>
      <c r="H15" s="5">
        <v>59529880</v>
      </c>
      <c r="I15" s="5">
        <v>48754739</v>
      </c>
      <c r="J15" s="5">
        <v>87911287</v>
      </c>
      <c r="K15" s="5">
        <v>196195906</v>
      </c>
      <c r="L15" s="5">
        <v>91872655</v>
      </c>
      <c r="M15" s="5">
        <v>130983405</v>
      </c>
      <c r="N15" s="5">
        <v>199034</v>
      </c>
      <c r="O15" s="5">
        <v>49690448</v>
      </c>
      <c r="P15" s="5">
        <v>40339656</v>
      </c>
      <c r="Q15" s="5">
        <f t="shared" si="0"/>
        <v>568463234</v>
      </c>
    </row>
    <row r="16" spans="1:18">
      <c r="B16" s="2">
        <v>15</v>
      </c>
      <c r="C16" t="s">
        <v>35</v>
      </c>
      <c r="D16" s="5">
        <v>32521846</v>
      </c>
      <c r="E16" s="5">
        <v>52047167</v>
      </c>
      <c r="F16" s="5">
        <v>257901375</v>
      </c>
      <c r="G16" s="5">
        <v>55609481</v>
      </c>
      <c r="H16" s="5">
        <v>188864939</v>
      </c>
      <c r="I16" s="5">
        <v>126993854</v>
      </c>
      <c r="J16" s="5">
        <v>356591359</v>
      </c>
      <c r="K16" s="5">
        <v>672450152</v>
      </c>
      <c r="L16" s="5">
        <v>286551764</v>
      </c>
      <c r="M16" s="5">
        <v>636298133</v>
      </c>
      <c r="N16" s="5">
        <v>3268330</v>
      </c>
      <c r="O16" s="5">
        <v>229917653</v>
      </c>
      <c r="P16" s="5">
        <v>259920145</v>
      </c>
      <c r="Q16" s="5">
        <f t="shared" si="0"/>
        <v>2486486046</v>
      </c>
    </row>
    <row r="17" spans="1:18">
      <c r="B17" s="2">
        <v>16</v>
      </c>
      <c r="C17" t="s">
        <v>91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8" ht="13.5" thickBot="1">
      <c r="B18" s="2">
        <v>17</v>
      </c>
      <c r="C18" s="9" t="s">
        <v>36</v>
      </c>
      <c r="D18" s="10">
        <f t="shared" ref="D18:P18" si="1">SUM(D14:D16)</f>
        <v>69631145</v>
      </c>
      <c r="E18" s="10">
        <f t="shared" si="1"/>
        <v>63178749</v>
      </c>
      <c r="F18" s="10">
        <f t="shared" si="1"/>
        <v>298152451</v>
      </c>
      <c r="G18" s="10">
        <f t="shared" si="1"/>
        <v>69720191</v>
      </c>
      <c r="H18" s="10">
        <f t="shared" si="1"/>
        <v>258265227</v>
      </c>
      <c r="I18" s="10">
        <f t="shared" si="1"/>
        <v>185619001</v>
      </c>
      <c r="J18" s="10">
        <f t="shared" si="1"/>
        <v>454373053</v>
      </c>
      <c r="K18" s="10">
        <f t="shared" si="1"/>
        <v>898257281</v>
      </c>
      <c r="L18" s="10">
        <f t="shared" si="1"/>
        <v>380629841</v>
      </c>
      <c r="M18" s="10">
        <f t="shared" si="1"/>
        <v>768481274</v>
      </c>
      <c r="N18" s="10">
        <f t="shared" si="1"/>
        <v>3467999</v>
      </c>
      <c r="O18" s="10">
        <f t="shared" si="1"/>
        <v>280152579</v>
      </c>
      <c r="P18" s="10">
        <f t="shared" si="1"/>
        <v>300470327</v>
      </c>
      <c r="Q18" s="10">
        <f t="shared" si="0"/>
        <v>3132141837</v>
      </c>
    </row>
    <row r="19" spans="1:18" ht="13.5" thickTop="1">
      <c r="B19" s="2">
        <v>18</v>
      </c>
      <c r="C19" s="11" t="s">
        <v>90</v>
      </c>
      <c r="D19" s="12">
        <f>+D18/(D6*1000)</f>
        <v>2667.8599616858237</v>
      </c>
      <c r="E19" s="12">
        <f t="shared" ref="E19:Q19" si="2">+E18/(E6*1000)</f>
        <v>334.91703244274811</v>
      </c>
      <c r="F19" s="12">
        <f t="shared" si="2"/>
        <v>365.03844533956931</v>
      </c>
      <c r="G19" s="12">
        <f t="shared" si="2"/>
        <v>277.0632292163408</v>
      </c>
      <c r="H19" s="12">
        <f t="shared" si="2"/>
        <v>617.12121146953405</v>
      </c>
      <c r="I19" s="12">
        <f t="shared" si="2"/>
        <v>689.46958249758563</v>
      </c>
      <c r="J19" s="12">
        <f t="shared" si="2"/>
        <v>1017.8607818100359</v>
      </c>
      <c r="K19" s="12">
        <f t="shared" si="2"/>
        <v>792.03019169047366</v>
      </c>
      <c r="L19" s="12">
        <f t="shared" si="2"/>
        <v>426.33270721326164</v>
      </c>
      <c r="M19" s="12">
        <f t="shared" si="2"/>
        <v>514.0583666124835</v>
      </c>
      <c r="N19" s="12">
        <f t="shared" si="2"/>
        <v>216.74993749999999</v>
      </c>
      <c r="O19" s="12">
        <f t="shared" si="2"/>
        <v>396.14335265837104</v>
      </c>
      <c r="P19" s="12">
        <f t="shared" si="2"/>
        <v>1037.3207450113928</v>
      </c>
      <c r="Q19" s="12">
        <f t="shared" si="2"/>
        <v>538.36665664007035</v>
      </c>
    </row>
    <row r="20" spans="1:18">
      <c r="A20">
        <v>500</v>
      </c>
      <c r="B20" s="2">
        <v>19</v>
      </c>
      <c r="C20" t="s">
        <v>99</v>
      </c>
      <c r="D20" s="13">
        <v>71142</v>
      </c>
      <c r="E20" s="13">
        <v>551050</v>
      </c>
      <c r="F20" s="13">
        <v>2386093</v>
      </c>
      <c r="G20" s="13">
        <v>416663</v>
      </c>
      <c r="H20" s="13">
        <v>467775</v>
      </c>
      <c r="I20" s="13">
        <v>166019</v>
      </c>
      <c r="J20" s="13">
        <v>540211</v>
      </c>
      <c r="K20" s="13">
        <v>1174005</v>
      </c>
      <c r="L20" s="13">
        <v>1561503</v>
      </c>
      <c r="M20" s="13">
        <v>2513896</v>
      </c>
      <c r="N20" s="13">
        <v>0</v>
      </c>
      <c r="O20" s="13">
        <v>2098073</v>
      </c>
      <c r="P20" s="13">
        <v>1092742</v>
      </c>
      <c r="Q20" s="13">
        <f t="shared" si="0"/>
        <v>11865167</v>
      </c>
      <c r="R20">
        <v>500</v>
      </c>
    </row>
    <row r="21" spans="1:18">
      <c r="A21">
        <v>501</v>
      </c>
      <c r="B21" s="2">
        <v>20</v>
      </c>
      <c r="C21" t="s">
        <v>37</v>
      </c>
      <c r="D21" s="13">
        <v>0</v>
      </c>
      <c r="E21" s="13">
        <v>9704582</v>
      </c>
      <c r="F21" s="13">
        <v>38957090</v>
      </c>
      <c r="G21" s="13">
        <v>4467945</v>
      </c>
      <c r="H21" s="13">
        <v>30076106</v>
      </c>
      <c r="I21" s="13">
        <v>19438304</v>
      </c>
      <c r="J21" s="13">
        <v>30115113</v>
      </c>
      <c r="K21" s="13">
        <v>79629523</v>
      </c>
      <c r="L21" s="13">
        <v>48801875</v>
      </c>
      <c r="M21" s="13">
        <v>104186272</v>
      </c>
      <c r="N21" s="13">
        <v>0</v>
      </c>
      <c r="O21" s="13">
        <v>62249237</v>
      </c>
      <c r="P21" s="13">
        <v>20187717</v>
      </c>
      <c r="Q21" s="13">
        <f t="shared" si="0"/>
        <v>368184241</v>
      </c>
      <c r="R21">
        <v>501</v>
      </c>
    </row>
    <row r="22" spans="1:18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0</v>
      </c>
    </row>
    <row r="23" spans="1:18">
      <c r="A23">
        <v>502</v>
      </c>
      <c r="B23" s="2">
        <v>22</v>
      </c>
      <c r="C23" t="s">
        <v>39</v>
      </c>
      <c r="D23" s="13">
        <v>308743</v>
      </c>
      <c r="E23" s="13">
        <v>1046152</v>
      </c>
      <c r="F23" s="13">
        <v>2255325</v>
      </c>
      <c r="G23" s="13">
        <v>812534</v>
      </c>
      <c r="H23" s="13">
        <v>2417990</v>
      </c>
      <c r="I23" s="13">
        <v>962664</v>
      </c>
      <c r="J23" s="13">
        <v>2396751</v>
      </c>
      <c r="K23" s="13">
        <v>5777405</v>
      </c>
      <c r="L23" s="13">
        <v>2805105</v>
      </c>
      <c r="M23" s="13">
        <v>5453312</v>
      </c>
      <c r="N23" s="13">
        <v>0</v>
      </c>
      <c r="O23" s="13">
        <v>2785240</v>
      </c>
      <c r="P23" s="13">
        <v>2019373</v>
      </c>
      <c r="Q23" s="13">
        <f t="shared" si="0"/>
        <v>23263189</v>
      </c>
      <c r="R23">
        <v>502</v>
      </c>
    </row>
    <row r="24" spans="1:18">
      <c r="A24">
        <v>503</v>
      </c>
      <c r="B24" s="2">
        <v>23</v>
      </c>
      <c r="C24" t="s">
        <v>40</v>
      </c>
      <c r="D24" s="13">
        <v>3595449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3595449</v>
      </c>
      <c r="R24">
        <v>503</v>
      </c>
    </row>
    <row r="25" spans="1:18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0</v>
      </c>
      <c r="R25">
        <v>504</v>
      </c>
    </row>
    <row r="26" spans="1:18">
      <c r="A26">
        <v>505</v>
      </c>
      <c r="B26" s="2">
        <v>25</v>
      </c>
      <c r="C26" t="s">
        <v>42</v>
      </c>
      <c r="D26" s="13">
        <v>292155</v>
      </c>
      <c r="E26" s="13">
        <v>909669</v>
      </c>
      <c r="F26" s="13">
        <v>2212657</v>
      </c>
      <c r="G26" s="13">
        <v>18896</v>
      </c>
      <c r="H26" s="13">
        <v>1152038</v>
      </c>
      <c r="I26" s="13">
        <v>425852</v>
      </c>
      <c r="J26" s="13">
        <v>1280149</v>
      </c>
      <c r="K26" s="13">
        <v>2858039</v>
      </c>
      <c r="L26" s="13">
        <v>2189069</v>
      </c>
      <c r="M26" s="13">
        <v>2022707</v>
      </c>
      <c r="N26" s="13">
        <v>0</v>
      </c>
      <c r="O26" s="13">
        <v>1511162</v>
      </c>
      <c r="P26" s="13">
        <v>462404</v>
      </c>
      <c r="Q26" s="13">
        <f t="shared" si="0"/>
        <v>12476758</v>
      </c>
      <c r="R26">
        <v>505</v>
      </c>
    </row>
    <row r="27" spans="1:18">
      <c r="A27">
        <v>506</v>
      </c>
      <c r="B27" s="2">
        <v>26</v>
      </c>
      <c r="C27" t="s">
        <v>43</v>
      </c>
      <c r="D27" s="13">
        <v>260132</v>
      </c>
      <c r="E27" s="13">
        <v>1232767</v>
      </c>
      <c r="F27" s="13">
        <v>2205592</v>
      </c>
      <c r="G27" s="13">
        <v>680792</v>
      </c>
      <c r="H27" s="13">
        <v>1223236</v>
      </c>
      <c r="I27" s="13">
        <v>436896</v>
      </c>
      <c r="J27" s="13">
        <v>1363398</v>
      </c>
      <c r="K27" s="13">
        <v>3023530</v>
      </c>
      <c r="L27" s="13">
        <v>3134911</v>
      </c>
      <c r="M27" s="13">
        <v>4677411</v>
      </c>
      <c r="N27" s="13">
        <v>0</v>
      </c>
      <c r="O27" s="13">
        <v>3603168</v>
      </c>
      <c r="P27" s="13">
        <v>1536537</v>
      </c>
      <c r="Q27" s="13">
        <f t="shared" si="0"/>
        <v>20354840</v>
      </c>
      <c r="R27">
        <v>506</v>
      </c>
    </row>
    <row r="28" spans="1:18">
      <c r="A28">
        <v>507</v>
      </c>
      <c r="B28" s="2">
        <v>27</v>
      </c>
      <c r="C28" t="s">
        <v>44</v>
      </c>
      <c r="D28" s="13">
        <v>4810</v>
      </c>
      <c r="E28" s="13">
        <v>0</v>
      </c>
      <c r="F28" s="13">
        <v>0</v>
      </c>
      <c r="G28" s="13">
        <v>0</v>
      </c>
      <c r="H28" s="13">
        <v>340</v>
      </c>
      <c r="I28" s="13">
        <v>119</v>
      </c>
      <c r="J28" s="13">
        <v>380</v>
      </c>
      <c r="K28" s="13">
        <v>839</v>
      </c>
      <c r="L28" s="13">
        <v>0</v>
      </c>
      <c r="M28" s="13">
        <v>35811</v>
      </c>
      <c r="N28" s="13">
        <v>0</v>
      </c>
      <c r="O28" s="13">
        <v>2517</v>
      </c>
      <c r="P28" s="13">
        <v>0</v>
      </c>
      <c r="Q28" s="13">
        <f t="shared" si="0"/>
        <v>43977</v>
      </c>
      <c r="R28">
        <v>507</v>
      </c>
    </row>
    <row r="29" spans="1:18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0</v>
      </c>
      <c r="R29">
        <v>509</v>
      </c>
    </row>
    <row r="30" spans="1:18">
      <c r="A30">
        <v>510</v>
      </c>
      <c r="B30" s="2">
        <v>29</v>
      </c>
      <c r="C30" t="s">
        <v>46</v>
      </c>
      <c r="D30" s="13">
        <v>66678</v>
      </c>
      <c r="E30" s="13">
        <v>658119</v>
      </c>
      <c r="F30" s="13">
        <v>1697226</v>
      </c>
      <c r="G30" s="13">
        <v>450700</v>
      </c>
      <c r="H30" s="13">
        <v>801370</v>
      </c>
      <c r="I30" s="13">
        <v>280435</v>
      </c>
      <c r="J30" s="13">
        <v>896926</v>
      </c>
      <c r="K30" s="13">
        <v>1978731</v>
      </c>
      <c r="L30" s="13">
        <v>1862238</v>
      </c>
      <c r="M30" s="13">
        <v>2153971</v>
      </c>
      <c r="N30" s="13">
        <v>0</v>
      </c>
      <c r="O30" s="13">
        <v>2532541</v>
      </c>
      <c r="P30" s="13">
        <v>1097123</v>
      </c>
      <c r="Q30" s="13">
        <f t="shared" si="0"/>
        <v>12497327</v>
      </c>
      <c r="R30">
        <v>510</v>
      </c>
    </row>
    <row r="31" spans="1:18">
      <c r="A31">
        <v>551</v>
      </c>
      <c r="B31" s="2">
        <v>30</v>
      </c>
      <c r="C31" t="s">
        <v>47</v>
      </c>
      <c r="D31" s="13">
        <v>39328</v>
      </c>
      <c r="E31" s="13">
        <v>130604</v>
      </c>
      <c r="F31" s="13">
        <v>998331</v>
      </c>
      <c r="G31" s="13">
        <v>77490</v>
      </c>
      <c r="H31" s="13">
        <v>507423</v>
      </c>
      <c r="I31" s="13">
        <v>204642</v>
      </c>
      <c r="J31" s="13">
        <v>713254</v>
      </c>
      <c r="K31" s="13">
        <v>1425319</v>
      </c>
      <c r="L31" s="13">
        <v>675371</v>
      </c>
      <c r="M31" s="13">
        <v>1515399</v>
      </c>
      <c r="N31" s="13">
        <v>0</v>
      </c>
      <c r="O31" s="13">
        <v>502468</v>
      </c>
      <c r="P31" s="13">
        <v>299774</v>
      </c>
      <c r="Q31" s="13">
        <f t="shared" si="0"/>
        <v>5664084</v>
      </c>
      <c r="R31">
        <v>551</v>
      </c>
    </row>
    <row r="32" spans="1:18">
      <c r="A32">
        <v>512</v>
      </c>
      <c r="B32" s="2">
        <v>31</v>
      </c>
      <c r="C32" t="s">
        <v>48</v>
      </c>
      <c r="D32" s="13">
        <v>190190</v>
      </c>
      <c r="E32" s="13">
        <v>2152015</v>
      </c>
      <c r="F32" s="13">
        <v>6872868</v>
      </c>
      <c r="G32" s="13">
        <v>791733</v>
      </c>
      <c r="H32" s="13">
        <v>2101964</v>
      </c>
      <c r="I32" s="13">
        <v>1101666</v>
      </c>
      <c r="J32" s="13">
        <v>3267400</v>
      </c>
      <c r="K32" s="13">
        <v>6471030</v>
      </c>
      <c r="L32" s="13">
        <v>4819520</v>
      </c>
      <c r="M32" s="13">
        <v>11575790</v>
      </c>
      <c r="N32" s="13">
        <v>0</v>
      </c>
      <c r="O32" s="13">
        <v>6157648</v>
      </c>
      <c r="P32" s="13">
        <v>2318811</v>
      </c>
      <c r="Q32" s="13">
        <f t="shared" si="0"/>
        <v>41349605</v>
      </c>
      <c r="R32">
        <v>512</v>
      </c>
    </row>
    <row r="33" spans="1:18">
      <c r="A33">
        <v>513</v>
      </c>
      <c r="B33" s="2">
        <v>32</v>
      </c>
      <c r="C33" t="s">
        <v>49</v>
      </c>
      <c r="D33" s="13">
        <v>113485</v>
      </c>
      <c r="E33" s="13">
        <v>382693</v>
      </c>
      <c r="F33" s="13">
        <v>1157984</v>
      </c>
      <c r="G33" s="13">
        <v>498429</v>
      </c>
      <c r="H33" s="13">
        <v>324834</v>
      </c>
      <c r="I33" s="13">
        <v>169207</v>
      </c>
      <c r="J33" s="13">
        <v>645340</v>
      </c>
      <c r="K33" s="13">
        <v>1139381</v>
      </c>
      <c r="L33" s="13">
        <v>813378</v>
      </c>
      <c r="M33" s="13">
        <v>2150784</v>
      </c>
      <c r="N33" s="13">
        <v>0</v>
      </c>
      <c r="O33" s="13">
        <v>2087181</v>
      </c>
      <c r="P33" s="13">
        <v>321539</v>
      </c>
      <c r="Q33" s="13">
        <f t="shared" si="0"/>
        <v>8664854</v>
      </c>
      <c r="R33">
        <v>513</v>
      </c>
    </row>
    <row r="34" spans="1:18">
      <c r="A34">
        <v>514</v>
      </c>
      <c r="B34" s="2">
        <v>33</v>
      </c>
      <c r="C34" t="s">
        <v>50</v>
      </c>
      <c r="D34" s="13">
        <v>163324</v>
      </c>
      <c r="E34" s="13">
        <v>576172</v>
      </c>
      <c r="F34" s="13">
        <v>2061391</v>
      </c>
      <c r="G34" s="13">
        <v>301477</v>
      </c>
      <c r="H34" s="13">
        <v>953267</v>
      </c>
      <c r="I34" s="13">
        <v>342871</v>
      </c>
      <c r="J34" s="13">
        <v>1068164</v>
      </c>
      <c r="K34" s="13">
        <v>2364302</v>
      </c>
      <c r="L34" s="13">
        <v>2562407</v>
      </c>
      <c r="M34" s="13">
        <v>2500980</v>
      </c>
      <c r="N34" s="13">
        <v>0</v>
      </c>
      <c r="O34" s="13">
        <v>1484122</v>
      </c>
      <c r="P34" s="13">
        <v>777582</v>
      </c>
      <c r="Q34" s="13">
        <f t="shared" si="0"/>
        <v>12791757</v>
      </c>
      <c r="R34">
        <v>514</v>
      </c>
    </row>
    <row r="35" spans="1:18" ht="13.5" thickBot="1">
      <c r="B35" s="2">
        <v>34</v>
      </c>
      <c r="C35" s="9" t="s">
        <v>51</v>
      </c>
      <c r="D35" s="14">
        <f t="shared" ref="D35:Q35" si="3">SUM(D20:D34)</f>
        <v>5105436</v>
      </c>
      <c r="E35" s="14">
        <f t="shared" si="3"/>
        <v>17343823</v>
      </c>
      <c r="F35" s="14">
        <f t="shared" si="3"/>
        <v>60804557</v>
      </c>
      <c r="G35" s="14">
        <f t="shared" si="3"/>
        <v>8516659</v>
      </c>
      <c r="H35" s="14">
        <f t="shared" si="3"/>
        <v>40026343</v>
      </c>
      <c r="I35" s="14">
        <f t="shared" si="3"/>
        <v>23528675</v>
      </c>
      <c r="J35" s="14">
        <f t="shared" si="3"/>
        <v>42287086</v>
      </c>
      <c r="K35" s="14">
        <f t="shared" si="3"/>
        <v>105842104</v>
      </c>
      <c r="L35" s="14">
        <f t="shared" si="3"/>
        <v>69225377</v>
      </c>
      <c r="M35" s="14">
        <f t="shared" si="3"/>
        <v>138786333</v>
      </c>
      <c r="N35" s="14">
        <f t="shared" si="3"/>
        <v>0</v>
      </c>
      <c r="O35" s="14">
        <f t="shared" si="3"/>
        <v>85013357</v>
      </c>
      <c r="P35" s="14">
        <f t="shared" si="3"/>
        <v>30113602</v>
      </c>
      <c r="Q35" s="14">
        <f t="shared" si="3"/>
        <v>520751248</v>
      </c>
    </row>
    <row r="36" spans="1:18" ht="13.5" thickTop="1">
      <c r="B36" s="2">
        <v>35</v>
      </c>
      <c r="C36" s="11" t="s">
        <v>52</v>
      </c>
      <c r="D36" s="15">
        <f t="shared" ref="D36:M36" si="4">+D35/D13</f>
        <v>2.6603005544207761E-2</v>
      </c>
      <c r="E36" s="15">
        <f t="shared" si="4"/>
        <v>1.2289688573959255E-2</v>
      </c>
      <c r="F36" s="15">
        <f t="shared" si="4"/>
        <v>1.0205394523067833E-2</v>
      </c>
      <c r="G36" s="15">
        <f t="shared" si="4"/>
        <v>5.4736774790639681E-2</v>
      </c>
      <c r="H36" s="15">
        <f t="shared" si="4"/>
        <v>1.3292740663595187E-2</v>
      </c>
      <c r="I36" s="15">
        <f t="shared" si="4"/>
        <v>1.2223488394565047E-2</v>
      </c>
      <c r="J36" s="15">
        <f t="shared" si="4"/>
        <v>1.3424314063612585E-2</v>
      </c>
      <c r="K36" s="15">
        <f t="shared" si="4"/>
        <v>1.3089462919738106E-2</v>
      </c>
      <c r="L36" s="15">
        <f t="shared" si="4"/>
        <v>1.0801329792877731E-2</v>
      </c>
      <c r="M36" s="15">
        <f t="shared" si="4"/>
        <v>1.4006604643323727E-2</v>
      </c>
      <c r="N36" s="16"/>
      <c r="O36" s="15">
        <f>+O35/O13</f>
        <v>1.673191224959461E-2</v>
      </c>
      <c r="P36" s="15">
        <f>+P35/P13</f>
        <v>1.3225714107526996E-2</v>
      </c>
      <c r="Q36" s="15">
        <f>+Q35/Q13</f>
        <v>1.3190822168360285E-2</v>
      </c>
    </row>
    <row r="37" spans="1:18">
      <c r="B37" s="2"/>
      <c r="C37" t="s">
        <v>95</v>
      </c>
      <c r="D37" s="17">
        <f t="shared" ref="D37:M37" si="5">+D36*1000</f>
        <v>26.603005544207761</v>
      </c>
      <c r="E37" s="17">
        <f t="shared" si="5"/>
        <v>12.289688573959255</v>
      </c>
      <c r="F37" s="17">
        <f t="shared" si="5"/>
        <v>10.205394523067833</v>
      </c>
      <c r="G37" s="17">
        <f t="shared" si="5"/>
        <v>54.736774790639679</v>
      </c>
      <c r="H37" s="17">
        <f t="shared" si="5"/>
        <v>13.292740663595186</v>
      </c>
      <c r="I37" s="17">
        <f t="shared" si="5"/>
        <v>12.223488394565047</v>
      </c>
      <c r="J37" s="17">
        <f t="shared" si="5"/>
        <v>13.424314063612586</v>
      </c>
      <c r="K37" s="17">
        <f t="shared" si="5"/>
        <v>13.089462919738107</v>
      </c>
      <c r="L37" s="17">
        <f t="shared" si="5"/>
        <v>10.801329792877731</v>
      </c>
      <c r="M37" s="17">
        <f t="shared" si="5"/>
        <v>14.006604643323726</v>
      </c>
      <c r="N37" s="18"/>
      <c r="O37" s="17">
        <f>+O36*1000</f>
        <v>16.731912249594611</v>
      </c>
      <c r="P37" s="17">
        <f>+P36*1000</f>
        <v>13.225714107526995</v>
      </c>
      <c r="Q37" s="17">
        <f>+Q36*1000</f>
        <v>13.190822168360285</v>
      </c>
    </row>
    <row r="38" spans="1:18">
      <c r="C38" t="s">
        <v>88</v>
      </c>
      <c r="D38" s="17">
        <f>+D21/(D13/1000)</f>
        <v>0</v>
      </c>
      <c r="E38" s="17">
        <f>+E21/(E13/1000)</f>
        <v>6.8765860053144374</v>
      </c>
      <c r="F38" s="17">
        <f t="shared" ref="F38:Q38" si="6">+F21/(F13/1000)</f>
        <v>6.5385308690047799</v>
      </c>
      <c r="G38" s="17">
        <f t="shared" si="6"/>
        <v>28.715591318375505</v>
      </c>
      <c r="H38" s="17">
        <f t="shared" si="6"/>
        <v>9.9882689065248638</v>
      </c>
      <c r="I38" s="17">
        <f t="shared" si="6"/>
        <v>10.09848125124034</v>
      </c>
      <c r="J38" s="17">
        <f t="shared" si="6"/>
        <v>9.5602410384385959</v>
      </c>
      <c r="K38" s="17">
        <f t="shared" si="6"/>
        <v>9.8477604774838259</v>
      </c>
      <c r="L38" s="17">
        <f t="shared" si="6"/>
        <v>7.6146229783016546</v>
      </c>
      <c r="M38" s="17">
        <f t="shared" si="6"/>
        <v>10.514694708201484</v>
      </c>
      <c r="N38" s="17"/>
      <c r="O38" s="17">
        <f t="shared" si="6"/>
        <v>12.251589724756053</v>
      </c>
      <c r="P38" s="17">
        <f t="shared" si="6"/>
        <v>8.8663247101978211</v>
      </c>
      <c r="Q38" s="17">
        <f t="shared" si="6"/>
        <v>9.326243320349576</v>
      </c>
    </row>
    <row r="39" spans="1:18">
      <c r="C39" t="s">
        <v>92</v>
      </c>
      <c r="D39" s="17">
        <f>+D37-D38</f>
        <v>26.603005544207761</v>
      </c>
      <c r="E39" s="17">
        <f>+E37-E38</f>
        <v>5.4131025686448178</v>
      </c>
      <c r="F39" s="17">
        <f>+F37-F38</f>
        <v>3.6668636540630528</v>
      </c>
      <c r="G39" s="17">
        <f t="shared" ref="G39:Q39" si="7">+G37-G38</f>
        <v>26.021183472264173</v>
      </c>
      <c r="H39" s="17">
        <f t="shared" si="7"/>
        <v>3.3044717570703224</v>
      </c>
      <c r="I39" s="17">
        <f t="shared" si="7"/>
        <v>2.1250071433247069</v>
      </c>
      <c r="J39" s="17">
        <f t="shared" si="7"/>
        <v>3.8640730251739903</v>
      </c>
      <c r="K39" s="17">
        <f t="shared" si="7"/>
        <v>3.2417024422542813</v>
      </c>
      <c r="L39" s="17">
        <f t="shared" si="7"/>
        <v>3.186706814576076</v>
      </c>
      <c r="M39" s="17">
        <f t="shared" si="7"/>
        <v>3.4919099351222425</v>
      </c>
      <c r="N39" s="17">
        <f t="shared" si="7"/>
        <v>0</v>
      </c>
      <c r="O39" s="17">
        <f t="shared" si="7"/>
        <v>4.4803225248385576</v>
      </c>
      <c r="P39" s="17">
        <f t="shared" si="7"/>
        <v>4.3593893973291742</v>
      </c>
      <c r="Q39" s="17">
        <f t="shared" si="7"/>
        <v>3.8645788480107086</v>
      </c>
    </row>
    <row r="40" spans="1:18">
      <c r="C40" s="67" t="s">
        <v>89</v>
      </c>
      <c r="D40" s="68">
        <f>+(((D35-D24-D28-D29)*0.2)+D29)/(D13/1000)</f>
        <v>1.568611655342032</v>
      </c>
      <c r="E40" s="68">
        <f>+(((E35-E21-E28-E29)*0.2)+E29)/(E13/1000)</f>
        <v>1.0826205137289637</v>
      </c>
      <c r="F40" s="68">
        <f t="shared" ref="F40:Q40" si="8">+(((F35-F21-F28-F29)*0.2)+F29)/(F13/1000)</f>
        <v>0.73337273081261078</v>
      </c>
      <c r="G40" s="68">
        <f t="shared" si="8"/>
        <v>5.2042366944528355</v>
      </c>
      <c r="H40" s="68">
        <f t="shared" si="8"/>
        <v>0.66087176862739505</v>
      </c>
      <c r="I40" s="68">
        <f t="shared" si="8"/>
        <v>0.42498906421926841</v>
      </c>
      <c r="J40" s="68">
        <f t="shared" si="8"/>
        <v>0.772790478334064</v>
      </c>
      <c r="K40" s="68">
        <f t="shared" si="8"/>
        <v>0.64831973667254761</v>
      </c>
      <c r="L40" s="68">
        <f t="shared" si="8"/>
        <v>0.63734136291521515</v>
      </c>
      <c r="M40" s="68">
        <f t="shared" si="8"/>
        <v>0.69765916294222163</v>
      </c>
      <c r="N40" s="68"/>
      <c r="O40" s="68">
        <f t="shared" si="8"/>
        <v>0.89596542824702119</v>
      </c>
      <c r="P40" s="68">
        <f t="shared" si="8"/>
        <v>0.87187787946583462</v>
      </c>
      <c r="Q40" s="68">
        <f t="shared" si="8"/>
        <v>0.77269297885944987</v>
      </c>
    </row>
    <row r="41" spans="1:18">
      <c r="C41" s="69" t="s">
        <v>93</v>
      </c>
      <c r="D41" s="70">
        <f>+(((D35-D24-D28-D29)*0.8)+D28)/(D13/1000)</f>
        <v>6.2995101921714127</v>
      </c>
      <c r="E41" s="70">
        <f t="shared" ref="E41:Q41" si="9">+(((E35-E21-E28-E29)*0.8)+E28)/(E13/1000)</f>
        <v>4.3304820549158549</v>
      </c>
      <c r="F41" s="70">
        <f t="shared" si="9"/>
        <v>2.9334909232504431</v>
      </c>
      <c r="G41" s="70">
        <f t="shared" si="9"/>
        <v>20.816946777811342</v>
      </c>
      <c r="H41" s="70">
        <f t="shared" si="9"/>
        <v>2.6435999884429271</v>
      </c>
      <c r="I41" s="70">
        <f t="shared" si="9"/>
        <v>1.7000180791054376</v>
      </c>
      <c r="J41" s="70">
        <f t="shared" si="9"/>
        <v>3.0912825468399263</v>
      </c>
      <c r="K41" s="70">
        <f t="shared" si="9"/>
        <v>2.593382705581734</v>
      </c>
      <c r="L41" s="70">
        <f t="shared" si="9"/>
        <v>2.5493654516608606</v>
      </c>
      <c r="M41" s="70">
        <f t="shared" si="9"/>
        <v>2.7942507721800229</v>
      </c>
      <c r="N41" s="70" t="e">
        <f t="shared" si="9"/>
        <v>#DIV/0!</v>
      </c>
      <c r="O41" s="70">
        <f t="shared" si="9"/>
        <v>3.5843570965915368</v>
      </c>
      <c r="P41" s="70">
        <f t="shared" si="9"/>
        <v>3.4875115178633385</v>
      </c>
      <c r="Q41" s="70">
        <f t="shared" si="9"/>
        <v>3.0918858691512585</v>
      </c>
    </row>
    <row r="42" spans="1:18" ht="13.5" thickBot="1">
      <c r="B42" s="2"/>
      <c r="C42" s="9" t="s">
        <v>53</v>
      </c>
      <c r="D42" s="14">
        <f>+D35-D24</f>
        <v>1509987</v>
      </c>
      <c r="E42" s="14">
        <f t="shared" ref="E42:Q42" si="10">+E35-E21</f>
        <v>7639241</v>
      </c>
      <c r="F42" s="14">
        <f t="shared" si="10"/>
        <v>21847467</v>
      </c>
      <c r="G42" s="14">
        <f t="shared" si="10"/>
        <v>4048714</v>
      </c>
      <c r="H42" s="14">
        <f t="shared" si="10"/>
        <v>9950237</v>
      </c>
      <c r="I42" s="14">
        <f t="shared" si="10"/>
        <v>4090371</v>
      </c>
      <c r="J42" s="14">
        <f t="shared" si="10"/>
        <v>12171973</v>
      </c>
      <c r="K42" s="14">
        <f t="shared" si="10"/>
        <v>26212581</v>
      </c>
      <c r="L42" s="14">
        <f t="shared" si="10"/>
        <v>20423502</v>
      </c>
      <c r="M42" s="14">
        <f t="shared" si="10"/>
        <v>34600061</v>
      </c>
      <c r="N42" s="14">
        <f t="shared" si="10"/>
        <v>0</v>
      </c>
      <c r="O42" s="14">
        <f t="shared" si="10"/>
        <v>22764120</v>
      </c>
      <c r="P42" s="14">
        <f t="shared" si="10"/>
        <v>9925885</v>
      </c>
      <c r="Q42" s="14">
        <f t="shared" si="10"/>
        <v>152567007</v>
      </c>
    </row>
    <row r="43" spans="1:18" ht="13.5" thickTop="1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/>
      <c r="O43" s="3" t="s">
        <v>55</v>
      </c>
      <c r="P43" s="3" t="s">
        <v>55</v>
      </c>
      <c r="Q43" s="3" t="s">
        <v>55</v>
      </c>
    </row>
    <row r="44" spans="1:18">
      <c r="B44" s="2">
        <v>37</v>
      </c>
      <c r="C44" t="s">
        <v>56</v>
      </c>
      <c r="D44" s="3"/>
      <c r="E44" s="3" t="s">
        <v>58</v>
      </c>
      <c r="F44" s="3" t="s">
        <v>58</v>
      </c>
      <c r="G44" s="3"/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/>
      <c r="O44" s="3" t="s">
        <v>58</v>
      </c>
      <c r="P44" s="3" t="s">
        <v>58</v>
      </c>
      <c r="Q44" s="3" t="s">
        <v>58</v>
      </c>
    </row>
    <row r="45" spans="1:18">
      <c r="B45" s="2">
        <v>38</v>
      </c>
      <c r="C45" t="s">
        <v>59</v>
      </c>
      <c r="D45" s="13"/>
      <c r="E45" s="13">
        <v>657283</v>
      </c>
      <c r="F45" s="13">
        <v>4191858</v>
      </c>
      <c r="G45" s="13"/>
      <c r="H45" s="13">
        <v>1388292</v>
      </c>
      <c r="I45" s="13">
        <v>882975</v>
      </c>
      <c r="J45" s="13">
        <v>1382719</v>
      </c>
      <c r="K45" s="13">
        <v>3653986</v>
      </c>
      <c r="L45" s="13">
        <v>2904681</v>
      </c>
      <c r="M45" s="13">
        <v>5646956</v>
      </c>
      <c r="N45" s="13"/>
      <c r="O45" s="13">
        <v>2609994</v>
      </c>
      <c r="P45" s="13">
        <v>1701429</v>
      </c>
      <c r="Q45" s="13">
        <f>SUM(D45:J45)+SUM(L45:P45)</f>
        <v>21366187</v>
      </c>
    </row>
    <row r="46" spans="1:18">
      <c r="B46" s="2">
        <v>39</v>
      </c>
      <c r="C46" t="s">
        <v>60</v>
      </c>
      <c r="D46" s="13"/>
      <c r="E46" s="13">
        <v>12104</v>
      </c>
      <c r="F46" s="13">
        <v>7769</v>
      </c>
      <c r="G46" s="13"/>
      <c r="H46" s="13">
        <v>11575</v>
      </c>
      <c r="I46" s="13">
        <v>11465</v>
      </c>
      <c r="J46" s="13">
        <v>11367</v>
      </c>
      <c r="K46" s="13">
        <v>11470</v>
      </c>
      <c r="L46" s="13">
        <v>11534</v>
      </c>
      <c r="M46" s="13">
        <v>9293</v>
      </c>
      <c r="N46" s="13"/>
      <c r="O46" s="13">
        <v>9969</v>
      </c>
      <c r="P46" s="13">
        <v>7976</v>
      </c>
      <c r="Q46" s="19">
        <f>+(E46*E45+F46*F45+H46*H45+I46*I45+J46*J45+L46*L45+M46*M45+O46*O45+P46*P45)/Q45</f>
        <v>9735.0937738212251</v>
      </c>
    </row>
    <row r="47" spans="1:18">
      <c r="B47" s="2">
        <v>40</v>
      </c>
      <c r="C47" t="s">
        <v>61</v>
      </c>
      <c r="D47" s="20"/>
      <c r="E47" s="20">
        <v>13.680999999999999</v>
      </c>
      <c r="F47" s="20">
        <v>8.6720000000000006</v>
      </c>
      <c r="G47" s="20"/>
      <c r="H47" s="20">
        <v>21.128</v>
      </c>
      <c r="I47" s="20">
        <v>21.128</v>
      </c>
      <c r="J47" s="20">
        <v>21.128</v>
      </c>
      <c r="K47" s="20">
        <v>21.128</v>
      </c>
      <c r="L47" s="20">
        <v>14.823</v>
      </c>
      <c r="M47" s="20">
        <v>17.802</v>
      </c>
      <c r="N47" s="20"/>
      <c r="O47" s="20">
        <v>23.24</v>
      </c>
      <c r="P47" s="20">
        <v>11.33</v>
      </c>
      <c r="Q47" s="41"/>
    </row>
    <row r="48" spans="1:18">
      <c r="B48" s="2">
        <v>41</v>
      </c>
      <c r="C48" t="s">
        <v>62</v>
      </c>
      <c r="D48" s="20"/>
      <c r="E48" s="20">
        <v>14.682</v>
      </c>
      <c r="F48" s="20">
        <v>9.1959999999999997</v>
      </c>
      <c r="G48" s="20"/>
      <c r="H48" s="20">
        <v>21.603000000000002</v>
      </c>
      <c r="I48" s="20">
        <v>21.984999999999999</v>
      </c>
      <c r="J48" s="20">
        <v>21.571000000000002</v>
      </c>
      <c r="K48" s="20">
        <v>21.683</v>
      </c>
      <c r="L48" s="20">
        <v>16.678000000000001</v>
      </c>
      <c r="M48" s="20">
        <v>18.332000000000001</v>
      </c>
      <c r="N48" s="20"/>
      <c r="O48" s="20">
        <v>23.344000000000001</v>
      </c>
      <c r="P48" s="20">
        <v>11.785</v>
      </c>
      <c r="Q48" s="41"/>
    </row>
    <row r="49" spans="2:17">
      <c r="B49" s="2">
        <v>42</v>
      </c>
      <c r="C49" t="s">
        <v>63</v>
      </c>
      <c r="D49" s="20"/>
      <c r="E49" s="20">
        <v>0.60699999999999998</v>
      </c>
      <c r="F49" s="20">
        <v>0.59199999999999997</v>
      </c>
      <c r="G49" s="20"/>
      <c r="H49" s="20">
        <v>0.93300000000000005</v>
      </c>
      <c r="I49" s="20">
        <v>0.95899999999999996</v>
      </c>
      <c r="J49" s="20">
        <v>0.94899999999999995</v>
      </c>
      <c r="K49" s="20">
        <v>0.94499999999999995</v>
      </c>
      <c r="L49" s="20">
        <v>0.72299999999999998</v>
      </c>
      <c r="M49" s="20">
        <v>0.98599999999999999</v>
      </c>
      <c r="N49" s="20"/>
      <c r="O49" s="20">
        <v>1.171</v>
      </c>
      <c r="P49" s="20">
        <v>0.73899999999999999</v>
      </c>
      <c r="Q49" s="41"/>
    </row>
    <row r="50" spans="2:17">
      <c r="B50" s="2">
        <v>43</v>
      </c>
      <c r="C50" t="s">
        <v>64</v>
      </c>
      <c r="D50" s="20"/>
      <c r="E50" s="20">
        <v>0</v>
      </c>
      <c r="F50" s="20">
        <v>0</v>
      </c>
      <c r="G50" s="20"/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/>
      <c r="O50" s="20">
        <v>0</v>
      </c>
      <c r="P50" s="20">
        <v>0</v>
      </c>
      <c r="Q50" s="41"/>
    </row>
    <row r="51" spans="2:17">
      <c r="B51" s="2">
        <v>36</v>
      </c>
      <c r="C51" t="s">
        <v>54</v>
      </c>
      <c r="D51" s="3"/>
      <c r="E51" s="3"/>
      <c r="F51" s="3"/>
      <c r="G51" s="3" t="s">
        <v>65</v>
      </c>
      <c r="H51" s="3"/>
      <c r="I51" s="3"/>
      <c r="J51" s="3"/>
      <c r="K51" s="3"/>
      <c r="L51" s="3"/>
      <c r="M51" s="3"/>
      <c r="N51" s="3"/>
      <c r="O51" s="3" t="s">
        <v>65</v>
      </c>
      <c r="Q51" s="3" t="s">
        <v>65</v>
      </c>
    </row>
    <row r="52" spans="2:17">
      <c r="B52" s="2">
        <v>37</v>
      </c>
      <c r="C52" t="s">
        <v>56</v>
      </c>
      <c r="D52" s="3"/>
      <c r="E52" s="3"/>
      <c r="F52" s="3"/>
      <c r="G52" s="3" t="s">
        <v>66</v>
      </c>
      <c r="H52" s="3"/>
      <c r="I52" s="3"/>
      <c r="J52" s="3"/>
      <c r="K52" s="3"/>
      <c r="L52" s="3"/>
      <c r="M52" s="3"/>
      <c r="N52" s="3"/>
      <c r="O52" s="3" t="s">
        <v>66</v>
      </c>
      <c r="Q52" s="3" t="s">
        <v>66</v>
      </c>
    </row>
    <row r="53" spans="2:17">
      <c r="B53" s="2">
        <v>38</v>
      </c>
      <c r="C53" t="s">
        <v>59</v>
      </c>
      <c r="D53" s="13"/>
      <c r="E53" s="13"/>
      <c r="F53" s="13"/>
      <c r="G53" s="13">
        <v>1984906</v>
      </c>
      <c r="H53" s="13"/>
      <c r="I53" s="13"/>
      <c r="J53" s="13"/>
      <c r="K53" s="13"/>
      <c r="L53" s="13"/>
      <c r="M53" s="13"/>
      <c r="N53" s="13"/>
      <c r="O53" s="13">
        <v>87050</v>
      </c>
      <c r="Q53" s="36">
        <f>SUM(D53:J53)+SUM(L53:P53)</f>
        <v>2071956</v>
      </c>
    </row>
    <row r="54" spans="2:17">
      <c r="B54" s="2">
        <v>39</v>
      </c>
      <c r="C54" t="s">
        <v>60</v>
      </c>
      <c r="D54" s="13"/>
      <c r="E54" s="13"/>
      <c r="F54" s="13"/>
      <c r="G54" s="13">
        <v>1021</v>
      </c>
      <c r="H54" s="13"/>
      <c r="I54" s="13"/>
      <c r="J54" s="13"/>
      <c r="K54" s="13"/>
      <c r="L54" s="13"/>
      <c r="M54" s="13"/>
      <c r="N54" s="13"/>
      <c r="O54" s="13">
        <v>1040</v>
      </c>
      <c r="Q54" s="19">
        <f>+(G54*G53+O54*O53)/Q53</f>
        <v>1021.7982553683572</v>
      </c>
    </row>
    <row r="55" spans="2:17">
      <c r="B55" s="2">
        <v>40</v>
      </c>
      <c r="C55" t="s">
        <v>61</v>
      </c>
      <c r="D55" s="20"/>
      <c r="E55" s="20"/>
      <c r="F55" s="20"/>
      <c r="G55" s="20">
        <v>2.2509999999999999</v>
      </c>
      <c r="H55" s="20"/>
      <c r="I55" s="20"/>
      <c r="J55" s="20"/>
      <c r="K55" s="20"/>
      <c r="L55" s="20"/>
      <c r="M55" s="20"/>
      <c r="N55" s="20"/>
      <c r="O55" s="20">
        <v>15.180999999999999</v>
      </c>
      <c r="P55" s="20"/>
      <c r="Q55" s="41"/>
    </row>
    <row r="56" spans="2:17">
      <c r="B56" s="2">
        <v>41</v>
      </c>
      <c r="C56" t="s">
        <v>62</v>
      </c>
      <c r="D56" s="20"/>
      <c r="E56" s="20"/>
      <c r="F56" s="20"/>
      <c r="G56" s="20">
        <v>2.2509999999999999</v>
      </c>
      <c r="H56" s="20"/>
      <c r="I56" s="20"/>
      <c r="J56" s="20"/>
      <c r="K56" s="20"/>
      <c r="L56" s="20"/>
      <c r="M56" s="20"/>
      <c r="N56" s="20"/>
      <c r="O56" s="20">
        <v>15.180999999999999</v>
      </c>
      <c r="P56" s="20"/>
      <c r="Q56" s="41"/>
    </row>
    <row r="57" spans="2:17">
      <c r="B57" s="2">
        <v>42</v>
      </c>
      <c r="C57" t="s">
        <v>63</v>
      </c>
      <c r="D57" s="20"/>
      <c r="E57" s="20"/>
      <c r="F57" s="20"/>
      <c r="G57" s="20">
        <v>2.2050000000000001</v>
      </c>
      <c r="H57" s="20"/>
      <c r="I57" s="20"/>
      <c r="J57" s="20"/>
      <c r="K57" s="20"/>
      <c r="L57" s="20"/>
      <c r="M57" s="20"/>
      <c r="N57" s="20"/>
      <c r="O57" s="20">
        <v>14.593</v>
      </c>
      <c r="P57" s="20"/>
      <c r="Q57" s="41"/>
    </row>
    <row r="58" spans="2:17">
      <c r="B58" s="2">
        <v>43</v>
      </c>
      <c r="C58" t="s">
        <v>64</v>
      </c>
      <c r="D58" s="20"/>
      <c r="E58" s="20"/>
      <c r="F58" s="20"/>
      <c r="G58" s="20">
        <v>2.9000000000000001E-2</v>
      </c>
      <c r="H58" s="20"/>
      <c r="I58" s="20"/>
      <c r="J58" s="20"/>
      <c r="K58" s="20"/>
      <c r="L58" s="20"/>
      <c r="M58" s="20"/>
      <c r="N58" s="20"/>
      <c r="O58" s="20">
        <v>1.2E-2</v>
      </c>
      <c r="P58" s="20"/>
      <c r="Q58" s="41"/>
    </row>
    <row r="59" spans="2:17">
      <c r="B59" s="2">
        <v>36</v>
      </c>
      <c r="C59" t="s">
        <v>54</v>
      </c>
      <c r="D59" s="20"/>
      <c r="E59" s="21" t="s">
        <v>67</v>
      </c>
      <c r="F59" s="21" t="s">
        <v>67</v>
      </c>
      <c r="G59" s="3"/>
      <c r="H59" s="3" t="s">
        <v>67</v>
      </c>
      <c r="I59" s="21" t="s">
        <v>67</v>
      </c>
      <c r="J59" s="21" t="s">
        <v>67</v>
      </c>
      <c r="K59" s="21" t="s">
        <v>67</v>
      </c>
      <c r="L59" s="21" t="s">
        <v>67</v>
      </c>
      <c r="M59" s="21" t="s">
        <v>67</v>
      </c>
      <c r="N59" s="3"/>
      <c r="O59" s="3"/>
      <c r="P59" s="3" t="s">
        <v>67</v>
      </c>
      <c r="Q59" s="3" t="s">
        <v>67</v>
      </c>
    </row>
    <row r="60" spans="2:17">
      <c r="B60" s="2">
        <v>37</v>
      </c>
      <c r="C60" t="s">
        <v>56</v>
      </c>
      <c r="D60" s="20"/>
      <c r="E60" s="21" t="s">
        <v>70</v>
      </c>
      <c r="F60" s="21" t="s">
        <v>70</v>
      </c>
      <c r="G60" s="3"/>
      <c r="H60" s="3" t="s">
        <v>70</v>
      </c>
      <c r="I60" s="21" t="s">
        <v>70</v>
      </c>
      <c r="J60" s="21" t="s">
        <v>70</v>
      </c>
      <c r="K60" s="21" t="s">
        <v>70</v>
      </c>
      <c r="L60" s="21" t="s">
        <v>70</v>
      </c>
      <c r="M60" s="21" t="s">
        <v>70</v>
      </c>
      <c r="N60" s="3"/>
      <c r="O60" s="3"/>
      <c r="P60" s="3" t="s">
        <v>70</v>
      </c>
      <c r="Q60" s="3" t="s">
        <v>70</v>
      </c>
    </row>
    <row r="61" spans="2:17">
      <c r="B61" s="2">
        <v>38</v>
      </c>
      <c r="C61" t="s">
        <v>59</v>
      </c>
      <c r="D61" s="22"/>
      <c r="E61" s="22">
        <v>1681</v>
      </c>
      <c r="F61" s="22">
        <v>13761</v>
      </c>
      <c r="G61" s="5"/>
      <c r="H61" s="5">
        <v>2700</v>
      </c>
      <c r="I61" s="22">
        <v>856</v>
      </c>
      <c r="J61" s="22">
        <v>9686</v>
      </c>
      <c r="K61" s="5">
        <v>13242</v>
      </c>
      <c r="L61" s="22">
        <v>11125</v>
      </c>
      <c r="M61" s="22">
        <v>22377</v>
      </c>
      <c r="N61" s="5"/>
      <c r="O61" s="5"/>
      <c r="P61" s="5">
        <v>4860</v>
      </c>
      <c r="Q61" s="13">
        <f>SUM(D61:J61)+SUM(L61:P61)</f>
        <v>67046</v>
      </c>
    </row>
    <row r="62" spans="2:17">
      <c r="B62" s="2">
        <v>39</v>
      </c>
      <c r="C62" t="s">
        <v>60</v>
      </c>
      <c r="D62" s="22"/>
      <c r="E62" s="22">
        <v>140000</v>
      </c>
      <c r="F62" s="22">
        <v>140000</v>
      </c>
      <c r="G62" s="5"/>
      <c r="H62" s="5">
        <v>140000</v>
      </c>
      <c r="I62" s="22">
        <v>140000</v>
      </c>
      <c r="J62" s="22">
        <v>140000</v>
      </c>
      <c r="K62" s="22">
        <v>140000</v>
      </c>
      <c r="L62" s="22">
        <v>140000</v>
      </c>
      <c r="M62" s="22">
        <v>140000</v>
      </c>
      <c r="N62" s="5"/>
      <c r="O62" s="5"/>
      <c r="P62" s="5">
        <v>140000</v>
      </c>
      <c r="Q62" s="19">
        <f>+(E62*E61+F62*F61+H62*H61+I62*I61+J62*J61+L62*L61+M62*M61+O62*O61+P62*P61)/Q61</f>
        <v>140000</v>
      </c>
    </row>
    <row r="63" spans="2:17">
      <c r="B63" s="2">
        <v>40</v>
      </c>
      <c r="C63" t="s">
        <v>61</v>
      </c>
      <c r="D63" s="20"/>
      <c r="E63" s="20">
        <v>35.338000000000001</v>
      </c>
      <c r="F63" s="20">
        <v>30.895</v>
      </c>
      <c r="G63" s="20"/>
      <c r="H63" s="20">
        <v>31.28</v>
      </c>
      <c r="I63" s="20">
        <v>31.28</v>
      </c>
      <c r="J63" s="20">
        <v>31.28</v>
      </c>
      <c r="K63" s="20">
        <v>31.28</v>
      </c>
      <c r="L63" s="20">
        <v>32.356999999999999</v>
      </c>
      <c r="M63" s="20">
        <v>33.993000000000002</v>
      </c>
      <c r="N63" s="20"/>
      <c r="O63" s="20"/>
      <c r="P63" s="20">
        <v>31.858000000000001</v>
      </c>
      <c r="Q63" s="41"/>
    </row>
    <row r="64" spans="2:17">
      <c r="B64" s="2">
        <v>41</v>
      </c>
      <c r="C64" t="s">
        <v>62</v>
      </c>
      <c r="D64" s="20"/>
      <c r="E64" s="20">
        <v>32.281999999999996</v>
      </c>
      <c r="F64" s="20">
        <v>29.789000000000001</v>
      </c>
      <c r="G64" s="20"/>
      <c r="H64" s="20">
        <v>31.314</v>
      </c>
      <c r="I64" s="20">
        <v>30.22</v>
      </c>
      <c r="J64" s="20">
        <v>29.74</v>
      </c>
      <c r="K64" s="20">
        <v>30.091999999999999</v>
      </c>
      <c r="L64" s="20">
        <v>32.033999999999999</v>
      </c>
      <c r="M64" s="20">
        <v>30.084</v>
      </c>
      <c r="N64" s="20"/>
      <c r="O64" s="20"/>
      <c r="P64" s="20">
        <v>27.164999999999999</v>
      </c>
      <c r="Q64" s="41"/>
    </row>
    <row r="65" spans="2:18">
      <c r="B65" s="2">
        <v>42</v>
      </c>
      <c r="C65" t="s">
        <v>63</v>
      </c>
      <c r="D65" s="20"/>
      <c r="E65" s="20">
        <v>5.4909999999999997</v>
      </c>
      <c r="F65" s="20">
        <v>5.0659999999999998</v>
      </c>
      <c r="G65" s="20"/>
      <c r="H65" s="20">
        <v>5.3259999999999996</v>
      </c>
      <c r="I65" s="20">
        <v>5.14</v>
      </c>
      <c r="J65" s="20">
        <v>5.0579999999999998</v>
      </c>
      <c r="K65" s="20">
        <v>5.1180000000000003</v>
      </c>
      <c r="L65" s="20">
        <v>5.4480000000000004</v>
      </c>
      <c r="M65" s="20">
        <v>5.1159999999999997</v>
      </c>
      <c r="N65" s="20"/>
      <c r="O65" s="20"/>
      <c r="P65" s="20">
        <v>4.62</v>
      </c>
      <c r="Q65" s="41"/>
    </row>
    <row r="66" spans="2:18">
      <c r="B66" s="2">
        <v>43</v>
      </c>
      <c r="C66" t="s">
        <v>64</v>
      </c>
      <c r="D66" s="20"/>
      <c r="E66" s="20">
        <v>0</v>
      </c>
      <c r="F66" s="20">
        <v>0</v>
      </c>
      <c r="G66" s="20"/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/>
      <c r="O66" s="20"/>
      <c r="P66" s="20">
        <v>0</v>
      </c>
      <c r="Q66" s="41"/>
    </row>
    <row r="67" spans="2:18" ht="13.5" thickBot="1">
      <c r="B67" s="2">
        <v>44</v>
      </c>
      <c r="C67" s="23" t="s">
        <v>71</v>
      </c>
      <c r="D67" s="24">
        <f t="shared" ref="D67:M67" si="11">+((D45*2000*D46)+(D53*1000*D54)+(D62*42*D61))/D13</f>
        <v>0</v>
      </c>
      <c r="E67" s="24">
        <f t="shared" si="11"/>
        <v>11281.765203897254</v>
      </c>
      <c r="F67" s="24">
        <f t="shared" si="11"/>
        <v>10945.473085960577</v>
      </c>
      <c r="G67" s="24">
        <f t="shared" si="11"/>
        <v>13024.937021588376</v>
      </c>
      <c r="H67" s="24">
        <f t="shared" si="11"/>
        <v>10678.614665593763</v>
      </c>
      <c r="I67" s="24">
        <f t="shared" si="11"/>
        <v>10521.026326918021</v>
      </c>
      <c r="J67" s="24">
        <f t="shared" si="11"/>
        <v>9997.2436596776479</v>
      </c>
      <c r="K67" s="24">
        <f t="shared" si="11"/>
        <v>10375.926477859288</v>
      </c>
      <c r="L67" s="24">
        <f t="shared" si="11"/>
        <v>10465.116428729243</v>
      </c>
      <c r="M67" s="24">
        <f t="shared" si="11"/>
        <v>10605.487130770283</v>
      </c>
      <c r="N67" s="24"/>
      <c r="O67" s="24">
        <f>+((O45*2000*O46)+(O53*1000*O54)+(O62*42*O61))/O13</f>
        <v>10259.694053290837</v>
      </c>
      <c r="P67" s="24">
        <f>+((P45*2000*P46)+(P53*1000*P54)+(P62*42*P61))/P13</f>
        <v>11932.801648558698</v>
      </c>
      <c r="Q67" s="24">
        <f>+((Q45*2000*Q46)+(Q53*1000*Q54)+(Q62*42*Q61))/Q13</f>
        <v>10601.140600604875</v>
      </c>
    </row>
    <row r="68" spans="2:18" ht="13.5" thickTop="1">
      <c r="R68" s="66"/>
    </row>
  </sheetData>
  <phoneticPr fontId="0" type="noConversion"/>
  <pageMargins left="0.5" right="0.5" top="1" bottom="0.75" header="0.5" footer="0.5"/>
  <pageSetup scale="46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75" workbookViewId="0">
      <pane xSplit="3" ySplit="1" topLeftCell="D17" activePane="bottomRight" state="frozen"/>
      <selection activeCell="R1" sqref="R1:R65536"/>
      <selection pane="topRight" activeCell="R1" sqref="R1:R65536"/>
      <selection pane="bottomLeft" activeCell="R1" sqref="R1:R65536"/>
      <selection pane="bottomRight" activeCell="D43" sqref="D43"/>
    </sheetView>
  </sheetViews>
  <sheetFormatPr defaultRowHeight="12.75"/>
  <cols>
    <col min="2" max="2" width="8.85546875" customWidth="1"/>
    <col min="3" max="3" width="46.7109375" bestFit="1" customWidth="1"/>
    <col min="4" max="17" width="14.7109375" customWidth="1"/>
  </cols>
  <sheetData>
    <row r="1" spans="1:18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98</v>
      </c>
    </row>
    <row r="2" spans="1:18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17</v>
      </c>
      <c r="O2" s="3" t="s">
        <v>16</v>
      </c>
      <c r="P2" s="3" t="s">
        <v>16</v>
      </c>
      <c r="Q2" s="3"/>
    </row>
    <row r="3" spans="1:18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21</v>
      </c>
      <c r="N3" s="3" t="s">
        <v>20</v>
      </c>
      <c r="O3" s="3" t="s">
        <v>20</v>
      </c>
      <c r="P3" s="3" t="s">
        <v>22</v>
      </c>
      <c r="Q3" s="3"/>
    </row>
    <row r="4" spans="1:18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1978</v>
      </c>
      <c r="I4">
        <v>1980</v>
      </c>
      <c r="J4">
        <v>1983</v>
      </c>
      <c r="K4">
        <v>1978</v>
      </c>
      <c r="L4">
        <v>1974</v>
      </c>
      <c r="M4">
        <v>1974</v>
      </c>
      <c r="N4">
        <v>1972</v>
      </c>
      <c r="O4">
        <v>1963</v>
      </c>
      <c r="P4">
        <v>1978</v>
      </c>
    </row>
    <row r="5" spans="1:18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1978</v>
      </c>
      <c r="I5">
        <v>1980</v>
      </c>
      <c r="J5">
        <v>1983</v>
      </c>
      <c r="K5">
        <v>1983</v>
      </c>
      <c r="L5">
        <v>1977</v>
      </c>
      <c r="M5">
        <v>1979</v>
      </c>
      <c r="N5">
        <v>1972</v>
      </c>
      <c r="O5">
        <v>1971</v>
      </c>
      <c r="P5">
        <v>1978</v>
      </c>
    </row>
    <row r="6" spans="1:18">
      <c r="B6" s="2">
        <v>5</v>
      </c>
      <c r="C6" t="s">
        <v>25</v>
      </c>
      <c r="D6" s="4">
        <v>26.1</v>
      </c>
      <c r="E6" s="4">
        <v>188.64</v>
      </c>
      <c r="F6" s="4">
        <v>816.77</v>
      </c>
      <c r="G6" s="4">
        <v>251.64</v>
      </c>
      <c r="H6" s="4">
        <v>418.5</v>
      </c>
      <c r="I6" s="4">
        <v>269.22000000000003</v>
      </c>
      <c r="J6" s="4">
        <v>446.4</v>
      </c>
      <c r="K6" s="4">
        <v>1134.1199999999999</v>
      </c>
      <c r="L6" s="4">
        <v>892.8</v>
      </c>
      <c r="M6" s="4">
        <v>1518</v>
      </c>
      <c r="N6" s="4">
        <v>16</v>
      </c>
      <c r="O6" s="4">
        <v>707.2</v>
      </c>
      <c r="P6" s="4">
        <v>289.66000000000003</v>
      </c>
      <c r="Q6" s="4">
        <f>SUM(D6:J6)+SUM(L6:P6)</f>
        <v>5840.93</v>
      </c>
    </row>
    <row r="7" spans="1:18">
      <c r="B7" s="2">
        <v>6</v>
      </c>
      <c r="C7" t="s">
        <v>26</v>
      </c>
      <c r="D7" s="5">
        <v>24</v>
      </c>
      <c r="E7" s="5">
        <v>184</v>
      </c>
      <c r="F7" s="5">
        <v>807</v>
      </c>
      <c r="G7" s="5">
        <v>225</v>
      </c>
      <c r="H7" s="5">
        <v>400</v>
      </c>
      <c r="I7" s="5">
        <v>336</v>
      </c>
      <c r="J7" s="5">
        <v>421</v>
      </c>
      <c r="K7" s="5">
        <v>1245</v>
      </c>
      <c r="L7" s="5">
        <v>857</v>
      </c>
      <c r="M7" s="5">
        <v>1555</v>
      </c>
      <c r="N7" s="5">
        <v>16</v>
      </c>
      <c r="O7" s="5">
        <v>726</v>
      </c>
      <c r="P7" s="5">
        <v>338</v>
      </c>
      <c r="Q7" s="6">
        <f>SUM(D7:J7)+SUM(L7:P7)</f>
        <v>5889</v>
      </c>
    </row>
    <row r="8" spans="1:18">
      <c r="B8" s="2">
        <v>7</v>
      </c>
      <c r="C8" t="s">
        <v>27</v>
      </c>
      <c r="D8" s="5">
        <v>8457</v>
      </c>
      <c r="E8" s="5">
        <v>8760</v>
      </c>
      <c r="F8" s="5">
        <v>8760</v>
      </c>
      <c r="G8" s="5">
        <v>1644</v>
      </c>
      <c r="H8" s="5">
        <v>8195</v>
      </c>
      <c r="I8" s="5">
        <v>7423</v>
      </c>
      <c r="J8" s="5">
        <v>8237</v>
      </c>
      <c r="K8" s="5">
        <v>8745</v>
      </c>
      <c r="L8" s="5">
        <v>8760</v>
      </c>
      <c r="M8" s="5">
        <v>8760</v>
      </c>
      <c r="N8" s="5">
        <v>5467</v>
      </c>
      <c r="O8" s="5">
        <v>8760</v>
      </c>
      <c r="P8" s="5">
        <v>8552</v>
      </c>
      <c r="Q8" s="5"/>
    </row>
    <row r="9" spans="1:18">
      <c r="B9" s="2">
        <v>8</v>
      </c>
      <c r="C9" t="s">
        <v>28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/>
    </row>
    <row r="10" spans="1:18">
      <c r="B10" s="2">
        <v>9</v>
      </c>
      <c r="C10" t="s">
        <v>29</v>
      </c>
      <c r="D10" s="5">
        <v>23</v>
      </c>
      <c r="E10" s="5">
        <v>175</v>
      </c>
      <c r="F10" s="5">
        <v>772</v>
      </c>
      <c r="G10" s="5">
        <v>235</v>
      </c>
      <c r="H10" s="5">
        <v>389</v>
      </c>
      <c r="I10" s="5">
        <v>250</v>
      </c>
      <c r="J10" s="5">
        <v>405</v>
      </c>
      <c r="K10" s="5">
        <v>1044</v>
      </c>
      <c r="L10" s="5">
        <v>845</v>
      </c>
      <c r="M10" s="5">
        <v>1387</v>
      </c>
      <c r="N10" s="5">
        <v>14</v>
      </c>
      <c r="O10" s="5">
        <v>700</v>
      </c>
      <c r="P10" s="5">
        <v>268</v>
      </c>
      <c r="Q10" s="6">
        <f t="shared" ref="Q10:Q34" si="0">SUM(D10:J10)+SUM(L10:P10)</f>
        <v>5463</v>
      </c>
    </row>
    <row r="11" spans="1:18">
      <c r="B11" s="2">
        <v>10</v>
      </c>
      <c r="C11" t="s">
        <v>30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6">
        <f t="shared" si="0"/>
        <v>0</v>
      </c>
    </row>
    <row r="12" spans="1:18">
      <c r="B12" s="2">
        <v>11</v>
      </c>
      <c r="C12" t="s">
        <v>31</v>
      </c>
      <c r="D12" s="5">
        <v>17</v>
      </c>
      <c r="E12" s="5">
        <v>77</v>
      </c>
      <c r="F12" s="5">
        <v>213</v>
      </c>
      <c r="G12" s="5">
        <v>34</v>
      </c>
      <c r="H12" s="5">
        <v>87</v>
      </c>
      <c r="I12" s="5">
        <v>87</v>
      </c>
      <c r="J12" s="5">
        <v>87</v>
      </c>
      <c r="K12" s="5">
        <v>261</v>
      </c>
      <c r="L12" s="5">
        <v>182</v>
      </c>
      <c r="M12" s="5">
        <v>395</v>
      </c>
      <c r="N12" s="5">
        <v>6</v>
      </c>
      <c r="O12" s="5">
        <v>187</v>
      </c>
      <c r="P12" s="5">
        <v>99</v>
      </c>
      <c r="Q12" s="6">
        <f t="shared" si="0"/>
        <v>1471</v>
      </c>
    </row>
    <row r="13" spans="1:18">
      <c r="B13" s="2">
        <v>12</v>
      </c>
      <c r="C13" s="7" t="s">
        <v>32</v>
      </c>
      <c r="D13" s="8">
        <v>168518000</v>
      </c>
      <c r="E13" s="8">
        <v>1405087000</v>
      </c>
      <c r="F13" s="8">
        <v>5983492000</v>
      </c>
      <c r="G13" s="8">
        <v>181486000</v>
      </c>
      <c r="H13" s="8">
        <v>2877739000</v>
      </c>
      <c r="I13" s="8">
        <v>1622550000</v>
      </c>
      <c r="J13" s="8">
        <v>3217046000</v>
      </c>
      <c r="K13" s="8">
        <v>7717335000</v>
      </c>
      <c r="L13" s="8">
        <v>6142165000</v>
      </c>
      <c r="M13" s="8">
        <v>9786354000</v>
      </c>
      <c r="N13" s="8">
        <v>0</v>
      </c>
      <c r="O13" s="8">
        <v>5089288000</v>
      </c>
      <c r="P13" s="8">
        <v>2299922000</v>
      </c>
      <c r="Q13" s="8">
        <f t="shared" si="0"/>
        <v>38773647000</v>
      </c>
    </row>
    <row r="14" spans="1:18">
      <c r="B14" s="2">
        <v>13</v>
      </c>
      <c r="C14" t="s">
        <v>33</v>
      </c>
      <c r="D14" s="5">
        <v>31026429</v>
      </c>
      <c r="E14" s="5">
        <v>956547</v>
      </c>
      <c r="F14" s="5">
        <v>10417291</v>
      </c>
      <c r="G14" s="5">
        <v>1020271</v>
      </c>
      <c r="H14" s="5">
        <v>9868916</v>
      </c>
      <c r="I14" s="5">
        <v>9868917</v>
      </c>
      <c r="J14" s="5">
        <v>9868916</v>
      </c>
      <c r="K14" s="5">
        <v>29606749</v>
      </c>
      <c r="L14" s="5">
        <v>2205422</v>
      </c>
      <c r="M14" s="5">
        <v>1199736</v>
      </c>
      <c r="N14" s="5">
        <v>635</v>
      </c>
      <c r="O14" s="5">
        <v>544478</v>
      </c>
      <c r="P14" s="5">
        <v>210526</v>
      </c>
      <c r="Q14" s="5">
        <f t="shared" si="0"/>
        <v>77188084</v>
      </c>
    </row>
    <row r="15" spans="1:18">
      <c r="B15" s="2">
        <v>14</v>
      </c>
      <c r="C15" t="s">
        <v>34</v>
      </c>
      <c r="D15" s="5">
        <v>6135077</v>
      </c>
      <c r="E15" s="5">
        <v>10010664</v>
      </c>
      <c r="F15" s="5">
        <v>33051815</v>
      </c>
      <c r="G15" s="5">
        <v>13399378</v>
      </c>
      <c r="H15" s="5">
        <v>59667714</v>
      </c>
      <c r="I15" s="5">
        <v>48889633</v>
      </c>
      <c r="J15" s="5">
        <v>88049671</v>
      </c>
      <c r="K15" s="5">
        <v>196607018</v>
      </c>
      <c r="L15" s="5">
        <v>92739268</v>
      </c>
      <c r="M15" s="5">
        <v>131156324</v>
      </c>
      <c r="N15" s="5">
        <v>204044</v>
      </c>
      <c r="O15" s="5">
        <v>50401898</v>
      </c>
      <c r="P15" s="5">
        <v>47781677</v>
      </c>
      <c r="Q15" s="5">
        <f t="shared" si="0"/>
        <v>581487163</v>
      </c>
    </row>
    <row r="16" spans="1:18">
      <c r="B16" s="2">
        <v>15</v>
      </c>
      <c r="C16" t="s">
        <v>35</v>
      </c>
      <c r="D16" s="5">
        <v>32608604</v>
      </c>
      <c r="E16" s="5">
        <v>53358962</v>
      </c>
      <c r="F16" s="5">
        <v>268902191</v>
      </c>
      <c r="G16" s="5">
        <v>55460540</v>
      </c>
      <c r="H16" s="5">
        <v>189379503</v>
      </c>
      <c r="I16" s="5">
        <v>127814526</v>
      </c>
      <c r="J16" s="5">
        <v>357388134</v>
      </c>
      <c r="K16" s="5">
        <v>674582163</v>
      </c>
      <c r="L16" s="5">
        <v>296733901</v>
      </c>
      <c r="M16" s="5">
        <v>643262608</v>
      </c>
      <c r="N16" s="5">
        <v>3280554</v>
      </c>
      <c r="O16" s="5">
        <v>234825158</v>
      </c>
      <c r="P16" s="5">
        <v>251816132</v>
      </c>
      <c r="Q16" s="5">
        <f t="shared" si="0"/>
        <v>2514830813</v>
      </c>
    </row>
    <row r="17" spans="1:18">
      <c r="B17" s="2">
        <v>16</v>
      </c>
      <c r="C17" t="s">
        <v>91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8" ht="13.5" thickBot="1">
      <c r="B18" s="2">
        <v>17</v>
      </c>
      <c r="C18" s="9" t="s">
        <v>36</v>
      </c>
      <c r="D18" s="10">
        <f t="shared" ref="D18:P18" si="1">SUM(D14:D16)</f>
        <v>69770110</v>
      </c>
      <c r="E18" s="10">
        <f t="shared" si="1"/>
        <v>64326173</v>
      </c>
      <c r="F18" s="10">
        <f t="shared" si="1"/>
        <v>312371297</v>
      </c>
      <c r="G18" s="10">
        <f t="shared" si="1"/>
        <v>69880189</v>
      </c>
      <c r="H18" s="10">
        <f t="shared" si="1"/>
        <v>258916133</v>
      </c>
      <c r="I18" s="10">
        <f t="shared" si="1"/>
        <v>186573076</v>
      </c>
      <c r="J18" s="10">
        <f t="shared" si="1"/>
        <v>455306721</v>
      </c>
      <c r="K18" s="10">
        <f t="shared" si="1"/>
        <v>900795930</v>
      </c>
      <c r="L18" s="10">
        <f t="shared" si="1"/>
        <v>391678591</v>
      </c>
      <c r="M18" s="10">
        <f t="shared" si="1"/>
        <v>775618668</v>
      </c>
      <c r="N18" s="10">
        <f t="shared" si="1"/>
        <v>3485233</v>
      </c>
      <c r="O18" s="10">
        <f t="shared" si="1"/>
        <v>285771534</v>
      </c>
      <c r="P18" s="10">
        <f t="shared" si="1"/>
        <v>299808335</v>
      </c>
      <c r="Q18" s="10">
        <f t="shared" si="0"/>
        <v>3173506060</v>
      </c>
    </row>
    <row r="19" spans="1:18" ht="13.5" thickTop="1">
      <c r="B19" s="2">
        <v>18</v>
      </c>
      <c r="C19" s="11" t="s">
        <v>90</v>
      </c>
      <c r="D19" s="12">
        <f>+D18/(D6*1000)</f>
        <v>2673.1842911877393</v>
      </c>
      <c r="E19" s="12">
        <f t="shared" ref="E19:Q19" si="2">+E18/(E6*1000)</f>
        <v>340.99964482612381</v>
      </c>
      <c r="F19" s="12">
        <f t="shared" si="2"/>
        <v>382.44707445180404</v>
      </c>
      <c r="G19" s="12">
        <f t="shared" si="2"/>
        <v>277.69905023048801</v>
      </c>
      <c r="H19" s="12">
        <f t="shared" si="2"/>
        <v>618.67654241338107</v>
      </c>
      <c r="I19" s="12">
        <f t="shared" si="2"/>
        <v>693.01343139439859</v>
      </c>
      <c r="J19" s="12">
        <f t="shared" si="2"/>
        <v>1019.9523319892473</v>
      </c>
      <c r="K19" s="12">
        <f t="shared" si="2"/>
        <v>794.26862236800343</v>
      </c>
      <c r="L19" s="12">
        <f t="shared" si="2"/>
        <v>438.70809923835128</v>
      </c>
      <c r="M19" s="12">
        <f t="shared" si="2"/>
        <v>510.9477391304348</v>
      </c>
      <c r="N19" s="12">
        <f t="shared" si="2"/>
        <v>217.82706250000001</v>
      </c>
      <c r="O19" s="12">
        <f t="shared" si="2"/>
        <v>404.0887075791855</v>
      </c>
      <c r="P19" s="12">
        <f t="shared" si="2"/>
        <v>1035.0353345301387</v>
      </c>
      <c r="Q19" s="12">
        <f t="shared" si="2"/>
        <v>543.32204974207878</v>
      </c>
    </row>
    <row r="20" spans="1:18">
      <c r="A20">
        <v>500</v>
      </c>
      <c r="B20" s="2">
        <v>19</v>
      </c>
      <c r="C20" t="s">
        <v>99</v>
      </c>
      <c r="D20" s="13">
        <v>135571</v>
      </c>
      <c r="E20" s="13">
        <v>710746</v>
      </c>
      <c r="F20" s="13">
        <v>2654825</v>
      </c>
      <c r="G20" s="13">
        <v>444128</v>
      </c>
      <c r="H20" s="13">
        <v>491561</v>
      </c>
      <c r="I20" s="13">
        <v>172796</v>
      </c>
      <c r="J20" s="13">
        <v>547289</v>
      </c>
      <c r="K20" s="13">
        <v>1211646</v>
      </c>
      <c r="L20" s="13">
        <v>1437778</v>
      </c>
      <c r="M20" s="13">
        <v>2541423</v>
      </c>
      <c r="N20" s="13">
        <v>0</v>
      </c>
      <c r="O20" s="13">
        <v>2319014</v>
      </c>
      <c r="P20" s="13">
        <v>1031699</v>
      </c>
      <c r="Q20" s="13">
        <f t="shared" si="0"/>
        <v>12486830</v>
      </c>
      <c r="R20">
        <v>500</v>
      </c>
    </row>
    <row r="21" spans="1:18">
      <c r="A21">
        <v>501</v>
      </c>
      <c r="B21" s="2">
        <v>20</v>
      </c>
      <c r="C21" t="s">
        <v>37</v>
      </c>
      <c r="D21" s="13">
        <v>0</v>
      </c>
      <c r="E21" s="13">
        <v>10049693</v>
      </c>
      <c r="F21" s="13">
        <v>39592819</v>
      </c>
      <c r="G21" s="13">
        <v>4326368</v>
      </c>
      <c r="H21" s="13">
        <v>28165475</v>
      </c>
      <c r="I21" s="13">
        <v>16587719</v>
      </c>
      <c r="J21" s="13">
        <v>30415127</v>
      </c>
      <c r="K21" s="13">
        <v>75168321</v>
      </c>
      <c r="L21" s="13">
        <v>42465129</v>
      </c>
      <c r="M21" s="13">
        <v>104933344</v>
      </c>
      <c r="N21" s="13">
        <v>0</v>
      </c>
      <c r="O21" s="13">
        <v>63347719</v>
      </c>
      <c r="P21" s="13">
        <v>20036823</v>
      </c>
      <c r="Q21" s="13">
        <f t="shared" si="0"/>
        <v>359920216</v>
      </c>
      <c r="R21">
        <v>501</v>
      </c>
    </row>
    <row r="22" spans="1:18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0</v>
      </c>
    </row>
    <row r="23" spans="1:18">
      <c r="A23">
        <v>502</v>
      </c>
      <c r="B23" s="2">
        <v>22</v>
      </c>
      <c r="C23" t="s">
        <v>39</v>
      </c>
      <c r="D23" s="13">
        <v>250277</v>
      </c>
      <c r="E23" s="13">
        <v>1060549</v>
      </c>
      <c r="F23" s="13">
        <v>2265354</v>
      </c>
      <c r="G23" s="13">
        <v>448370</v>
      </c>
      <c r="H23" s="13">
        <v>2238374</v>
      </c>
      <c r="I23" s="13">
        <v>847599</v>
      </c>
      <c r="J23" s="13">
        <v>2205456</v>
      </c>
      <c r="K23" s="13">
        <v>5291429</v>
      </c>
      <c r="L23" s="13">
        <v>2520241</v>
      </c>
      <c r="M23" s="13">
        <v>5121727</v>
      </c>
      <c r="N23" s="13">
        <v>0</v>
      </c>
      <c r="O23" s="13">
        <v>3386420</v>
      </c>
      <c r="P23" s="13">
        <v>2081439</v>
      </c>
      <c r="Q23" s="13">
        <f t="shared" si="0"/>
        <v>22425806</v>
      </c>
      <c r="R23">
        <v>502</v>
      </c>
    </row>
    <row r="24" spans="1:18">
      <c r="A24">
        <v>503</v>
      </c>
      <c r="B24" s="2">
        <v>23</v>
      </c>
      <c r="C24" t="s">
        <v>40</v>
      </c>
      <c r="D24" s="13">
        <v>3557608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3557608</v>
      </c>
      <c r="R24">
        <v>503</v>
      </c>
    </row>
    <row r="25" spans="1:18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0</v>
      </c>
      <c r="R25">
        <v>504</v>
      </c>
    </row>
    <row r="26" spans="1:18">
      <c r="A26">
        <v>505</v>
      </c>
      <c r="B26" s="2">
        <v>25</v>
      </c>
      <c r="C26" t="s">
        <v>42</v>
      </c>
      <c r="D26" s="13">
        <v>292165</v>
      </c>
      <c r="E26" s="13">
        <v>934879</v>
      </c>
      <c r="F26" s="13">
        <v>2148411</v>
      </c>
      <c r="G26" s="13">
        <v>21713</v>
      </c>
      <c r="H26" s="13">
        <v>1147296</v>
      </c>
      <c r="I26" s="13">
        <v>436183</v>
      </c>
      <c r="J26" s="13">
        <v>1145432</v>
      </c>
      <c r="K26" s="13">
        <v>2728911</v>
      </c>
      <c r="L26" s="13">
        <v>2142412</v>
      </c>
      <c r="M26" s="13">
        <v>2128672</v>
      </c>
      <c r="N26" s="13">
        <v>0</v>
      </c>
      <c r="O26" s="13">
        <v>1517228</v>
      </c>
      <c r="P26" s="13">
        <v>522694</v>
      </c>
      <c r="Q26" s="13">
        <f t="shared" si="0"/>
        <v>12437085</v>
      </c>
      <c r="R26">
        <v>505</v>
      </c>
    </row>
    <row r="27" spans="1:18">
      <c r="A27">
        <v>506</v>
      </c>
      <c r="B27" s="2">
        <v>26</v>
      </c>
      <c r="C27" t="s">
        <v>43</v>
      </c>
      <c r="D27" s="13">
        <v>355843</v>
      </c>
      <c r="E27" s="13">
        <v>1134033</v>
      </c>
      <c r="F27" s="13">
        <v>2177358</v>
      </c>
      <c r="G27" s="13">
        <v>516554</v>
      </c>
      <c r="H27" s="13">
        <v>1199470</v>
      </c>
      <c r="I27" s="13">
        <v>547769</v>
      </c>
      <c r="J27" s="13">
        <v>1333825</v>
      </c>
      <c r="K27" s="13">
        <v>3081064</v>
      </c>
      <c r="L27" s="13">
        <v>3312192</v>
      </c>
      <c r="M27" s="13">
        <v>4841294</v>
      </c>
      <c r="N27" s="13">
        <v>0</v>
      </c>
      <c r="O27" s="13">
        <v>3257990</v>
      </c>
      <c r="P27" s="13">
        <v>1347856</v>
      </c>
      <c r="Q27" s="13">
        <f t="shared" si="0"/>
        <v>20024184</v>
      </c>
      <c r="R27">
        <v>506</v>
      </c>
    </row>
    <row r="28" spans="1:18">
      <c r="A28">
        <v>507</v>
      </c>
      <c r="B28" s="2">
        <v>27</v>
      </c>
      <c r="C28" t="s">
        <v>44</v>
      </c>
      <c r="D28" s="13">
        <v>4655</v>
      </c>
      <c r="E28" s="13">
        <v>0</v>
      </c>
      <c r="F28" s="13">
        <v>6000</v>
      </c>
      <c r="G28" s="13">
        <v>0</v>
      </c>
      <c r="H28" s="13">
        <v>242</v>
      </c>
      <c r="I28" s="13">
        <v>85</v>
      </c>
      <c r="J28" s="13">
        <v>273</v>
      </c>
      <c r="K28" s="13">
        <v>600</v>
      </c>
      <c r="L28" s="13">
        <v>0</v>
      </c>
      <c r="M28" s="13">
        <v>38604</v>
      </c>
      <c r="N28" s="13">
        <v>0</v>
      </c>
      <c r="O28" s="13">
        <v>1236</v>
      </c>
      <c r="P28" s="13">
        <v>0</v>
      </c>
      <c r="Q28" s="13">
        <f t="shared" si="0"/>
        <v>51095</v>
      </c>
      <c r="R28">
        <v>507</v>
      </c>
    </row>
    <row r="29" spans="1:18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0</v>
      </c>
      <c r="R29">
        <v>509</v>
      </c>
    </row>
    <row r="30" spans="1:18">
      <c r="A30">
        <v>510</v>
      </c>
      <c r="B30" s="2">
        <v>29</v>
      </c>
      <c r="C30" t="s">
        <v>46</v>
      </c>
      <c r="D30" s="13">
        <v>80656</v>
      </c>
      <c r="E30" s="13">
        <v>685161</v>
      </c>
      <c r="F30" s="13">
        <v>1791159</v>
      </c>
      <c r="G30" s="13">
        <v>401474</v>
      </c>
      <c r="H30" s="13">
        <v>820618</v>
      </c>
      <c r="I30" s="13">
        <v>286806</v>
      </c>
      <c r="J30" s="13">
        <v>920535</v>
      </c>
      <c r="K30" s="13">
        <v>2027959</v>
      </c>
      <c r="L30" s="13">
        <v>1962507</v>
      </c>
      <c r="M30" s="13">
        <v>2200929</v>
      </c>
      <c r="N30" s="13">
        <v>0</v>
      </c>
      <c r="O30" s="13">
        <v>2968317</v>
      </c>
      <c r="P30" s="13">
        <v>1073434</v>
      </c>
      <c r="Q30" s="13">
        <f t="shared" si="0"/>
        <v>13191596</v>
      </c>
      <c r="R30">
        <v>510</v>
      </c>
    </row>
    <row r="31" spans="1:18">
      <c r="A31">
        <v>551</v>
      </c>
      <c r="B31" s="2">
        <v>30</v>
      </c>
      <c r="C31" t="s">
        <v>47</v>
      </c>
      <c r="D31" s="13">
        <v>36549</v>
      </c>
      <c r="E31" s="13">
        <v>94103</v>
      </c>
      <c r="F31" s="13">
        <v>771331</v>
      </c>
      <c r="G31" s="13">
        <v>124149</v>
      </c>
      <c r="H31" s="13">
        <v>411716</v>
      </c>
      <c r="I31" s="13">
        <v>161469</v>
      </c>
      <c r="J31" s="13">
        <v>427107</v>
      </c>
      <c r="K31" s="13">
        <v>1000292</v>
      </c>
      <c r="L31" s="13">
        <v>790122</v>
      </c>
      <c r="M31" s="13">
        <v>1615571</v>
      </c>
      <c r="N31" s="13">
        <v>0</v>
      </c>
      <c r="O31" s="13">
        <v>482476</v>
      </c>
      <c r="P31" s="13">
        <v>208946</v>
      </c>
      <c r="Q31" s="13">
        <f t="shared" si="0"/>
        <v>5123539</v>
      </c>
      <c r="R31">
        <v>551</v>
      </c>
    </row>
    <row r="32" spans="1:18">
      <c r="A32">
        <v>512</v>
      </c>
      <c r="B32" s="2">
        <v>31</v>
      </c>
      <c r="C32" t="s">
        <v>48</v>
      </c>
      <c r="D32" s="13">
        <v>308758</v>
      </c>
      <c r="E32" s="13">
        <v>2471311</v>
      </c>
      <c r="F32" s="13">
        <v>8913547</v>
      </c>
      <c r="G32" s="13">
        <v>865013</v>
      </c>
      <c r="H32" s="13">
        <v>2347267</v>
      </c>
      <c r="I32" s="13">
        <v>2699299</v>
      </c>
      <c r="J32" s="13">
        <v>2502436</v>
      </c>
      <c r="K32" s="13">
        <v>7549002</v>
      </c>
      <c r="L32" s="13">
        <v>7934369</v>
      </c>
      <c r="M32" s="13">
        <v>10976389</v>
      </c>
      <c r="N32" s="13">
        <v>0</v>
      </c>
      <c r="O32" s="13">
        <v>5974263</v>
      </c>
      <c r="P32" s="13">
        <v>2224450</v>
      </c>
      <c r="Q32" s="13">
        <f t="shared" si="0"/>
        <v>47217102</v>
      </c>
      <c r="R32">
        <v>512</v>
      </c>
    </row>
    <row r="33" spans="1:18">
      <c r="A33">
        <v>513</v>
      </c>
      <c r="B33" s="2">
        <v>32</v>
      </c>
      <c r="C33" t="s">
        <v>49</v>
      </c>
      <c r="D33" s="13">
        <v>88124</v>
      </c>
      <c r="E33" s="13">
        <v>394698</v>
      </c>
      <c r="F33" s="13">
        <v>1806021</v>
      </c>
      <c r="G33" s="13">
        <v>293079</v>
      </c>
      <c r="H33" s="13">
        <v>338746</v>
      </c>
      <c r="I33" s="13">
        <v>748568</v>
      </c>
      <c r="J33" s="13">
        <v>303116</v>
      </c>
      <c r="K33" s="13">
        <v>1390430</v>
      </c>
      <c r="L33" s="13">
        <v>1974702</v>
      </c>
      <c r="M33" s="13">
        <v>2339588</v>
      </c>
      <c r="N33" s="13">
        <v>0</v>
      </c>
      <c r="O33" s="13">
        <v>1603011</v>
      </c>
      <c r="P33" s="13">
        <v>324512</v>
      </c>
      <c r="Q33" s="13">
        <f t="shared" si="0"/>
        <v>10214165</v>
      </c>
      <c r="R33">
        <v>513</v>
      </c>
    </row>
    <row r="34" spans="1:18">
      <c r="A34">
        <v>514</v>
      </c>
      <c r="B34" s="2">
        <v>33</v>
      </c>
      <c r="C34" t="s">
        <v>50</v>
      </c>
      <c r="D34" s="13">
        <v>228922</v>
      </c>
      <c r="E34" s="13">
        <v>617200</v>
      </c>
      <c r="F34" s="13">
        <v>1813835</v>
      </c>
      <c r="G34" s="13">
        <v>428600</v>
      </c>
      <c r="H34" s="13">
        <v>848434</v>
      </c>
      <c r="I34" s="13">
        <v>491705</v>
      </c>
      <c r="J34" s="13">
        <v>981749</v>
      </c>
      <c r="K34" s="13">
        <v>2321888</v>
      </c>
      <c r="L34" s="13">
        <v>2850661</v>
      </c>
      <c r="M34" s="13">
        <v>2240185</v>
      </c>
      <c r="N34" s="13">
        <v>0</v>
      </c>
      <c r="O34" s="13">
        <v>1100698</v>
      </c>
      <c r="P34" s="13">
        <v>804380</v>
      </c>
      <c r="Q34" s="13">
        <f t="shared" si="0"/>
        <v>12406369</v>
      </c>
      <c r="R34">
        <v>514</v>
      </c>
    </row>
    <row r="35" spans="1:18" ht="13.5" thickBot="1">
      <c r="B35" s="2">
        <v>34</v>
      </c>
      <c r="C35" s="9" t="s">
        <v>51</v>
      </c>
      <c r="D35" s="14">
        <f t="shared" ref="D35:Q35" si="3">SUM(D20:D34)</f>
        <v>5339128</v>
      </c>
      <c r="E35" s="14">
        <f t="shared" si="3"/>
        <v>18152373</v>
      </c>
      <c r="F35" s="14">
        <f t="shared" si="3"/>
        <v>63940660</v>
      </c>
      <c r="G35" s="14">
        <f t="shared" si="3"/>
        <v>7869448</v>
      </c>
      <c r="H35" s="14">
        <f t="shared" si="3"/>
        <v>38009199</v>
      </c>
      <c r="I35" s="14">
        <f t="shared" si="3"/>
        <v>22979998</v>
      </c>
      <c r="J35" s="14">
        <f t="shared" si="3"/>
        <v>40782345</v>
      </c>
      <c r="K35" s="14">
        <f t="shared" si="3"/>
        <v>101771542</v>
      </c>
      <c r="L35" s="14">
        <f t="shared" si="3"/>
        <v>67390113</v>
      </c>
      <c r="M35" s="14">
        <f t="shared" si="3"/>
        <v>138977726</v>
      </c>
      <c r="N35" s="14">
        <f t="shared" si="3"/>
        <v>0</v>
      </c>
      <c r="O35" s="14">
        <f t="shared" si="3"/>
        <v>85958372</v>
      </c>
      <c r="P35" s="14">
        <f t="shared" si="3"/>
        <v>29656233</v>
      </c>
      <c r="Q35" s="14">
        <f t="shared" si="3"/>
        <v>519055595</v>
      </c>
    </row>
    <row r="36" spans="1:18" ht="13.5" thickTop="1">
      <c r="B36" s="2">
        <v>35</v>
      </c>
      <c r="C36" s="11" t="s">
        <v>52</v>
      </c>
      <c r="D36" s="15">
        <f t="shared" ref="D36:M36" si="4">+D35/D13</f>
        <v>3.1682835068063943E-2</v>
      </c>
      <c r="E36" s="15">
        <f t="shared" si="4"/>
        <v>1.2919038465233826E-2</v>
      </c>
      <c r="F36" s="15">
        <f t="shared" si="4"/>
        <v>1.0686177904140257E-2</v>
      </c>
      <c r="G36" s="15">
        <f t="shared" si="4"/>
        <v>4.33611848847845E-2</v>
      </c>
      <c r="H36" s="15">
        <f t="shared" si="4"/>
        <v>1.3208007744969228E-2</v>
      </c>
      <c r="I36" s="15">
        <f t="shared" si="4"/>
        <v>1.4162890511848634E-2</v>
      </c>
      <c r="J36" s="15">
        <f t="shared" si="4"/>
        <v>1.267695426176685E-2</v>
      </c>
      <c r="K36" s="15">
        <f t="shared" si="4"/>
        <v>1.3187394612259283E-2</v>
      </c>
      <c r="L36" s="15">
        <f t="shared" si="4"/>
        <v>1.0971719743771129E-2</v>
      </c>
      <c r="M36" s="15">
        <f t="shared" si="4"/>
        <v>1.4201175023915954E-2</v>
      </c>
      <c r="N36" s="16"/>
      <c r="O36" s="15">
        <f>+O35/O13</f>
        <v>1.6890058491482503E-2</v>
      </c>
      <c r="P36" s="15">
        <f>+P35/P13</f>
        <v>1.2894451637925112E-2</v>
      </c>
      <c r="Q36" s="15">
        <f>+Q35/Q13</f>
        <v>1.3386813858392016E-2</v>
      </c>
    </row>
    <row r="37" spans="1:18">
      <c r="B37" s="2"/>
      <c r="C37" t="s">
        <v>95</v>
      </c>
      <c r="D37" s="17">
        <f t="shared" ref="D37:M37" si="5">+D36*1000</f>
        <v>31.682835068063945</v>
      </c>
      <c r="E37" s="17">
        <f t="shared" si="5"/>
        <v>12.919038465233827</v>
      </c>
      <c r="F37" s="17">
        <f t="shared" si="5"/>
        <v>10.686177904140257</v>
      </c>
      <c r="G37" s="17">
        <f t="shared" si="5"/>
        <v>43.3611848847845</v>
      </c>
      <c r="H37" s="17">
        <f t="shared" si="5"/>
        <v>13.208007744969228</v>
      </c>
      <c r="I37" s="17">
        <f t="shared" si="5"/>
        <v>14.162890511848634</v>
      </c>
      <c r="J37" s="17">
        <f t="shared" si="5"/>
        <v>12.67695426176685</v>
      </c>
      <c r="K37" s="17">
        <f t="shared" si="5"/>
        <v>13.187394612259283</v>
      </c>
      <c r="L37" s="17">
        <f t="shared" si="5"/>
        <v>10.971719743771128</v>
      </c>
      <c r="M37" s="17">
        <f t="shared" si="5"/>
        <v>14.201175023915955</v>
      </c>
      <c r="N37" s="18"/>
      <c r="O37" s="17">
        <f>+O36*1000</f>
        <v>16.890058491482502</v>
      </c>
      <c r="P37" s="17">
        <f>+P36*1000</f>
        <v>12.894451637925112</v>
      </c>
      <c r="Q37" s="17">
        <f>+Q36*1000</f>
        <v>13.386813858392017</v>
      </c>
    </row>
    <row r="38" spans="1:18">
      <c r="C38" t="s">
        <v>88</v>
      </c>
      <c r="D38" s="17">
        <f>+D21/(D13/1000)</f>
        <v>0</v>
      </c>
      <c r="E38" s="17">
        <f>+E21/(E13/1000)</f>
        <v>7.1523635191272854</v>
      </c>
      <c r="F38" s="17">
        <f t="shared" ref="F38:Q38" si="6">+F21/(F13/1000)</f>
        <v>6.6170087634444901</v>
      </c>
      <c r="G38" s="17">
        <f t="shared" si="6"/>
        <v>23.838577080325756</v>
      </c>
      <c r="H38" s="17">
        <f t="shared" si="6"/>
        <v>9.787362578746718</v>
      </c>
      <c r="I38" s="17">
        <f t="shared" si="6"/>
        <v>10.22324057810237</v>
      </c>
      <c r="J38" s="17">
        <f t="shared" si="6"/>
        <v>9.4543649671157954</v>
      </c>
      <c r="K38" s="17">
        <f t="shared" si="6"/>
        <v>9.7401915298480635</v>
      </c>
      <c r="L38" s="17">
        <f t="shared" si="6"/>
        <v>6.9137069746579582</v>
      </c>
      <c r="M38" s="17">
        <f t="shared" si="6"/>
        <v>10.722414496757423</v>
      </c>
      <c r="N38" s="17"/>
      <c r="O38" s="17">
        <f t="shared" si="6"/>
        <v>12.447265511403559</v>
      </c>
      <c r="P38" s="17">
        <f t="shared" si="6"/>
        <v>8.7119576229106901</v>
      </c>
      <c r="Q38" s="17">
        <f t="shared" si="6"/>
        <v>9.2825989775993989</v>
      </c>
    </row>
    <row r="39" spans="1:18">
      <c r="C39" t="s">
        <v>92</v>
      </c>
      <c r="D39" s="17">
        <f>+D37-D38</f>
        <v>31.682835068063945</v>
      </c>
      <c r="E39" s="17">
        <f>+E37-E38</f>
        <v>5.7666749461065416</v>
      </c>
      <c r="F39" s="17">
        <f>+F37-F38</f>
        <v>4.0691691406957666</v>
      </c>
      <c r="G39" s="17">
        <f t="shared" ref="G39:Q39" si="7">+G37-G38</f>
        <v>19.522607804458744</v>
      </c>
      <c r="H39" s="17">
        <f t="shared" si="7"/>
        <v>3.4206451662225099</v>
      </c>
      <c r="I39" s="17">
        <f t="shared" si="7"/>
        <v>3.9396499337462636</v>
      </c>
      <c r="J39" s="17">
        <f t="shared" si="7"/>
        <v>3.2225892946510548</v>
      </c>
      <c r="K39" s="17">
        <f t="shared" si="7"/>
        <v>3.4472030824112192</v>
      </c>
      <c r="L39" s="17">
        <f t="shared" si="7"/>
        <v>4.0580127691131702</v>
      </c>
      <c r="M39" s="17">
        <f t="shared" si="7"/>
        <v>3.4787605271585313</v>
      </c>
      <c r="N39" s="17">
        <f t="shared" si="7"/>
        <v>0</v>
      </c>
      <c r="O39" s="17">
        <f t="shared" si="7"/>
        <v>4.4427929800789432</v>
      </c>
      <c r="P39" s="17">
        <f t="shared" si="7"/>
        <v>4.1824940150144219</v>
      </c>
      <c r="Q39" s="17">
        <f t="shared" si="7"/>
        <v>4.1042148807926182</v>
      </c>
    </row>
    <row r="40" spans="1:18">
      <c r="C40" s="67" t="s">
        <v>89</v>
      </c>
      <c r="D40" s="68">
        <f>+(((D35-D24-D28-D29)*0.2)+D29)/(D13/1000)</f>
        <v>2.1088133018431265</v>
      </c>
      <c r="E40" s="68">
        <f>+(((E35-E21-E28-E29)*0.2)+E29)/(E13/1000)</f>
        <v>1.1533349892213081</v>
      </c>
      <c r="F40" s="68">
        <f t="shared" ref="F40:Q40" si="8">+(((F35-F21-F28-F29)*0.2)+F29)/(F13/1000)</f>
        <v>0.8136332763543429</v>
      </c>
      <c r="G40" s="68">
        <f t="shared" si="8"/>
        <v>3.9045215608917494</v>
      </c>
      <c r="H40" s="68">
        <f t="shared" si="8"/>
        <v>0.68411221448505233</v>
      </c>
      <c r="I40" s="68">
        <f t="shared" si="8"/>
        <v>0.78791950941419375</v>
      </c>
      <c r="J40" s="68">
        <f t="shared" si="8"/>
        <v>0.64450088683842255</v>
      </c>
      <c r="K40" s="68">
        <f t="shared" si="8"/>
        <v>0.68942506707302453</v>
      </c>
      <c r="L40" s="68">
        <f t="shared" si="8"/>
        <v>0.81160255382263413</v>
      </c>
      <c r="M40" s="68">
        <f t="shared" si="8"/>
        <v>0.6949631701448773</v>
      </c>
      <c r="N40" s="68"/>
      <c r="O40" s="68">
        <f t="shared" si="8"/>
        <v>0.8885100234060247</v>
      </c>
      <c r="P40" s="68">
        <f t="shared" si="8"/>
        <v>0.83649880300288448</v>
      </c>
      <c r="Q40" s="68">
        <f t="shared" si="8"/>
        <v>0.82057942086283497</v>
      </c>
    </row>
    <row r="41" spans="1:18">
      <c r="C41" s="69" t="s">
        <v>93</v>
      </c>
      <c r="D41" s="70">
        <f>+(((D35-D24-D28-D29)*0.8)+D28)/(D13/1000)</f>
        <v>8.462876369289928</v>
      </c>
      <c r="E41" s="70">
        <f t="shared" ref="E41:Q41" si="9">+(((E35-E21-E28-E29)*0.8)+E28)/(E13/1000)</f>
        <v>4.6133399568852322</v>
      </c>
      <c r="F41" s="70">
        <f t="shared" si="9"/>
        <v>3.2555358643414247</v>
      </c>
      <c r="G41" s="70">
        <f t="shared" si="9"/>
        <v>15.618086243566998</v>
      </c>
      <c r="H41" s="70">
        <f t="shared" si="9"/>
        <v>2.7365329517374581</v>
      </c>
      <c r="I41" s="70">
        <f t="shared" si="9"/>
        <v>3.1517304243320701</v>
      </c>
      <c r="J41" s="70">
        <f t="shared" si="9"/>
        <v>2.5780884078126332</v>
      </c>
      <c r="K41" s="70">
        <f t="shared" si="9"/>
        <v>2.7577780153381966</v>
      </c>
      <c r="L41" s="70">
        <f t="shared" si="9"/>
        <v>3.2464102152905365</v>
      </c>
      <c r="M41" s="70">
        <f t="shared" si="9"/>
        <v>2.7837973570136541</v>
      </c>
      <c r="N41" s="70" t="e">
        <f t="shared" si="9"/>
        <v>#DIV/0!</v>
      </c>
      <c r="O41" s="70">
        <f t="shared" si="9"/>
        <v>3.5542829566729179</v>
      </c>
      <c r="P41" s="70">
        <f t="shared" si="9"/>
        <v>3.3459952120115379</v>
      </c>
      <c r="Q41" s="70">
        <f t="shared" si="9"/>
        <v>3.2836354599297817</v>
      </c>
    </row>
    <row r="42" spans="1:18" ht="13.5" thickBot="1">
      <c r="B42" s="2"/>
      <c r="C42" s="9" t="s">
        <v>53</v>
      </c>
      <c r="D42" s="14">
        <f>+D35-D24</f>
        <v>1781520</v>
      </c>
      <c r="E42" s="14">
        <f t="shared" ref="E42:Q42" si="10">+E35-E21</f>
        <v>8102680</v>
      </c>
      <c r="F42" s="14">
        <f t="shared" si="10"/>
        <v>24347841</v>
      </c>
      <c r="G42" s="14">
        <f t="shared" si="10"/>
        <v>3543080</v>
      </c>
      <c r="H42" s="14">
        <f t="shared" si="10"/>
        <v>9843724</v>
      </c>
      <c r="I42" s="14">
        <f t="shared" si="10"/>
        <v>6392279</v>
      </c>
      <c r="J42" s="14">
        <f t="shared" si="10"/>
        <v>10367218</v>
      </c>
      <c r="K42" s="14">
        <f t="shared" si="10"/>
        <v>26603221</v>
      </c>
      <c r="L42" s="14">
        <f t="shared" si="10"/>
        <v>24924984</v>
      </c>
      <c r="M42" s="14">
        <f t="shared" si="10"/>
        <v>34044382</v>
      </c>
      <c r="N42" s="14">
        <f t="shared" si="10"/>
        <v>0</v>
      </c>
      <c r="O42" s="14">
        <f t="shared" si="10"/>
        <v>22610653</v>
      </c>
      <c r="P42" s="14">
        <f t="shared" si="10"/>
        <v>9619410</v>
      </c>
      <c r="Q42" s="14">
        <f t="shared" si="10"/>
        <v>159135379</v>
      </c>
    </row>
    <row r="43" spans="1:18" ht="13.5" thickTop="1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/>
      <c r="O43" s="3" t="s">
        <v>55</v>
      </c>
      <c r="P43" s="3" t="s">
        <v>55</v>
      </c>
      <c r="Q43" s="3" t="s">
        <v>55</v>
      </c>
    </row>
    <row r="44" spans="1:18">
      <c r="B44" s="2">
        <v>37</v>
      </c>
      <c r="C44" t="s">
        <v>56</v>
      </c>
      <c r="D44" s="3"/>
      <c r="E44" s="3" t="s">
        <v>58</v>
      </c>
      <c r="F44" s="3" t="s">
        <v>58</v>
      </c>
      <c r="G44" s="3"/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/>
      <c r="O44" s="3" t="s">
        <v>58</v>
      </c>
      <c r="P44" s="3" t="s">
        <v>58</v>
      </c>
      <c r="Q44" s="3" t="s">
        <v>58</v>
      </c>
    </row>
    <row r="45" spans="1:18">
      <c r="B45" s="2">
        <v>38</v>
      </c>
      <c r="C45" t="s">
        <v>59</v>
      </c>
      <c r="D45" s="13"/>
      <c r="E45" s="13">
        <v>653833</v>
      </c>
      <c r="F45" s="13">
        <v>4297263</v>
      </c>
      <c r="G45" s="13">
        <v>0</v>
      </c>
      <c r="H45" s="13">
        <v>1369335</v>
      </c>
      <c r="I45" s="13">
        <v>793668</v>
      </c>
      <c r="J45" s="13">
        <v>1472632</v>
      </c>
      <c r="K45" s="13">
        <v>3635635</v>
      </c>
      <c r="L45" s="13">
        <v>2686976</v>
      </c>
      <c r="M45" s="13">
        <v>5463528</v>
      </c>
      <c r="N45" s="13"/>
      <c r="O45" s="13">
        <v>2761404</v>
      </c>
      <c r="P45" s="13">
        <v>1725240</v>
      </c>
      <c r="Q45" s="13">
        <f>SUM(D45:J45)+SUM(L45:P45)</f>
        <v>21223879</v>
      </c>
    </row>
    <row r="46" spans="1:18">
      <c r="B46" s="2">
        <v>39</v>
      </c>
      <c r="C46" t="s">
        <v>60</v>
      </c>
      <c r="D46" s="13"/>
      <c r="E46" s="13">
        <v>12081</v>
      </c>
      <c r="F46" s="13">
        <v>7923</v>
      </c>
      <c r="G46" s="13">
        <v>0</v>
      </c>
      <c r="H46" s="13">
        <v>11961</v>
      </c>
      <c r="I46" s="13">
        <v>11589</v>
      </c>
      <c r="J46" s="13">
        <v>11557</v>
      </c>
      <c r="K46" s="13">
        <v>11702</v>
      </c>
      <c r="L46" s="13">
        <v>11381</v>
      </c>
      <c r="M46" s="13">
        <v>9395</v>
      </c>
      <c r="N46" s="13"/>
      <c r="O46" s="13">
        <v>9878</v>
      </c>
      <c r="P46" s="13">
        <v>7997</v>
      </c>
      <c r="Q46" s="19">
        <f>+(E46*E45+F46*F45+H46*H45+I46*I45+J46*J45+L46*L45+M46*M45+O46*O45+P46*P45)/Q45</f>
        <v>9777.9499233387069</v>
      </c>
    </row>
    <row r="47" spans="1:18">
      <c r="B47" s="2">
        <v>40</v>
      </c>
      <c r="C47" t="s">
        <v>61</v>
      </c>
      <c r="D47" s="20"/>
      <c r="E47" s="20">
        <v>14.284000000000001</v>
      </c>
      <c r="F47" s="20">
        <v>8.5449999999999999</v>
      </c>
      <c r="G47" s="20">
        <v>0</v>
      </c>
      <c r="H47" s="20">
        <v>19.716000000000001</v>
      </c>
      <c r="I47" s="20">
        <v>19.716000000000001</v>
      </c>
      <c r="J47" s="20">
        <v>19.716000000000001</v>
      </c>
      <c r="K47" s="20">
        <v>19.716000000000001</v>
      </c>
      <c r="L47" s="20">
        <v>14.742000000000001</v>
      </c>
      <c r="M47" s="20">
        <v>18.876999999999999</v>
      </c>
      <c r="N47" s="20"/>
      <c r="O47" s="20">
        <v>22.31</v>
      </c>
      <c r="P47" s="20">
        <v>11.212</v>
      </c>
      <c r="Q47" s="41"/>
    </row>
    <row r="48" spans="1:18">
      <c r="B48" s="2">
        <v>41</v>
      </c>
      <c r="C48" t="s">
        <v>62</v>
      </c>
      <c r="D48" s="20"/>
      <c r="E48" s="20">
        <v>15.257999999999999</v>
      </c>
      <c r="F48" s="20">
        <v>9.1199999999999992</v>
      </c>
      <c r="G48" s="20">
        <v>0</v>
      </c>
      <c r="H48" s="20">
        <v>20.468</v>
      </c>
      <c r="I48" s="20">
        <v>20.776</v>
      </c>
      <c r="J48" s="20">
        <v>20.477</v>
      </c>
      <c r="K48" s="20">
        <v>20.539000000000001</v>
      </c>
      <c r="L48" s="20">
        <v>15.678000000000001</v>
      </c>
      <c r="M48" s="20">
        <v>19.117000000000001</v>
      </c>
      <c r="N48" s="20"/>
      <c r="O48" s="20">
        <v>22.632000000000001</v>
      </c>
      <c r="P48" s="20">
        <v>11.555</v>
      </c>
      <c r="Q48" s="41"/>
    </row>
    <row r="49" spans="2:17">
      <c r="B49" s="2">
        <v>42</v>
      </c>
      <c r="C49" t="s">
        <v>63</v>
      </c>
      <c r="D49" s="20"/>
      <c r="E49" s="20">
        <v>0.63200000000000001</v>
      </c>
      <c r="F49" s="20">
        <v>0.57599999999999996</v>
      </c>
      <c r="G49" s="20">
        <v>0</v>
      </c>
      <c r="H49" s="20">
        <v>0.85599999999999998</v>
      </c>
      <c r="I49" s="20">
        <v>0.89600000000000002</v>
      </c>
      <c r="J49" s="20">
        <v>0.88600000000000001</v>
      </c>
      <c r="K49" s="20">
        <v>0.877</v>
      </c>
      <c r="L49" s="20">
        <v>0.68899999999999995</v>
      </c>
      <c r="M49" s="20">
        <v>1.0169999999999999</v>
      </c>
      <c r="N49" s="20"/>
      <c r="O49" s="20">
        <v>1.1459999999999999</v>
      </c>
      <c r="P49" s="20">
        <v>0.72299999999999998</v>
      </c>
      <c r="Q49" s="41"/>
    </row>
    <row r="50" spans="2:17">
      <c r="B50" s="2">
        <v>43</v>
      </c>
      <c r="C50" t="s">
        <v>64</v>
      </c>
      <c r="D50" s="20"/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/>
      <c r="O50" s="20">
        <v>0</v>
      </c>
      <c r="P50" s="20">
        <v>0</v>
      </c>
      <c r="Q50" s="41"/>
    </row>
    <row r="51" spans="2:17">
      <c r="B51" s="2">
        <v>36</v>
      </c>
      <c r="C51" t="s">
        <v>54</v>
      </c>
      <c r="D51" s="3"/>
      <c r="E51" s="3"/>
      <c r="F51" s="3"/>
      <c r="G51" s="3" t="s">
        <v>65</v>
      </c>
      <c r="H51" s="3"/>
      <c r="I51" s="3"/>
      <c r="J51" s="3"/>
      <c r="K51" s="3"/>
      <c r="L51" s="3"/>
      <c r="M51" s="3"/>
      <c r="N51" s="3"/>
      <c r="O51" s="3" t="s">
        <v>65</v>
      </c>
      <c r="Q51" s="3" t="s">
        <v>65</v>
      </c>
    </row>
    <row r="52" spans="2:17">
      <c r="B52" s="2">
        <v>37</v>
      </c>
      <c r="C52" t="s">
        <v>56</v>
      </c>
      <c r="D52" s="3"/>
      <c r="E52" s="3"/>
      <c r="F52" s="3"/>
      <c r="G52" s="3" t="s">
        <v>66</v>
      </c>
      <c r="H52" s="3"/>
      <c r="I52" s="3"/>
      <c r="J52" s="3"/>
      <c r="K52" s="3"/>
      <c r="L52" s="3"/>
      <c r="M52" s="3"/>
      <c r="N52" s="3"/>
      <c r="O52" s="3" t="s">
        <v>66</v>
      </c>
      <c r="Q52" s="3" t="s">
        <v>66</v>
      </c>
    </row>
    <row r="53" spans="2:17">
      <c r="B53" s="2">
        <v>38</v>
      </c>
      <c r="C53" t="s">
        <v>59</v>
      </c>
      <c r="D53" s="13"/>
      <c r="E53" s="13">
        <v>0</v>
      </c>
      <c r="F53" s="13">
        <v>0</v>
      </c>
      <c r="G53" s="13">
        <v>2208315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/>
      <c r="O53" s="13">
        <v>98005</v>
      </c>
      <c r="Q53" s="36">
        <f>SUM(D53:J53)+SUM(L53:P53)</f>
        <v>2306320</v>
      </c>
    </row>
    <row r="54" spans="2:17">
      <c r="B54" s="2">
        <v>39</v>
      </c>
      <c r="C54" t="s">
        <v>60</v>
      </c>
      <c r="D54" s="13"/>
      <c r="E54" s="13">
        <v>0</v>
      </c>
      <c r="F54" s="13">
        <v>0</v>
      </c>
      <c r="G54" s="13">
        <v>1032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/>
      <c r="O54" s="13">
        <v>1041</v>
      </c>
      <c r="Q54" s="19">
        <f>+(G54*G53+O54*O53)/Q53</f>
        <v>1032.38244692844</v>
      </c>
    </row>
    <row r="55" spans="2:17">
      <c r="B55" s="2">
        <v>40</v>
      </c>
      <c r="C55" t="s">
        <v>61</v>
      </c>
      <c r="D55" s="20"/>
      <c r="E55" s="20">
        <v>0</v>
      </c>
      <c r="F55" s="20">
        <v>0</v>
      </c>
      <c r="G55" s="20">
        <v>1.9590000000000001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/>
      <c r="O55" s="20">
        <v>8.6940000000000008</v>
      </c>
      <c r="P55" s="20"/>
      <c r="Q55" s="41"/>
    </row>
    <row r="56" spans="2:17">
      <c r="B56" s="2">
        <v>41</v>
      </c>
      <c r="C56" t="s">
        <v>62</v>
      </c>
      <c r="D56" s="20"/>
      <c r="E56" s="20">
        <v>0</v>
      </c>
      <c r="F56" s="20">
        <v>0</v>
      </c>
      <c r="G56" s="20">
        <v>1.9590000000000001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/>
      <c r="O56" s="20">
        <v>8.6940000000000008</v>
      </c>
      <c r="P56" s="20"/>
      <c r="Q56" s="41"/>
    </row>
    <row r="57" spans="2:17">
      <c r="B57" s="2">
        <v>42</v>
      </c>
      <c r="C57" t="s">
        <v>63</v>
      </c>
      <c r="D57" s="20"/>
      <c r="E57" s="20">
        <v>0</v>
      </c>
      <c r="F57" s="20">
        <v>0</v>
      </c>
      <c r="G57" s="20">
        <v>1.899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/>
      <c r="O57" s="20">
        <v>8.35</v>
      </c>
      <c r="P57" s="20"/>
      <c r="Q57" s="41"/>
    </row>
    <row r="58" spans="2:17">
      <c r="B58" s="2">
        <v>43</v>
      </c>
      <c r="C58" t="s">
        <v>64</v>
      </c>
      <c r="D58" s="20"/>
      <c r="E58" s="20">
        <v>7.0000000000000001E-3</v>
      </c>
      <c r="F58" s="20">
        <v>7.0000000000000001E-3</v>
      </c>
      <c r="G58" s="20">
        <v>2.4E-2</v>
      </c>
      <c r="H58" s="20">
        <v>0.01</v>
      </c>
      <c r="I58" s="20">
        <v>0.01</v>
      </c>
      <c r="J58" s="20">
        <v>0.01</v>
      </c>
      <c r="K58" s="20">
        <v>0.01</v>
      </c>
      <c r="L58" s="20">
        <v>7.0000000000000001E-3</v>
      </c>
      <c r="M58" s="20">
        <v>1.0999999999999999E-2</v>
      </c>
      <c r="N58" s="20"/>
      <c r="O58" s="20">
        <v>1.2E-2</v>
      </c>
      <c r="P58" s="20"/>
      <c r="Q58" s="41"/>
    </row>
    <row r="59" spans="2:17">
      <c r="B59" s="2">
        <v>36</v>
      </c>
      <c r="C59" t="s">
        <v>54</v>
      </c>
      <c r="D59" s="20"/>
      <c r="E59" s="21" t="s">
        <v>67</v>
      </c>
      <c r="F59" s="21" t="s">
        <v>67</v>
      </c>
      <c r="G59" s="3"/>
      <c r="H59" s="3" t="s">
        <v>67</v>
      </c>
      <c r="I59" s="21" t="s">
        <v>67</v>
      </c>
      <c r="J59" s="21" t="s">
        <v>67</v>
      </c>
      <c r="K59" s="21" t="s">
        <v>67</v>
      </c>
      <c r="L59" s="21" t="s">
        <v>67</v>
      </c>
      <c r="M59" s="21" t="s">
        <v>67</v>
      </c>
      <c r="N59" s="3"/>
      <c r="O59" s="3"/>
      <c r="P59" s="3" t="s">
        <v>67</v>
      </c>
      <c r="Q59" s="3" t="s">
        <v>67</v>
      </c>
    </row>
    <row r="60" spans="2:17">
      <c r="B60" s="2">
        <v>37</v>
      </c>
      <c r="C60" t="s">
        <v>56</v>
      </c>
      <c r="D60" s="20"/>
      <c r="E60" s="21" t="s">
        <v>70</v>
      </c>
      <c r="F60" s="21" t="s">
        <v>70</v>
      </c>
      <c r="G60" s="3"/>
      <c r="H60" s="3" t="s">
        <v>70</v>
      </c>
      <c r="I60" s="21" t="s">
        <v>70</v>
      </c>
      <c r="J60" s="21" t="s">
        <v>70</v>
      </c>
      <c r="K60" s="21" t="s">
        <v>70</v>
      </c>
      <c r="L60" s="21" t="s">
        <v>70</v>
      </c>
      <c r="M60" s="21" t="s">
        <v>70</v>
      </c>
      <c r="N60" s="3"/>
      <c r="O60" s="3"/>
      <c r="P60" s="3" t="s">
        <v>70</v>
      </c>
      <c r="Q60" s="3" t="s">
        <v>70</v>
      </c>
    </row>
    <row r="61" spans="2:17">
      <c r="B61" s="2">
        <v>38</v>
      </c>
      <c r="C61" t="s">
        <v>59</v>
      </c>
      <c r="D61" s="22"/>
      <c r="E61" s="22">
        <v>2204</v>
      </c>
      <c r="F61" s="22">
        <v>12441</v>
      </c>
      <c r="G61" s="5">
        <v>0</v>
      </c>
      <c r="H61" s="5">
        <v>4204</v>
      </c>
      <c r="I61" s="22">
        <v>3062</v>
      </c>
      <c r="J61" s="22">
        <v>8008</v>
      </c>
      <c r="K61" s="5">
        <v>15274</v>
      </c>
      <c r="L61" s="22">
        <v>9929</v>
      </c>
      <c r="M61" s="22">
        <v>15876</v>
      </c>
      <c r="N61" s="5"/>
      <c r="O61" s="5">
        <v>0</v>
      </c>
      <c r="P61" s="5">
        <v>3328</v>
      </c>
      <c r="Q61" s="13">
        <f>SUM(D61:J61)+SUM(L61:P61)</f>
        <v>59052</v>
      </c>
    </row>
    <row r="62" spans="2:17">
      <c r="B62" s="2">
        <v>39</v>
      </c>
      <c r="C62" t="s">
        <v>60</v>
      </c>
      <c r="D62" s="22"/>
      <c r="E62" s="22">
        <v>140000</v>
      </c>
      <c r="F62" s="22">
        <v>140000</v>
      </c>
      <c r="G62" s="5">
        <v>0</v>
      </c>
      <c r="H62" s="5">
        <v>140000</v>
      </c>
      <c r="I62" s="22">
        <v>140000</v>
      </c>
      <c r="J62" s="22">
        <v>140000</v>
      </c>
      <c r="K62" s="22">
        <v>140000</v>
      </c>
      <c r="L62" s="22">
        <v>140000</v>
      </c>
      <c r="M62" s="22">
        <v>140000</v>
      </c>
      <c r="N62" s="5"/>
      <c r="O62" s="5">
        <v>0</v>
      </c>
      <c r="P62" s="5">
        <v>140000</v>
      </c>
      <c r="Q62" s="19">
        <f>+(E62*E61+F62*F61+H62*H61+I62*I61+J62*J61+L62*L61+M62*M61+P62*P61)/Q61</f>
        <v>140000</v>
      </c>
    </row>
    <row r="63" spans="2:17">
      <c r="B63" s="2">
        <v>40</v>
      </c>
      <c r="C63" t="s">
        <v>61</v>
      </c>
      <c r="D63" s="20"/>
      <c r="E63" s="20">
        <v>32.640999999999998</v>
      </c>
      <c r="F63" s="20">
        <v>31.699000000000002</v>
      </c>
      <c r="G63" s="20">
        <v>0</v>
      </c>
      <c r="H63" s="20">
        <v>32.165999999999997</v>
      </c>
      <c r="I63" s="20">
        <v>32.165999999999997</v>
      </c>
      <c r="J63" s="20">
        <v>32.165999999999997</v>
      </c>
      <c r="K63" s="20">
        <v>32.165999999999997</v>
      </c>
      <c r="L63" s="20">
        <v>33.234000000000002</v>
      </c>
      <c r="M63" s="20">
        <v>31.396000000000001</v>
      </c>
      <c r="N63" s="20"/>
      <c r="O63" s="20">
        <v>0</v>
      </c>
      <c r="P63" s="20">
        <v>33.335000000000001</v>
      </c>
      <c r="Q63" s="41"/>
    </row>
    <row r="64" spans="2:17">
      <c r="B64" s="2">
        <v>41</v>
      </c>
      <c r="C64" t="s">
        <v>62</v>
      </c>
      <c r="D64" s="20"/>
      <c r="E64" s="20">
        <v>33.363999999999997</v>
      </c>
      <c r="F64" s="20">
        <v>32.277000000000001</v>
      </c>
      <c r="G64" s="20">
        <v>0</v>
      </c>
      <c r="H64" s="20">
        <v>32.814999999999998</v>
      </c>
      <c r="I64" s="20">
        <v>32.244999999999997</v>
      </c>
      <c r="J64" s="20">
        <v>32.51</v>
      </c>
      <c r="K64" s="20">
        <v>32.540999999999997</v>
      </c>
      <c r="L64" s="20">
        <v>34.076999999999998</v>
      </c>
      <c r="M64" s="20">
        <v>30.632999999999999</v>
      </c>
      <c r="N64" s="20"/>
      <c r="O64" s="20">
        <v>0</v>
      </c>
      <c r="P64" s="20">
        <v>30.544</v>
      </c>
      <c r="Q64" s="41"/>
    </row>
    <row r="65" spans="2:18">
      <c r="B65" s="2">
        <v>42</v>
      </c>
      <c r="C65" t="s">
        <v>63</v>
      </c>
      <c r="D65" s="20"/>
      <c r="E65" s="20">
        <v>5.6749999999999998</v>
      </c>
      <c r="F65" s="20">
        <v>5.4889999999999999</v>
      </c>
      <c r="G65" s="20">
        <v>0</v>
      </c>
      <c r="H65" s="20">
        <v>5.5810000000000004</v>
      </c>
      <c r="I65" s="20">
        <v>5.484</v>
      </c>
      <c r="J65" s="20">
        <v>5.5289999999999999</v>
      </c>
      <c r="K65" s="20">
        <v>5.5339999999999998</v>
      </c>
      <c r="L65" s="20">
        <v>5.7949999999999999</v>
      </c>
      <c r="M65" s="20">
        <v>5.21</v>
      </c>
      <c r="N65" s="20"/>
      <c r="O65" s="20">
        <v>0</v>
      </c>
      <c r="P65" s="20">
        <v>5.1950000000000003</v>
      </c>
      <c r="Q65" s="41"/>
    </row>
    <row r="66" spans="2:18">
      <c r="B66" s="2">
        <v>43</v>
      </c>
      <c r="C66" t="s">
        <v>64</v>
      </c>
      <c r="D66" s="20"/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/>
      <c r="O66" s="20">
        <v>0</v>
      </c>
      <c r="P66" s="20">
        <v>0</v>
      </c>
      <c r="Q66" s="41"/>
    </row>
    <row r="67" spans="2:18" ht="13.5" thickBot="1">
      <c r="B67" s="2">
        <v>44</v>
      </c>
      <c r="C67" s="23" t="s">
        <v>71</v>
      </c>
      <c r="D67" s="24">
        <f t="shared" ref="D67:M67" si="11">+((D45*2000*D46)+(D53*1000*D54)+(D62*42*D61))/D13</f>
        <v>0</v>
      </c>
      <c r="E67" s="24">
        <f t="shared" si="11"/>
        <v>11252.593231593488</v>
      </c>
      <c r="F67" s="24">
        <f t="shared" si="11"/>
        <v>11392.608626868725</v>
      </c>
      <c r="G67" s="24">
        <f t="shared" si="11"/>
        <v>12557.33819688571</v>
      </c>
      <c r="H67" s="24">
        <f t="shared" si="11"/>
        <v>11391.565180164011</v>
      </c>
      <c r="I67" s="24">
        <f t="shared" si="11"/>
        <v>11348.581839696773</v>
      </c>
      <c r="J67" s="24">
        <f t="shared" si="11"/>
        <v>10595.279982940872</v>
      </c>
      <c r="K67" s="24">
        <f t="shared" si="11"/>
        <v>11037.257377060863</v>
      </c>
      <c r="L67" s="24">
        <f t="shared" si="11"/>
        <v>9967.0605123763362</v>
      </c>
      <c r="M67" s="24">
        <f t="shared" si="11"/>
        <v>10499.624477103525</v>
      </c>
      <c r="N67" s="24"/>
      <c r="O67" s="24">
        <f>+((O45*2000*O46)+(O53*1000*O54)+(O62*42*O61))/O13</f>
        <v>10739.48273884284</v>
      </c>
      <c r="P67" s="24">
        <f>+((P45*2000*P46)+(P53*1000*P54)+(P62*42*P61))/P13</f>
        <v>12006.084206333953</v>
      </c>
      <c r="Q67" s="24">
        <f>+((Q45*2000*Q46)+(Q53*1000*Q54)+(Q62*42*Q61))/Q13</f>
        <v>10774.851334644894</v>
      </c>
    </row>
    <row r="68" spans="2:18" ht="13.5" thickTop="1">
      <c r="R68" s="66"/>
    </row>
  </sheetData>
  <phoneticPr fontId="0" type="noConversion"/>
  <pageMargins left="0.5" right="0.5" top="1" bottom="0.75" header="0.5" footer="0.5"/>
  <pageSetup scale="46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="75" workbookViewId="0">
      <pane xSplit="3" ySplit="1" topLeftCell="L24" activePane="bottomRight" state="frozen"/>
      <selection activeCell="R1" sqref="R1:R65536"/>
      <selection pane="topRight" activeCell="R1" sqref="R1:R65536"/>
      <selection pane="bottomLeft" activeCell="R1" sqref="R1:R65536"/>
      <selection pane="bottomRight" activeCell="M46" sqref="M46"/>
    </sheetView>
  </sheetViews>
  <sheetFormatPr defaultRowHeight="12.75"/>
  <cols>
    <col min="2" max="2" width="8.85546875" customWidth="1"/>
    <col min="3" max="3" width="46.7109375" bestFit="1" customWidth="1"/>
    <col min="4" max="17" width="14.7109375" customWidth="1"/>
  </cols>
  <sheetData>
    <row r="1" spans="1:18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98</v>
      </c>
    </row>
    <row r="2" spans="1:18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17</v>
      </c>
      <c r="O2" s="3" t="s">
        <v>16</v>
      </c>
      <c r="P2" s="3" t="s">
        <v>16</v>
      </c>
      <c r="Q2" s="3"/>
    </row>
    <row r="3" spans="1:18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21</v>
      </c>
      <c r="N3" s="3" t="s">
        <v>20</v>
      </c>
      <c r="O3" s="3" t="s">
        <v>20</v>
      </c>
      <c r="P3" s="3" t="s">
        <v>22</v>
      </c>
      <c r="Q3" s="3"/>
    </row>
    <row r="4" spans="1:18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1978</v>
      </c>
      <c r="I4">
        <v>1980</v>
      </c>
      <c r="J4">
        <v>1983</v>
      </c>
      <c r="K4">
        <v>1978</v>
      </c>
      <c r="L4">
        <v>1974</v>
      </c>
      <c r="M4">
        <v>1974</v>
      </c>
      <c r="N4">
        <v>1972</v>
      </c>
      <c r="O4">
        <v>1963</v>
      </c>
      <c r="P4">
        <v>1978</v>
      </c>
    </row>
    <row r="5" spans="1:18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1978</v>
      </c>
      <c r="I5">
        <v>1980</v>
      </c>
      <c r="J5">
        <v>1983</v>
      </c>
      <c r="K5">
        <v>1983</v>
      </c>
      <c r="L5">
        <v>1977</v>
      </c>
      <c r="M5">
        <v>1979</v>
      </c>
      <c r="N5">
        <v>1972</v>
      </c>
      <c r="O5">
        <v>1971</v>
      </c>
      <c r="P5">
        <v>1978</v>
      </c>
    </row>
    <row r="6" spans="1:18">
      <c r="B6" s="2">
        <v>5</v>
      </c>
      <c r="C6" t="s">
        <v>25</v>
      </c>
      <c r="D6" s="25">
        <v>26.1</v>
      </c>
      <c r="E6" s="25">
        <v>188.64</v>
      </c>
      <c r="F6" s="25">
        <v>816.77</v>
      </c>
      <c r="G6" s="25">
        <v>251.64</v>
      </c>
      <c r="H6" s="25">
        <v>418.5</v>
      </c>
      <c r="I6" s="25">
        <v>269.22000000000003</v>
      </c>
      <c r="J6" s="25">
        <v>446.4</v>
      </c>
      <c r="K6" s="25">
        <v>1134.1199999999999</v>
      </c>
      <c r="L6" s="25">
        <v>892.8</v>
      </c>
      <c r="M6" s="25">
        <v>1518</v>
      </c>
      <c r="N6" s="25">
        <v>16</v>
      </c>
      <c r="O6" s="25">
        <v>707.2</v>
      </c>
      <c r="P6" s="25">
        <v>289.66000000000003</v>
      </c>
      <c r="Q6" s="25">
        <f>SUM(D6:J6)+SUM(L6:P6)</f>
        <v>5840.93</v>
      </c>
    </row>
    <row r="7" spans="1:18">
      <c r="B7" s="2">
        <v>6</v>
      </c>
      <c r="C7" t="s">
        <v>26</v>
      </c>
      <c r="D7" s="26">
        <v>23</v>
      </c>
      <c r="E7" s="26">
        <v>183</v>
      </c>
      <c r="F7" s="26">
        <v>803</v>
      </c>
      <c r="G7" s="26">
        <v>220</v>
      </c>
      <c r="H7" s="26">
        <v>412</v>
      </c>
      <c r="I7" s="26">
        <v>315</v>
      </c>
      <c r="J7" s="26">
        <v>469</v>
      </c>
      <c r="K7" s="26">
        <v>1165</v>
      </c>
      <c r="L7" s="26">
        <v>918</v>
      </c>
      <c r="M7" s="26">
        <v>1441</v>
      </c>
      <c r="N7" s="26">
        <v>16</v>
      </c>
      <c r="O7" s="26">
        <v>713</v>
      </c>
      <c r="P7" s="26">
        <v>342</v>
      </c>
      <c r="Q7" s="27">
        <f>SUM(D7:J7)+SUM(L7:P7)</f>
        <v>5855</v>
      </c>
    </row>
    <row r="8" spans="1:18">
      <c r="B8" s="2">
        <v>7</v>
      </c>
      <c r="C8" t="s">
        <v>27</v>
      </c>
      <c r="D8" s="26">
        <v>8047</v>
      </c>
      <c r="E8" s="26">
        <v>8714</v>
      </c>
      <c r="F8" s="26">
        <v>8760</v>
      </c>
      <c r="G8" s="26">
        <v>3607</v>
      </c>
      <c r="H8" s="26">
        <v>8342</v>
      </c>
      <c r="I8" s="26">
        <v>8610</v>
      </c>
      <c r="J8" s="26">
        <v>6281</v>
      </c>
      <c r="K8" s="26">
        <v>8760</v>
      </c>
      <c r="L8" s="26">
        <v>8704</v>
      </c>
      <c r="M8" s="26">
        <v>8760</v>
      </c>
      <c r="N8" s="26">
        <v>6718</v>
      </c>
      <c r="O8" s="26">
        <v>8760</v>
      </c>
      <c r="P8" s="26">
        <v>8551</v>
      </c>
      <c r="Q8" s="26"/>
    </row>
    <row r="9" spans="1:18">
      <c r="B9" s="2">
        <v>8</v>
      </c>
      <c r="C9" t="s">
        <v>28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/>
    </row>
    <row r="10" spans="1:18">
      <c r="B10" s="2">
        <v>9</v>
      </c>
      <c r="C10" t="s">
        <v>29</v>
      </c>
      <c r="D10" s="26">
        <v>23</v>
      </c>
      <c r="E10" s="26">
        <v>175</v>
      </c>
      <c r="F10" s="26">
        <v>772</v>
      </c>
      <c r="G10" s="26">
        <v>235</v>
      </c>
      <c r="H10" s="26">
        <v>389</v>
      </c>
      <c r="I10" s="26">
        <v>250</v>
      </c>
      <c r="J10" s="26">
        <v>405</v>
      </c>
      <c r="K10" s="26">
        <v>1044</v>
      </c>
      <c r="L10" s="26">
        <v>845</v>
      </c>
      <c r="M10" s="26">
        <v>1387</v>
      </c>
      <c r="N10" s="26">
        <v>14</v>
      </c>
      <c r="O10" s="26">
        <v>700</v>
      </c>
      <c r="P10" s="26">
        <v>268</v>
      </c>
      <c r="Q10" s="27">
        <f t="shared" ref="Q10:Q34" si="0">SUM(D10:J10)+SUM(L10:P10)</f>
        <v>5463</v>
      </c>
    </row>
    <row r="11" spans="1:18">
      <c r="B11" s="2">
        <v>10</v>
      </c>
      <c r="C11" t="s">
        <v>30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7">
        <f t="shared" si="0"/>
        <v>0</v>
      </c>
    </row>
    <row r="12" spans="1:18">
      <c r="B12" s="2">
        <v>11</v>
      </c>
      <c r="C12" t="s">
        <v>31</v>
      </c>
      <c r="D12" s="26">
        <v>17</v>
      </c>
      <c r="E12" s="26">
        <v>77</v>
      </c>
      <c r="F12" s="26">
        <v>213</v>
      </c>
      <c r="G12" s="26">
        <v>34</v>
      </c>
      <c r="H12" s="26">
        <v>87</v>
      </c>
      <c r="I12" s="26">
        <v>87</v>
      </c>
      <c r="J12" s="26">
        <v>87</v>
      </c>
      <c r="K12" s="26">
        <v>261</v>
      </c>
      <c r="L12" s="26">
        <v>182</v>
      </c>
      <c r="M12" s="26">
        <v>395</v>
      </c>
      <c r="N12" s="26">
        <v>6</v>
      </c>
      <c r="O12" s="26">
        <v>187</v>
      </c>
      <c r="P12" s="26">
        <v>99</v>
      </c>
      <c r="Q12" s="27">
        <f t="shared" si="0"/>
        <v>1471</v>
      </c>
    </row>
    <row r="13" spans="1:18">
      <c r="B13" s="2">
        <v>12</v>
      </c>
      <c r="C13" s="7" t="s">
        <v>32</v>
      </c>
      <c r="D13" s="28">
        <v>160057000</v>
      </c>
      <c r="E13" s="28">
        <v>1288602000</v>
      </c>
      <c r="F13" s="28">
        <v>5928660000</v>
      </c>
      <c r="G13" s="28">
        <v>356380000</v>
      </c>
      <c r="H13" s="28">
        <v>2947052000</v>
      </c>
      <c r="I13" s="28">
        <v>2056767000</v>
      </c>
      <c r="J13" s="28">
        <v>2555684000</v>
      </c>
      <c r="K13" s="28">
        <v>7552503000</v>
      </c>
      <c r="L13" s="28">
        <v>6452895000</v>
      </c>
      <c r="M13" s="28">
        <v>10753560000</v>
      </c>
      <c r="N13" s="28">
        <v>0</v>
      </c>
      <c r="O13" s="28">
        <v>5223025000</v>
      </c>
      <c r="P13" s="28">
        <v>2289651000</v>
      </c>
      <c r="Q13" s="28">
        <f t="shared" si="0"/>
        <v>40012333000</v>
      </c>
    </row>
    <row r="14" spans="1:18">
      <c r="B14" s="2">
        <v>13</v>
      </c>
      <c r="C14" t="s">
        <v>33</v>
      </c>
      <c r="D14" s="26">
        <v>31026429</v>
      </c>
      <c r="E14" s="26">
        <v>956546</v>
      </c>
      <c r="F14" s="26">
        <v>10417291</v>
      </c>
      <c r="G14" s="26">
        <v>1020271</v>
      </c>
      <c r="H14" s="26">
        <v>9868916</v>
      </c>
      <c r="I14" s="26">
        <v>9868916</v>
      </c>
      <c r="J14" s="26">
        <v>9868916</v>
      </c>
      <c r="K14" s="26">
        <v>29606749</v>
      </c>
      <c r="L14" s="26">
        <v>2205422</v>
      </c>
      <c r="M14" s="26">
        <v>1146361</v>
      </c>
      <c r="N14" s="26">
        <v>635</v>
      </c>
      <c r="O14" s="26">
        <v>458257</v>
      </c>
      <c r="P14" s="26">
        <v>210526</v>
      </c>
      <c r="Q14" s="26">
        <f t="shared" si="0"/>
        <v>77048486</v>
      </c>
    </row>
    <row r="15" spans="1:18">
      <c r="B15" s="2">
        <v>14</v>
      </c>
      <c r="C15" t="s">
        <v>34</v>
      </c>
      <c r="D15" s="26">
        <v>6135077</v>
      </c>
      <c r="E15" s="26">
        <v>10096817</v>
      </c>
      <c r="F15" s="26">
        <v>33357569</v>
      </c>
      <c r="G15" s="26">
        <v>13344556</v>
      </c>
      <c r="H15" s="26">
        <v>59906358</v>
      </c>
      <c r="I15" s="26">
        <v>56101560</v>
      </c>
      <c r="J15" s="26">
        <v>88151454</v>
      </c>
      <c r="K15" s="26">
        <v>197159302</v>
      </c>
      <c r="L15" s="26">
        <v>92955268</v>
      </c>
      <c r="M15" s="26">
        <v>131995200</v>
      </c>
      <c r="N15" s="26">
        <v>204044</v>
      </c>
      <c r="O15" s="26">
        <v>55258763</v>
      </c>
      <c r="P15" s="26">
        <v>47795340</v>
      </c>
      <c r="Q15" s="26">
        <f t="shared" si="0"/>
        <v>595302006</v>
      </c>
    </row>
    <row r="16" spans="1:18">
      <c r="B16" s="2">
        <v>15</v>
      </c>
      <c r="C16" t="s">
        <v>35</v>
      </c>
      <c r="D16" s="26">
        <v>32661259</v>
      </c>
      <c r="E16" s="26">
        <v>54524575</v>
      </c>
      <c r="F16" s="26">
        <v>272409025</v>
      </c>
      <c r="G16" s="26">
        <v>55805561</v>
      </c>
      <c r="H16" s="26">
        <v>189764690</v>
      </c>
      <c r="I16" s="26">
        <v>137002082</v>
      </c>
      <c r="J16" s="26">
        <v>381761003</v>
      </c>
      <c r="K16" s="26">
        <v>708527775</v>
      </c>
      <c r="L16" s="26">
        <v>310509301</v>
      </c>
      <c r="M16" s="26">
        <v>657258142</v>
      </c>
      <c r="N16" s="26">
        <v>3255627</v>
      </c>
      <c r="O16" s="26">
        <v>235546218</v>
      </c>
      <c r="P16" s="26">
        <v>252475574</v>
      </c>
      <c r="Q16" s="26">
        <f t="shared" si="0"/>
        <v>2582973057</v>
      </c>
    </row>
    <row r="17" spans="1:18">
      <c r="B17" s="2">
        <v>16</v>
      </c>
      <c r="C17" t="s">
        <v>91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8" ht="13.5" thickBot="1">
      <c r="B18" s="2">
        <v>17</v>
      </c>
      <c r="C18" s="9" t="s">
        <v>36</v>
      </c>
      <c r="D18" s="29">
        <f t="shared" ref="D18:P18" si="1">SUM(D14:D16)</f>
        <v>69822765</v>
      </c>
      <c r="E18" s="29">
        <f t="shared" si="1"/>
        <v>65577938</v>
      </c>
      <c r="F18" s="29">
        <f t="shared" si="1"/>
        <v>316183885</v>
      </c>
      <c r="G18" s="29">
        <f t="shared" si="1"/>
        <v>70170388</v>
      </c>
      <c r="H18" s="29">
        <f t="shared" si="1"/>
        <v>259539964</v>
      </c>
      <c r="I18" s="29">
        <f t="shared" si="1"/>
        <v>202972558</v>
      </c>
      <c r="J18" s="29">
        <f t="shared" si="1"/>
        <v>479781373</v>
      </c>
      <c r="K18" s="29">
        <f t="shared" si="1"/>
        <v>935293826</v>
      </c>
      <c r="L18" s="29">
        <f t="shared" si="1"/>
        <v>405669991</v>
      </c>
      <c r="M18" s="29">
        <f t="shared" si="1"/>
        <v>790399703</v>
      </c>
      <c r="N18" s="29">
        <f t="shared" si="1"/>
        <v>3460306</v>
      </c>
      <c r="O18" s="29">
        <f t="shared" si="1"/>
        <v>291263238</v>
      </c>
      <c r="P18" s="29">
        <f t="shared" si="1"/>
        <v>300481440</v>
      </c>
      <c r="Q18" s="29">
        <f t="shared" si="0"/>
        <v>3255323549</v>
      </c>
    </row>
    <row r="19" spans="1:18" ht="13.5" thickTop="1">
      <c r="B19" s="2">
        <v>18</v>
      </c>
      <c r="C19" s="11" t="s">
        <v>90</v>
      </c>
      <c r="D19" s="30">
        <f>+D18/(D6*1000)</f>
        <v>2675.2017241379313</v>
      </c>
      <c r="E19" s="30">
        <f t="shared" ref="E19:Q19" si="2">+E18/(E6*1000)</f>
        <v>347.63537955894827</v>
      </c>
      <c r="F19" s="30">
        <f t="shared" si="2"/>
        <v>387.11495892356476</v>
      </c>
      <c r="G19" s="30">
        <f t="shared" si="2"/>
        <v>278.85228103640122</v>
      </c>
      <c r="H19" s="30">
        <f t="shared" si="2"/>
        <v>620.16717801672644</v>
      </c>
      <c r="I19" s="30">
        <f t="shared" si="2"/>
        <v>753.92822970061661</v>
      </c>
      <c r="J19" s="30">
        <f t="shared" si="2"/>
        <v>1074.7790613799284</v>
      </c>
      <c r="K19" s="30">
        <f t="shared" si="2"/>
        <v>824.68682855429756</v>
      </c>
      <c r="L19" s="30">
        <f t="shared" si="2"/>
        <v>454.37947020609317</v>
      </c>
      <c r="M19" s="30">
        <f t="shared" si="2"/>
        <v>520.68491633728593</v>
      </c>
      <c r="N19" s="30">
        <f t="shared" si="2"/>
        <v>216.269125</v>
      </c>
      <c r="O19" s="30">
        <f t="shared" si="2"/>
        <v>411.85412613122173</v>
      </c>
      <c r="P19" s="30">
        <f t="shared" si="2"/>
        <v>1037.3591106814886</v>
      </c>
      <c r="Q19" s="30">
        <f t="shared" si="2"/>
        <v>557.32966308447453</v>
      </c>
    </row>
    <row r="20" spans="1:18">
      <c r="A20">
        <v>500</v>
      </c>
      <c r="B20" s="2">
        <v>19</v>
      </c>
      <c r="C20" t="s">
        <v>99</v>
      </c>
      <c r="D20" s="13">
        <v>76339</v>
      </c>
      <c r="E20" s="13">
        <v>641233</v>
      </c>
      <c r="F20" s="13">
        <v>2507502</v>
      </c>
      <c r="G20" s="13">
        <v>333383</v>
      </c>
      <c r="H20" s="13">
        <v>575567</v>
      </c>
      <c r="I20" s="13">
        <v>342741</v>
      </c>
      <c r="J20" s="13">
        <v>512641</v>
      </c>
      <c r="K20" s="13">
        <v>1134414</v>
      </c>
      <c r="L20" s="13">
        <v>1512788</v>
      </c>
      <c r="M20" s="13">
        <v>2271303</v>
      </c>
      <c r="N20" s="13">
        <v>0</v>
      </c>
      <c r="O20" s="13">
        <v>1974540</v>
      </c>
      <c r="P20" s="13">
        <v>1030346</v>
      </c>
      <c r="Q20" s="13">
        <f t="shared" si="0"/>
        <v>11778383</v>
      </c>
      <c r="R20">
        <v>500</v>
      </c>
    </row>
    <row r="21" spans="1:18">
      <c r="A21">
        <v>501</v>
      </c>
      <c r="B21" s="2">
        <v>20</v>
      </c>
      <c r="C21" t="s">
        <v>37</v>
      </c>
      <c r="D21" s="31">
        <v>0</v>
      </c>
      <c r="E21" s="13">
        <v>9585769</v>
      </c>
      <c r="F21" s="13">
        <v>41089094</v>
      </c>
      <c r="G21" s="13">
        <v>8559223</v>
      </c>
      <c r="H21" s="13">
        <v>29724576</v>
      </c>
      <c r="I21" s="13">
        <v>20264471</v>
      </c>
      <c r="J21" s="13">
        <v>24720159</v>
      </c>
      <c r="K21" s="13">
        <v>74709117</v>
      </c>
      <c r="L21" s="13">
        <v>51744288</v>
      </c>
      <c r="M21" s="13">
        <v>122355665</v>
      </c>
      <c r="N21" s="13">
        <v>0</v>
      </c>
      <c r="O21" s="13">
        <v>62938356</v>
      </c>
      <c r="P21" s="13">
        <v>19910256</v>
      </c>
      <c r="Q21" s="13">
        <f t="shared" si="0"/>
        <v>390891857</v>
      </c>
      <c r="R21">
        <v>501</v>
      </c>
    </row>
    <row r="22" spans="1:18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0</v>
      </c>
    </row>
    <row r="23" spans="1:18">
      <c r="A23">
        <v>502</v>
      </c>
      <c r="B23" s="2">
        <v>22</v>
      </c>
      <c r="C23" t="s">
        <v>39</v>
      </c>
      <c r="D23" s="13">
        <v>230872</v>
      </c>
      <c r="E23" s="13">
        <v>1085286</v>
      </c>
      <c r="F23" s="13">
        <v>1951405</v>
      </c>
      <c r="G23" s="13">
        <v>657800</v>
      </c>
      <c r="H23" s="13">
        <v>2356179</v>
      </c>
      <c r="I23" s="13">
        <v>1695768</v>
      </c>
      <c r="J23" s="13">
        <v>1765129</v>
      </c>
      <c r="K23" s="13">
        <v>4892886</v>
      </c>
      <c r="L23" s="13">
        <v>2703768</v>
      </c>
      <c r="M23" s="13">
        <v>5729399</v>
      </c>
      <c r="N23" s="13">
        <v>0</v>
      </c>
      <c r="O23" s="13">
        <v>3560767</v>
      </c>
      <c r="P23" s="13">
        <v>2121568</v>
      </c>
      <c r="Q23" s="13">
        <f t="shared" si="0"/>
        <v>23857941</v>
      </c>
      <c r="R23">
        <v>502</v>
      </c>
    </row>
    <row r="24" spans="1:18">
      <c r="A24">
        <v>503</v>
      </c>
      <c r="B24" s="2">
        <v>23</v>
      </c>
      <c r="C24" t="s">
        <v>40</v>
      </c>
      <c r="D24" s="13">
        <v>3607452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3607452</v>
      </c>
      <c r="R24">
        <v>503</v>
      </c>
    </row>
    <row r="25" spans="1:18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0</v>
      </c>
      <c r="R25">
        <v>504</v>
      </c>
    </row>
    <row r="26" spans="1:18">
      <c r="A26">
        <v>505</v>
      </c>
      <c r="B26" s="2">
        <v>25</v>
      </c>
      <c r="C26" t="s">
        <v>42</v>
      </c>
      <c r="D26" s="13">
        <v>279216</v>
      </c>
      <c r="E26" s="13">
        <v>873601</v>
      </c>
      <c r="F26" s="13">
        <v>1942512</v>
      </c>
      <c r="G26" s="13">
        <v>62285</v>
      </c>
      <c r="H26" s="13">
        <v>1241625</v>
      </c>
      <c r="I26" s="13">
        <v>876658</v>
      </c>
      <c r="J26" s="13">
        <v>1079573</v>
      </c>
      <c r="K26" s="13">
        <v>2690424</v>
      </c>
      <c r="L26" s="13">
        <v>2122061</v>
      </c>
      <c r="M26" s="13">
        <v>2056153</v>
      </c>
      <c r="N26" s="13">
        <v>0</v>
      </c>
      <c r="O26" s="13">
        <v>1505451</v>
      </c>
      <c r="P26" s="13">
        <v>527547</v>
      </c>
      <c r="Q26" s="13">
        <f t="shared" si="0"/>
        <v>12566682</v>
      </c>
      <c r="R26">
        <v>505</v>
      </c>
    </row>
    <row r="27" spans="1:18">
      <c r="A27">
        <v>506</v>
      </c>
      <c r="B27" s="2">
        <v>26</v>
      </c>
      <c r="C27" t="s">
        <v>43</v>
      </c>
      <c r="D27" s="13">
        <v>363613</v>
      </c>
      <c r="E27" s="13">
        <v>1119281</v>
      </c>
      <c r="F27" s="13">
        <v>1857837</v>
      </c>
      <c r="G27" s="13">
        <v>579587</v>
      </c>
      <c r="H27" s="13">
        <v>1123121</v>
      </c>
      <c r="I27" s="13">
        <v>782994</v>
      </c>
      <c r="J27" s="13">
        <v>1420083</v>
      </c>
      <c r="K27" s="13">
        <v>2857306</v>
      </c>
      <c r="L27" s="13">
        <v>2531989</v>
      </c>
      <c r="M27" s="13">
        <v>4585966</v>
      </c>
      <c r="N27" s="13">
        <v>0</v>
      </c>
      <c r="O27" s="13">
        <v>3097370</v>
      </c>
      <c r="P27" s="13">
        <v>738291</v>
      </c>
      <c r="Q27" s="13">
        <f t="shared" si="0"/>
        <v>18200132</v>
      </c>
      <c r="R27">
        <v>506</v>
      </c>
    </row>
    <row r="28" spans="1:18">
      <c r="A28">
        <v>507</v>
      </c>
      <c r="B28" s="2">
        <v>27</v>
      </c>
      <c r="C28" t="s">
        <v>44</v>
      </c>
      <c r="D28" s="13">
        <v>3900</v>
      </c>
      <c r="E28" s="13">
        <v>0</v>
      </c>
      <c r="F28" s="13">
        <v>2209</v>
      </c>
      <c r="G28" s="13">
        <v>0</v>
      </c>
      <c r="H28" s="13">
        <v>170</v>
      </c>
      <c r="I28" s="13">
        <v>118</v>
      </c>
      <c r="J28" s="13">
        <v>180</v>
      </c>
      <c r="K28" s="13">
        <v>396</v>
      </c>
      <c r="L28" s="13">
        <v>385</v>
      </c>
      <c r="M28" s="13">
        <v>-450</v>
      </c>
      <c r="N28" s="13">
        <v>0</v>
      </c>
      <c r="O28" s="13">
        <v>1236</v>
      </c>
      <c r="P28" s="13">
        <v>0</v>
      </c>
      <c r="Q28" s="13">
        <f t="shared" si="0"/>
        <v>7748</v>
      </c>
      <c r="R28">
        <v>507</v>
      </c>
    </row>
    <row r="29" spans="1:18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0</v>
      </c>
      <c r="R29">
        <v>509</v>
      </c>
    </row>
    <row r="30" spans="1:18">
      <c r="A30">
        <v>510</v>
      </c>
      <c r="B30" s="2">
        <v>29</v>
      </c>
      <c r="C30" t="s">
        <v>46</v>
      </c>
      <c r="D30" s="13">
        <v>163362</v>
      </c>
      <c r="E30" s="13">
        <v>683602</v>
      </c>
      <c r="F30" s="13">
        <v>1596913</v>
      </c>
      <c r="G30" s="13">
        <v>358662</v>
      </c>
      <c r="H30" s="13">
        <v>738387</v>
      </c>
      <c r="I30" s="13">
        <v>513474</v>
      </c>
      <c r="J30" s="13">
        <v>780407</v>
      </c>
      <c r="K30" s="13">
        <v>1720751</v>
      </c>
      <c r="L30" s="13">
        <v>1796855</v>
      </c>
      <c r="M30" s="13">
        <v>1877569</v>
      </c>
      <c r="N30" s="13">
        <v>0</v>
      </c>
      <c r="O30" s="13">
        <v>1560212</v>
      </c>
      <c r="P30" s="13">
        <v>727742</v>
      </c>
      <c r="Q30" s="13">
        <f t="shared" si="0"/>
        <v>10797185</v>
      </c>
      <c r="R30">
        <v>510</v>
      </c>
    </row>
    <row r="31" spans="1:18">
      <c r="A31">
        <v>551</v>
      </c>
      <c r="B31" s="2">
        <v>30</v>
      </c>
      <c r="C31" t="s">
        <v>47</v>
      </c>
      <c r="D31" s="13">
        <v>28663</v>
      </c>
      <c r="E31" s="13">
        <v>138672</v>
      </c>
      <c r="F31" s="13">
        <v>721814</v>
      </c>
      <c r="G31" s="13">
        <v>77830</v>
      </c>
      <c r="H31" s="13">
        <v>423754</v>
      </c>
      <c r="I31" s="13">
        <v>326329</v>
      </c>
      <c r="J31" s="13">
        <v>570729</v>
      </c>
      <c r="K31" s="13">
        <v>1046474</v>
      </c>
      <c r="L31" s="13">
        <v>767934</v>
      </c>
      <c r="M31" s="13">
        <v>1239745</v>
      </c>
      <c r="N31" s="13">
        <v>0</v>
      </c>
      <c r="O31" s="13">
        <v>412418</v>
      </c>
      <c r="P31" s="13">
        <v>177516</v>
      </c>
      <c r="Q31" s="13">
        <f t="shared" si="0"/>
        <v>4885404</v>
      </c>
      <c r="R31">
        <v>551</v>
      </c>
    </row>
    <row r="32" spans="1:18">
      <c r="A32">
        <v>512</v>
      </c>
      <c r="B32" s="2">
        <v>31</v>
      </c>
      <c r="C32" t="s">
        <v>48</v>
      </c>
      <c r="D32" s="13">
        <v>121650</v>
      </c>
      <c r="E32" s="13">
        <v>2343288</v>
      </c>
      <c r="F32" s="13">
        <v>7094033</v>
      </c>
      <c r="G32" s="13">
        <v>757688</v>
      </c>
      <c r="H32" s="13">
        <v>2351871</v>
      </c>
      <c r="I32" s="13">
        <v>1976289</v>
      </c>
      <c r="J32" s="13">
        <v>4097509</v>
      </c>
      <c r="K32" s="13">
        <v>7403436</v>
      </c>
      <c r="L32" s="13">
        <v>7264178</v>
      </c>
      <c r="M32" s="13">
        <v>8394122</v>
      </c>
      <c r="N32" s="13">
        <v>0</v>
      </c>
      <c r="O32" s="13">
        <v>5629938</v>
      </c>
      <c r="P32" s="13">
        <v>2659468</v>
      </c>
      <c r="Q32" s="13">
        <f t="shared" si="0"/>
        <v>42690034</v>
      </c>
      <c r="R32">
        <v>512</v>
      </c>
    </row>
    <row r="33" spans="1:18">
      <c r="A33">
        <v>513</v>
      </c>
      <c r="B33" s="2">
        <v>32</v>
      </c>
      <c r="C33" t="s">
        <v>49</v>
      </c>
      <c r="D33" s="13">
        <v>165711</v>
      </c>
      <c r="E33" s="13">
        <v>504711</v>
      </c>
      <c r="F33" s="13">
        <v>1123098</v>
      </c>
      <c r="G33" s="13">
        <v>252935</v>
      </c>
      <c r="H33" s="13">
        <v>252747</v>
      </c>
      <c r="I33" s="13">
        <v>367659</v>
      </c>
      <c r="J33" s="13">
        <v>1295521</v>
      </c>
      <c r="K33" s="13">
        <v>1696122</v>
      </c>
      <c r="L33" s="13">
        <v>1603843</v>
      </c>
      <c r="M33" s="13">
        <v>1387196</v>
      </c>
      <c r="N33" s="13">
        <v>0</v>
      </c>
      <c r="O33" s="13">
        <v>772395</v>
      </c>
      <c r="P33" s="13">
        <v>294592</v>
      </c>
      <c r="Q33" s="13">
        <f t="shared" si="0"/>
        <v>8020408</v>
      </c>
      <c r="R33">
        <v>513</v>
      </c>
    </row>
    <row r="34" spans="1:18">
      <c r="A34">
        <v>514</v>
      </c>
      <c r="B34" s="2">
        <v>33</v>
      </c>
      <c r="C34" t="s">
        <v>50</v>
      </c>
      <c r="D34" s="13">
        <v>206927</v>
      </c>
      <c r="E34" s="13">
        <v>712122</v>
      </c>
      <c r="F34" s="13">
        <v>2122746</v>
      </c>
      <c r="G34" s="13">
        <v>343392</v>
      </c>
      <c r="H34" s="13">
        <v>679612</v>
      </c>
      <c r="I34" s="13">
        <v>541276</v>
      </c>
      <c r="J34" s="13">
        <v>938403</v>
      </c>
      <c r="K34" s="13">
        <v>1916135</v>
      </c>
      <c r="L34" s="13">
        <v>3105988</v>
      </c>
      <c r="M34" s="13">
        <v>2645883</v>
      </c>
      <c r="N34" s="13">
        <v>0</v>
      </c>
      <c r="O34" s="13">
        <v>1908376</v>
      </c>
      <c r="P34" s="13">
        <v>456960</v>
      </c>
      <c r="Q34" s="13">
        <f t="shared" si="0"/>
        <v>13661685</v>
      </c>
      <c r="R34">
        <v>514</v>
      </c>
    </row>
    <row r="35" spans="1:18" ht="13.5" thickBot="1">
      <c r="B35" s="2">
        <v>34</v>
      </c>
      <c r="C35" s="9" t="s">
        <v>51</v>
      </c>
      <c r="D35" s="14">
        <f t="shared" ref="D35:Q35" si="3">SUM(D20:D34)</f>
        <v>5247705</v>
      </c>
      <c r="E35" s="14">
        <f t="shared" si="3"/>
        <v>17687565</v>
      </c>
      <c r="F35" s="14">
        <f t="shared" si="3"/>
        <v>62009163</v>
      </c>
      <c r="G35" s="14">
        <f t="shared" si="3"/>
        <v>11982785</v>
      </c>
      <c r="H35" s="14">
        <f t="shared" si="3"/>
        <v>39467609</v>
      </c>
      <c r="I35" s="14">
        <f t="shared" si="3"/>
        <v>27687777</v>
      </c>
      <c r="J35" s="14">
        <f t="shared" si="3"/>
        <v>37180334</v>
      </c>
      <c r="K35" s="14">
        <f t="shared" si="3"/>
        <v>100067461</v>
      </c>
      <c r="L35" s="14">
        <f t="shared" si="3"/>
        <v>75154077</v>
      </c>
      <c r="M35" s="14">
        <f t="shared" si="3"/>
        <v>152542551</v>
      </c>
      <c r="N35" s="14">
        <f t="shared" si="3"/>
        <v>0</v>
      </c>
      <c r="O35" s="14">
        <f t="shared" si="3"/>
        <v>83361059</v>
      </c>
      <c r="P35" s="14">
        <f t="shared" si="3"/>
        <v>28644286</v>
      </c>
      <c r="Q35" s="14">
        <f t="shared" si="3"/>
        <v>540964911</v>
      </c>
    </row>
    <row r="36" spans="1:18" ht="13.5" thickTop="1">
      <c r="B36" s="2">
        <v>35</v>
      </c>
      <c r="C36" s="11" t="s">
        <v>52</v>
      </c>
      <c r="D36" s="15">
        <f t="shared" ref="D36:Q36" si="4">+D35/D13</f>
        <v>3.2786476067900812E-2</v>
      </c>
      <c r="E36" s="15">
        <f t="shared" si="4"/>
        <v>1.3726166031094162E-2</v>
      </c>
      <c r="F36" s="15">
        <f t="shared" si="4"/>
        <v>1.0459220633330298E-2</v>
      </c>
      <c r="G36" s="15">
        <f t="shared" si="4"/>
        <v>3.3623618048150852E-2</v>
      </c>
      <c r="H36" s="15">
        <f t="shared" si="4"/>
        <v>1.3392233662656784E-2</v>
      </c>
      <c r="I36" s="15">
        <f t="shared" si="4"/>
        <v>1.3461795623908784E-2</v>
      </c>
      <c r="J36" s="15">
        <f t="shared" si="4"/>
        <v>1.4548095147913435E-2</v>
      </c>
      <c r="K36" s="15">
        <f t="shared" si="4"/>
        <v>1.3249575802882833E-2</v>
      </c>
      <c r="L36" s="15">
        <f t="shared" si="4"/>
        <v>1.1646567470879349E-2</v>
      </c>
      <c r="M36" s="15">
        <f t="shared" si="4"/>
        <v>1.418530709830047E-2</v>
      </c>
      <c r="N36" s="16"/>
      <c r="O36" s="15">
        <f t="shared" si="4"/>
        <v>1.5960302506689131E-2</v>
      </c>
      <c r="P36" s="15">
        <f t="shared" si="4"/>
        <v>1.2510328429965965E-2</v>
      </c>
      <c r="Q36" s="15">
        <f t="shared" si="4"/>
        <v>1.351995423511046E-2</v>
      </c>
    </row>
    <row r="37" spans="1:18">
      <c r="B37" s="2"/>
      <c r="C37" t="s">
        <v>95</v>
      </c>
      <c r="D37" s="17">
        <f t="shared" ref="D37:Q37" si="5">+D36*1000</f>
        <v>32.786476067900814</v>
      </c>
      <c r="E37" s="17">
        <f t="shared" si="5"/>
        <v>13.726166031094161</v>
      </c>
      <c r="F37" s="17">
        <f t="shared" si="5"/>
        <v>10.459220633330299</v>
      </c>
      <c r="G37" s="17">
        <f t="shared" si="5"/>
        <v>33.623618048150853</v>
      </c>
      <c r="H37" s="17">
        <f t="shared" si="5"/>
        <v>13.392233662656784</v>
      </c>
      <c r="I37" s="17">
        <f t="shared" si="5"/>
        <v>13.461795623908785</v>
      </c>
      <c r="J37" s="17">
        <f t="shared" si="5"/>
        <v>14.548095147913436</v>
      </c>
      <c r="K37" s="17">
        <f t="shared" si="5"/>
        <v>13.249575802882832</v>
      </c>
      <c r="L37" s="17">
        <f t="shared" si="5"/>
        <v>11.646567470879349</v>
      </c>
      <c r="M37" s="17">
        <f t="shared" si="5"/>
        <v>14.18530709830047</v>
      </c>
      <c r="N37" s="18"/>
      <c r="O37" s="17">
        <f t="shared" si="5"/>
        <v>15.96030250668913</v>
      </c>
      <c r="P37" s="17">
        <f t="shared" si="5"/>
        <v>12.510328429965965</v>
      </c>
      <c r="Q37" s="17">
        <f t="shared" si="5"/>
        <v>13.519954235110459</v>
      </c>
    </row>
    <row r="38" spans="1:18">
      <c r="C38" t="s">
        <v>88</v>
      </c>
      <c r="D38" s="17">
        <f>+D21/(D13/1000)</f>
        <v>0</v>
      </c>
      <c r="E38" s="17">
        <f>+E21/(E13/1000)</f>
        <v>7.4388903633550161</v>
      </c>
      <c r="F38" s="17">
        <f t="shared" ref="F38:Q38" si="6">+F21/(F13/1000)</f>
        <v>6.9305870129169156</v>
      </c>
      <c r="G38" s="17">
        <f t="shared" si="6"/>
        <v>24.017124978955049</v>
      </c>
      <c r="H38" s="17">
        <f t="shared" si="6"/>
        <v>10.086206826347142</v>
      </c>
      <c r="I38" s="17">
        <f t="shared" si="6"/>
        <v>9.8525846632117293</v>
      </c>
      <c r="J38" s="17">
        <f t="shared" si="6"/>
        <v>9.6726195413830514</v>
      </c>
      <c r="K38" s="17">
        <f t="shared" si="6"/>
        <v>9.891967868135902</v>
      </c>
      <c r="L38" s="17">
        <f t="shared" si="6"/>
        <v>8.0187711097112224</v>
      </c>
      <c r="M38" s="17">
        <f t="shared" si="6"/>
        <v>11.378154304249012</v>
      </c>
      <c r="N38" s="17"/>
      <c r="O38" s="17">
        <f t="shared" si="6"/>
        <v>12.050173223371514</v>
      </c>
      <c r="P38" s="17">
        <f t="shared" si="6"/>
        <v>8.6957601835388889</v>
      </c>
      <c r="Q38" s="17">
        <f t="shared" si="6"/>
        <v>9.7692843104149905</v>
      </c>
    </row>
    <row r="39" spans="1:18">
      <c r="C39" t="s">
        <v>92</v>
      </c>
      <c r="D39" s="17">
        <f>+D37-D38</f>
        <v>32.786476067900814</v>
      </c>
      <c r="E39" s="17">
        <f>+E37-E38</f>
        <v>6.287275667739145</v>
      </c>
      <c r="F39" s="17">
        <f>+F37-F38</f>
        <v>3.528633620413383</v>
      </c>
      <c r="G39" s="17">
        <f t="shared" ref="G39:Q39" si="7">+G37-G38</f>
        <v>9.6064930691958033</v>
      </c>
      <c r="H39" s="17">
        <f t="shared" si="7"/>
        <v>3.3060268363096412</v>
      </c>
      <c r="I39" s="17">
        <f t="shared" si="7"/>
        <v>3.6092109606970553</v>
      </c>
      <c r="J39" s="17">
        <f t="shared" si="7"/>
        <v>4.8754756065303848</v>
      </c>
      <c r="K39" s="17">
        <f t="shared" si="7"/>
        <v>3.3576079347469303</v>
      </c>
      <c r="L39" s="17">
        <f t="shared" si="7"/>
        <v>3.6277963611681265</v>
      </c>
      <c r="M39" s="17">
        <f t="shared" si="7"/>
        <v>2.8071527940514578</v>
      </c>
      <c r="N39" s="17">
        <f t="shared" si="7"/>
        <v>0</v>
      </c>
      <c r="O39" s="17">
        <f t="shared" si="7"/>
        <v>3.910129283317616</v>
      </c>
      <c r="P39" s="17">
        <f t="shared" si="7"/>
        <v>3.8145682464270756</v>
      </c>
      <c r="Q39" s="17">
        <f t="shared" si="7"/>
        <v>3.7506699246954689</v>
      </c>
    </row>
    <row r="40" spans="1:18">
      <c r="C40" s="67" t="s">
        <v>89</v>
      </c>
      <c r="D40" s="68">
        <f>+(((D35-D24-D28-D29)*0.2)+D29)/(D13/1000)</f>
        <v>2.0447128210574985</v>
      </c>
      <c r="E40" s="68">
        <f>+(((E35-E21-E28-E29)*0.2)+E29)/(E13/1000)</f>
        <v>1.2574551335478295</v>
      </c>
      <c r="F40" s="68">
        <f t="shared" ref="F40:Q40" si="8">+(((F35-F21-F28-F29)*0.2)+F29)/(F13/1000)</f>
        <v>0.7056522047140501</v>
      </c>
      <c r="G40" s="68">
        <f t="shared" si="8"/>
        <v>1.9212986138391606</v>
      </c>
      <c r="H40" s="68">
        <f t="shared" si="8"/>
        <v>0.6611938303090682</v>
      </c>
      <c r="I40" s="68">
        <f t="shared" si="8"/>
        <v>0.72183071782073516</v>
      </c>
      <c r="J40" s="68">
        <f t="shared" si="8"/>
        <v>0.97508103505754229</v>
      </c>
      <c r="K40" s="68">
        <f t="shared" si="8"/>
        <v>0.67151110035970862</v>
      </c>
      <c r="L40" s="68">
        <f t="shared" si="8"/>
        <v>0.725547339604937</v>
      </c>
      <c r="M40" s="68">
        <f t="shared" si="8"/>
        <v>0.56143892813170715</v>
      </c>
      <c r="N40" s="68"/>
      <c r="O40" s="68">
        <f t="shared" si="8"/>
        <v>0.78197852776886967</v>
      </c>
      <c r="P40" s="68">
        <f t="shared" si="8"/>
        <v>0.76291364928541516</v>
      </c>
      <c r="Q40" s="68">
        <f t="shared" si="8"/>
        <v>0.75009525687992262</v>
      </c>
    </row>
    <row r="41" spans="1:18">
      <c r="C41" s="69" t="s">
        <v>93</v>
      </c>
      <c r="D41" s="70">
        <f>+(((D35-D24-D28-D29)*0.8)+D28)/(D13/1000)</f>
        <v>8.2032176037286728</v>
      </c>
      <c r="E41" s="70">
        <f t="shared" ref="E41:Q41" si="9">+(((E35-E21-E28-E29)*0.8)+E28)/(E13/1000)</f>
        <v>5.0298205341913178</v>
      </c>
      <c r="F41" s="70">
        <f t="shared" si="9"/>
        <v>2.8229814156993318</v>
      </c>
      <c r="G41" s="70">
        <f t="shared" si="9"/>
        <v>7.6851944553566423</v>
      </c>
      <c r="H41" s="70">
        <f t="shared" si="9"/>
        <v>2.6448330060005727</v>
      </c>
      <c r="I41" s="70">
        <f t="shared" si="9"/>
        <v>2.8873802428763202</v>
      </c>
      <c r="J41" s="70">
        <f t="shared" si="9"/>
        <v>3.9003945714728423</v>
      </c>
      <c r="K41" s="70">
        <f t="shared" si="9"/>
        <v>2.6860968343872225</v>
      </c>
      <c r="L41" s="70">
        <f t="shared" si="9"/>
        <v>2.9022490215631898</v>
      </c>
      <c r="M41" s="70">
        <f t="shared" si="9"/>
        <v>2.2457138659197513</v>
      </c>
      <c r="N41" s="70" t="e">
        <f t="shared" si="9"/>
        <v>#DIV/0!</v>
      </c>
      <c r="O41" s="70">
        <f t="shared" si="9"/>
        <v>3.1281507555487482</v>
      </c>
      <c r="P41" s="70">
        <f t="shared" si="9"/>
        <v>3.0516545971416607</v>
      </c>
      <c r="Q41" s="70">
        <f t="shared" si="9"/>
        <v>3.0005746678155463</v>
      </c>
    </row>
    <row r="42" spans="1:18" ht="13.5" thickBot="1">
      <c r="B42" s="2"/>
      <c r="C42" s="9" t="s">
        <v>53</v>
      </c>
      <c r="D42" s="14">
        <f>+D35-D24</f>
        <v>1640253</v>
      </c>
      <c r="E42" s="14">
        <f t="shared" ref="E42:Q42" si="10">+E35-E21</f>
        <v>8101796</v>
      </c>
      <c r="F42" s="14">
        <f t="shared" si="10"/>
        <v>20920069</v>
      </c>
      <c r="G42" s="14">
        <f t="shared" si="10"/>
        <v>3423562</v>
      </c>
      <c r="H42" s="14">
        <f t="shared" si="10"/>
        <v>9743033</v>
      </c>
      <c r="I42" s="14">
        <f t="shared" si="10"/>
        <v>7423306</v>
      </c>
      <c r="J42" s="14">
        <f t="shared" si="10"/>
        <v>12460175</v>
      </c>
      <c r="K42" s="14">
        <f t="shared" si="10"/>
        <v>25358344</v>
      </c>
      <c r="L42" s="14">
        <f t="shared" si="10"/>
        <v>23409789</v>
      </c>
      <c r="M42" s="14">
        <f t="shared" si="10"/>
        <v>30186886</v>
      </c>
      <c r="N42" s="14">
        <f t="shared" si="10"/>
        <v>0</v>
      </c>
      <c r="O42" s="14">
        <f t="shared" si="10"/>
        <v>20422703</v>
      </c>
      <c r="P42" s="14">
        <f t="shared" si="10"/>
        <v>8734030</v>
      </c>
      <c r="Q42" s="14">
        <f t="shared" si="10"/>
        <v>150073054</v>
      </c>
    </row>
    <row r="43" spans="1:18" ht="13.5" thickTop="1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/>
      <c r="O43" s="3" t="s">
        <v>55</v>
      </c>
      <c r="P43" s="3" t="s">
        <v>55</v>
      </c>
      <c r="Q43" s="3" t="s">
        <v>55</v>
      </c>
    </row>
    <row r="44" spans="1:18">
      <c r="B44" s="2">
        <v>37</v>
      </c>
      <c r="C44" t="s">
        <v>56</v>
      </c>
      <c r="D44" s="3"/>
      <c r="E44" s="3" t="s">
        <v>57</v>
      </c>
      <c r="F44" s="3" t="s">
        <v>57</v>
      </c>
      <c r="G44" s="3"/>
      <c r="H44" s="3" t="s">
        <v>58</v>
      </c>
      <c r="I44" s="3" t="s">
        <v>58</v>
      </c>
      <c r="J44" s="3"/>
      <c r="K44" s="3" t="s">
        <v>57</v>
      </c>
      <c r="L44" s="3" t="s">
        <v>57</v>
      </c>
      <c r="M44" s="3" t="s">
        <v>57</v>
      </c>
      <c r="N44" s="3"/>
      <c r="O44" s="3" t="s">
        <v>57</v>
      </c>
      <c r="P44" s="3" t="s">
        <v>57</v>
      </c>
      <c r="Q44" s="3" t="s">
        <v>58</v>
      </c>
    </row>
    <row r="45" spans="1:18">
      <c r="B45" s="2">
        <v>38</v>
      </c>
      <c r="C45" t="s">
        <v>59</v>
      </c>
      <c r="D45" s="13"/>
      <c r="E45" s="13">
        <v>600317</v>
      </c>
      <c r="F45" s="13">
        <v>4196252</v>
      </c>
      <c r="G45" s="13"/>
      <c r="H45" s="13">
        <v>1368535</v>
      </c>
      <c r="I45" s="13">
        <v>946144</v>
      </c>
      <c r="J45" s="13">
        <v>1132777</v>
      </c>
      <c r="K45" s="13">
        <v>3447456</v>
      </c>
      <c r="L45" s="13">
        <v>2914593</v>
      </c>
      <c r="M45" s="13">
        <v>6085879</v>
      </c>
      <c r="N45" s="13"/>
      <c r="O45" s="13">
        <v>2697267</v>
      </c>
      <c r="P45" s="13">
        <v>1696697</v>
      </c>
      <c r="Q45" s="13">
        <f>SUM(D45:J45)+SUM(L45:P45)</f>
        <v>21638461</v>
      </c>
    </row>
    <row r="46" spans="1:18">
      <c r="B46" s="2">
        <v>39</v>
      </c>
      <c r="C46" t="s">
        <v>60</v>
      </c>
      <c r="D46" s="13"/>
      <c r="E46" s="13">
        <v>11291</v>
      </c>
      <c r="F46" s="13">
        <v>7937</v>
      </c>
      <c r="G46" s="13"/>
      <c r="H46" s="13">
        <v>10703</v>
      </c>
      <c r="I46" s="13">
        <v>10703</v>
      </c>
      <c r="J46" s="13">
        <v>10703</v>
      </c>
      <c r="K46" s="13">
        <v>10703</v>
      </c>
      <c r="L46" s="13">
        <v>10159</v>
      </c>
      <c r="M46" s="13">
        <v>10529</v>
      </c>
      <c r="N46" s="13"/>
      <c r="O46" s="13">
        <v>10412</v>
      </c>
      <c r="P46" s="13">
        <v>8052</v>
      </c>
      <c r="Q46" s="19">
        <f>+(E46*E45+F46*F45+H46*H45+I46*I45+J46*J45+L46*L45+M46*M45+O46*O45+P46*P45)/Q45</f>
        <v>9816.5609589794767</v>
      </c>
    </row>
    <row r="47" spans="1:18">
      <c r="B47" s="2">
        <v>40</v>
      </c>
      <c r="C47" t="s">
        <v>61</v>
      </c>
      <c r="D47" s="32"/>
      <c r="E47" s="32">
        <v>15.071</v>
      </c>
      <c r="F47" s="32">
        <v>9.0380000000000003</v>
      </c>
      <c r="G47" s="32"/>
      <c r="H47" s="32">
        <v>20.846</v>
      </c>
      <c r="I47" s="32">
        <v>20.846</v>
      </c>
      <c r="J47" s="32">
        <v>20.846</v>
      </c>
      <c r="K47" s="32">
        <v>20.846</v>
      </c>
      <c r="L47" s="32">
        <v>17.074999999999999</v>
      </c>
      <c r="M47" s="32">
        <v>19.780999999999999</v>
      </c>
      <c r="N47" s="32"/>
      <c r="O47" s="32">
        <v>21.094000000000001</v>
      </c>
      <c r="P47" s="32">
        <v>11.379</v>
      </c>
      <c r="Q47" s="41"/>
    </row>
    <row r="48" spans="1:18">
      <c r="B48" s="2">
        <v>41</v>
      </c>
      <c r="C48" t="s">
        <v>62</v>
      </c>
      <c r="D48" s="32"/>
      <c r="E48" s="32">
        <v>15.805</v>
      </c>
      <c r="F48" s="32">
        <v>9.7189999999999994</v>
      </c>
      <c r="G48" s="32"/>
      <c r="H48" s="32">
        <v>21.541</v>
      </c>
      <c r="I48" s="32">
        <v>21.550999999999998</v>
      </c>
      <c r="J48" s="32">
        <v>21.564</v>
      </c>
      <c r="K48" s="32">
        <v>21.550999999999998</v>
      </c>
      <c r="L48" s="32">
        <v>17.643000000000001</v>
      </c>
      <c r="M48" s="32">
        <v>20.032</v>
      </c>
      <c r="N48" s="32"/>
      <c r="O48" s="32">
        <v>23.097000000000001</v>
      </c>
      <c r="P48" s="32">
        <v>11.686</v>
      </c>
      <c r="Q48" s="41"/>
    </row>
    <row r="49" spans="2:17">
      <c r="B49" s="2">
        <v>42</v>
      </c>
      <c r="C49" t="s">
        <v>63</v>
      </c>
      <c r="D49" s="32"/>
      <c r="E49" s="32">
        <v>0.7</v>
      </c>
      <c r="F49" s="32">
        <v>0.43099999999999999</v>
      </c>
      <c r="G49" s="32"/>
      <c r="H49" s="32">
        <v>1.006</v>
      </c>
      <c r="I49" s="32">
        <v>1.0069999999999999</v>
      </c>
      <c r="J49" s="32">
        <v>1.0069999999999999</v>
      </c>
      <c r="K49" s="32">
        <v>1.0069999999999999</v>
      </c>
      <c r="L49" s="32">
        <v>0.86799999999999999</v>
      </c>
      <c r="M49" s="32">
        <v>0.95099999999999996</v>
      </c>
      <c r="N49" s="32"/>
      <c r="O49" s="32">
        <v>1.109</v>
      </c>
      <c r="P49" s="32">
        <v>0.57799999999999996</v>
      </c>
      <c r="Q49" s="41"/>
    </row>
    <row r="50" spans="2:17">
      <c r="B50" s="2">
        <v>43</v>
      </c>
      <c r="C50" t="s">
        <v>64</v>
      </c>
      <c r="D50" s="32"/>
      <c r="E50" s="32">
        <v>0</v>
      </c>
      <c r="F50" s="32">
        <v>0</v>
      </c>
      <c r="G50" s="32"/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/>
      <c r="O50" s="32">
        <v>0</v>
      </c>
      <c r="P50" s="32">
        <v>0</v>
      </c>
      <c r="Q50" s="41"/>
    </row>
    <row r="51" spans="2:17">
      <c r="B51" s="2">
        <v>36</v>
      </c>
      <c r="C51" t="s">
        <v>54</v>
      </c>
      <c r="D51" s="3"/>
      <c r="E51" s="3"/>
      <c r="F51" s="3"/>
      <c r="G51" s="3" t="s">
        <v>65</v>
      </c>
      <c r="H51" s="3"/>
      <c r="I51" s="3"/>
      <c r="J51" s="3"/>
      <c r="K51" s="3"/>
      <c r="L51" s="3"/>
      <c r="M51" s="3"/>
      <c r="N51" s="3"/>
      <c r="O51" s="3" t="s">
        <v>65</v>
      </c>
      <c r="Q51" s="3" t="s">
        <v>65</v>
      </c>
    </row>
    <row r="52" spans="2:17">
      <c r="B52" s="2">
        <v>37</v>
      </c>
      <c r="C52" t="s">
        <v>56</v>
      </c>
      <c r="D52" s="3"/>
      <c r="E52" s="3"/>
      <c r="F52" s="3"/>
      <c r="G52" s="3" t="s">
        <v>66</v>
      </c>
      <c r="H52" s="3"/>
      <c r="I52" s="3"/>
      <c r="J52" s="3"/>
      <c r="K52" s="3"/>
      <c r="L52" s="3"/>
      <c r="M52" s="3"/>
      <c r="N52" s="3"/>
      <c r="O52" s="3" t="s">
        <v>66</v>
      </c>
      <c r="Q52" s="3" t="s">
        <v>66</v>
      </c>
    </row>
    <row r="53" spans="2:17">
      <c r="B53" s="2">
        <v>38</v>
      </c>
      <c r="C53" t="s">
        <v>59</v>
      </c>
      <c r="D53" s="13"/>
      <c r="E53" s="13"/>
      <c r="F53" s="13"/>
      <c r="G53" s="13">
        <v>3784798</v>
      </c>
      <c r="H53" s="13"/>
      <c r="I53" s="13"/>
      <c r="J53" s="13"/>
      <c r="K53" s="13"/>
      <c r="L53" s="13"/>
      <c r="M53" s="13"/>
      <c r="N53" s="13"/>
      <c r="O53" s="13">
        <v>76841</v>
      </c>
      <c r="Q53" s="36">
        <f>SUM(D53:J53)+SUM(L53:P53)</f>
        <v>3861639</v>
      </c>
    </row>
    <row r="54" spans="2:17">
      <c r="B54" s="2">
        <v>39</v>
      </c>
      <c r="C54" t="s">
        <v>60</v>
      </c>
      <c r="D54" s="13"/>
      <c r="E54" s="13"/>
      <c r="F54" s="13"/>
      <c r="G54" s="13">
        <v>1044</v>
      </c>
      <c r="H54" s="13"/>
      <c r="I54" s="13"/>
      <c r="J54" s="13"/>
      <c r="K54" s="13"/>
      <c r="L54" s="13"/>
      <c r="M54" s="13"/>
      <c r="N54" s="13"/>
      <c r="O54" s="13">
        <v>1044</v>
      </c>
      <c r="Q54" s="19">
        <f>+(G54*G53+O54*O53)/Q53</f>
        <v>1044</v>
      </c>
    </row>
    <row r="55" spans="2:17">
      <c r="B55" s="2">
        <v>40</v>
      </c>
      <c r="C55" t="s">
        <v>61</v>
      </c>
      <c r="D55" s="32"/>
      <c r="E55" s="32"/>
      <c r="F55" s="32"/>
      <c r="G55" s="32">
        <v>0</v>
      </c>
      <c r="H55" s="32"/>
      <c r="I55" s="32"/>
      <c r="J55" s="32"/>
      <c r="K55" s="32"/>
      <c r="L55" s="32"/>
      <c r="M55" s="32"/>
      <c r="N55" s="32"/>
      <c r="O55" s="32">
        <v>8.31</v>
      </c>
      <c r="P55" s="32"/>
      <c r="Q55" s="41"/>
    </row>
    <row r="56" spans="2:17">
      <c r="B56" s="2">
        <v>41</v>
      </c>
      <c r="C56" t="s">
        <v>62</v>
      </c>
      <c r="D56" s="32"/>
      <c r="E56" s="32"/>
      <c r="F56" s="32"/>
      <c r="G56" s="32">
        <v>2.2610000000000001</v>
      </c>
      <c r="H56" s="32"/>
      <c r="I56" s="32"/>
      <c r="J56" s="32"/>
      <c r="K56" s="32"/>
      <c r="L56" s="32"/>
      <c r="M56" s="32"/>
      <c r="N56" s="32"/>
      <c r="O56" s="32">
        <v>8.31</v>
      </c>
      <c r="P56" s="32"/>
      <c r="Q56" s="41"/>
    </row>
    <row r="57" spans="2:17">
      <c r="B57" s="2">
        <v>42</v>
      </c>
      <c r="C57" t="s">
        <v>63</v>
      </c>
      <c r="D57" s="32"/>
      <c r="E57" s="32"/>
      <c r="F57" s="32"/>
      <c r="G57" s="32">
        <v>2.1659999999999999</v>
      </c>
      <c r="H57" s="32"/>
      <c r="I57" s="32"/>
      <c r="J57" s="32"/>
      <c r="K57" s="32"/>
      <c r="L57" s="32"/>
      <c r="M57" s="32"/>
      <c r="N57" s="32"/>
      <c r="O57" s="32">
        <v>7.96</v>
      </c>
      <c r="P57" s="32"/>
      <c r="Q57" s="41"/>
    </row>
    <row r="58" spans="2:17">
      <c r="B58" s="2">
        <v>43</v>
      </c>
      <c r="C58" t="s">
        <v>64</v>
      </c>
      <c r="D58" s="32"/>
      <c r="E58" s="32"/>
      <c r="F58" s="32"/>
      <c r="G58" s="32">
        <v>2.5000000000000001E-2</v>
      </c>
      <c r="H58" s="32"/>
      <c r="I58" s="32"/>
      <c r="J58" s="32"/>
      <c r="K58" s="32"/>
      <c r="L58" s="32"/>
      <c r="M58" s="32"/>
      <c r="N58" s="32"/>
      <c r="O58" s="32">
        <v>1.2E-2</v>
      </c>
      <c r="P58" s="32"/>
      <c r="Q58" s="41"/>
    </row>
    <row r="59" spans="2:17">
      <c r="B59" s="2">
        <v>36</v>
      </c>
      <c r="C59" t="s">
        <v>54</v>
      </c>
      <c r="D59" s="32"/>
      <c r="E59" s="33" t="s">
        <v>67</v>
      </c>
      <c r="F59" s="33" t="s">
        <v>67</v>
      </c>
      <c r="G59" s="3"/>
      <c r="H59" s="3" t="s">
        <v>67</v>
      </c>
      <c r="I59" s="33" t="s">
        <v>67</v>
      </c>
      <c r="J59" s="33" t="s">
        <v>67</v>
      </c>
      <c r="K59" s="33" t="s">
        <v>67</v>
      </c>
      <c r="L59" s="33" t="s">
        <v>67</v>
      </c>
      <c r="M59" s="33" t="s">
        <v>67</v>
      </c>
      <c r="N59" s="3"/>
      <c r="O59" s="3"/>
      <c r="P59" s="3" t="s">
        <v>67</v>
      </c>
      <c r="Q59" s="3" t="s">
        <v>67</v>
      </c>
    </row>
    <row r="60" spans="2:17">
      <c r="B60" s="2">
        <v>37</v>
      </c>
      <c r="C60" t="s">
        <v>56</v>
      </c>
      <c r="D60" s="32"/>
      <c r="E60" s="33" t="s">
        <v>68</v>
      </c>
      <c r="F60" s="33" t="s">
        <v>69</v>
      </c>
      <c r="G60" s="3"/>
      <c r="H60" s="3" t="s">
        <v>70</v>
      </c>
      <c r="I60" s="33" t="s">
        <v>70</v>
      </c>
      <c r="J60" s="33" t="s">
        <v>70</v>
      </c>
      <c r="K60" s="33" t="s">
        <v>69</v>
      </c>
      <c r="L60" s="33" t="s">
        <v>69</v>
      </c>
      <c r="M60" s="33" t="s">
        <v>69</v>
      </c>
      <c r="N60" s="3"/>
      <c r="O60" s="3"/>
      <c r="P60" s="3" t="s">
        <v>69</v>
      </c>
      <c r="Q60" s="3" t="s">
        <v>70</v>
      </c>
    </row>
    <row r="61" spans="2:17">
      <c r="B61" s="2">
        <v>38</v>
      </c>
      <c r="C61" t="s">
        <v>59</v>
      </c>
      <c r="D61" s="34"/>
      <c r="E61" s="34">
        <v>3350</v>
      </c>
      <c r="F61" s="34">
        <v>13221</v>
      </c>
      <c r="G61" s="26"/>
      <c r="H61" s="26">
        <v>2711</v>
      </c>
      <c r="I61" s="34">
        <v>1217</v>
      </c>
      <c r="J61" s="34">
        <v>13232</v>
      </c>
      <c r="K61" s="26">
        <v>17159</v>
      </c>
      <c r="L61" s="34">
        <v>12703</v>
      </c>
      <c r="M61" s="34">
        <v>18391</v>
      </c>
      <c r="N61" s="26"/>
      <c r="O61" s="26"/>
      <c r="P61" s="26">
        <v>2920</v>
      </c>
      <c r="Q61" s="13">
        <f>SUM(D61:J61)+SUM(L61:P61)</f>
        <v>67745</v>
      </c>
    </row>
    <row r="62" spans="2:17">
      <c r="B62" s="2">
        <v>39</v>
      </c>
      <c r="C62" t="s">
        <v>60</v>
      </c>
      <c r="D62" s="34"/>
      <c r="E62" s="34">
        <v>140000</v>
      </c>
      <c r="F62" s="34">
        <v>140000</v>
      </c>
      <c r="G62" s="26"/>
      <c r="H62" s="26">
        <v>140000</v>
      </c>
      <c r="I62" s="34">
        <v>140000</v>
      </c>
      <c r="J62" s="34">
        <v>140000</v>
      </c>
      <c r="K62" s="34">
        <v>140000</v>
      </c>
      <c r="L62" s="34">
        <v>140000</v>
      </c>
      <c r="M62" s="34">
        <v>140000</v>
      </c>
      <c r="N62" s="26"/>
      <c r="O62" s="26"/>
      <c r="P62" s="26">
        <v>140000</v>
      </c>
      <c r="Q62" s="19">
        <f>+(E62*E61+F62*F61+H62*H61+I62*I61+J62*J61+L62*L61+M62*M61+P62*P61)/Q61</f>
        <v>140000</v>
      </c>
    </row>
    <row r="63" spans="2:17">
      <c r="B63" s="2">
        <v>40</v>
      </c>
      <c r="C63" t="s">
        <v>61</v>
      </c>
      <c r="D63" s="32"/>
      <c r="E63" s="32">
        <v>25.844999999999999</v>
      </c>
      <c r="F63" s="32">
        <v>22.728000000000002</v>
      </c>
      <c r="G63" s="32"/>
      <c r="H63" s="32">
        <v>24.116</v>
      </c>
      <c r="I63" s="32">
        <v>24.116</v>
      </c>
      <c r="J63" s="32">
        <v>24.116</v>
      </c>
      <c r="K63" s="32">
        <v>24.116</v>
      </c>
      <c r="L63" s="32">
        <v>24.370999999999999</v>
      </c>
      <c r="M63" s="32">
        <v>16.163</v>
      </c>
      <c r="N63" s="32"/>
      <c r="O63" s="32"/>
      <c r="P63" s="32">
        <v>25.338999999999999</v>
      </c>
      <c r="Q63" s="41"/>
    </row>
    <row r="64" spans="2:17">
      <c r="B64" s="2">
        <v>41</v>
      </c>
      <c r="C64" t="s">
        <v>62</v>
      </c>
      <c r="D64" s="32"/>
      <c r="E64" s="32">
        <v>26.478999999999999</v>
      </c>
      <c r="F64" s="32">
        <v>23.196000000000002</v>
      </c>
      <c r="G64" s="32"/>
      <c r="H64" s="32">
        <v>37.679000000000002</v>
      </c>
      <c r="I64" s="32">
        <v>32.338999999999999</v>
      </c>
      <c r="J64" s="32">
        <v>22.169</v>
      </c>
      <c r="K64" s="32">
        <v>25.34</v>
      </c>
      <c r="L64" s="32">
        <v>25.288</v>
      </c>
      <c r="M64" s="32">
        <v>23.66</v>
      </c>
      <c r="N64" s="32"/>
      <c r="O64" s="32"/>
      <c r="P64" s="32">
        <v>28.190999999999999</v>
      </c>
      <c r="Q64" s="41"/>
    </row>
    <row r="65" spans="2:18">
      <c r="B65" s="2">
        <v>42</v>
      </c>
      <c r="C65" t="s">
        <v>63</v>
      </c>
      <c r="D65" s="32"/>
      <c r="E65" s="32">
        <v>4.5030000000000001</v>
      </c>
      <c r="F65" s="32">
        <v>3.9449999999999998</v>
      </c>
      <c r="G65" s="32"/>
      <c r="H65" s="32">
        <v>6.4080000000000004</v>
      </c>
      <c r="I65" s="32">
        <v>5.5</v>
      </c>
      <c r="J65" s="32">
        <v>3.77</v>
      </c>
      <c r="K65" s="32">
        <v>4.3099999999999996</v>
      </c>
      <c r="L65" s="32">
        <v>4.3010000000000002</v>
      </c>
      <c r="M65" s="32">
        <v>4.024</v>
      </c>
      <c r="N65" s="32"/>
      <c r="O65" s="32"/>
      <c r="P65" s="32">
        <v>4.7939999999999996</v>
      </c>
      <c r="Q65" s="41"/>
    </row>
    <row r="66" spans="2:18">
      <c r="B66" s="2">
        <v>43</v>
      </c>
      <c r="C66" t="s">
        <v>64</v>
      </c>
      <c r="D66" s="32"/>
      <c r="E66" s="32">
        <v>0</v>
      </c>
      <c r="F66" s="32">
        <v>0</v>
      </c>
      <c r="G66" s="32"/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/>
      <c r="O66" s="32"/>
      <c r="P66" s="32">
        <v>0</v>
      </c>
      <c r="Q66" s="41"/>
    </row>
    <row r="67" spans="2:18" ht="13.5" thickBot="1">
      <c r="B67" s="2">
        <v>44</v>
      </c>
      <c r="C67" s="23" t="s">
        <v>71</v>
      </c>
      <c r="D67" s="24">
        <f>+((D45*2000*D46)+(D53*1000*D54)+(D62*42*D61))/D13</f>
        <v>0</v>
      </c>
      <c r="E67" s="24">
        <f t="shared" ref="E67:M67" si="11">+((E45*2000*E46)+(E53*1000*E54)+(E62*42*E61))/E13</f>
        <v>10535.492335104245</v>
      </c>
      <c r="F67" s="24">
        <f t="shared" si="11"/>
        <v>11248.586312590029</v>
      </c>
      <c r="G67" s="24">
        <f t="shared" si="11"/>
        <v>11087.404208990403</v>
      </c>
      <c r="H67" s="24">
        <f t="shared" si="11"/>
        <v>9945.8037693260922</v>
      </c>
      <c r="I67" s="24">
        <f t="shared" si="11"/>
        <v>9850.5637361937443</v>
      </c>
      <c r="J67" s="24">
        <f t="shared" si="11"/>
        <v>9518.4023619508516</v>
      </c>
      <c r="K67" s="24">
        <f t="shared" si="11"/>
        <v>9784.4566306031265</v>
      </c>
      <c r="L67" s="24">
        <f t="shared" si="11"/>
        <v>9188.6500886811264</v>
      </c>
      <c r="M67" s="24">
        <f t="shared" si="11"/>
        <v>11927.638759815354</v>
      </c>
      <c r="N67" s="24"/>
      <c r="O67" s="24">
        <f>+((O45*2000*O46)+(O53*1000*O54)+(O62*42*O61))/O13</f>
        <v>10769.259195964025</v>
      </c>
      <c r="P67" s="24">
        <f>+((P45*2000*P46)+(P53*1000*P54)+(P62*42*P61))/P13</f>
        <v>11941.02423819176</v>
      </c>
      <c r="Q67" s="24">
        <f>+((Q45*2000*Q46)+(Q53*1000*Q54)+(Q62*42*Q61))/Q13</f>
        <v>10728.203092931371</v>
      </c>
    </row>
    <row r="68" spans="2:18" ht="13.5" thickTop="1">
      <c r="R68" s="66"/>
    </row>
    <row r="69" spans="2:18">
      <c r="Q69" s="48"/>
    </row>
  </sheetData>
  <phoneticPr fontId="0" type="noConversion"/>
  <pageMargins left="0.5" right="0.5" top="1" bottom="0.75" header="0.5" footer="0.5"/>
  <pageSetup scale="46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="75" workbookViewId="0">
      <pane xSplit="3" ySplit="1" topLeftCell="J17" activePane="bottomRight" state="frozen"/>
      <selection activeCell="R1" sqref="R1:R65536"/>
      <selection pane="topRight" activeCell="R1" sqref="R1:R65536"/>
      <selection pane="bottomLeft" activeCell="R1" sqref="R1:R65536"/>
      <selection pane="bottomRight" activeCell="D67" sqref="D67:P67"/>
    </sheetView>
  </sheetViews>
  <sheetFormatPr defaultRowHeight="12.75"/>
  <cols>
    <col min="2" max="2" width="8.85546875" customWidth="1"/>
    <col min="3" max="3" width="46.7109375" bestFit="1" customWidth="1"/>
    <col min="4" max="17" width="14.7109375" customWidth="1"/>
  </cols>
  <sheetData>
    <row r="1" spans="1:18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98</v>
      </c>
    </row>
    <row r="2" spans="1:18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17</v>
      </c>
      <c r="O2" s="3" t="s">
        <v>16</v>
      </c>
      <c r="P2" s="3" t="s">
        <v>16</v>
      </c>
      <c r="Q2" s="3"/>
    </row>
    <row r="3" spans="1:18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21</v>
      </c>
      <c r="N3" s="3" t="s">
        <v>20</v>
      </c>
      <c r="O3" s="3" t="s">
        <v>20</v>
      </c>
      <c r="P3" s="3" t="s">
        <v>22</v>
      </c>
      <c r="Q3" s="3"/>
    </row>
    <row r="4" spans="1:18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1978</v>
      </c>
      <c r="I4">
        <v>1980</v>
      </c>
      <c r="J4">
        <v>1983</v>
      </c>
      <c r="K4">
        <v>1978</v>
      </c>
      <c r="L4">
        <v>1974</v>
      </c>
      <c r="M4">
        <v>1974</v>
      </c>
      <c r="N4">
        <v>1972</v>
      </c>
      <c r="O4">
        <v>1963</v>
      </c>
      <c r="P4">
        <v>1978</v>
      </c>
    </row>
    <row r="5" spans="1:18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1978</v>
      </c>
      <c r="I5">
        <v>1980</v>
      </c>
      <c r="J5">
        <v>1983</v>
      </c>
      <c r="K5">
        <v>1983</v>
      </c>
      <c r="L5">
        <v>1977</v>
      </c>
      <c r="M5">
        <v>1979</v>
      </c>
      <c r="N5">
        <v>1972</v>
      </c>
      <c r="O5">
        <v>1971</v>
      </c>
      <c r="P5">
        <v>1978</v>
      </c>
    </row>
    <row r="6" spans="1:18">
      <c r="B6" s="2">
        <v>5</v>
      </c>
      <c r="C6" t="s">
        <v>25</v>
      </c>
      <c r="D6" s="35">
        <v>26.1</v>
      </c>
      <c r="E6" s="35">
        <v>188.64</v>
      </c>
      <c r="F6" s="35">
        <v>816.77</v>
      </c>
      <c r="G6" s="35">
        <v>251.64</v>
      </c>
      <c r="H6" s="35">
        <v>418.5</v>
      </c>
      <c r="I6" s="35">
        <v>269.22000000000003</v>
      </c>
      <c r="J6" s="35">
        <v>446.4</v>
      </c>
      <c r="K6" s="35">
        <v>1134.1199999999999</v>
      </c>
      <c r="L6" s="35">
        <v>892.8</v>
      </c>
      <c r="M6" s="35">
        <v>1518</v>
      </c>
      <c r="N6" s="35">
        <v>16</v>
      </c>
      <c r="O6" s="35">
        <v>707.2</v>
      </c>
      <c r="P6" s="35">
        <v>289.66000000000003</v>
      </c>
      <c r="Q6" s="35">
        <f>SUM(D6:J6)+SUM(L6:P6)</f>
        <v>5840.93</v>
      </c>
    </row>
    <row r="7" spans="1:18">
      <c r="B7" s="2">
        <v>6</v>
      </c>
      <c r="C7" t="s">
        <v>26</v>
      </c>
      <c r="D7" s="36">
        <v>20</v>
      </c>
      <c r="E7" s="36">
        <v>188</v>
      </c>
      <c r="F7" s="36">
        <v>786</v>
      </c>
      <c r="G7" s="36">
        <v>218</v>
      </c>
      <c r="H7" s="36">
        <v>425</v>
      </c>
      <c r="I7" s="36">
        <v>270</v>
      </c>
      <c r="J7" s="36">
        <v>470</v>
      </c>
      <c r="K7" s="36">
        <v>1330</v>
      </c>
      <c r="L7" s="36">
        <v>922</v>
      </c>
      <c r="M7" s="36">
        <v>1435</v>
      </c>
      <c r="N7" s="36">
        <v>16</v>
      </c>
      <c r="O7" s="36">
        <v>746</v>
      </c>
      <c r="P7" s="36">
        <v>288</v>
      </c>
      <c r="Q7" s="37">
        <f>SUM(D7:J7)+SUM(L7:P7)</f>
        <v>5784</v>
      </c>
    </row>
    <row r="8" spans="1:18">
      <c r="B8" s="2">
        <v>7</v>
      </c>
      <c r="C8" t="s">
        <v>27</v>
      </c>
      <c r="D8" s="36">
        <v>8576</v>
      </c>
      <c r="E8" s="36">
        <v>8628</v>
      </c>
      <c r="F8" s="36">
        <v>8760</v>
      </c>
      <c r="G8" s="36">
        <v>4929</v>
      </c>
      <c r="H8" s="36">
        <v>7294</v>
      </c>
      <c r="I8" s="36">
        <v>8279</v>
      </c>
      <c r="J8" s="36">
        <v>7551</v>
      </c>
      <c r="K8" s="36">
        <v>8760</v>
      </c>
      <c r="L8" s="36">
        <v>8743</v>
      </c>
      <c r="M8" s="36">
        <v>8760</v>
      </c>
      <c r="N8" s="36">
        <v>4488</v>
      </c>
      <c r="O8" s="36">
        <v>8760</v>
      </c>
      <c r="P8" s="36">
        <v>8328</v>
      </c>
      <c r="Q8" s="36"/>
    </row>
    <row r="9" spans="1:18">
      <c r="B9" s="2">
        <v>8</v>
      </c>
      <c r="C9" t="s">
        <v>28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/>
    </row>
    <row r="10" spans="1:18">
      <c r="B10" s="2">
        <v>9</v>
      </c>
      <c r="C10" t="s">
        <v>29</v>
      </c>
      <c r="D10" s="36">
        <v>23</v>
      </c>
      <c r="E10" s="36">
        <v>175</v>
      </c>
      <c r="F10" s="36">
        <v>772</v>
      </c>
      <c r="G10" s="36">
        <v>235</v>
      </c>
      <c r="H10" s="36">
        <v>389</v>
      </c>
      <c r="I10" s="36">
        <v>259</v>
      </c>
      <c r="J10" s="36">
        <v>460</v>
      </c>
      <c r="K10" s="36">
        <v>1108</v>
      </c>
      <c r="L10" s="36">
        <v>895</v>
      </c>
      <c r="M10" s="36">
        <v>1387</v>
      </c>
      <c r="N10" s="36">
        <v>14</v>
      </c>
      <c r="O10" s="36">
        <v>700</v>
      </c>
      <c r="P10" s="36">
        <v>268</v>
      </c>
      <c r="Q10" s="37">
        <f t="shared" ref="Q10:Q34" si="0">SUM(D10:J10)+SUM(L10:P10)</f>
        <v>5577</v>
      </c>
    </row>
    <row r="11" spans="1:18">
      <c r="B11" s="2">
        <v>10</v>
      </c>
      <c r="C11" t="s">
        <v>30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7">
        <f t="shared" si="0"/>
        <v>0</v>
      </c>
    </row>
    <row r="12" spans="1:18">
      <c r="B12" s="2">
        <v>11</v>
      </c>
      <c r="C12" t="s">
        <v>31</v>
      </c>
      <c r="D12" s="36">
        <v>17</v>
      </c>
      <c r="E12" s="36">
        <v>77</v>
      </c>
      <c r="F12" s="36">
        <v>213</v>
      </c>
      <c r="G12" s="36">
        <v>34</v>
      </c>
      <c r="H12" s="36">
        <v>87</v>
      </c>
      <c r="I12" s="36">
        <v>87</v>
      </c>
      <c r="J12" s="36">
        <v>87</v>
      </c>
      <c r="K12" s="36">
        <v>261</v>
      </c>
      <c r="L12" s="36">
        <v>182</v>
      </c>
      <c r="M12" s="36">
        <v>395</v>
      </c>
      <c r="N12" s="36">
        <v>6</v>
      </c>
      <c r="O12" s="36">
        <v>187</v>
      </c>
      <c r="P12" s="36">
        <v>99</v>
      </c>
      <c r="Q12" s="37">
        <f t="shared" si="0"/>
        <v>1471</v>
      </c>
    </row>
    <row r="13" spans="1:18">
      <c r="B13" s="2">
        <v>12</v>
      </c>
      <c r="C13" s="7" t="s">
        <v>32</v>
      </c>
      <c r="D13" s="38">
        <v>155529000</v>
      </c>
      <c r="E13" s="38">
        <v>1220255000</v>
      </c>
      <c r="F13" s="38">
        <v>5233793000</v>
      </c>
      <c r="G13" s="38">
        <v>363093000</v>
      </c>
      <c r="H13" s="38">
        <v>2723760000</v>
      </c>
      <c r="I13" s="38">
        <v>1995925000</v>
      </c>
      <c r="J13" s="38">
        <v>3311109000</v>
      </c>
      <c r="K13" s="38">
        <v>8030794000</v>
      </c>
      <c r="L13" s="38">
        <v>7131471000</v>
      </c>
      <c r="M13" s="38">
        <v>10605981000</v>
      </c>
      <c r="N13" s="38">
        <v>0</v>
      </c>
      <c r="O13" s="38">
        <v>4703429000</v>
      </c>
      <c r="P13" s="38">
        <v>2260895000</v>
      </c>
      <c r="Q13" s="38">
        <f t="shared" si="0"/>
        <v>39705240000</v>
      </c>
    </row>
    <row r="14" spans="1:18">
      <c r="B14" s="2">
        <v>13</v>
      </c>
      <c r="C14" t="s">
        <v>33</v>
      </c>
      <c r="D14" s="36">
        <v>31026429</v>
      </c>
      <c r="E14" s="36">
        <v>956546</v>
      </c>
      <c r="F14" s="36">
        <v>10417291</v>
      </c>
      <c r="G14" s="36">
        <v>1020271</v>
      </c>
      <c r="H14" s="36">
        <v>9868916</v>
      </c>
      <c r="I14" s="36">
        <v>9868916</v>
      </c>
      <c r="J14" s="36">
        <v>9868916</v>
      </c>
      <c r="K14" s="36">
        <v>29606749</v>
      </c>
      <c r="L14" s="36">
        <v>2362219</v>
      </c>
      <c r="M14" s="36">
        <v>1146361</v>
      </c>
      <c r="N14" s="36">
        <v>635</v>
      </c>
      <c r="O14" s="36">
        <v>458248</v>
      </c>
      <c r="P14" s="36">
        <v>210526</v>
      </c>
      <c r="Q14" s="36">
        <f t="shared" si="0"/>
        <v>77205274</v>
      </c>
    </row>
    <row r="15" spans="1:18">
      <c r="B15" s="2">
        <v>14</v>
      </c>
      <c r="C15" t="s">
        <v>34</v>
      </c>
      <c r="D15" s="36">
        <v>6146555</v>
      </c>
      <c r="E15" s="36">
        <v>10180468</v>
      </c>
      <c r="F15" s="36">
        <v>45683536</v>
      </c>
      <c r="G15" s="36">
        <v>13626582</v>
      </c>
      <c r="H15" s="36">
        <v>58466585</v>
      </c>
      <c r="I15" s="36">
        <v>47661717</v>
      </c>
      <c r="J15" s="36">
        <v>91149801</v>
      </c>
      <c r="K15" s="36">
        <v>197278103</v>
      </c>
      <c r="L15" s="36">
        <v>93326993</v>
      </c>
      <c r="M15" s="36">
        <v>132069797</v>
      </c>
      <c r="N15" s="36">
        <v>204044</v>
      </c>
      <c r="O15" s="36">
        <v>55319778</v>
      </c>
      <c r="P15" s="36">
        <v>47801137</v>
      </c>
      <c r="Q15" s="36">
        <f t="shared" si="0"/>
        <v>601636993</v>
      </c>
    </row>
    <row r="16" spans="1:18">
      <c r="B16" s="2">
        <v>15</v>
      </c>
      <c r="C16" t="s">
        <v>35</v>
      </c>
      <c r="D16" s="36">
        <v>32731843</v>
      </c>
      <c r="E16" s="36">
        <v>60741030</v>
      </c>
      <c r="F16" s="36">
        <v>314425428</v>
      </c>
      <c r="G16" s="36">
        <v>56029499</v>
      </c>
      <c r="H16" s="36">
        <v>201940916</v>
      </c>
      <c r="I16" s="36">
        <v>136024852</v>
      </c>
      <c r="J16" s="36">
        <v>386525233</v>
      </c>
      <c r="K16" s="36">
        <v>724491000</v>
      </c>
      <c r="L16" s="36">
        <v>315483485</v>
      </c>
      <c r="M16" s="36">
        <v>653398776</v>
      </c>
      <c r="N16" s="36">
        <v>3254927</v>
      </c>
      <c r="O16" s="36">
        <v>253150338</v>
      </c>
      <c r="P16" s="36">
        <v>252847894</v>
      </c>
      <c r="Q16" s="36">
        <f t="shared" si="0"/>
        <v>2666554221</v>
      </c>
    </row>
    <row r="17" spans="1:18">
      <c r="B17" s="2">
        <v>16</v>
      </c>
      <c r="C17" t="s">
        <v>91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8" ht="13.5" thickBot="1">
      <c r="B18" s="2">
        <v>17</v>
      </c>
      <c r="C18" s="9" t="s">
        <v>36</v>
      </c>
      <c r="D18" s="39">
        <f t="shared" ref="D18:P18" si="1">SUM(D14:D16)</f>
        <v>69904827</v>
      </c>
      <c r="E18" s="39">
        <f t="shared" si="1"/>
        <v>71878044</v>
      </c>
      <c r="F18" s="39">
        <f t="shared" si="1"/>
        <v>370526255</v>
      </c>
      <c r="G18" s="39">
        <f t="shared" si="1"/>
        <v>70676352</v>
      </c>
      <c r="H18" s="39">
        <f t="shared" si="1"/>
        <v>270276417</v>
      </c>
      <c r="I18" s="39">
        <f t="shared" si="1"/>
        <v>193555485</v>
      </c>
      <c r="J18" s="39">
        <f t="shared" si="1"/>
        <v>487543950</v>
      </c>
      <c r="K18" s="39">
        <f t="shared" si="1"/>
        <v>951375852</v>
      </c>
      <c r="L18" s="39">
        <f t="shared" si="1"/>
        <v>411172697</v>
      </c>
      <c r="M18" s="39">
        <f t="shared" si="1"/>
        <v>786614934</v>
      </c>
      <c r="N18" s="39">
        <f t="shared" si="1"/>
        <v>3459606</v>
      </c>
      <c r="O18" s="39">
        <f t="shared" si="1"/>
        <v>308928364</v>
      </c>
      <c r="P18" s="39">
        <f t="shared" si="1"/>
        <v>300859557</v>
      </c>
      <c r="Q18" s="39">
        <f t="shared" si="0"/>
        <v>3345396488</v>
      </c>
    </row>
    <row r="19" spans="1:18" ht="13.5" thickTop="1">
      <c r="B19" s="2">
        <v>18</v>
      </c>
      <c r="C19" s="11" t="s">
        <v>90</v>
      </c>
      <c r="D19" s="40">
        <f>+D18/(D6*1000)</f>
        <v>2678.3458620689657</v>
      </c>
      <c r="E19" s="40">
        <f t="shared" ref="E19:Q19" si="2">+E18/(E6*1000)</f>
        <v>381.03288804071246</v>
      </c>
      <c r="F19" s="40">
        <f t="shared" si="2"/>
        <v>453.64821798058205</v>
      </c>
      <c r="G19" s="40">
        <f t="shared" si="2"/>
        <v>280.86294706723891</v>
      </c>
      <c r="H19" s="40">
        <f t="shared" si="2"/>
        <v>645.82178494623656</v>
      </c>
      <c r="I19" s="40">
        <f t="shared" si="2"/>
        <v>718.94913082237576</v>
      </c>
      <c r="J19" s="40">
        <f t="shared" si="2"/>
        <v>1092.1683467741937</v>
      </c>
      <c r="K19" s="40">
        <f t="shared" si="2"/>
        <v>838.86700878213946</v>
      </c>
      <c r="L19" s="40">
        <f t="shared" si="2"/>
        <v>460.54289538530463</v>
      </c>
      <c r="M19" s="40">
        <f t="shared" si="2"/>
        <v>518.19165612648226</v>
      </c>
      <c r="N19" s="40">
        <f t="shared" si="2"/>
        <v>216.22537500000001</v>
      </c>
      <c r="O19" s="40">
        <f t="shared" si="2"/>
        <v>436.83309389140271</v>
      </c>
      <c r="P19" s="40">
        <f t="shared" si="2"/>
        <v>1038.6644928536905</v>
      </c>
      <c r="Q19" s="40">
        <f t="shared" si="2"/>
        <v>572.7506558030999</v>
      </c>
    </row>
    <row r="20" spans="1:18">
      <c r="A20">
        <v>500</v>
      </c>
      <c r="B20" s="2">
        <v>19</v>
      </c>
      <c r="C20" t="s">
        <v>99</v>
      </c>
      <c r="D20" s="13">
        <v>205986</v>
      </c>
      <c r="E20" s="13">
        <v>1933801</v>
      </c>
      <c r="F20" s="13">
        <v>3796217</v>
      </c>
      <c r="G20" s="13">
        <v>756785</v>
      </c>
      <c r="H20" s="13">
        <v>772351</v>
      </c>
      <c r="I20" s="13">
        <v>772351</v>
      </c>
      <c r="J20" s="13">
        <v>772351</v>
      </c>
      <c r="K20" s="13">
        <v>2317053</v>
      </c>
      <c r="L20" s="13">
        <v>2218245</v>
      </c>
      <c r="M20" s="13">
        <v>550541</v>
      </c>
      <c r="N20" s="13">
        <v>0</v>
      </c>
      <c r="O20" s="13">
        <v>2739124</v>
      </c>
      <c r="P20" s="13">
        <v>0</v>
      </c>
      <c r="Q20" s="13">
        <f t="shared" si="0"/>
        <v>14517752</v>
      </c>
      <c r="R20">
        <v>500</v>
      </c>
    </row>
    <row r="21" spans="1:18">
      <c r="A21">
        <v>501</v>
      </c>
      <c r="B21" s="2">
        <v>20</v>
      </c>
      <c r="C21" t="s">
        <v>37</v>
      </c>
      <c r="D21" s="13">
        <v>0</v>
      </c>
      <c r="E21" s="13">
        <v>8201028</v>
      </c>
      <c r="F21" s="13">
        <v>28747127</v>
      </c>
      <c r="G21" s="13">
        <v>11744310</v>
      </c>
      <c r="H21" s="13">
        <v>21356415</v>
      </c>
      <c r="I21" s="13">
        <v>15594410</v>
      </c>
      <c r="J21" s="13">
        <v>25007036</v>
      </c>
      <c r="K21" s="13">
        <v>61957860</v>
      </c>
      <c r="L21" s="13">
        <v>44372922</v>
      </c>
      <c r="M21" s="13">
        <v>113621498</v>
      </c>
      <c r="N21" s="13">
        <v>0</v>
      </c>
      <c r="O21" s="13">
        <v>58781469</v>
      </c>
      <c r="P21" s="13">
        <v>21852650</v>
      </c>
      <c r="Q21" s="13">
        <f t="shared" si="0"/>
        <v>349278865</v>
      </c>
      <c r="R21">
        <v>501</v>
      </c>
    </row>
    <row r="22" spans="1:18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0</v>
      </c>
    </row>
    <row r="23" spans="1:18">
      <c r="A23">
        <v>502</v>
      </c>
      <c r="B23" s="2">
        <v>22</v>
      </c>
      <c r="C23" t="s">
        <v>39</v>
      </c>
      <c r="D23" s="13">
        <v>101262</v>
      </c>
      <c r="E23" s="13">
        <v>41470</v>
      </c>
      <c r="F23" s="13">
        <v>999644</v>
      </c>
      <c r="G23" s="13">
        <v>2902</v>
      </c>
      <c r="H23" s="13">
        <v>1546465</v>
      </c>
      <c r="I23" s="13">
        <v>438881</v>
      </c>
      <c r="J23" s="13">
        <v>1062614</v>
      </c>
      <c r="K23" s="13">
        <v>3047960</v>
      </c>
      <c r="L23" s="13">
        <v>1121984</v>
      </c>
      <c r="M23" s="13">
        <v>4731412</v>
      </c>
      <c r="N23" s="13">
        <v>0</v>
      </c>
      <c r="O23" s="13">
        <v>900844</v>
      </c>
      <c r="P23" s="13">
        <v>870903</v>
      </c>
      <c r="Q23" s="13">
        <f t="shared" si="0"/>
        <v>11818381</v>
      </c>
      <c r="R23">
        <v>502</v>
      </c>
    </row>
    <row r="24" spans="1:18">
      <c r="A24">
        <v>503</v>
      </c>
      <c r="B24" s="2">
        <v>23</v>
      </c>
      <c r="C24" t="s">
        <v>40</v>
      </c>
      <c r="D24" s="13">
        <v>3696102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3696102</v>
      </c>
      <c r="R24">
        <v>503</v>
      </c>
    </row>
    <row r="25" spans="1:18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0</v>
      </c>
      <c r="R25">
        <v>504</v>
      </c>
    </row>
    <row r="26" spans="1:18">
      <c r="A26">
        <v>505</v>
      </c>
      <c r="B26" s="2">
        <v>25</v>
      </c>
      <c r="C26" t="s">
        <v>42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f t="shared" si="0"/>
        <v>0</v>
      </c>
      <c r="R26">
        <v>505</v>
      </c>
    </row>
    <row r="27" spans="1:18">
      <c r="A27">
        <v>506</v>
      </c>
      <c r="B27" s="2">
        <v>26</v>
      </c>
      <c r="C27" t="s">
        <v>43</v>
      </c>
      <c r="D27" s="13">
        <v>1138627</v>
      </c>
      <c r="E27" s="13">
        <v>4832262</v>
      </c>
      <c r="F27" s="13">
        <v>12788671</v>
      </c>
      <c r="G27" s="13">
        <v>2802020</v>
      </c>
      <c r="H27" s="13">
        <v>6626499</v>
      </c>
      <c r="I27" s="13">
        <v>6621934</v>
      </c>
      <c r="J27" s="13">
        <v>6411352</v>
      </c>
      <c r="K27" s="13">
        <v>19659785</v>
      </c>
      <c r="L27" s="13">
        <v>15498004</v>
      </c>
      <c r="M27" s="13">
        <v>14853345</v>
      </c>
      <c r="N27" s="13">
        <v>0</v>
      </c>
      <c r="O27" s="13">
        <v>6792776</v>
      </c>
      <c r="P27" s="13">
        <v>3732511</v>
      </c>
      <c r="Q27" s="13">
        <f t="shared" si="0"/>
        <v>82098001</v>
      </c>
      <c r="R27">
        <v>506</v>
      </c>
    </row>
    <row r="28" spans="1:18">
      <c r="A28">
        <v>507</v>
      </c>
      <c r="B28" s="2">
        <v>27</v>
      </c>
      <c r="C28" t="s">
        <v>44</v>
      </c>
      <c r="D28" s="13">
        <v>0</v>
      </c>
      <c r="E28" s="13">
        <v>645</v>
      </c>
      <c r="F28" s="13">
        <v>120064</v>
      </c>
      <c r="G28" s="13">
        <v>2845</v>
      </c>
      <c r="H28" s="13">
        <v>15171</v>
      </c>
      <c r="I28" s="13">
        <v>15171</v>
      </c>
      <c r="J28" s="13">
        <v>15171</v>
      </c>
      <c r="K28" s="13">
        <v>45513</v>
      </c>
      <c r="L28" s="13">
        <v>3989</v>
      </c>
      <c r="M28" s="13">
        <v>160184</v>
      </c>
      <c r="N28" s="13">
        <v>0</v>
      </c>
      <c r="O28" s="13">
        <v>3311</v>
      </c>
      <c r="P28" s="13">
        <v>0</v>
      </c>
      <c r="Q28" s="13">
        <f t="shared" si="0"/>
        <v>336551</v>
      </c>
      <c r="R28">
        <v>507</v>
      </c>
    </row>
    <row r="29" spans="1:18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0</v>
      </c>
      <c r="R29">
        <v>509</v>
      </c>
    </row>
    <row r="30" spans="1:18">
      <c r="A30">
        <v>510</v>
      </c>
      <c r="B30" s="2">
        <v>29</v>
      </c>
      <c r="C30" t="s">
        <v>46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f t="shared" si="0"/>
        <v>0</v>
      </c>
      <c r="R30">
        <v>510</v>
      </c>
    </row>
    <row r="31" spans="1:18">
      <c r="A31">
        <v>551</v>
      </c>
      <c r="B31" s="2">
        <v>30</v>
      </c>
      <c r="C31" t="s">
        <v>47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f t="shared" si="0"/>
        <v>0</v>
      </c>
      <c r="R31">
        <v>551</v>
      </c>
    </row>
    <row r="32" spans="1:18">
      <c r="A32">
        <v>512</v>
      </c>
      <c r="B32" s="2">
        <v>31</v>
      </c>
      <c r="C32" t="s">
        <v>48</v>
      </c>
      <c r="D32" s="13">
        <v>8719</v>
      </c>
      <c r="E32" s="13">
        <v>2037402</v>
      </c>
      <c r="F32" s="13">
        <v>6643314</v>
      </c>
      <c r="G32" s="13">
        <v>447901</v>
      </c>
      <c r="H32" s="13">
        <v>3141810</v>
      </c>
      <c r="I32" s="13">
        <v>-3226177</v>
      </c>
      <c r="J32" s="13">
        <v>2050045</v>
      </c>
      <c r="K32" s="13">
        <v>1965677</v>
      </c>
      <c r="L32" s="13">
        <v>3719557</v>
      </c>
      <c r="M32" s="13">
        <v>5375988</v>
      </c>
      <c r="N32" s="13">
        <v>0</v>
      </c>
      <c r="O32" s="13">
        <v>4693917</v>
      </c>
      <c r="P32" s="13">
        <v>1834801</v>
      </c>
      <c r="Q32" s="13">
        <f t="shared" si="0"/>
        <v>26727277</v>
      </c>
      <c r="R32">
        <v>512</v>
      </c>
    </row>
    <row r="33" spans="1:18">
      <c r="A33">
        <v>513</v>
      </c>
      <c r="B33" s="2">
        <v>32</v>
      </c>
      <c r="C33" t="s">
        <v>49</v>
      </c>
      <c r="D33" s="13">
        <v>118182</v>
      </c>
      <c r="E33" s="13">
        <v>1558230</v>
      </c>
      <c r="F33" s="13">
        <v>1613689</v>
      </c>
      <c r="G33" s="13">
        <v>204877</v>
      </c>
      <c r="H33" s="13">
        <v>1178296</v>
      </c>
      <c r="I33" s="13">
        <v>93195</v>
      </c>
      <c r="J33" s="13">
        <v>455842</v>
      </c>
      <c r="K33" s="13">
        <v>1727333</v>
      </c>
      <c r="L33" s="13">
        <v>990995</v>
      </c>
      <c r="M33" s="13">
        <v>1703452</v>
      </c>
      <c r="N33" s="13">
        <v>0</v>
      </c>
      <c r="O33" s="13">
        <v>1527848</v>
      </c>
      <c r="P33" s="13">
        <v>399871</v>
      </c>
      <c r="Q33" s="13">
        <f t="shared" si="0"/>
        <v>9844477</v>
      </c>
      <c r="R33">
        <v>513</v>
      </c>
    </row>
    <row r="34" spans="1:18">
      <c r="A34">
        <v>514</v>
      </c>
      <c r="B34" s="2">
        <v>33</v>
      </c>
      <c r="C34" t="s">
        <v>50</v>
      </c>
      <c r="D34" s="13">
        <v>143648</v>
      </c>
      <c r="E34" s="13">
        <v>59601</v>
      </c>
      <c r="F34" s="13">
        <v>2689642</v>
      </c>
      <c r="G34" s="13">
        <v>-78714</v>
      </c>
      <c r="H34" s="13">
        <v>968886</v>
      </c>
      <c r="I34" s="13">
        <v>596098</v>
      </c>
      <c r="J34" s="13">
        <v>694000</v>
      </c>
      <c r="K34" s="13">
        <v>2258984</v>
      </c>
      <c r="L34" s="13">
        <v>1172666</v>
      </c>
      <c r="M34" s="13">
        <v>6992080</v>
      </c>
      <c r="N34" s="13">
        <v>0</v>
      </c>
      <c r="O34" s="13">
        <v>-281880</v>
      </c>
      <c r="P34" s="13">
        <v>1149429</v>
      </c>
      <c r="Q34" s="13">
        <f t="shared" si="0"/>
        <v>14105456</v>
      </c>
      <c r="R34">
        <v>514</v>
      </c>
    </row>
    <row r="35" spans="1:18" ht="13.5" thickBot="1">
      <c r="B35" s="2">
        <v>34</v>
      </c>
      <c r="C35" s="9" t="s">
        <v>51</v>
      </c>
      <c r="D35" s="14">
        <f t="shared" ref="D35:Q35" si="3">SUM(D20:D34)</f>
        <v>5412526</v>
      </c>
      <c r="E35" s="14">
        <f t="shared" si="3"/>
        <v>18664439</v>
      </c>
      <c r="F35" s="14">
        <f t="shared" si="3"/>
        <v>57398368</v>
      </c>
      <c r="G35" s="14">
        <f t="shared" si="3"/>
        <v>15882926</v>
      </c>
      <c r="H35" s="14">
        <f t="shared" si="3"/>
        <v>35605893</v>
      </c>
      <c r="I35" s="14">
        <f t="shared" si="3"/>
        <v>20905863</v>
      </c>
      <c r="J35" s="14">
        <f t="shared" si="3"/>
        <v>36468411</v>
      </c>
      <c r="K35" s="14">
        <f t="shared" si="3"/>
        <v>92980165</v>
      </c>
      <c r="L35" s="14">
        <f t="shared" si="3"/>
        <v>69098362</v>
      </c>
      <c r="M35" s="14">
        <f t="shared" si="3"/>
        <v>147988500</v>
      </c>
      <c r="N35" s="14">
        <f t="shared" si="3"/>
        <v>0</v>
      </c>
      <c r="O35" s="14">
        <f t="shared" si="3"/>
        <v>75157409</v>
      </c>
      <c r="P35" s="14">
        <f t="shared" si="3"/>
        <v>29840165</v>
      </c>
      <c r="Q35" s="14">
        <f t="shared" si="3"/>
        <v>512422862</v>
      </c>
    </row>
    <row r="36" spans="1:18" ht="13.5" thickTop="1">
      <c r="B36" s="2">
        <v>35</v>
      </c>
      <c r="C36" s="11" t="s">
        <v>52</v>
      </c>
      <c r="D36" s="15">
        <f t="shared" ref="D36:M36" si="4">+D35/D13</f>
        <v>3.4800750985346782E-2</v>
      </c>
      <c r="E36" s="15">
        <f t="shared" si="4"/>
        <v>1.5295523476650372E-2</v>
      </c>
      <c r="F36" s="15">
        <f t="shared" si="4"/>
        <v>1.0966877750037114E-2</v>
      </c>
      <c r="G36" s="15">
        <f t="shared" si="4"/>
        <v>4.3743410090527769E-2</v>
      </c>
      <c r="H36" s="15">
        <f t="shared" si="4"/>
        <v>1.3072331262666314E-2</v>
      </c>
      <c r="I36" s="15">
        <f t="shared" si="4"/>
        <v>1.0474272830892944E-2</v>
      </c>
      <c r="J36" s="15">
        <f t="shared" si="4"/>
        <v>1.1013956653193839E-2</v>
      </c>
      <c r="K36" s="15">
        <f t="shared" si="4"/>
        <v>1.1577954184853951E-2</v>
      </c>
      <c r="L36" s="15">
        <f t="shared" si="4"/>
        <v>9.689215871452047E-3</v>
      </c>
      <c r="M36" s="15">
        <f t="shared" si="4"/>
        <v>1.3953306158100792E-2</v>
      </c>
      <c r="N36" s="16"/>
      <c r="O36" s="15">
        <f>+O35/O13</f>
        <v>1.5979280010392418E-2</v>
      </c>
      <c r="P36" s="15">
        <f>+P35/P13</f>
        <v>1.3198386037387849E-2</v>
      </c>
      <c r="Q36" s="15">
        <f>+Q35/Q13</f>
        <v>1.2905673457709864E-2</v>
      </c>
    </row>
    <row r="37" spans="1:18">
      <c r="B37" s="2"/>
      <c r="C37" t="s">
        <v>95</v>
      </c>
      <c r="D37" s="17">
        <f t="shared" ref="D37:M37" si="5">+D36*1000</f>
        <v>34.800750985346781</v>
      </c>
      <c r="E37" s="17">
        <f t="shared" si="5"/>
        <v>15.295523476650372</v>
      </c>
      <c r="F37" s="17">
        <f t="shared" si="5"/>
        <v>10.966877750037114</v>
      </c>
      <c r="G37" s="17">
        <f t="shared" si="5"/>
        <v>43.743410090527767</v>
      </c>
      <c r="H37" s="17">
        <f t="shared" si="5"/>
        <v>13.072331262666314</v>
      </c>
      <c r="I37" s="17">
        <f t="shared" si="5"/>
        <v>10.474272830892945</v>
      </c>
      <c r="J37" s="17">
        <f t="shared" si="5"/>
        <v>11.013956653193839</v>
      </c>
      <c r="K37" s="17">
        <f t="shared" si="5"/>
        <v>11.577954184853951</v>
      </c>
      <c r="L37" s="17">
        <f t="shared" si="5"/>
        <v>9.6892158714520473</v>
      </c>
      <c r="M37" s="17">
        <f t="shared" si="5"/>
        <v>13.953306158100791</v>
      </c>
      <c r="N37" s="18"/>
      <c r="O37" s="17">
        <f>+O36*1000</f>
        <v>15.979280010392419</v>
      </c>
      <c r="P37" s="17">
        <f>+P36*1000</f>
        <v>13.198386037387849</v>
      </c>
      <c r="Q37" s="17">
        <f>+Q36*1000</f>
        <v>12.905673457709865</v>
      </c>
    </row>
    <row r="38" spans="1:18">
      <c r="C38" t="s">
        <v>88</v>
      </c>
      <c r="D38" s="17">
        <f>+D21/(D13/1000)</f>
        <v>0</v>
      </c>
      <c r="E38" s="17">
        <f>+E21/(E13/1000)</f>
        <v>6.7207493515699586</v>
      </c>
      <c r="F38" s="17">
        <f t="shared" ref="F38:Q38" si="6">+F21/(F13/1000)</f>
        <v>5.4925991532336109</v>
      </c>
      <c r="G38" s="17">
        <f t="shared" si="6"/>
        <v>32.345184291627767</v>
      </c>
      <c r="H38" s="17">
        <f t="shared" si="6"/>
        <v>7.8407844303462859</v>
      </c>
      <c r="I38" s="17">
        <f t="shared" si="6"/>
        <v>7.8131242406403043</v>
      </c>
      <c r="J38" s="17">
        <f t="shared" si="6"/>
        <v>7.5524653522430096</v>
      </c>
      <c r="K38" s="17">
        <f t="shared" si="6"/>
        <v>7.7150353999866015</v>
      </c>
      <c r="L38" s="17">
        <f t="shared" si="6"/>
        <v>6.2221275246018672</v>
      </c>
      <c r="M38" s="17">
        <f t="shared" si="6"/>
        <v>10.71296450559359</v>
      </c>
      <c r="N38" s="17"/>
      <c r="O38" s="17">
        <f t="shared" si="6"/>
        <v>12.497577618371619</v>
      </c>
      <c r="P38" s="17">
        <f t="shared" si="6"/>
        <v>9.6654864555850661</v>
      </c>
      <c r="Q38" s="17">
        <f t="shared" si="6"/>
        <v>8.7967952088943431</v>
      </c>
    </row>
    <row r="39" spans="1:18">
      <c r="C39" t="s">
        <v>92</v>
      </c>
      <c r="D39" s="17">
        <f>+D37-D38</f>
        <v>34.800750985346781</v>
      </c>
      <c r="E39" s="17">
        <f>+E37-E38</f>
        <v>8.5747741250804133</v>
      </c>
      <c r="F39" s="17">
        <f>+F37-F38</f>
        <v>5.4742785968035026</v>
      </c>
      <c r="G39" s="17">
        <f t="shared" ref="G39:Q39" si="7">+G37-G38</f>
        <v>11.3982257989</v>
      </c>
      <c r="H39" s="17">
        <f t="shared" si="7"/>
        <v>5.2315468323200278</v>
      </c>
      <c r="I39" s="17">
        <f t="shared" si="7"/>
        <v>2.6611485902526404</v>
      </c>
      <c r="J39" s="17">
        <f t="shared" si="7"/>
        <v>3.4614913009508292</v>
      </c>
      <c r="K39" s="17">
        <f t="shared" si="7"/>
        <v>3.8629187848673494</v>
      </c>
      <c r="L39" s="17">
        <f t="shared" si="7"/>
        <v>3.4670883468501801</v>
      </c>
      <c r="M39" s="17">
        <f t="shared" si="7"/>
        <v>3.2403416525072011</v>
      </c>
      <c r="N39" s="17">
        <f t="shared" si="7"/>
        <v>0</v>
      </c>
      <c r="O39" s="17">
        <f t="shared" si="7"/>
        <v>3.4817023920208001</v>
      </c>
      <c r="P39" s="17">
        <f t="shared" si="7"/>
        <v>3.5328995818027824</v>
      </c>
      <c r="Q39" s="17">
        <f t="shared" si="7"/>
        <v>4.1088782488155218</v>
      </c>
    </row>
    <row r="40" spans="1:18">
      <c r="C40" s="67" t="s">
        <v>89</v>
      </c>
      <c r="D40" s="68">
        <f>+(((D35-D24-D28-D29)*0.2)+D29)/(D13/1000)</f>
        <v>2.2072076590217904</v>
      </c>
      <c r="E40" s="68">
        <f>+(((E35-E21-E28-E29)*0.2)+E29)/(E13/1000)</f>
        <v>1.71484910940746</v>
      </c>
      <c r="F40" s="68">
        <f t="shared" ref="F40:Q40" si="8">+(((F35-F21-F28-F29)*0.2)+F29)/(F13/1000)</f>
        <v>1.0902676892265324</v>
      </c>
      <c r="G40" s="68">
        <f t="shared" si="8"/>
        <v>2.2780780681533384</v>
      </c>
      <c r="H40" s="68">
        <f t="shared" si="8"/>
        <v>1.0451953916644641</v>
      </c>
      <c r="I40" s="68">
        <f t="shared" si="8"/>
        <v>0.530709520648321</v>
      </c>
      <c r="J40" s="68">
        <f t="shared" si="8"/>
        <v>0.69138189047838661</v>
      </c>
      <c r="K40" s="68">
        <f t="shared" si="8"/>
        <v>0.77145029495215545</v>
      </c>
      <c r="L40" s="68">
        <f t="shared" si="8"/>
        <v>0.69330579904202094</v>
      </c>
      <c r="M40" s="68">
        <f t="shared" si="8"/>
        <v>0.645047695257987</v>
      </c>
      <c r="N40" s="68"/>
      <c r="O40" s="68">
        <f t="shared" si="8"/>
        <v>0.6961996875045845</v>
      </c>
      <c r="P40" s="68">
        <f t="shared" si="8"/>
        <v>0.70657991636055628</v>
      </c>
      <c r="Q40" s="68">
        <f t="shared" si="8"/>
        <v>0.82008040248591885</v>
      </c>
    </row>
    <row r="41" spans="1:18">
      <c r="C41" s="69" t="s">
        <v>93</v>
      </c>
      <c r="D41" s="70">
        <f>+(((D35-D24-D28-D29)*0.8)+D28)/(D13/1000)</f>
        <v>8.8288306360871616</v>
      </c>
      <c r="E41" s="70">
        <f t="shared" ref="E41:Q41" si="9">+(((E35-E21-E28-E29)*0.8)+E28)/(E13/1000)</f>
        <v>6.8599250156729541</v>
      </c>
      <c r="F41" s="70">
        <f t="shared" si="9"/>
        <v>4.3840109075769718</v>
      </c>
      <c r="G41" s="70">
        <f t="shared" si="9"/>
        <v>9.1201477307466696</v>
      </c>
      <c r="H41" s="70">
        <f t="shared" si="9"/>
        <v>4.1863514406555646</v>
      </c>
      <c r="I41" s="70">
        <f t="shared" si="9"/>
        <v>2.1304390696043192</v>
      </c>
      <c r="J41" s="70">
        <f t="shared" si="9"/>
        <v>2.7701094104724433</v>
      </c>
      <c r="K41" s="70">
        <f t="shared" si="9"/>
        <v>3.0914684899151941</v>
      </c>
      <c r="L41" s="70">
        <f t="shared" si="9"/>
        <v>2.773782547808159</v>
      </c>
      <c r="M41" s="70">
        <f t="shared" si="9"/>
        <v>2.5952939572492166</v>
      </c>
      <c r="N41" s="70"/>
      <c r="O41" s="70">
        <f t="shared" si="9"/>
        <v>2.7855027045162162</v>
      </c>
      <c r="P41" s="70">
        <f t="shared" si="9"/>
        <v>2.8263196654422251</v>
      </c>
      <c r="Q41" s="70">
        <f t="shared" si="9"/>
        <v>3.288797846329603</v>
      </c>
    </row>
    <row r="42" spans="1:18" ht="13.5" thickBot="1">
      <c r="B42" s="2"/>
      <c r="C42" s="9" t="s">
        <v>53</v>
      </c>
      <c r="D42" s="14">
        <f>+D35-D24</f>
        <v>1716424</v>
      </c>
      <c r="E42" s="14">
        <f t="shared" ref="E42:Q42" si="10">+E35-E21</f>
        <v>10463411</v>
      </c>
      <c r="F42" s="14">
        <f t="shared" si="10"/>
        <v>28651241</v>
      </c>
      <c r="G42" s="14">
        <f t="shared" si="10"/>
        <v>4138616</v>
      </c>
      <c r="H42" s="14">
        <f t="shared" si="10"/>
        <v>14249478</v>
      </c>
      <c r="I42" s="14">
        <f t="shared" si="10"/>
        <v>5311453</v>
      </c>
      <c r="J42" s="14">
        <f t="shared" si="10"/>
        <v>11461375</v>
      </c>
      <c r="K42" s="14">
        <f t="shared" si="10"/>
        <v>31022305</v>
      </c>
      <c r="L42" s="14">
        <f t="shared" si="10"/>
        <v>24725440</v>
      </c>
      <c r="M42" s="14">
        <f t="shared" si="10"/>
        <v>34367002</v>
      </c>
      <c r="N42" s="14">
        <f t="shared" si="10"/>
        <v>0</v>
      </c>
      <c r="O42" s="14">
        <f t="shared" si="10"/>
        <v>16375940</v>
      </c>
      <c r="P42" s="14">
        <f t="shared" si="10"/>
        <v>7987515</v>
      </c>
      <c r="Q42" s="14">
        <f t="shared" si="10"/>
        <v>163143997</v>
      </c>
    </row>
    <row r="43" spans="1:18" ht="13.5" thickTop="1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/>
      <c r="O43" s="3" t="s">
        <v>55</v>
      </c>
      <c r="P43" s="3" t="s">
        <v>55</v>
      </c>
      <c r="Q43" s="3" t="s">
        <v>55</v>
      </c>
    </row>
    <row r="44" spans="1:18">
      <c r="B44" s="2">
        <v>37</v>
      </c>
      <c r="C44" t="s">
        <v>56</v>
      </c>
      <c r="D44" s="3"/>
      <c r="E44" s="3" t="s">
        <v>58</v>
      </c>
      <c r="F44" s="3" t="s">
        <v>58</v>
      </c>
      <c r="G44" s="3"/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/>
      <c r="O44" s="3" t="s">
        <v>58</v>
      </c>
      <c r="P44" s="3" t="s">
        <v>58</v>
      </c>
      <c r="Q44" s="3" t="s">
        <v>58</v>
      </c>
    </row>
    <row r="45" spans="1:18">
      <c r="B45" s="2">
        <v>38</v>
      </c>
      <c r="C45" t="s">
        <v>59</v>
      </c>
      <c r="D45" s="13"/>
      <c r="E45" s="13">
        <v>552590</v>
      </c>
      <c r="F45" s="13">
        <v>3705527</v>
      </c>
      <c r="G45" s="13"/>
      <c r="H45" s="13">
        <v>1229578</v>
      </c>
      <c r="I45" s="13">
        <v>903720</v>
      </c>
      <c r="J45" s="13">
        <v>1439073</v>
      </c>
      <c r="K45" s="13">
        <v>3572372</v>
      </c>
      <c r="L45" s="13">
        <v>2956251</v>
      </c>
      <c r="M45" s="13">
        <v>6083607</v>
      </c>
      <c r="N45" s="13"/>
      <c r="O45" s="13">
        <v>2509133</v>
      </c>
      <c r="P45" s="13">
        <v>1663390</v>
      </c>
      <c r="Q45" s="13">
        <f>SUM(D45:J45)+SUM(L45:P45)</f>
        <v>21042869</v>
      </c>
    </row>
    <row r="46" spans="1:18">
      <c r="B46" s="2">
        <v>39</v>
      </c>
      <c r="C46" t="s">
        <v>60</v>
      </c>
      <c r="D46" s="13"/>
      <c r="E46" s="13">
        <v>12335</v>
      </c>
      <c r="F46" s="13">
        <v>7979</v>
      </c>
      <c r="G46" s="13"/>
      <c r="H46" s="13">
        <v>11901</v>
      </c>
      <c r="I46" s="13">
        <v>11828</v>
      </c>
      <c r="J46" s="13">
        <v>11661</v>
      </c>
      <c r="K46" s="13">
        <v>11786</v>
      </c>
      <c r="L46" s="13">
        <v>11983</v>
      </c>
      <c r="M46" s="13">
        <v>9279</v>
      </c>
      <c r="N46" s="13"/>
      <c r="O46" s="13">
        <v>9965</v>
      </c>
      <c r="P46" s="13">
        <v>8024</v>
      </c>
      <c r="Q46" s="19">
        <f>+(E46*E45+F46*F45+H46*H45+I46*I45+J46*J45+L46*L45+M46*M45+O46*O45+P46*P45)/Q45</f>
        <v>9918.3781719593462</v>
      </c>
    </row>
    <row r="47" spans="1:18">
      <c r="B47" s="2">
        <v>40</v>
      </c>
      <c r="C47" t="s">
        <v>61</v>
      </c>
      <c r="D47" s="41"/>
      <c r="E47" s="41">
        <v>14.172000000000001</v>
      </c>
      <c r="F47" s="41">
        <v>7.319</v>
      </c>
      <c r="G47" s="41"/>
      <c r="H47" s="41">
        <v>16.817</v>
      </c>
      <c r="I47" s="41">
        <v>16.817</v>
      </c>
      <c r="J47" s="41">
        <v>16.817</v>
      </c>
      <c r="K47" s="41">
        <v>16.817</v>
      </c>
      <c r="L47" s="41">
        <v>15.147</v>
      </c>
      <c r="M47" s="41">
        <v>18.341999999999999</v>
      </c>
      <c r="N47" s="41"/>
      <c r="O47" s="41">
        <v>23.053000000000001</v>
      </c>
      <c r="P47" s="41">
        <v>11.911</v>
      </c>
      <c r="Q47" s="41"/>
    </row>
    <row r="48" spans="1:18">
      <c r="B48" s="2">
        <v>41</v>
      </c>
      <c r="C48" t="s">
        <v>62</v>
      </c>
      <c r="D48" s="41"/>
      <c r="E48" s="41">
        <v>14.615</v>
      </c>
      <c r="F48" s="41">
        <v>7.423</v>
      </c>
      <c r="G48" s="41"/>
      <c r="H48" s="41">
        <v>17.260999999999999</v>
      </c>
      <c r="I48" s="41">
        <v>17.196000000000002</v>
      </c>
      <c r="J48" s="41">
        <v>17.183</v>
      </c>
      <c r="K48" s="41">
        <v>17.213000000000001</v>
      </c>
      <c r="L48" s="41">
        <v>14.936999999999999</v>
      </c>
      <c r="M48" s="41">
        <v>18.584</v>
      </c>
      <c r="N48" s="41"/>
      <c r="O48" s="41">
        <v>23.169</v>
      </c>
      <c r="P48" s="41">
        <v>13.054</v>
      </c>
      <c r="Q48" s="41"/>
    </row>
    <row r="49" spans="2:17">
      <c r="B49" s="2">
        <v>42</v>
      </c>
      <c r="C49" t="s">
        <v>63</v>
      </c>
      <c r="D49" s="41"/>
      <c r="E49" s="41">
        <v>0.60199999999999998</v>
      </c>
      <c r="F49" s="41">
        <v>0.46500000000000002</v>
      </c>
      <c r="G49" s="41"/>
      <c r="H49" s="41">
        <v>0.72499999999999998</v>
      </c>
      <c r="I49" s="41">
        <v>0.72699999999999998</v>
      </c>
      <c r="J49" s="41">
        <v>0.73699999999999999</v>
      </c>
      <c r="K49" s="41">
        <v>0.73</v>
      </c>
      <c r="L49" s="41">
        <v>0.623</v>
      </c>
      <c r="M49" s="41">
        <v>1.0009999999999999</v>
      </c>
      <c r="N49" s="41"/>
      <c r="O49" s="41">
        <v>1.163</v>
      </c>
      <c r="P49" s="41">
        <v>0.81399999999999995</v>
      </c>
      <c r="Q49" s="41"/>
    </row>
    <row r="50" spans="2:17">
      <c r="B50" s="2">
        <v>43</v>
      </c>
      <c r="C50" t="s">
        <v>64</v>
      </c>
      <c r="D50" s="41"/>
      <c r="E50" s="41">
        <v>0</v>
      </c>
      <c r="F50" s="41">
        <v>0</v>
      </c>
      <c r="G50" s="41"/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/>
      <c r="O50" s="41">
        <v>0</v>
      </c>
      <c r="P50" s="41">
        <v>0</v>
      </c>
      <c r="Q50" s="41"/>
    </row>
    <row r="51" spans="2:17">
      <c r="B51" s="2">
        <v>36</v>
      </c>
      <c r="C51" t="s">
        <v>54</v>
      </c>
      <c r="D51" s="3"/>
      <c r="E51" s="3"/>
      <c r="F51" s="3"/>
      <c r="G51" s="3" t="s">
        <v>65</v>
      </c>
      <c r="H51" s="3"/>
      <c r="I51" s="3"/>
      <c r="J51" s="3"/>
      <c r="K51" s="3"/>
      <c r="L51" s="3"/>
      <c r="M51" s="3"/>
      <c r="N51" s="3"/>
      <c r="O51" s="3" t="s">
        <v>65</v>
      </c>
      <c r="Q51" s="3" t="s">
        <v>65</v>
      </c>
    </row>
    <row r="52" spans="2:17">
      <c r="B52" s="2">
        <v>37</v>
      </c>
      <c r="C52" t="s">
        <v>56</v>
      </c>
      <c r="D52" s="3"/>
      <c r="E52" s="3"/>
      <c r="F52" s="3"/>
      <c r="G52" s="3" t="s">
        <v>66</v>
      </c>
      <c r="H52" s="3"/>
      <c r="I52" s="3"/>
      <c r="J52" s="3"/>
      <c r="K52" s="3"/>
      <c r="L52" s="3"/>
      <c r="M52" s="3"/>
      <c r="N52" s="3"/>
      <c r="O52" s="3" t="s">
        <v>66</v>
      </c>
      <c r="Q52" s="3" t="s">
        <v>66</v>
      </c>
    </row>
    <row r="53" spans="2:17">
      <c r="B53" s="2">
        <v>38</v>
      </c>
      <c r="C53" t="s">
        <v>59</v>
      </c>
      <c r="D53" s="13"/>
      <c r="E53" s="13"/>
      <c r="F53" s="13"/>
      <c r="G53" s="13">
        <v>4501029</v>
      </c>
      <c r="H53" s="13">
        <v>0</v>
      </c>
      <c r="I53" s="13">
        <v>0</v>
      </c>
      <c r="J53" s="13">
        <v>0</v>
      </c>
      <c r="K53" s="13"/>
      <c r="L53" s="13"/>
      <c r="M53" s="13"/>
      <c r="N53" s="13"/>
      <c r="O53" s="13">
        <v>168304</v>
      </c>
      <c r="Q53" s="36">
        <f>SUM(D53:J53)+SUM(L53:P53)</f>
        <v>4669333</v>
      </c>
    </row>
    <row r="54" spans="2:17">
      <c r="B54" s="2">
        <v>39</v>
      </c>
      <c r="C54" t="s">
        <v>60</v>
      </c>
      <c r="D54" s="13"/>
      <c r="E54" s="13"/>
      <c r="F54" s="13"/>
      <c r="G54" s="13">
        <v>1038</v>
      </c>
      <c r="H54" s="13">
        <v>0</v>
      </c>
      <c r="I54" s="13">
        <v>0</v>
      </c>
      <c r="J54" s="13">
        <v>0</v>
      </c>
      <c r="K54" s="13"/>
      <c r="L54" s="13"/>
      <c r="M54" s="13"/>
      <c r="N54" s="13"/>
      <c r="O54" s="13">
        <v>1035</v>
      </c>
      <c r="Q54" s="19">
        <f>+(G54*G53+O54*O53)/Q53</f>
        <v>1037.8918663543593</v>
      </c>
    </row>
    <row r="55" spans="2:17">
      <c r="B55" s="2">
        <v>40</v>
      </c>
      <c r="C55" t="s">
        <v>61</v>
      </c>
      <c r="D55" s="41"/>
      <c r="E55" s="41"/>
      <c r="F55" s="41"/>
      <c r="G55" s="41">
        <v>0</v>
      </c>
      <c r="H55" s="41">
        <v>0</v>
      </c>
      <c r="I55" s="41">
        <v>0</v>
      </c>
      <c r="J55" s="41">
        <v>0</v>
      </c>
      <c r="K55" s="41"/>
      <c r="L55" s="41"/>
      <c r="M55" s="41"/>
      <c r="N55" s="41"/>
      <c r="O55" s="41">
        <v>3.85</v>
      </c>
      <c r="P55" s="41"/>
      <c r="Q55" s="41"/>
    </row>
    <row r="56" spans="2:17">
      <c r="B56" s="2">
        <v>41</v>
      </c>
      <c r="C56" t="s">
        <v>62</v>
      </c>
      <c r="D56" s="41"/>
      <c r="E56" s="41"/>
      <c r="F56" s="41"/>
      <c r="G56" s="41">
        <v>2.609</v>
      </c>
      <c r="H56" s="41">
        <v>0</v>
      </c>
      <c r="I56" s="41">
        <v>0</v>
      </c>
      <c r="J56" s="41">
        <v>0</v>
      </c>
      <c r="K56" s="41"/>
      <c r="L56" s="41"/>
      <c r="M56" s="41"/>
      <c r="N56" s="41"/>
      <c r="O56" s="41">
        <v>3.85</v>
      </c>
      <c r="P56" s="41"/>
      <c r="Q56" s="41"/>
    </row>
    <row r="57" spans="2:17">
      <c r="B57" s="2">
        <v>42</v>
      </c>
      <c r="C57" t="s">
        <v>63</v>
      </c>
      <c r="D57" s="41"/>
      <c r="E57" s="41"/>
      <c r="F57" s="41"/>
      <c r="G57" s="41">
        <v>2.5139999999999998</v>
      </c>
      <c r="H57" s="41">
        <v>0</v>
      </c>
      <c r="I57" s="41">
        <v>0</v>
      </c>
      <c r="J57" s="41">
        <v>0</v>
      </c>
      <c r="K57" s="41"/>
      <c r="L57" s="41"/>
      <c r="M57" s="41"/>
      <c r="N57" s="41"/>
      <c r="O57" s="41">
        <v>3.7189999999999999</v>
      </c>
      <c r="P57" s="41"/>
      <c r="Q57" s="41"/>
    </row>
    <row r="58" spans="2:17">
      <c r="B58" s="2">
        <v>43</v>
      </c>
      <c r="C58" t="s">
        <v>64</v>
      </c>
      <c r="D58" s="41"/>
      <c r="E58" s="41"/>
      <c r="F58" s="41"/>
      <c r="G58" s="41">
        <v>3.2000000000000001E-2</v>
      </c>
      <c r="H58" s="41">
        <v>8.0000000000000002E-3</v>
      </c>
      <c r="I58" s="41">
        <v>8.0000000000000002E-3</v>
      </c>
      <c r="J58" s="41">
        <v>8.0000000000000002E-3</v>
      </c>
      <c r="K58" s="41"/>
      <c r="L58" s="41"/>
      <c r="M58" s="41"/>
      <c r="N58" s="41"/>
      <c r="O58" s="41">
        <v>1.2999999999999999E-2</v>
      </c>
      <c r="P58" s="41"/>
      <c r="Q58" s="41"/>
    </row>
    <row r="59" spans="2:17">
      <c r="B59" s="2">
        <v>36</v>
      </c>
      <c r="C59" t="s">
        <v>54</v>
      </c>
      <c r="D59" s="41"/>
      <c r="E59" s="42" t="s">
        <v>67</v>
      </c>
      <c r="F59" s="42" t="s">
        <v>67</v>
      </c>
      <c r="G59" s="3"/>
      <c r="H59" s="3" t="s">
        <v>67</v>
      </c>
      <c r="I59" s="42" t="s">
        <v>67</v>
      </c>
      <c r="J59" s="42" t="s">
        <v>67</v>
      </c>
      <c r="K59" s="42" t="s">
        <v>67</v>
      </c>
      <c r="L59" s="42" t="s">
        <v>67</v>
      </c>
      <c r="M59" s="42" t="s">
        <v>67</v>
      </c>
      <c r="N59" s="3"/>
      <c r="O59" s="3"/>
      <c r="P59" s="3" t="s">
        <v>67</v>
      </c>
      <c r="Q59" s="3" t="s">
        <v>67</v>
      </c>
    </row>
    <row r="60" spans="2:17">
      <c r="B60" s="2">
        <v>37</v>
      </c>
      <c r="C60" t="s">
        <v>56</v>
      </c>
      <c r="D60" s="41"/>
      <c r="E60" s="42" t="s">
        <v>73</v>
      </c>
      <c r="F60" s="42" t="s">
        <v>73</v>
      </c>
      <c r="G60" s="3"/>
      <c r="H60" s="3" t="s">
        <v>73</v>
      </c>
      <c r="I60" s="42" t="s">
        <v>73</v>
      </c>
      <c r="J60" s="42" t="s">
        <v>73</v>
      </c>
      <c r="K60" s="42" t="s">
        <v>73</v>
      </c>
      <c r="L60" s="42" t="s">
        <v>73</v>
      </c>
      <c r="M60" s="42" t="s">
        <v>73</v>
      </c>
      <c r="N60" s="3"/>
      <c r="O60" s="3"/>
      <c r="P60" s="3" t="s">
        <v>73</v>
      </c>
      <c r="Q60" s="3" t="s">
        <v>70</v>
      </c>
    </row>
    <row r="61" spans="2:17">
      <c r="B61" s="2">
        <v>38</v>
      </c>
      <c r="C61" t="s">
        <v>59</v>
      </c>
      <c r="D61" s="43"/>
      <c r="E61" s="43">
        <v>4687</v>
      </c>
      <c r="F61" s="43">
        <v>10281</v>
      </c>
      <c r="G61" s="36"/>
      <c r="H61" s="36">
        <v>5084</v>
      </c>
      <c r="I61" s="43">
        <v>2050</v>
      </c>
      <c r="J61" s="43">
        <v>10112</v>
      </c>
      <c r="K61" s="36">
        <v>17247</v>
      </c>
      <c r="L61" s="43">
        <v>8409</v>
      </c>
      <c r="M61" s="43">
        <v>23732</v>
      </c>
      <c r="N61" s="36"/>
      <c r="O61" s="36"/>
      <c r="P61" s="36">
        <v>5056</v>
      </c>
      <c r="Q61" s="13">
        <f>SUM(D61:J61)+SUM(L61:P61)</f>
        <v>69411</v>
      </c>
    </row>
    <row r="62" spans="2:17">
      <c r="B62" s="2">
        <v>39</v>
      </c>
      <c r="C62" t="s">
        <v>60</v>
      </c>
      <c r="D62" s="43"/>
      <c r="E62" s="43">
        <v>140000</v>
      </c>
      <c r="F62" s="43">
        <v>140000</v>
      </c>
      <c r="G62" s="36"/>
      <c r="H62" s="36">
        <v>140000</v>
      </c>
      <c r="I62" s="43">
        <v>140000</v>
      </c>
      <c r="J62" s="43">
        <v>140000</v>
      </c>
      <c r="K62" s="43">
        <v>140000</v>
      </c>
      <c r="L62" s="43">
        <v>140000</v>
      </c>
      <c r="M62" s="43">
        <v>140000</v>
      </c>
      <c r="N62" s="36"/>
      <c r="O62" s="36"/>
      <c r="P62" s="36">
        <v>140000</v>
      </c>
      <c r="Q62" s="19">
        <f>+(E62*E61+F62*F61+H62*H61+I62*I61+J62*J61+L62*L61+M62*M61+P62*P61)/Q61</f>
        <v>140000</v>
      </c>
    </row>
    <row r="63" spans="2:17">
      <c r="B63" s="2">
        <v>40</v>
      </c>
      <c r="C63" t="s">
        <v>61</v>
      </c>
      <c r="D63" s="41"/>
      <c r="E63" s="41">
        <v>26.684999999999999</v>
      </c>
      <c r="F63" s="41">
        <v>24.664000000000001</v>
      </c>
      <c r="G63" s="41"/>
      <c r="H63" s="41">
        <v>25.972000000000001</v>
      </c>
      <c r="I63" s="41">
        <v>26.378</v>
      </c>
      <c r="J63" s="41">
        <v>27.574000000000002</v>
      </c>
      <c r="K63" s="41">
        <v>26.96</v>
      </c>
      <c r="L63" s="41">
        <v>25.599</v>
      </c>
      <c r="M63" s="41">
        <v>23.626999999999999</v>
      </c>
      <c r="N63" s="41"/>
      <c r="O63" s="41"/>
      <c r="P63" s="41">
        <v>27.513000000000002</v>
      </c>
      <c r="Q63" s="41"/>
    </row>
    <row r="64" spans="2:17">
      <c r="B64" s="2">
        <v>41</v>
      </c>
      <c r="C64" t="s">
        <v>62</v>
      </c>
      <c r="D64" s="41"/>
      <c r="E64" s="41">
        <v>26.684999999999999</v>
      </c>
      <c r="F64" s="41">
        <v>24.664000000000001</v>
      </c>
      <c r="G64" s="41"/>
      <c r="H64" s="41">
        <v>25.972000000000001</v>
      </c>
      <c r="I64" s="41">
        <v>26.378</v>
      </c>
      <c r="J64" s="41" t="s">
        <v>74</v>
      </c>
      <c r="K64" s="41">
        <v>26.96</v>
      </c>
      <c r="L64" s="41">
        <v>25.599</v>
      </c>
      <c r="M64" s="41">
        <v>23.626999999999999</v>
      </c>
      <c r="N64" s="41"/>
      <c r="O64" s="41"/>
      <c r="P64" s="41">
        <v>27.513000000000002</v>
      </c>
      <c r="Q64" s="41"/>
    </row>
    <row r="65" spans="2:18">
      <c r="B65" s="2">
        <v>42</v>
      </c>
      <c r="C65" t="s">
        <v>63</v>
      </c>
      <c r="D65" s="41"/>
      <c r="E65" s="41">
        <v>4.5380000000000003</v>
      </c>
      <c r="F65" s="41">
        <v>4.1950000000000003</v>
      </c>
      <c r="G65" s="41"/>
      <c r="H65" s="41">
        <v>4.4169999999999998</v>
      </c>
      <c r="I65" s="41">
        <v>4.4859999999999998</v>
      </c>
      <c r="J65" s="41">
        <v>4.6900000000000004</v>
      </c>
      <c r="K65" s="41">
        <v>4.585</v>
      </c>
      <c r="L65" s="41">
        <v>4.3540000000000001</v>
      </c>
      <c r="M65" s="41">
        <v>4.0179999999999998</v>
      </c>
      <c r="N65" s="41"/>
      <c r="O65" s="41"/>
      <c r="P65" s="41">
        <v>4.6790000000000003</v>
      </c>
      <c r="Q65" s="41"/>
    </row>
    <row r="66" spans="2:18">
      <c r="B66" s="2">
        <v>43</v>
      </c>
      <c r="C66" t="s">
        <v>64</v>
      </c>
      <c r="D66" s="41"/>
      <c r="E66" s="41">
        <v>0</v>
      </c>
      <c r="F66" s="41">
        <v>0</v>
      </c>
      <c r="G66" s="41"/>
      <c r="H66" s="41">
        <v>0</v>
      </c>
      <c r="I66" s="41">
        <v>0</v>
      </c>
      <c r="J66" s="41" t="s">
        <v>72</v>
      </c>
      <c r="K66" s="41">
        <v>0</v>
      </c>
      <c r="L66" s="41">
        <v>0</v>
      </c>
      <c r="M66" s="41">
        <v>0</v>
      </c>
      <c r="N66" s="41"/>
      <c r="O66" s="41"/>
      <c r="P66" s="41">
        <v>0</v>
      </c>
      <c r="Q66" s="41"/>
    </row>
    <row r="67" spans="2:18" ht="13.5" thickBot="1">
      <c r="B67" s="2">
        <v>44</v>
      </c>
      <c r="C67" s="23" t="s">
        <v>71</v>
      </c>
      <c r="D67" s="24">
        <f t="shared" ref="D67:M67" si="11">+((D45*2000*D46)+(D53*1000*D54)+(D62*42*D61))/D13</f>
        <v>0</v>
      </c>
      <c r="E67" s="24">
        <f t="shared" si="11"/>
        <v>11194.344509958984</v>
      </c>
      <c r="F67" s="24">
        <f t="shared" si="11"/>
        <v>11309.819120855564</v>
      </c>
      <c r="G67" s="24">
        <f t="shared" si="11"/>
        <v>12867.414414488851</v>
      </c>
      <c r="H67" s="24">
        <f t="shared" si="11"/>
        <v>10755.833654947572</v>
      </c>
      <c r="I67" s="24">
        <f t="shared" si="11"/>
        <v>10717.063176221551</v>
      </c>
      <c r="J67" s="24">
        <f t="shared" si="11"/>
        <v>10154.156527616578</v>
      </c>
      <c r="K67" s="24">
        <f t="shared" si="11"/>
        <v>10498.26021486792</v>
      </c>
      <c r="L67" s="24">
        <f t="shared" si="11"/>
        <v>9941.7015628332501</v>
      </c>
      <c r="M67" s="24">
        <f t="shared" si="11"/>
        <v>10658.054437962881</v>
      </c>
      <c r="N67" s="24"/>
      <c r="O67" s="24">
        <f>+((O45*2000*O46)+(O53*1000*O54)+(O62*42*O61))/O13</f>
        <v>10669.070444137671</v>
      </c>
      <c r="P67" s="24">
        <f>+((P45*2000*P46)+(P53*1000*P54)+(P62*42*P61))/P13</f>
        <v>11820.014640219913</v>
      </c>
      <c r="Q67" s="24">
        <f>+((Q45*2000*Q46)+(Q53*1000*Q54)+(Q62*42*Q61))/Q13</f>
        <v>10645.362288503986</v>
      </c>
    </row>
    <row r="68" spans="2:18" ht="13.5" thickTop="1">
      <c r="R68" s="66"/>
    </row>
    <row r="69" spans="2:18">
      <c r="Q69" s="48"/>
    </row>
  </sheetData>
  <phoneticPr fontId="0" type="noConversion"/>
  <pageMargins left="0.5" right="0.5" top="1" bottom="0.75" header="0.5" footer="0.5"/>
  <pageSetup scale="46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75" workbookViewId="0">
      <pane xSplit="3" ySplit="1" topLeftCell="O20" activePane="bottomRight" state="frozen"/>
      <selection activeCell="R1" sqref="R1:R65536"/>
      <selection pane="topRight" activeCell="R1" sqref="R1:R65536"/>
      <selection pane="bottomLeft" activeCell="R1" sqref="R1:R65536"/>
      <selection pane="bottomRight" activeCell="D67" sqref="D67:P67"/>
    </sheetView>
  </sheetViews>
  <sheetFormatPr defaultRowHeight="12.75"/>
  <cols>
    <col min="2" max="2" width="8.85546875" customWidth="1"/>
    <col min="3" max="3" width="46.7109375" bestFit="1" customWidth="1"/>
    <col min="4" max="17" width="14.7109375" customWidth="1"/>
  </cols>
  <sheetData>
    <row r="1" spans="1:18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98</v>
      </c>
    </row>
    <row r="2" spans="1:18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17</v>
      </c>
      <c r="O2" s="3" t="s">
        <v>16</v>
      </c>
      <c r="P2" s="3" t="s">
        <v>16</v>
      </c>
      <c r="Q2" s="3"/>
    </row>
    <row r="3" spans="1:18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21</v>
      </c>
      <c r="N3" s="3" t="s">
        <v>20</v>
      </c>
      <c r="O3" s="3" t="s">
        <v>20</v>
      </c>
      <c r="P3" s="3" t="s">
        <v>22</v>
      </c>
      <c r="Q3" s="3"/>
    </row>
    <row r="4" spans="1:18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1978</v>
      </c>
      <c r="I4">
        <v>1980</v>
      </c>
      <c r="J4">
        <v>1983</v>
      </c>
      <c r="K4">
        <v>1978</v>
      </c>
      <c r="L4">
        <v>1974</v>
      </c>
      <c r="M4">
        <v>1974</v>
      </c>
      <c r="N4">
        <v>1972</v>
      </c>
      <c r="O4">
        <v>1963</v>
      </c>
      <c r="P4">
        <v>1978</v>
      </c>
    </row>
    <row r="5" spans="1:18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1978</v>
      </c>
      <c r="I5">
        <v>1980</v>
      </c>
      <c r="J5">
        <v>1983</v>
      </c>
      <c r="K5">
        <v>1983</v>
      </c>
      <c r="L5">
        <v>1977</v>
      </c>
      <c r="M5">
        <v>1979</v>
      </c>
      <c r="N5">
        <v>1972</v>
      </c>
      <c r="O5">
        <v>1971</v>
      </c>
      <c r="P5">
        <v>1978</v>
      </c>
    </row>
    <row r="6" spans="1:18">
      <c r="B6" s="2">
        <v>5</v>
      </c>
      <c r="C6" t="s">
        <v>25</v>
      </c>
      <c r="D6" s="54">
        <v>26.1</v>
      </c>
      <c r="E6" s="54">
        <v>188.64</v>
      </c>
      <c r="F6" s="54">
        <v>816.77</v>
      </c>
      <c r="G6" s="54">
        <v>251.64</v>
      </c>
      <c r="H6" s="54">
        <v>442.97</v>
      </c>
      <c r="I6" s="54">
        <v>284.95999999999998</v>
      </c>
      <c r="J6" s="54">
        <v>495.57</v>
      </c>
      <c r="K6" s="54">
        <v>1223.5</v>
      </c>
      <c r="L6" s="54">
        <v>996</v>
      </c>
      <c r="M6" s="54">
        <v>1541</v>
      </c>
      <c r="N6" s="54">
        <v>16</v>
      </c>
      <c r="O6" s="54">
        <v>707.2</v>
      </c>
      <c r="P6" s="54">
        <v>289.66000000000003</v>
      </c>
      <c r="Q6" s="54">
        <f>SUM(D6:J6)+SUM(L6:P6)</f>
        <v>6056.51</v>
      </c>
    </row>
    <row r="7" spans="1:18">
      <c r="B7" s="2">
        <v>6</v>
      </c>
      <c r="C7" t="s">
        <v>26</v>
      </c>
      <c r="D7" s="55">
        <v>20</v>
      </c>
      <c r="E7" s="55">
        <v>190</v>
      </c>
      <c r="F7" s="55">
        <v>813</v>
      </c>
      <c r="G7" s="55">
        <v>227</v>
      </c>
      <c r="H7" s="55">
        <v>411</v>
      </c>
      <c r="I7" s="55">
        <v>261</v>
      </c>
      <c r="J7" s="55">
        <v>464</v>
      </c>
      <c r="K7" s="55">
        <v>1304</v>
      </c>
      <c r="L7" s="55">
        <v>905</v>
      </c>
      <c r="M7" s="55">
        <v>1438</v>
      </c>
      <c r="N7" s="55">
        <v>0</v>
      </c>
      <c r="O7" s="55">
        <v>717</v>
      </c>
      <c r="P7" s="55">
        <v>286</v>
      </c>
      <c r="Q7" s="56">
        <f>SUM(D7:J7)+SUM(L7:P7)</f>
        <v>5732</v>
      </c>
    </row>
    <row r="8" spans="1:18">
      <c r="B8" s="2">
        <v>7</v>
      </c>
      <c r="C8" t="s">
        <v>27</v>
      </c>
      <c r="D8" s="55">
        <v>8642</v>
      </c>
      <c r="E8" s="55">
        <v>8784</v>
      </c>
      <c r="F8" s="55">
        <v>8777</v>
      </c>
      <c r="G8" s="55">
        <v>7472</v>
      </c>
      <c r="H8" s="55">
        <v>7351</v>
      </c>
      <c r="I8" s="55">
        <v>8156</v>
      </c>
      <c r="J8" s="55">
        <v>8125</v>
      </c>
      <c r="K8" s="55">
        <v>8784</v>
      </c>
      <c r="L8" s="55">
        <v>8784</v>
      </c>
      <c r="M8" s="55">
        <v>8784</v>
      </c>
      <c r="N8" s="55">
        <v>0</v>
      </c>
      <c r="O8" s="55">
        <v>8770</v>
      </c>
      <c r="P8" s="55">
        <v>7823</v>
      </c>
      <c r="Q8" s="55"/>
    </row>
    <row r="9" spans="1:18">
      <c r="B9" s="2">
        <v>8</v>
      </c>
      <c r="C9" t="s">
        <v>28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/>
    </row>
    <row r="10" spans="1:18">
      <c r="B10" s="2">
        <v>9</v>
      </c>
      <c r="C10" t="s">
        <v>29</v>
      </c>
      <c r="D10" s="55">
        <v>23</v>
      </c>
      <c r="E10" s="55">
        <v>175</v>
      </c>
      <c r="F10" s="55">
        <v>762</v>
      </c>
      <c r="G10" s="55">
        <v>235</v>
      </c>
      <c r="H10" s="55">
        <v>403</v>
      </c>
      <c r="I10" s="55">
        <v>259</v>
      </c>
      <c r="J10" s="55">
        <v>460</v>
      </c>
      <c r="K10" s="55">
        <v>1122</v>
      </c>
      <c r="L10" s="55">
        <v>895</v>
      </c>
      <c r="M10" s="55">
        <v>1413</v>
      </c>
      <c r="N10" s="55">
        <v>14</v>
      </c>
      <c r="O10" s="55">
        <v>700</v>
      </c>
      <c r="P10" s="55">
        <v>268</v>
      </c>
      <c r="Q10" s="56">
        <f t="shared" ref="Q10:Q34" si="0">SUM(D10:J10)+SUM(L10:P10)</f>
        <v>5607</v>
      </c>
    </row>
    <row r="11" spans="1:18">
      <c r="B11" s="2">
        <v>10</v>
      </c>
      <c r="C11" t="s">
        <v>30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6">
        <f t="shared" si="0"/>
        <v>0</v>
      </c>
    </row>
    <row r="12" spans="1:18">
      <c r="B12" s="2">
        <v>11</v>
      </c>
      <c r="C12" t="s">
        <v>31</v>
      </c>
      <c r="D12" s="55">
        <v>12</v>
      </c>
      <c r="E12" s="55">
        <v>72</v>
      </c>
      <c r="F12" s="55">
        <v>181</v>
      </c>
      <c r="G12" s="55">
        <v>35</v>
      </c>
      <c r="H12" s="55">
        <v>76</v>
      </c>
      <c r="I12" s="55">
        <v>76</v>
      </c>
      <c r="J12" s="55">
        <v>75</v>
      </c>
      <c r="K12" s="55">
        <v>227</v>
      </c>
      <c r="L12" s="55">
        <v>165</v>
      </c>
      <c r="M12" s="55">
        <v>350</v>
      </c>
      <c r="N12" s="55">
        <v>7</v>
      </c>
      <c r="O12" s="55">
        <v>159</v>
      </c>
      <c r="P12" s="55">
        <v>76</v>
      </c>
      <c r="Q12" s="56">
        <f t="shared" si="0"/>
        <v>1284</v>
      </c>
    </row>
    <row r="13" spans="1:18">
      <c r="B13" s="2">
        <v>12</v>
      </c>
      <c r="C13" s="7" t="s">
        <v>32</v>
      </c>
      <c r="D13" s="57">
        <v>151736000</v>
      </c>
      <c r="E13" s="57">
        <v>1372236000</v>
      </c>
      <c r="F13" s="57">
        <v>5667267000</v>
      </c>
      <c r="G13" s="57">
        <v>718120000</v>
      </c>
      <c r="H13" s="57">
        <v>2722089000</v>
      </c>
      <c r="I13" s="57">
        <v>1918169000</v>
      </c>
      <c r="J13" s="57">
        <v>3430372000</v>
      </c>
      <c r="K13" s="57">
        <v>8070630000</v>
      </c>
      <c r="L13" s="57">
        <v>7053195000</v>
      </c>
      <c r="M13" s="57">
        <v>10776247000</v>
      </c>
      <c r="N13" s="57">
        <v>0</v>
      </c>
      <c r="O13" s="57">
        <v>5368410000</v>
      </c>
      <c r="P13" s="57">
        <v>2135036000</v>
      </c>
      <c r="Q13" s="57">
        <f t="shared" si="0"/>
        <v>41312877000</v>
      </c>
    </row>
    <row r="14" spans="1:18">
      <c r="B14" s="2">
        <v>13</v>
      </c>
      <c r="C14" t="s">
        <v>33</v>
      </c>
      <c r="D14" s="55">
        <v>31026429</v>
      </c>
      <c r="E14" s="55">
        <v>956546</v>
      </c>
      <c r="F14" s="55">
        <v>10417291</v>
      </c>
      <c r="G14" s="55">
        <v>1020271</v>
      </c>
      <c r="H14" s="55">
        <v>9868916</v>
      </c>
      <c r="I14" s="55">
        <v>9868916</v>
      </c>
      <c r="J14" s="55">
        <v>9868916</v>
      </c>
      <c r="K14" s="55">
        <v>29606749</v>
      </c>
      <c r="L14" s="55">
        <v>2364398</v>
      </c>
      <c r="M14" s="55">
        <v>1146361</v>
      </c>
      <c r="N14" s="55">
        <v>635</v>
      </c>
      <c r="O14" s="55">
        <v>458248</v>
      </c>
      <c r="P14" s="55">
        <v>210526</v>
      </c>
      <c r="Q14" s="55">
        <f t="shared" si="0"/>
        <v>77207453</v>
      </c>
    </row>
    <row r="15" spans="1:18">
      <c r="B15" s="2">
        <v>14</v>
      </c>
      <c r="C15" t="s">
        <v>34</v>
      </c>
      <c r="D15" s="55">
        <v>6146757</v>
      </c>
      <c r="E15" s="55">
        <v>10372194</v>
      </c>
      <c r="F15" s="55">
        <v>45774148</v>
      </c>
      <c r="G15" s="55">
        <v>13403934</v>
      </c>
      <c r="H15" s="55">
        <v>59966532</v>
      </c>
      <c r="I15" s="55">
        <v>49161664</v>
      </c>
      <c r="J15" s="55">
        <v>88211628</v>
      </c>
      <c r="K15" s="55">
        <v>197339824</v>
      </c>
      <c r="L15" s="55">
        <v>93700731</v>
      </c>
      <c r="M15" s="55">
        <v>132172475</v>
      </c>
      <c r="N15" s="55">
        <v>204044</v>
      </c>
      <c r="O15" s="55">
        <v>55719136</v>
      </c>
      <c r="P15" s="55">
        <v>47801109</v>
      </c>
      <c r="Q15" s="55">
        <f t="shared" si="0"/>
        <v>602634352</v>
      </c>
    </row>
    <row r="16" spans="1:18">
      <c r="B16" s="2">
        <v>15</v>
      </c>
      <c r="C16" t="s">
        <v>35</v>
      </c>
      <c r="D16" s="55">
        <v>32695632</v>
      </c>
      <c r="E16" s="55">
        <v>64815522</v>
      </c>
      <c r="F16" s="55">
        <v>316781384</v>
      </c>
      <c r="G16" s="55">
        <v>53622212</v>
      </c>
      <c r="H16" s="55">
        <v>202052812</v>
      </c>
      <c r="I16" s="55">
        <v>138532740</v>
      </c>
      <c r="J16" s="55">
        <v>382932945</v>
      </c>
      <c r="K16" s="55">
        <v>723518497</v>
      </c>
      <c r="L16" s="55">
        <v>310328895</v>
      </c>
      <c r="M16" s="55">
        <v>662601365</v>
      </c>
      <c r="N16" s="55">
        <v>3254927</v>
      </c>
      <c r="O16" s="55">
        <v>250052091</v>
      </c>
      <c r="P16" s="55">
        <v>253238495</v>
      </c>
      <c r="Q16" s="55">
        <f t="shared" si="0"/>
        <v>2670909020</v>
      </c>
    </row>
    <row r="17" spans="1:18">
      <c r="B17" s="2">
        <v>16</v>
      </c>
      <c r="C17" t="s">
        <v>91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8" ht="13.5" thickBot="1">
      <c r="B18" s="2">
        <v>17</v>
      </c>
      <c r="C18" s="9" t="s">
        <v>36</v>
      </c>
      <c r="D18" s="58">
        <f t="shared" ref="D18:P18" si="1">SUM(D14:D16)</f>
        <v>69868818</v>
      </c>
      <c r="E18" s="58">
        <f t="shared" si="1"/>
        <v>76144262</v>
      </c>
      <c r="F18" s="58">
        <f t="shared" si="1"/>
        <v>372972823</v>
      </c>
      <c r="G18" s="58">
        <f t="shared" si="1"/>
        <v>68046417</v>
      </c>
      <c r="H18" s="58">
        <f t="shared" si="1"/>
        <v>271888260</v>
      </c>
      <c r="I18" s="58">
        <f t="shared" si="1"/>
        <v>197563320</v>
      </c>
      <c r="J18" s="58">
        <f t="shared" si="1"/>
        <v>481013489</v>
      </c>
      <c r="K18" s="58">
        <f t="shared" si="1"/>
        <v>950465070</v>
      </c>
      <c r="L18" s="58">
        <f t="shared" si="1"/>
        <v>406394024</v>
      </c>
      <c r="M18" s="58">
        <f t="shared" si="1"/>
        <v>795920201</v>
      </c>
      <c r="N18" s="58">
        <f t="shared" si="1"/>
        <v>3459606</v>
      </c>
      <c r="O18" s="58">
        <f t="shared" si="1"/>
        <v>306229475</v>
      </c>
      <c r="P18" s="58">
        <f t="shared" si="1"/>
        <v>301250130</v>
      </c>
      <c r="Q18" s="58">
        <f t="shared" si="0"/>
        <v>3350750825</v>
      </c>
    </row>
    <row r="19" spans="1:18" ht="13.5" thickTop="1">
      <c r="B19" s="2">
        <v>18</v>
      </c>
      <c r="C19" s="11" t="s">
        <v>90</v>
      </c>
      <c r="D19" s="59">
        <f>+D18/(D6*1000)</f>
        <v>2676.9662068965517</v>
      </c>
      <c r="E19" s="59">
        <f t="shared" ref="E19:Q19" si="2">+E18/(E6*1000)</f>
        <v>403.64854749787958</v>
      </c>
      <c r="F19" s="59">
        <f t="shared" si="2"/>
        <v>456.64363651946081</v>
      </c>
      <c r="G19" s="59">
        <f t="shared" si="2"/>
        <v>270.41176680972819</v>
      </c>
      <c r="H19" s="59">
        <f t="shared" si="2"/>
        <v>613.78481612750295</v>
      </c>
      <c r="I19" s="59">
        <f t="shared" si="2"/>
        <v>693.3019371139809</v>
      </c>
      <c r="J19" s="59">
        <f t="shared" si="2"/>
        <v>970.62673083519985</v>
      </c>
      <c r="K19" s="59">
        <f t="shared" si="2"/>
        <v>776.84108704536163</v>
      </c>
      <c r="L19" s="59">
        <f t="shared" si="2"/>
        <v>408.02612851405621</v>
      </c>
      <c r="M19" s="59">
        <f t="shared" si="2"/>
        <v>516.49591239454901</v>
      </c>
      <c r="N19" s="59">
        <f t="shared" si="2"/>
        <v>216.22537500000001</v>
      </c>
      <c r="O19" s="59">
        <f t="shared" si="2"/>
        <v>433.01679157239818</v>
      </c>
      <c r="P19" s="59">
        <f t="shared" si="2"/>
        <v>1040.0128771663331</v>
      </c>
      <c r="Q19" s="59">
        <f t="shared" si="2"/>
        <v>553.24779864971742</v>
      </c>
    </row>
    <row r="20" spans="1:18">
      <c r="A20">
        <v>500</v>
      </c>
      <c r="B20" s="2">
        <v>19</v>
      </c>
      <c r="C20" t="s">
        <v>99</v>
      </c>
      <c r="D20" s="13">
        <v>220740</v>
      </c>
      <c r="E20" s="13">
        <v>1558989</v>
      </c>
      <c r="F20" s="13">
        <v>3635082</v>
      </c>
      <c r="G20" s="13">
        <v>415875</v>
      </c>
      <c r="H20" s="13">
        <v>-39757</v>
      </c>
      <c r="I20" s="13">
        <v>-39714</v>
      </c>
      <c r="J20" s="13">
        <v>-39714</v>
      </c>
      <c r="K20" s="13">
        <v>-119185</v>
      </c>
      <c r="L20" s="13">
        <v>1125694</v>
      </c>
      <c r="M20" s="13">
        <v>2513551</v>
      </c>
      <c r="N20" s="13">
        <v>0</v>
      </c>
      <c r="O20" s="13">
        <v>1424388</v>
      </c>
      <c r="P20" s="13">
        <v>1241387</v>
      </c>
      <c r="Q20" s="13">
        <f t="shared" si="0"/>
        <v>12016521</v>
      </c>
      <c r="R20">
        <v>500</v>
      </c>
    </row>
    <row r="21" spans="1:18">
      <c r="A21">
        <v>501</v>
      </c>
      <c r="B21" s="2">
        <v>20</v>
      </c>
      <c r="C21" t="s">
        <v>37</v>
      </c>
      <c r="D21" s="13">
        <v>0</v>
      </c>
      <c r="E21" s="13">
        <v>9089823</v>
      </c>
      <c r="F21" s="13">
        <v>30161510</v>
      </c>
      <c r="G21" s="13">
        <v>35661055</v>
      </c>
      <c r="H21" s="13">
        <v>19713495</v>
      </c>
      <c r="I21" s="13">
        <v>14302133</v>
      </c>
      <c r="J21" s="13">
        <v>25240417</v>
      </c>
      <c r="K21" s="13">
        <v>59256046</v>
      </c>
      <c r="L21" s="13">
        <v>45525425</v>
      </c>
      <c r="M21" s="13">
        <v>118240371</v>
      </c>
      <c r="N21" s="13">
        <v>95969</v>
      </c>
      <c r="O21" s="13">
        <v>64675128</v>
      </c>
      <c r="P21" s="13">
        <v>20381980</v>
      </c>
      <c r="Q21" s="13">
        <f t="shared" si="0"/>
        <v>383087306</v>
      </c>
      <c r="R21">
        <v>501</v>
      </c>
    </row>
    <row r="22" spans="1:18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1855148</v>
      </c>
      <c r="N22" s="13">
        <v>0</v>
      </c>
      <c r="O22" s="13">
        <v>0</v>
      </c>
      <c r="P22" s="13">
        <v>0</v>
      </c>
      <c r="Q22" s="13">
        <f t="shared" si="0"/>
        <v>1855148</v>
      </c>
    </row>
    <row r="23" spans="1:18">
      <c r="A23">
        <v>502</v>
      </c>
      <c r="B23" s="2">
        <v>22</v>
      </c>
      <c r="C23" t="s">
        <v>39</v>
      </c>
      <c r="D23" s="13">
        <v>139920</v>
      </c>
      <c r="E23" s="13">
        <v>127095</v>
      </c>
      <c r="F23" s="13">
        <v>1020850</v>
      </c>
      <c r="G23" s="13">
        <v>0</v>
      </c>
      <c r="H23" s="13">
        <v>1527200</v>
      </c>
      <c r="I23" s="13">
        <v>398506</v>
      </c>
      <c r="J23" s="13">
        <v>1021748</v>
      </c>
      <c r="K23" s="13">
        <v>2947454</v>
      </c>
      <c r="L23" s="13">
        <v>1571532</v>
      </c>
      <c r="M23" s="13">
        <v>0</v>
      </c>
      <c r="N23" s="13">
        <v>0</v>
      </c>
      <c r="O23" s="13">
        <v>2832367</v>
      </c>
      <c r="P23" s="13">
        <v>94684</v>
      </c>
      <c r="Q23" s="13">
        <f t="shared" si="0"/>
        <v>8733902</v>
      </c>
      <c r="R23">
        <v>502</v>
      </c>
    </row>
    <row r="24" spans="1:18">
      <c r="A24">
        <v>503</v>
      </c>
      <c r="B24" s="2">
        <v>23</v>
      </c>
      <c r="C24" t="s">
        <v>40</v>
      </c>
      <c r="D24" s="13">
        <v>3660711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3660711</v>
      </c>
      <c r="R24">
        <v>503</v>
      </c>
    </row>
    <row r="25" spans="1:18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0</v>
      </c>
      <c r="R25">
        <v>504</v>
      </c>
    </row>
    <row r="26" spans="1:18">
      <c r="A26">
        <v>505</v>
      </c>
      <c r="B26" s="2">
        <v>25</v>
      </c>
      <c r="C26" t="s">
        <v>42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f t="shared" si="0"/>
        <v>0</v>
      </c>
      <c r="R26">
        <v>505</v>
      </c>
    </row>
    <row r="27" spans="1:18">
      <c r="A27">
        <v>506</v>
      </c>
      <c r="B27" s="2">
        <v>26</v>
      </c>
      <c r="C27" t="s">
        <v>43</v>
      </c>
      <c r="D27" s="13">
        <v>720145</v>
      </c>
      <c r="E27" s="13">
        <v>2935242</v>
      </c>
      <c r="F27" s="13">
        <v>7436300</v>
      </c>
      <c r="G27" s="13">
        <v>2083115</v>
      </c>
      <c r="H27" s="13">
        <v>774637</v>
      </c>
      <c r="I27" s="13">
        <v>766117</v>
      </c>
      <c r="J27" s="13">
        <v>895706</v>
      </c>
      <c r="K27" s="13">
        <v>2436461</v>
      </c>
      <c r="L27" s="13">
        <v>9284631</v>
      </c>
      <c r="M27" s="13">
        <v>14052911</v>
      </c>
      <c r="N27" s="13">
        <v>0</v>
      </c>
      <c r="O27" s="13">
        <v>7535889</v>
      </c>
      <c r="P27" s="13">
        <v>2484162</v>
      </c>
      <c r="Q27" s="13">
        <f t="shared" si="0"/>
        <v>48968855</v>
      </c>
      <c r="R27">
        <v>506</v>
      </c>
    </row>
    <row r="28" spans="1:18">
      <c r="A28">
        <v>507</v>
      </c>
      <c r="B28" s="2">
        <v>27</v>
      </c>
      <c r="C28" t="s">
        <v>44</v>
      </c>
      <c r="D28" s="13">
        <v>0</v>
      </c>
      <c r="E28" s="13">
        <v>2133</v>
      </c>
      <c r="F28" s="13">
        <v>-13224</v>
      </c>
      <c r="G28" s="13">
        <v>0</v>
      </c>
      <c r="H28" s="13">
        <v>168</v>
      </c>
      <c r="I28" s="13">
        <v>168</v>
      </c>
      <c r="J28" s="13">
        <v>168</v>
      </c>
      <c r="K28" s="13">
        <v>504</v>
      </c>
      <c r="L28" s="13">
        <v>86716</v>
      </c>
      <c r="M28" s="13">
        <v>13</v>
      </c>
      <c r="N28" s="13">
        <v>0</v>
      </c>
      <c r="O28" s="13">
        <v>0</v>
      </c>
      <c r="P28" s="13">
        <v>0</v>
      </c>
      <c r="Q28" s="13">
        <f t="shared" si="0"/>
        <v>76142</v>
      </c>
      <c r="R28">
        <v>507</v>
      </c>
    </row>
    <row r="29" spans="1:18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0</v>
      </c>
      <c r="R29">
        <v>509</v>
      </c>
    </row>
    <row r="30" spans="1:18">
      <c r="A30">
        <v>510</v>
      </c>
      <c r="B30" s="2">
        <v>29</v>
      </c>
      <c r="C30" t="s">
        <v>46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f t="shared" si="0"/>
        <v>0</v>
      </c>
      <c r="R30">
        <v>510</v>
      </c>
    </row>
    <row r="31" spans="1:18">
      <c r="A31">
        <v>551</v>
      </c>
      <c r="B31" s="2">
        <v>30</v>
      </c>
      <c r="C31" t="s">
        <v>47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f t="shared" si="0"/>
        <v>0</v>
      </c>
      <c r="R31">
        <v>551</v>
      </c>
    </row>
    <row r="32" spans="1:18">
      <c r="A32">
        <v>512</v>
      </c>
      <c r="B32" s="2">
        <v>31</v>
      </c>
      <c r="C32" t="s">
        <v>48</v>
      </c>
      <c r="D32" s="13">
        <v>7268</v>
      </c>
      <c r="E32" s="13">
        <v>2739910</v>
      </c>
      <c r="F32" s="13">
        <v>4869031</v>
      </c>
      <c r="G32" s="13">
        <v>971664</v>
      </c>
      <c r="H32" s="13">
        <v>7205175</v>
      </c>
      <c r="I32" s="13">
        <v>3753102</v>
      </c>
      <c r="J32" s="13">
        <v>7426324</v>
      </c>
      <c r="K32" s="13">
        <v>18384601</v>
      </c>
      <c r="L32" s="13">
        <v>4647948</v>
      </c>
      <c r="M32" s="13">
        <v>6331620</v>
      </c>
      <c r="N32" s="13">
        <v>0</v>
      </c>
      <c r="O32" s="13">
        <v>3348072</v>
      </c>
      <c r="P32" s="13">
        <v>3347297</v>
      </c>
      <c r="Q32" s="13">
        <f t="shared" si="0"/>
        <v>44647411</v>
      </c>
      <c r="R32">
        <v>512</v>
      </c>
    </row>
    <row r="33" spans="1:18">
      <c r="A33">
        <v>513</v>
      </c>
      <c r="B33" s="2">
        <v>32</v>
      </c>
      <c r="C33" t="s">
        <v>49</v>
      </c>
      <c r="D33" s="13">
        <v>42039</v>
      </c>
      <c r="E33" s="13">
        <v>1343814</v>
      </c>
      <c r="F33" s="13">
        <v>1294272</v>
      </c>
      <c r="G33" s="13">
        <v>1093920</v>
      </c>
      <c r="H33" s="13">
        <v>495521</v>
      </c>
      <c r="I33" s="13">
        <v>200457</v>
      </c>
      <c r="J33" s="13">
        <v>406865</v>
      </c>
      <c r="K33" s="13">
        <v>1102843</v>
      </c>
      <c r="L33" s="13">
        <v>1084300</v>
      </c>
      <c r="M33" s="13">
        <v>1399120</v>
      </c>
      <c r="N33" s="13">
        <v>0</v>
      </c>
      <c r="O33" s="13">
        <v>497837</v>
      </c>
      <c r="P33" s="13">
        <v>1727806</v>
      </c>
      <c r="Q33" s="13">
        <f t="shared" si="0"/>
        <v>9585951</v>
      </c>
      <c r="R33">
        <v>513</v>
      </c>
    </row>
    <row r="34" spans="1:18">
      <c r="A34">
        <v>514</v>
      </c>
      <c r="B34" s="2">
        <v>33</v>
      </c>
      <c r="C34" t="s">
        <v>50</v>
      </c>
      <c r="D34" s="13">
        <v>302704</v>
      </c>
      <c r="E34" s="13">
        <v>1009421</v>
      </c>
      <c r="F34" s="13">
        <v>6276128</v>
      </c>
      <c r="G34" s="13">
        <v>1093920</v>
      </c>
      <c r="H34" s="13">
        <v>122975</v>
      </c>
      <c r="I34" s="13">
        <v>22933</v>
      </c>
      <c r="J34" s="13">
        <v>131811</v>
      </c>
      <c r="K34" s="13">
        <v>277718</v>
      </c>
      <c r="L34" s="13">
        <v>2698665</v>
      </c>
      <c r="M34" s="13">
        <v>6451932</v>
      </c>
      <c r="N34" s="13">
        <v>0</v>
      </c>
      <c r="O34" s="13">
        <v>3602613</v>
      </c>
      <c r="P34" s="13">
        <v>1739998</v>
      </c>
      <c r="Q34" s="13">
        <f t="shared" si="0"/>
        <v>23453100</v>
      </c>
      <c r="R34">
        <v>514</v>
      </c>
    </row>
    <row r="35" spans="1:18" ht="13.5" thickBot="1">
      <c r="B35" s="2">
        <v>34</v>
      </c>
      <c r="C35" s="9" t="s">
        <v>51</v>
      </c>
      <c r="D35" s="14">
        <f t="shared" ref="D35:Q35" si="3">SUM(D20:D34)</f>
        <v>5093527</v>
      </c>
      <c r="E35" s="14">
        <f t="shared" si="3"/>
        <v>18806427</v>
      </c>
      <c r="F35" s="14">
        <f t="shared" si="3"/>
        <v>54679949</v>
      </c>
      <c r="G35" s="14">
        <f t="shared" si="3"/>
        <v>41319549</v>
      </c>
      <c r="H35" s="14">
        <f t="shared" si="3"/>
        <v>29799414</v>
      </c>
      <c r="I35" s="14">
        <f t="shared" si="3"/>
        <v>19403702</v>
      </c>
      <c r="J35" s="14">
        <f t="shared" si="3"/>
        <v>35083325</v>
      </c>
      <c r="K35" s="14">
        <f t="shared" si="3"/>
        <v>84286442</v>
      </c>
      <c r="L35" s="14">
        <f t="shared" si="3"/>
        <v>66024911</v>
      </c>
      <c r="M35" s="14">
        <f t="shared" si="3"/>
        <v>150844666</v>
      </c>
      <c r="N35" s="14">
        <f t="shared" si="3"/>
        <v>95969</v>
      </c>
      <c r="O35" s="14">
        <f t="shared" si="3"/>
        <v>83916294</v>
      </c>
      <c r="P35" s="14">
        <f t="shared" si="3"/>
        <v>31017314</v>
      </c>
      <c r="Q35" s="14">
        <f t="shared" si="3"/>
        <v>536085047</v>
      </c>
    </row>
    <row r="36" spans="1:18" ht="13.5" thickTop="1">
      <c r="B36" s="2">
        <v>35</v>
      </c>
      <c r="C36" s="11" t="s">
        <v>52</v>
      </c>
      <c r="D36" s="15">
        <f t="shared" ref="D36:M36" si="4">+D35/D13</f>
        <v>3.3568348974534722E-2</v>
      </c>
      <c r="E36" s="15">
        <f t="shared" si="4"/>
        <v>1.3704950897659003E-2</v>
      </c>
      <c r="F36" s="15">
        <f t="shared" si="4"/>
        <v>9.6483806039136671E-3</v>
      </c>
      <c r="G36" s="15">
        <f t="shared" si="4"/>
        <v>5.7538501921684401E-2</v>
      </c>
      <c r="H36" s="15">
        <f t="shared" si="4"/>
        <v>1.0947259255667247E-2</v>
      </c>
      <c r="I36" s="15">
        <f t="shared" si="4"/>
        <v>1.0115741626519873E-2</v>
      </c>
      <c r="J36" s="15">
        <f t="shared" si="4"/>
        <v>1.0227265439433392E-2</v>
      </c>
      <c r="K36" s="15">
        <f t="shared" si="4"/>
        <v>1.0443601304978669E-2</v>
      </c>
      <c r="L36" s="15">
        <f t="shared" si="4"/>
        <v>9.3609932803502532E-3</v>
      </c>
      <c r="M36" s="15">
        <f t="shared" si="4"/>
        <v>1.3997884977951972E-2</v>
      </c>
      <c r="N36" s="16"/>
      <c r="O36" s="15">
        <f>+O35/O13</f>
        <v>1.5631498711909112E-2</v>
      </c>
      <c r="P36" s="15">
        <f>+P35/P13</f>
        <v>1.4527770960302309E-2</v>
      </c>
      <c r="Q36" s="15">
        <f>+Q35/Q13</f>
        <v>1.2976221602770488E-2</v>
      </c>
    </row>
    <row r="37" spans="1:18">
      <c r="B37" s="2"/>
      <c r="C37" t="s">
        <v>95</v>
      </c>
      <c r="D37" s="17">
        <f t="shared" ref="D37:M37" si="5">+D36*1000</f>
        <v>33.568348974534722</v>
      </c>
      <c r="E37" s="17">
        <f t="shared" si="5"/>
        <v>13.704950897659003</v>
      </c>
      <c r="F37" s="17">
        <f t="shared" si="5"/>
        <v>9.648380603913667</v>
      </c>
      <c r="G37" s="17">
        <f t="shared" si="5"/>
        <v>57.5385019216844</v>
      </c>
      <c r="H37" s="17">
        <f t="shared" si="5"/>
        <v>10.947259255667246</v>
      </c>
      <c r="I37" s="17">
        <f t="shared" si="5"/>
        <v>10.115741626519874</v>
      </c>
      <c r="J37" s="17">
        <f t="shared" si="5"/>
        <v>10.227265439433392</v>
      </c>
      <c r="K37" s="17">
        <f t="shared" si="5"/>
        <v>10.443601304978669</v>
      </c>
      <c r="L37" s="17">
        <f t="shared" si="5"/>
        <v>9.3609932803502538</v>
      </c>
      <c r="M37" s="17">
        <f t="shared" si="5"/>
        <v>13.997884977951971</v>
      </c>
      <c r="N37" s="18"/>
      <c r="O37" s="17">
        <f>+O36*1000</f>
        <v>15.631498711909112</v>
      </c>
      <c r="P37" s="17">
        <f>+P36*1000</f>
        <v>14.527770960302309</v>
      </c>
      <c r="Q37" s="17">
        <f>+Q36*1000</f>
        <v>12.976221602770488</v>
      </c>
    </row>
    <row r="38" spans="1:18">
      <c r="C38" t="s">
        <v>88</v>
      </c>
      <c r="D38" s="17">
        <f>+D21/(D13/1000)</f>
        <v>0</v>
      </c>
      <c r="E38" s="17">
        <f>+E21/(E13/1000)</f>
        <v>6.6240960009794234</v>
      </c>
      <c r="F38" s="17">
        <f t="shared" ref="F38:Q38" si="6">+F21/(F13/1000)</f>
        <v>5.3220555869345842</v>
      </c>
      <c r="G38" s="17">
        <f t="shared" si="6"/>
        <v>49.658907981952879</v>
      </c>
      <c r="H38" s="17">
        <f t="shared" si="6"/>
        <v>7.2420464577021546</v>
      </c>
      <c r="I38" s="17">
        <f t="shared" si="6"/>
        <v>7.4561381192168152</v>
      </c>
      <c r="J38" s="17">
        <f t="shared" si="6"/>
        <v>7.3579241551645129</v>
      </c>
      <c r="K38" s="17">
        <f t="shared" si="6"/>
        <v>7.3421834478844898</v>
      </c>
      <c r="L38" s="17">
        <f t="shared" si="6"/>
        <v>6.4545819306002459</v>
      </c>
      <c r="M38" s="17">
        <f t="shared" si="6"/>
        <v>10.972314480171065</v>
      </c>
      <c r="N38" s="17"/>
      <c r="O38" s="17">
        <f t="shared" si="6"/>
        <v>12.047352568078816</v>
      </c>
      <c r="P38" s="17">
        <f t="shared" si="6"/>
        <v>9.5464338774615509</v>
      </c>
      <c r="Q38" s="17">
        <f t="shared" si="6"/>
        <v>9.2728305027025844</v>
      </c>
    </row>
    <row r="39" spans="1:18">
      <c r="C39" t="s">
        <v>92</v>
      </c>
      <c r="D39" s="17">
        <f>+D37-D38</f>
        <v>33.568348974534722</v>
      </c>
      <c r="E39" s="17">
        <f>+E37-E38</f>
        <v>7.0808548966795799</v>
      </c>
      <c r="F39" s="17">
        <f>+F37-F38</f>
        <v>4.3263250169790828</v>
      </c>
      <c r="G39" s="17">
        <f t="shared" ref="G39:Q39" si="7">+G37-G38</f>
        <v>7.8795939397315209</v>
      </c>
      <c r="H39" s="17">
        <f t="shared" si="7"/>
        <v>3.7052127979650917</v>
      </c>
      <c r="I39" s="17">
        <f t="shared" si="7"/>
        <v>2.6596035073030588</v>
      </c>
      <c r="J39" s="17">
        <f t="shared" si="7"/>
        <v>2.869341284268879</v>
      </c>
      <c r="K39" s="17">
        <f t="shared" si="7"/>
        <v>3.1014178570941793</v>
      </c>
      <c r="L39" s="17">
        <f t="shared" si="7"/>
        <v>2.9064113497500079</v>
      </c>
      <c r="M39" s="17">
        <f t="shared" si="7"/>
        <v>3.0255704977809064</v>
      </c>
      <c r="N39" s="17">
        <f t="shared" si="7"/>
        <v>0</v>
      </c>
      <c r="O39" s="17">
        <f t="shared" si="7"/>
        <v>3.5841461438302957</v>
      </c>
      <c r="P39" s="17">
        <f t="shared" si="7"/>
        <v>4.9813370828407582</v>
      </c>
      <c r="Q39" s="17">
        <f t="shared" si="7"/>
        <v>3.7033911000679041</v>
      </c>
    </row>
    <row r="40" spans="1:18">
      <c r="C40" s="67" t="s">
        <v>89</v>
      </c>
      <c r="D40" s="68">
        <f>+(((D35-D24-D28-D29)*0.2)+D29)/(D13/1000)</f>
        <v>1.8885643486054728</v>
      </c>
      <c r="E40" s="68">
        <f>+(((E35-E21-E28-E29)*0.2)+E29)/(E13/1000)</f>
        <v>1.4158600998662039</v>
      </c>
      <c r="F40" s="68">
        <f t="shared" ref="F40:Q40" si="8">+(((F35-F21-F28-F29)*0.2)+F29)/(F13/1000)</f>
        <v>0.86573168336695638</v>
      </c>
      <c r="G40" s="68">
        <f t="shared" si="8"/>
        <v>1.5759187879463044</v>
      </c>
      <c r="H40" s="68">
        <f t="shared" si="8"/>
        <v>0.74103021613180176</v>
      </c>
      <c r="I40" s="68">
        <f t="shared" si="8"/>
        <v>0.53190318475587917</v>
      </c>
      <c r="J40" s="68">
        <f t="shared" si="8"/>
        <v>0.57385846199770751</v>
      </c>
      <c r="K40" s="68">
        <f t="shared" si="8"/>
        <v>0.62027108168755107</v>
      </c>
      <c r="L40" s="68">
        <f t="shared" si="8"/>
        <v>0.57882335594010936</v>
      </c>
      <c r="M40" s="68">
        <f t="shared" si="8"/>
        <v>0.60511385828479991</v>
      </c>
      <c r="N40" s="68"/>
      <c r="O40" s="68">
        <f t="shared" si="8"/>
        <v>0.71682922876605926</v>
      </c>
      <c r="P40" s="68">
        <f t="shared" si="8"/>
        <v>0.99626741656815165</v>
      </c>
      <c r="Q40" s="68">
        <f t="shared" si="8"/>
        <v>0.74030960855134831</v>
      </c>
    </row>
    <row r="41" spans="1:18">
      <c r="C41" s="69" t="s">
        <v>93</v>
      </c>
      <c r="D41" s="70">
        <f>+(((D35-D24-D28-D29)*0.8)+D28)/(D13/1000)</f>
        <v>7.5542573944218914</v>
      </c>
      <c r="E41" s="70">
        <f t="shared" ref="E41:Q41" si="9">+(((E35-E21-E28-E29)*0.8)+E28)/(E13/1000)</f>
        <v>5.6649947968133763</v>
      </c>
      <c r="F41" s="70">
        <f t="shared" si="9"/>
        <v>3.4605933336121275</v>
      </c>
      <c r="G41" s="70">
        <f t="shared" si="9"/>
        <v>6.3036751517852174</v>
      </c>
      <c r="H41" s="70">
        <f t="shared" si="9"/>
        <v>2.964182581833291</v>
      </c>
      <c r="I41" s="70">
        <f t="shared" si="9"/>
        <v>2.1277003225471791</v>
      </c>
      <c r="J41" s="70">
        <f t="shared" si="9"/>
        <v>2.2954828222711705</v>
      </c>
      <c r="K41" s="70">
        <f t="shared" si="9"/>
        <v>2.481146775406629</v>
      </c>
      <c r="L41" s="70">
        <f t="shared" si="9"/>
        <v>2.3275879938098973</v>
      </c>
      <c r="M41" s="70">
        <f t="shared" si="9"/>
        <v>2.4204566394961069</v>
      </c>
      <c r="N41" s="70" t="e">
        <f t="shared" si="9"/>
        <v>#DIV/0!</v>
      </c>
      <c r="O41" s="70">
        <f t="shared" si="9"/>
        <v>2.867316915064237</v>
      </c>
      <c r="P41" s="70">
        <f t="shared" si="9"/>
        <v>3.9850696662726066</v>
      </c>
      <c r="Q41" s="70">
        <f t="shared" si="9"/>
        <v>2.9630814915165558</v>
      </c>
    </row>
    <row r="42" spans="1:18" ht="13.5" thickBot="1">
      <c r="B42" s="2"/>
      <c r="C42" s="9" t="s">
        <v>53</v>
      </c>
      <c r="D42" s="14">
        <f>+D35-D24</f>
        <v>1432816</v>
      </c>
      <c r="E42" s="14">
        <f t="shared" ref="E42:Q42" si="10">+E35-E21</f>
        <v>9716604</v>
      </c>
      <c r="F42" s="14">
        <f t="shared" si="10"/>
        <v>24518439</v>
      </c>
      <c r="G42" s="14">
        <f t="shared" si="10"/>
        <v>5658494</v>
      </c>
      <c r="H42" s="14">
        <f t="shared" si="10"/>
        <v>10085919</v>
      </c>
      <c r="I42" s="14">
        <f t="shared" si="10"/>
        <v>5101569</v>
      </c>
      <c r="J42" s="14">
        <f t="shared" si="10"/>
        <v>9842908</v>
      </c>
      <c r="K42" s="14">
        <f t="shared" si="10"/>
        <v>25030396</v>
      </c>
      <c r="L42" s="14">
        <f t="shared" si="10"/>
        <v>20499486</v>
      </c>
      <c r="M42" s="14">
        <f t="shared" si="10"/>
        <v>32604295</v>
      </c>
      <c r="N42" s="14">
        <f t="shared" si="10"/>
        <v>0</v>
      </c>
      <c r="O42" s="14">
        <f t="shared" si="10"/>
        <v>19241166</v>
      </c>
      <c r="P42" s="14">
        <f t="shared" si="10"/>
        <v>10635334</v>
      </c>
      <c r="Q42" s="14">
        <f t="shared" si="10"/>
        <v>152997741</v>
      </c>
    </row>
    <row r="43" spans="1:18" ht="13.5" thickTop="1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/>
      <c r="O43" s="3" t="s">
        <v>55</v>
      </c>
      <c r="P43" s="3" t="s">
        <v>55</v>
      </c>
      <c r="Q43" s="3" t="s">
        <v>55</v>
      </c>
    </row>
    <row r="44" spans="1:18">
      <c r="B44" s="2">
        <v>37</v>
      </c>
      <c r="C44" t="s">
        <v>56</v>
      </c>
      <c r="D44" s="3"/>
      <c r="E44" s="3" t="s">
        <v>58</v>
      </c>
      <c r="F44" s="3" t="s">
        <v>58</v>
      </c>
      <c r="G44" s="3"/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/>
      <c r="O44" s="3" t="s">
        <v>58</v>
      </c>
      <c r="P44" s="3" t="s">
        <v>58</v>
      </c>
      <c r="Q44" s="3" t="s">
        <v>58</v>
      </c>
    </row>
    <row r="45" spans="1:18">
      <c r="B45" s="2">
        <v>38</v>
      </c>
      <c r="C45" t="s">
        <v>59</v>
      </c>
      <c r="D45" s="13"/>
      <c r="E45" s="13">
        <v>630164</v>
      </c>
      <c r="F45" s="13">
        <v>3864082</v>
      </c>
      <c r="G45" s="13">
        <v>0</v>
      </c>
      <c r="H45" s="13">
        <v>1189403</v>
      </c>
      <c r="I45" s="13">
        <v>860448</v>
      </c>
      <c r="J45" s="13">
        <v>1525118</v>
      </c>
      <c r="K45" s="13">
        <v>3574969</v>
      </c>
      <c r="L45" s="13">
        <v>3028902</v>
      </c>
      <c r="M45" s="13">
        <v>6021643</v>
      </c>
      <c r="N45" s="13"/>
      <c r="O45" s="13">
        <v>2828964</v>
      </c>
      <c r="P45" s="13">
        <v>1577152</v>
      </c>
      <c r="Q45" s="13">
        <f>SUM(D45:J45)+SUM(L45:P45)</f>
        <v>21525876</v>
      </c>
    </row>
    <row r="46" spans="1:18">
      <c r="B46" s="2">
        <v>39</v>
      </c>
      <c r="C46" t="s">
        <v>60</v>
      </c>
      <c r="D46" s="13"/>
      <c r="E46" s="13">
        <v>12352</v>
      </c>
      <c r="F46" s="13">
        <v>8238</v>
      </c>
      <c r="G46" s="13">
        <v>0</v>
      </c>
      <c r="H46" s="13">
        <v>12137</v>
      </c>
      <c r="I46" s="13">
        <v>12031</v>
      </c>
      <c r="J46" s="13">
        <v>11883</v>
      </c>
      <c r="K46" s="13">
        <v>12003</v>
      </c>
      <c r="L46" s="13">
        <v>11909</v>
      </c>
      <c r="M46" s="13">
        <v>9262</v>
      </c>
      <c r="N46" s="13"/>
      <c r="O46" s="13">
        <v>9890</v>
      </c>
      <c r="P46" s="13">
        <v>8052</v>
      </c>
      <c r="Q46" s="19">
        <f>+(E46*E45+F46*F45+G46*G45+H46*H45+I46*I45+J46*J45+L46*L45+M46*M45+O46*O45+P46*P45)/Q45</f>
        <v>9990.2200395932778</v>
      </c>
    </row>
    <row r="47" spans="1:18">
      <c r="B47" s="2">
        <v>40</v>
      </c>
      <c r="C47" t="s">
        <v>61</v>
      </c>
      <c r="D47" s="60"/>
      <c r="E47" s="60">
        <v>15.06</v>
      </c>
      <c r="F47" s="60">
        <v>7.3</v>
      </c>
      <c r="G47" s="60">
        <v>0</v>
      </c>
      <c r="H47" s="60">
        <v>16.54</v>
      </c>
      <c r="I47" s="60">
        <v>16.54</v>
      </c>
      <c r="J47" s="60">
        <v>16.54</v>
      </c>
      <c r="K47" s="60">
        <v>16.54</v>
      </c>
      <c r="L47" s="60">
        <v>14.34</v>
      </c>
      <c r="M47" s="60">
        <v>19.048999999999999</v>
      </c>
      <c r="N47" s="60"/>
      <c r="O47" s="60">
        <v>21.265000000000001</v>
      </c>
      <c r="P47" s="60">
        <v>12.566000000000001</v>
      </c>
      <c r="Q47" s="60"/>
    </row>
    <row r="48" spans="1:18">
      <c r="B48" s="2">
        <v>41</v>
      </c>
      <c r="C48" t="s">
        <v>62</v>
      </c>
      <c r="D48" s="60"/>
      <c r="E48" s="60">
        <v>14.346</v>
      </c>
      <c r="F48" s="60">
        <v>7.6559999999999997</v>
      </c>
      <c r="G48" s="60">
        <v>0</v>
      </c>
      <c r="H48" s="60">
        <v>16.411000000000001</v>
      </c>
      <c r="I48" s="60">
        <v>16.506</v>
      </c>
      <c r="J48" s="60">
        <v>16.309000000000001</v>
      </c>
      <c r="K48" s="60">
        <v>16.39</v>
      </c>
      <c r="L48" s="60">
        <v>14.895</v>
      </c>
      <c r="M48" s="60">
        <v>19.498000000000001</v>
      </c>
      <c r="N48" s="60"/>
      <c r="O48" s="60">
        <v>22.026</v>
      </c>
      <c r="P48" s="60">
        <v>12.82</v>
      </c>
      <c r="Q48" s="60"/>
    </row>
    <row r="49" spans="2:17">
      <c r="B49" s="2">
        <v>42</v>
      </c>
      <c r="C49" t="s">
        <v>63</v>
      </c>
      <c r="D49" s="60"/>
      <c r="E49" s="60">
        <v>0.58099999999999996</v>
      </c>
      <c r="F49" s="60">
        <v>0.46500000000000002</v>
      </c>
      <c r="G49" s="60">
        <v>0</v>
      </c>
      <c r="H49" s="60">
        <v>0.67600000000000005</v>
      </c>
      <c r="I49" s="60">
        <v>0.68600000000000005</v>
      </c>
      <c r="J49" s="60">
        <v>0.68600000000000005</v>
      </c>
      <c r="K49" s="60">
        <v>0.68300000000000005</v>
      </c>
      <c r="L49" s="60">
        <v>0.625</v>
      </c>
      <c r="M49" s="60">
        <v>1.0529999999999999</v>
      </c>
      <c r="N49" s="60"/>
      <c r="O49" s="60">
        <v>1.1140000000000001</v>
      </c>
      <c r="P49" s="60">
        <v>0.79600000000000004</v>
      </c>
      <c r="Q49" s="60"/>
    </row>
    <row r="50" spans="2:17">
      <c r="B50" s="2">
        <v>43</v>
      </c>
      <c r="C50" t="s">
        <v>64</v>
      </c>
      <c r="D50" s="60"/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/>
      <c r="O50" s="60">
        <v>0</v>
      </c>
      <c r="P50" s="60">
        <v>0</v>
      </c>
      <c r="Q50" s="60"/>
    </row>
    <row r="51" spans="2:17">
      <c r="B51" s="2">
        <v>36</v>
      </c>
      <c r="C51" t="s">
        <v>54</v>
      </c>
      <c r="D51" s="3"/>
      <c r="E51" s="3"/>
      <c r="F51" s="3"/>
      <c r="G51" s="3" t="s">
        <v>65</v>
      </c>
      <c r="H51" s="3"/>
      <c r="I51" s="3"/>
      <c r="J51" s="3"/>
      <c r="K51" s="3"/>
      <c r="L51" s="3"/>
      <c r="M51" s="3"/>
      <c r="N51" s="3"/>
      <c r="O51" s="3" t="s">
        <v>65</v>
      </c>
      <c r="Q51" s="3" t="s">
        <v>65</v>
      </c>
    </row>
    <row r="52" spans="2:17">
      <c r="B52" s="2">
        <v>37</v>
      </c>
      <c r="C52" t="s">
        <v>56</v>
      </c>
      <c r="D52" s="3"/>
      <c r="E52" s="3"/>
      <c r="F52" s="3"/>
      <c r="G52" s="3" t="s">
        <v>66</v>
      </c>
      <c r="H52" s="3"/>
      <c r="I52" s="3"/>
      <c r="J52" s="3"/>
      <c r="K52" s="3"/>
      <c r="L52" s="3"/>
      <c r="M52" s="3"/>
      <c r="N52" s="3"/>
      <c r="O52" s="3" t="s">
        <v>66</v>
      </c>
      <c r="Q52" s="3" t="s">
        <v>66</v>
      </c>
    </row>
    <row r="53" spans="2:17">
      <c r="B53" s="2">
        <v>38</v>
      </c>
      <c r="C53" t="s">
        <v>59</v>
      </c>
      <c r="D53" s="13"/>
      <c r="E53" s="13">
        <v>0</v>
      </c>
      <c r="F53" s="13">
        <v>0</v>
      </c>
      <c r="G53" s="13">
        <v>8864139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/>
      <c r="O53" s="13">
        <v>596148</v>
      </c>
      <c r="P53">
        <v>0</v>
      </c>
      <c r="Q53" s="55">
        <f>SUM(D53:J53)+SUM(L53:P53)</f>
        <v>9460287</v>
      </c>
    </row>
    <row r="54" spans="2:17">
      <c r="B54" s="2">
        <v>39</v>
      </c>
      <c r="C54" t="s">
        <v>60</v>
      </c>
      <c r="D54" s="13"/>
      <c r="E54" s="13">
        <v>0</v>
      </c>
      <c r="F54" s="13">
        <v>0</v>
      </c>
      <c r="G54" s="13">
        <v>1049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/>
      <c r="O54" s="13">
        <v>1044</v>
      </c>
      <c r="P54">
        <v>0</v>
      </c>
      <c r="Q54" s="19">
        <f>+(G54*G53+O54*O53)/Q53</f>
        <v>1048.6849207640319</v>
      </c>
    </row>
    <row r="55" spans="2:17">
      <c r="B55" s="2">
        <v>40</v>
      </c>
      <c r="C55" t="s">
        <v>61</v>
      </c>
      <c r="D55" s="60"/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/>
      <c r="O55" s="60">
        <v>0</v>
      </c>
      <c r="P55" s="60">
        <v>0</v>
      </c>
      <c r="Q55" s="60"/>
    </row>
    <row r="56" spans="2:17">
      <c r="B56" s="2">
        <v>41</v>
      </c>
      <c r="C56" t="s">
        <v>62</v>
      </c>
      <c r="D56" s="60"/>
      <c r="E56" s="60">
        <v>0</v>
      </c>
      <c r="F56" s="60">
        <v>0</v>
      </c>
      <c r="G56" s="60">
        <v>4.0229999999999997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/>
      <c r="O56" s="60">
        <v>3.782</v>
      </c>
      <c r="P56" s="60">
        <v>0</v>
      </c>
      <c r="Q56" s="60"/>
    </row>
    <row r="57" spans="2:17">
      <c r="B57" s="2">
        <v>42</v>
      </c>
      <c r="C57" t="s">
        <v>63</v>
      </c>
      <c r="D57" s="60"/>
      <c r="E57" s="60">
        <v>0</v>
      </c>
      <c r="F57" s="60">
        <v>0</v>
      </c>
      <c r="G57" s="60">
        <v>3.835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/>
      <c r="O57" s="60">
        <v>3.6219999999999999</v>
      </c>
      <c r="P57" s="60">
        <v>0</v>
      </c>
      <c r="Q57" s="60"/>
    </row>
    <row r="58" spans="2:17">
      <c r="B58" s="2">
        <v>43</v>
      </c>
      <c r="C58" t="s">
        <v>64</v>
      </c>
      <c r="D58" s="60"/>
      <c r="E58" s="60">
        <v>7.0000000000000001E-3</v>
      </c>
      <c r="F58" s="60">
        <v>5.0000000000000001E-3</v>
      </c>
      <c r="G58" s="60">
        <v>0.05</v>
      </c>
      <c r="H58" s="60">
        <v>7.0000000000000001E-3</v>
      </c>
      <c r="I58" s="60">
        <v>8.0000000000000002E-3</v>
      </c>
      <c r="J58" s="60">
        <v>7.0000000000000001E-3</v>
      </c>
      <c r="K58" s="60">
        <v>7.0000000000000001E-3</v>
      </c>
      <c r="L58" s="60">
        <v>7.0000000000000001E-3</v>
      </c>
      <c r="M58" s="60">
        <v>1.0999999999999999E-2</v>
      </c>
      <c r="N58" s="60"/>
      <c r="O58" s="60">
        <v>1.2E-2</v>
      </c>
      <c r="P58" s="60">
        <v>0.01</v>
      </c>
      <c r="Q58" s="60"/>
    </row>
    <row r="59" spans="2:17">
      <c r="B59" s="2">
        <v>36</v>
      </c>
      <c r="C59" t="s">
        <v>54</v>
      </c>
      <c r="D59" s="60"/>
      <c r="E59" s="61" t="s">
        <v>67</v>
      </c>
      <c r="F59" s="61" t="s">
        <v>67</v>
      </c>
      <c r="G59" s="3"/>
      <c r="H59" s="3" t="s">
        <v>67</v>
      </c>
      <c r="I59" s="61" t="s">
        <v>67</v>
      </c>
      <c r="J59" s="61" t="s">
        <v>67</v>
      </c>
      <c r="K59" s="61" t="s">
        <v>67</v>
      </c>
      <c r="L59" s="61" t="s">
        <v>67</v>
      </c>
      <c r="M59" s="61" t="s">
        <v>67</v>
      </c>
      <c r="N59" s="3"/>
      <c r="O59" s="3" t="s">
        <v>67</v>
      </c>
      <c r="P59" s="3" t="s">
        <v>67</v>
      </c>
      <c r="Q59" s="3" t="s">
        <v>67</v>
      </c>
    </row>
    <row r="60" spans="2:17">
      <c r="B60" s="2">
        <v>37</v>
      </c>
      <c r="C60" t="s">
        <v>56</v>
      </c>
      <c r="D60" s="60"/>
      <c r="E60" s="61" t="s">
        <v>73</v>
      </c>
      <c r="F60" s="61" t="s">
        <v>73</v>
      </c>
      <c r="G60" s="3"/>
      <c r="H60" s="3" t="s">
        <v>73</v>
      </c>
      <c r="I60" s="61" t="s">
        <v>73</v>
      </c>
      <c r="J60" s="61" t="s">
        <v>73</v>
      </c>
      <c r="K60" s="61" t="s">
        <v>73</v>
      </c>
      <c r="L60" s="61" t="s">
        <v>73</v>
      </c>
      <c r="M60" s="61" t="s">
        <v>73</v>
      </c>
      <c r="N60" s="3"/>
      <c r="O60" s="3" t="s">
        <v>73</v>
      </c>
      <c r="P60" s="3" t="s">
        <v>73</v>
      </c>
      <c r="Q60" s="3" t="s">
        <v>70</v>
      </c>
    </row>
    <row r="61" spans="2:17">
      <c r="B61" s="2">
        <v>38</v>
      </c>
      <c r="C61" t="s">
        <v>59</v>
      </c>
      <c r="D61" s="62"/>
      <c r="E61" s="62">
        <v>1335</v>
      </c>
      <c r="F61" s="62">
        <v>15154</v>
      </c>
      <c r="G61" s="55">
        <v>0</v>
      </c>
      <c r="H61" s="55">
        <v>4939</v>
      </c>
      <c r="I61" s="62">
        <v>2423</v>
      </c>
      <c r="J61" s="62">
        <v>9215</v>
      </c>
      <c r="K61" s="55">
        <v>16576</v>
      </c>
      <c r="L61" s="62">
        <v>10736</v>
      </c>
      <c r="M61" s="62">
        <v>23062</v>
      </c>
      <c r="N61" s="55"/>
      <c r="O61" s="55">
        <v>2900</v>
      </c>
      <c r="P61" s="55">
        <v>4696</v>
      </c>
      <c r="Q61" s="13">
        <f>SUM(D61:J61)+SUM(L61:P61)</f>
        <v>74460</v>
      </c>
    </row>
    <row r="62" spans="2:17">
      <c r="B62" s="2">
        <v>39</v>
      </c>
      <c r="C62" t="s">
        <v>60</v>
      </c>
      <c r="D62" s="62"/>
      <c r="E62" s="62">
        <v>140000</v>
      </c>
      <c r="F62" s="62">
        <v>140000</v>
      </c>
      <c r="G62" s="55">
        <v>0</v>
      </c>
      <c r="H62" s="55">
        <v>140000</v>
      </c>
      <c r="I62" s="62">
        <v>140000</v>
      </c>
      <c r="J62" s="62">
        <v>140000</v>
      </c>
      <c r="K62" s="62">
        <v>140000</v>
      </c>
      <c r="L62" s="62">
        <v>140000</v>
      </c>
      <c r="M62" s="62">
        <v>140000</v>
      </c>
      <c r="N62" s="55"/>
      <c r="O62" s="55">
        <v>140000</v>
      </c>
      <c r="P62" s="55">
        <v>140000</v>
      </c>
      <c r="Q62" s="19">
        <f>+(E62*E61+F62*F61+H62*H61+I62*I61+J62*J61+L62*L61+M62*M61+O62*O61+P62*P61)/Q61</f>
        <v>140000</v>
      </c>
    </row>
    <row r="63" spans="2:17">
      <c r="B63" s="2">
        <v>40</v>
      </c>
      <c r="C63" t="s">
        <v>61</v>
      </c>
      <c r="D63" s="60"/>
      <c r="E63" s="60">
        <v>37.101999999999997</v>
      </c>
      <c r="F63" s="60">
        <v>38.066000000000003</v>
      </c>
      <c r="G63" s="60">
        <v>0</v>
      </c>
      <c r="H63" s="60">
        <v>39.427999999999997</v>
      </c>
      <c r="I63" s="60">
        <v>41.079000000000001</v>
      </c>
      <c r="J63" s="60">
        <v>39.892000000000003</v>
      </c>
      <c r="K63" s="60">
        <v>39.927</v>
      </c>
      <c r="L63" s="60">
        <v>38.216999999999999</v>
      </c>
      <c r="M63" s="60">
        <v>35.976999999999997</v>
      </c>
      <c r="N63" s="60"/>
      <c r="O63" s="60">
        <v>38.008000000000003</v>
      </c>
      <c r="P63" s="60">
        <v>34.688000000000002</v>
      </c>
      <c r="Q63" s="60"/>
    </row>
    <row r="64" spans="2:17">
      <c r="B64" s="2">
        <v>41</v>
      </c>
      <c r="C64" t="s">
        <v>62</v>
      </c>
      <c r="D64" s="60"/>
      <c r="E64" s="60">
        <v>37.101999999999997</v>
      </c>
      <c r="F64" s="60">
        <v>38.066000000000003</v>
      </c>
      <c r="G64" s="60">
        <v>0</v>
      </c>
      <c r="H64" s="60">
        <v>39.427999999999997</v>
      </c>
      <c r="I64" s="60">
        <v>41.079000000000001</v>
      </c>
      <c r="J64" s="60">
        <v>39.892000000000003</v>
      </c>
      <c r="K64" s="60">
        <v>39.927</v>
      </c>
      <c r="L64" s="60">
        <v>38.276000000000003</v>
      </c>
      <c r="M64" s="60">
        <v>35.976999999999997</v>
      </c>
      <c r="N64" s="60"/>
      <c r="O64" s="60">
        <v>38.008000000000003</v>
      </c>
      <c r="P64" s="60">
        <v>34.688000000000002</v>
      </c>
      <c r="Q64" s="60"/>
    </row>
    <row r="65" spans="2:18">
      <c r="B65" s="2">
        <v>42</v>
      </c>
      <c r="C65" t="s">
        <v>63</v>
      </c>
      <c r="D65" s="60"/>
      <c r="E65" s="60">
        <v>6.31</v>
      </c>
      <c r="F65" s="60">
        <v>6.4740000000000002</v>
      </c>
      <c r="G65" s="60">
        <v>0</v>
      </c>
      <c r="H65" s="60">
        <v>6.7060000000000004</v>
      </c>
      <c r="I65" s="60">
        <v>6.9859999999999998</v>
      </c>
      <c r="J65" s="60">
        <v>6.7839999999999998</v>
      </c>
      <c r="K65" s="60">
        <v>6.79</v>
      </c>
      <c r="L65" s="60">
        <v>6.51</v>
      </c>
      <c r="M65" s="60">
        <v>6.1189999999999998</v>
      </c>
      <c r="N65" s="60"/>
      <c r="O65" s="60" t="s">
        <v>80</v>
      </c>
      <c r="P65" s="60">
        <v>5.899</v>
      </c>
      <c r="Q65" s="60"/>
    </row>
    <row r="66" spans="2:18">
      <c r="B66" s="2">
        <v>43</v>
      </c>
      <c r="C66" t="s">
        <v>64</v>
      </c>
      <c r="D66" s="60"/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/>
      <c r="O66" s="60">
        <v>0</v>
      </c>
      <c r="P66" s="60">
        <v>0</v>
      </c>
      <c r="Q66" s="60"/>
    </row>
    <row r="67" spans="2:18" ht="13.5" thickBot="1">
      <c r="B67" s="2">
        <v>44</v>
      </c>
      <c r="C67" s="23" t="s">
        <v>71</v>
      </c>
      <c r="D67" s="24">
        <f t="shared" ref="D67:M67" si="11">+((D45*2000*D46)+(D53*1000*D54)+(D62*42*D61))/D13</f>
        <v>0</v>
      </c>
      <c r="E67" s="24">
        <f t="shared" si="11"/>
        <v>11350.395453843217</v>
      </c>
      <c r="F67" s="24">
        <f t="shared" si="11"/>
        <v>11249.464786465858</v>
      </c>
      <c r="G67" s="24">
        <f t="shared" si="11"/>
        <v>12948.367697599288</v>
      </c>
      <c r="H67" s="24">
        <f t="shared" si="11"/>
        <v>10617.070103879778</v>
      </c>
      <c r="I67" s="24">
        <f t="shared" si="11"/>
        <v>10801.106167391925</v>
      </c>
      <c r="J67" s="24">
        <f t="shared" si="11"/>
        <v>10581.983116699879</v>
      </c>
      <c r="K67" s="24">
        <f t="shared" si="11"/>
        <v>10645.782633326024</v>
      </c>
      <c r="L67" s="24">
        <f t="shared" si="11"/>
        <v>10237.277647364066</v>
      </c>
      <c r="M67" s="24">
        <f t="shared" si="11"/>
        <v>10363.582005126646</v>
      </c>
      <c r="N67" s="24"/>
      <c r="O67" s="24">
        <f>+((O45*2000*O46)+(O53*1000*O54)+(O62*42*O61))/O13</f>
        <v>10542.476903217153</v>
      </c>
      <c r="P67" s="24">
        <f>+((P45*2000*P46)+(P53*1000*P54)+(P62*42*P61))/P13</f>
        <v>11908.964667574692</v>
      </c>
      <c r="Q67" s="24">
        <f>+((Q45*2000*Q46)+(Q53*1000*Q54)+(Q62*42*Q61))/Q13</f>
        <v>10661.449714407447</v>
      </c>
    </row>
    <row r="68" spans="2:18" ht="13.5" thickTop="1">
      <c r="R68" s="66"/>
    </row>
  </sheetData>
  <phoneticPr fontId="0" type="noConversion"/>
  <pageMargins left="0.5" right="0.5" top="1" bottom="0.75" header="0.5" footer="0.5"/>
  <pageSetup scale="46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75" workbookViewId="0">
      <pane xSplit="3" ySplit="1" topLeftCell="G2" activePane="bottomRight" state="frozen"/>
      <selection activeCell="D40" sqref="D40"/>
      <selection pane="topRight" activeCell="D40" sqref="D40"/>
      <selection pane="bottomLeft" activeCell="D40" sqref="D40"/>
      <selection pane="bottomRight" activeCell="D41" sqref="D41"/>
    </sheetView>
  </sheetViews>
  <sheetFormatPr defaultRowHeight="12.75"/>
  <cols>
    <col min="2" max="2" width="8.85546875" customWidth="1"/>
    <col min="3" max="3" width="46.7109375" bestFit="1" customWidth="1"/>
    <col min="4" max="17" width="14.7109375" customWidth="1"/>
  </cols>
  <sheetData>
    <row r="1" spans="1:18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98</v>
      </c>
    </row>
    <row r="2" spans="1:18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81</v>
      </c>
      <c r="O2" s="3" t="s">
        <v>16</v>
      </c>
      <c r="P2" s="3" t="s">
        <v>16</v>
      </c>
      <c r="Q2" s="3"/>
    </row>
    <row r="3" spans="1:18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82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21</v>
      </c>
      <c r="N3" s="3" t="s">
        <v>20</v>
      </c>
      <c r="O3" s="3" t="s">
        <v>20</v>
      </c>
      <c r="P3" s="3" t="s">
        <v>22</v>
      </c>
      <c r="Q3" s="3"/>
    </row>
    <row r="4" spans="1:18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1978</v>
      </c>
      <c r="I4">
        <v>1980</v>
      </c>
      <c r="J4">
        <v>1983</v>
      </c>
      <c r="K4">
        <v>1978</v>
      </c>
      <c r="L4">
        <v>1974</v>
      </c>
      <c r="M4">
        <v>1974</v>
      </c>
      <c r="N4">
        <v>1972</v>
      </c>
      <c r="O4">
        <v>1963</v>
      </c>
      <c r="P4">
        <v>1978</v>
      </c>
    </row>
    <row r="5" spans="1:18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1978</v>
      </c>
      <c r="I5">
        <v>1980</v>
      </c>
      <c r="J5">
        <v>1983</v>
      </c>
      <c r="K5">
        <v>1983</v>
      </c>
      <c r="L5">
        <v>1977</v>
      </c>
      <c r="M5">
        <v>1979</v>
      </c>
      <c r="N5">
        <v>1972</v>
      </c>
      <c r="O5">
        <v>1971</v>
      </c>
      <c r="P5">
        <v>1978</v>
      </c>
    </row>
    <row r="6" spans="1:18">
      <c r="B6" s="2">
        <v>5</v>
      </c>
      <c r="C6" t="s">
        <v>25</v>
      </c>
      <c r="D6" s="54">
        <v>26</v>
      </c>
      <c r="E6" s="54">
        <v>188.6</v>
      </c>
      <c r="F6" s="54">
        <v>816.7</v>
      </c>
      <c r="G6" s="54">
        <v>251.6</v>
      </c>
      <c r="H6" s="54">
        <v>472.5</v>
      </c>
      <c r="I6" s="54">
        <v>472.5</v>
      </c>
      <c r="J6" s="54">
        <v>495.5</v>
      </c>
      <c r="K6" s="54">
        <v>1440.5</v>
      </c>
      <c r="L6" s="54">
        <v>996</v>
      </c>
      <c r="M6" s="54">
        <v>2311.1999999999998</v>
      </c>
      <c r="N6" s="54">
        <v>16</v>
      </c>
      <c r="O6" s="54">
        <v>707.2</v>
      </c>
      <c r="P6" s="54">
        <v>362</v>
      </c>
      <c r="Q6" s="54">
        <f>SUM(D6:J6)+SUM(L6:P6)</f>
        <v>7115.7999999999993</v>
      </c>
    </row>
    <row r="7" spans="1:18">
      <c r="B7" s="2">
        <v>6</v>
      </c>
      <c r="C7" t="s">
        <v>26</v>
      </c>
      <c r="D7" s="55">
        <v>25</v>
      </c>
      <c r="E7" s="55">
        <v>181</v>
      </c>
      <c r="F7" s="55">
        <v>778</v>
      </c>
      <c r="G7" s="55">
        <v>224</v>
      </c>
      <c r="H7" s="55">
        <v>407</v>
      </c>
      <c r="I7" s="55">
        <v>267</v>
      </c>
      <c r="J7" s="55">
        <v>462</v>
      </c>
      <c r="K7" s="55">
        <v>1307</v>
      </c>
      <c r="L7" s="55">
        <v>898</v>
      </c>
      <c r="M7" s="55">
        <v>1430</v>
      </c>
      <c r="N7" s="55">
        <v>16</v>
      </c>
      <c r="O7" s="55">
        <v>724</v>
      </c>
      <c r="P7" s="55">
        <v>283</v>
      </c>
      <c r="Q7" s="56">
        <f>SUM(D7:J7)+SUM(L7:P7)</f>
        <v>5695</v>
      </c>
    </row>
    <row r="8" spans="1:18">
      <c r="B8" s="2">
        <v>7</v>
      </c>
      <c r="C8" t="s">
        <v>27</v>
      </c>
      <c r="D8" s="55">
        <v>7966</v>
      </c>
      <c r="E8" s="55">
        <v>8742</v>
      </c>
      <c r="F8" s="55">
        <v>8760</v>
      </c>
      <c r="G8" s="55">
        <v>8239</v>
      </c>
      <c r="H8" s="55">
        <v>5430</v>
      </c>
      <c r="I8" s="55">
        <v>7831</v>
      </c>
      <c r="J8" s="55">
        <v>7629</v>
      </c>
      <c r="K8" s="55">
        <v>8699</v>
      </c>
      <c r="L8" s="55">
        <v>8523</v>
      </c>
      <c r="M8" s="55">
        <v>8757</v>
      </c>
      <c r="N8" s="55">
        <v>2419</v>
      </c>
      <c r="O8" s="55">
        <v>8760</v>
      </c>
      <c r="P8" s="55">
        <v>8362</v>
      </c>
      <c r="Q8" s="55"/>
    </row>
    <row r="9" spans="1:18">
      <c r="B9" s="2">
        <v>8</v>
      </c>
      <c r="C9" t="s">
        <v>28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/>
    </row>
    <row r="10" spans="1:18">
      <c r="B10" s="2">
        <v>9</v>
      </c>
      <c r="C10" t="s">
        <v>29</v>
      </c>
      <c r="D10" s="55">
        <v>23</v>
      </c>
      <c r="E10" s="55">
        <v>175</v>
      </c>
      <c r="F10" s="55">
        <v>762</v>
      </c>
      <c r="G10" s="55">
        <v>235</v>
      </c>
      <c r="H10" s="55">
        <v>430</v>
      </c>
      <c r="I10" s="55">
        <v>430</v>
      </c>
      <c r="J10" s="55">
        <v>460</v>
      </c>
      <c r="K10" s="55">
        <v>1320</v>
      </c>
      <c r="L10" s="55">
        <v>895</v>
      </c>
      <c r="M10" s="55">
        <v>2120</v>
      </c>
      <c r="N10" s="55">
        <v>14</v>
      </c>
      <c r="O10" s="55">
        <v>700</v>
      </c>
      <c r="P10" s="55">
        <v>335</v>
      </c>
      <c r="Q10" s="56">
        <f t="shared" ref="Q10:Q34" si="0">SUM(D10:J10)+SUM(L10:P10)</f>
        <v>6579</v>
      </c>
    </row>
    <row r="11" spans="1:18">
      <c r="B11" s="2">
        <v>10</v>
      </c>
      <c r="C11" t="s">
        <v>30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6">
        <f t="shared" si="0"/>
        <v>0</v>
      </c>
    </row>
    <row r="12" spans="1:18">
      <c r="B12" s="2">
        <v>11</v>
      </c>
      <c r="C12" t="s">
        <v>31</v>
      </c>
      <c r="D12" s="55">
        <v>13</v>
      </c>
      <c r="E12" s="55">
        <v>79</v>
      </c>
      <c r="F12" s="55">
        <v>208</v>
      </c>
      <c r="G12" s="55">
        <v>35</v>
      </c>
      <c r="H12" s="55">
        <v>77</v>
      </c>
      <c r="I12" s="55">
        <v>76</v>
      </c>
      <c r="J12" s="55">
        <v>77</v>
      </c>
      <c r="K12" s="55">
        <v>230</v>
      </c>
      <c r="L12" s="55">
        <v>164</v>
      </c>
      <c r="M12" s="55">
        <v>358</v>
      </c>
      <c r="N12" s="55">
        <v>6</v>
      </c>
      <c r="O12" s="55">
        <v>163</v>
      </c>
      <c r="P12" s="55">
        <v>71</v>
      </c>
      <c r="Q12" s="56">
        <f t="shared" si="0"/>
        <v>1327</v>
      </c>
    </row>
    <row r="13" spans="1:18">
      <c r="B13" s="2">
        <v>12</v>
      </c>
      <c r="C13" s="7" t="s">
        <v>32</v>
      </c>
      <c r="D13" s="57">
        <v>152742000</v>
      </c>
      <c r="E13" s="57">
        <v>1372715000</v>
      </c>
      <c r="F13" s="57">
        <v>5633726000</v>
      </c>
      <c r="G13" s="57">
        <v>987459000</v>
      </c>
      <c r="H13" s="57">
        <v>1801376000</v>
      </c>
      <c r="I13" s="57">
        <v>1905194000</v>
      </c>
      <c r="J13" s="57">
        <v>3233055000</v>
      </c>
      <c r="K13" s="57">
        <v>6939625000</v>
      </c>
      <c r="L13" s="57">
        <v>6241909000</v>
      </c>
      <c r="M13" s="57">
        <v>10468261000</v>
      </c>
      <c r="N13" s="57">
        <v>31983000</v>
      </c>
      <c r="O13" s="57">
        <v>5349697000</v>
      </c>
      <c r="P13" s="57">
        <v>2251817000</v>
      </c>
      <c r="Q13" s="57">
        <f t="shared" si="0"/>
        <v>39429934000</v>
      </c>
    </row>
    <row r="14" spans="1:18">
      <c r="B14" s="2">
        <v>13</v>
      </c>
      <c r="C14" t="s">
        <v>33</v>
      </c>
      <c r="D14" s="55">
        <v>31026429</v>
      </c>
      <c r="E14" s="55">
        <v>956546</v>
      </c>
      <c r="F14" s="55">
        <v>10417291</v>
      </c>
      <c r="G14" s="55">
        <v>1020271</v>
      </c>
      <c r="H14" s="55">
        <v>9848778</v>
      </c>
      <c r="I14" s="55">
        <v>9848778</v>
      </c>
      <c r="J14" s="55">
        <v>9848778</v>
      </c>
      <c r="K14" s="55">
        <v>29546333</v>
      </c>
      <c r="L14" s="55">
        <v>2405337</v>
      </c>
      <c r="M14" s="55">
        <v>1146361</v>
      </c>
      <c r="N14" s="55">
        <v>635</v>
      </c>
      <c r="O14" s="55">
        <v>458248</v>
      </c>
      <c r="P14" s="55">
        <v>210526</v>
      </c>
      <c r="Q14" s="55">
        <f t="shared" si="0"/>
        <v>77187978</v>
      </c>
    </row>
    <row r="15" spans="1:18">
      <c r="B15" s="2">
        <v>14</v>
      </c>
      <c r="C15" t="s">
        <v>34</v>
      </c>
      <c r="D15" s="55">
        <v>6147415</v>
      </c>
      <c r="E15" s="55">
        <v>10526349</v>
      </c>
      <c r="F15" s="55">
        <v>47008149</v>
      </c>
      <c r="G15" s="55">
        <v>13415332</v>
      </c>
      <c r="H15" s="55">
        <v>59991962</v>
      </c>
      <c r="I15" s="55">
        <v>49197168</v>
      </c>
      <c r="J15" s="55">
        <v>88271615</v>
      </c>
      <c r="K15" s="55">
        <v>197460746</v>
      </c>
      <c r="L15" s="55">
        <v>94218124</v>
      </c>
      <c r="M15" s="55">
        <v>132302948</v>
      </c>
      <c r="N15" s="55">
        <v>204044</v>
      </c>
      <c r="O15" s="55">
        <v>55997239</v>
      </c>
      <c r="P15" s="55">
        <v>48034185</v>
      </c>
      <c r="Q15" s="55">
        <f t="shared" si="0"/>
        <v>605314530</v>
      </c>
    </row>
    <row r="16" spans="1:18">
      <c r="B16" s="2">
        <v>15</v>
      </c>
      <c r="C16" t="s">
        <v>35</v>
      </c>
      <c r="D16" s="55">
        <v>33234489</v>
      </c>
      <c r="E16" s="55">
        <v>65600601</v>
      </c>
      <c r="F16" s="55">
        <v>324474185</v>
      </c>
      <c r="G16" s="55">
        <v>53803281</v>
      </c>
      <c r="H16" s="55">
        <v>208945987</v>
      </c>
      <c r="I16" s="55">
        <v>138383936</v>
      </c>
      <c r="J16" s="55">
        <v>378066384</v>
      </c>
      <c r="K16" s="55">
        <v>725396306</v>
      </c>
      <c r="L16" s="55">
        <v>322667378</v>
      </c>
      <c r="M16" s="55">
        <v>667812545</v>
      </c>
      <c r="N16" s="55">
        <v>3993905</v>
      </c>
      <c r="O16" s="55">
        <v>253228898</v>
      </c>
      <c r="P16" s="55">
        <v>248089104</v>
      </c>
      <c r="Q16" s="55">
        <f t="shared" si="0"/>
        <v>2698300693</v>
      </c>
    </row>
    <row r="17" spans="1:18">
      <c r="B17" s="2">
        <v>16</v>
      </c>
      <c r="C17" t="s">
        <v>91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8" ht="13.5" thickBot="1">
      <c r="B18" s="2">
        <v>17</v>
      </c>
      <c r="C18" s="9" t="s">
        <v>36</v>
      </c>
      <c r="D18" s="58">
        <f t="shared" ref="D18:P18" si="1">SUM(D14:D16)</f>
        <v>70408333</v>
      </c>
      <c r="E18" s="58">
        <f t="shared" si="1"/>
        <v>77083496</v>
      </c>
      <c r="F18" s="58">
        <f t="shared" si="1"/>
        <v>381899625</v>
      </c>
      <c r="G18" s="58">
        <f t="shared" si="1"/>
        <v>68238884</v>
      </c>
      <c r="H18" s="58">
        <f t="shared" si="1"/>
        <v>278786727</v>
      </c>
      <c r="I18" s="58">
        <f t="shared" si="1"/>
        <v>197429882</v>
      </c>
      <c r="J18" s="58">
        <f t="shared" si="1"/>
        <v>476186777</v>
      </c>
      <c r="K18" s="58">
        <f t="shared" si="1"/>
        <v>952403385</v>
      </c>
      <c r="L18" s="58">
        <f t="shared" si="1"/>
        <v>419290839</v>
      </c>
      <c r="M18" s="58">
        <f t="shared" si="1"/>
        <v>801261854</v>
      </c>
      <c r="N18" s="58">
        <f t="shared" si="1"/>
        <v>4198584</v>
      </c>
      <c r="O18" s="58">
        <f t="shared" si="1"/>
        <v>309684385</v>
      </c>
      <c r="P18" s="58">
        <f t="shared" si="1"/>
        <v>296333815</v>
      </c>
      <c r="Q18" s="58">
        <f t="shared" si="0"/>
        <v>3380803201</v>
      </c>
    </row>
    <row r="19" spans="1:18" ht="13.5" thickTop="1">
      <c r="B19" s="2">
        <v>18</v>
      </c>
      <c r="C19" s="11" t="s">
        <v>90</v>
      </c>
      <c r="D19" s="59">
        <f>+D18/(D6*1000)</f>
        <v>2708.0128076923079</v>
      </c>
      <c r="E19" s="59">
        <f t="shared" ref="E19:Q19" si="2">+E18/(E6*1000)</f>
        <v>408.7141887592789</v>
      </c>
      <c r="F19" s="59">
        <f t="shared" si="2"/>
        <v>467.61310762826008</v>
      </c>
      <c r="G19" s="59">
        <f t="shared" si="2"/>
        <v>271.21972972972975</v>
      </c>
      <c r="H19" s="59">
        <f t="shared" si="2"/>
        <v>590.02481904761908</v>
      </c>
      <c r="I19" s="59">
        <f t="shared" si="2"/>
        <v>417.84102010582012</v>
      </c>
      <c r="J19" s="59">
        <f t="shared" si="2"/>
        <v>961.02275882946515</v>
      </c>
      <c r="K19" s="59">
        <f t="shared" si="2"/>
        <v>661.16166955918084</v>
      </c>
      <c r="L19" s="59">
        <f t="shared" si="2"/>
        <v>420.97473795180724</v>
      </c>
      <c r="M19" s="59">
        <f t="shared" si="2"/>
        <v>346.68650657667013</v>
      </c>
      <c r="N19" s="59">
        <f t="shared" si="2"/>
        <v>262.41149999999999</v>
      </c>
      <c r="O19" s="59">
        <f t="shared" si="2"/>
        <v>437.90212811085973</v>
      </c>
      <c r="P19" s="59">
        <f t="shared" si="2"/>
        <v>818.60169889502765</v>
      </c>
      <c r="Q19" s="59">
        <f t="shared" si="2"/>
        <v>475.11217305151922</v>
      </c>
    </row>
    <row r="20" spans="1:18">
      <c r="A20">
        <v>500</v>
      </c>
      <c r="B20" s="2">
        <v>19</v>
      </c>
      <c r="C20" t="s">
        <v>99</v>
      </c>
      <c r="D20" s="13">
        <v>34417</v>
      </c>
      <c r="E20" s="13">
        <v>259931</v>
      </c>
      <c r="F20" s="13">
        <v>984092</v>
      </c>
      <c r="G20" s="13">
        <v>21326984</v>
      </c>
      <c r="H20" s="13">
        <v>-18085</v>
      </c>
      <c r="I20" s="13">
        <v>-18085</v>
      </c>
      <c r="J20" s="13">
        <v>-18085</v>
      </c>
      <c r="K20" s="13">
        <v>-54256</v>
      </c>
      <c r="L20" s="13">
        <v>105967</v>
      </c>
      <c r="M20" s="13">
        <v>845388</v>
      </c>
      <c r="N20" s="13">
        <v>0</v>
      </c>
      <c r="O20" s="13">
        <v>284671</v>
      </c>
      <c r="P20" s="13">
        <v>253867</v>
      </c>
      <c r="Q20" s="13">
        <f t="shared" si="0"/>
        <v>24041062</v>
      </c>
      <c r="R20">
        <v>500</v>
      </c>
    </row>
    <row r="21" spans="1:18">
      <c r="A21">
        <v>501</v>
      </c>
      <c r="B21" s="2">
        <v>20</v>
      </c>
      <c r="C21" t="s">
        <v>37</v>
      </c>
      <c r="D21" s="13">
        <v>0</v>
      </c>
      <c r="E21" s="13">
        <v>9289475</v>
      </c>
      <c r="F21" s="13">
        <v>39570522</v>
      </c>
      <c r="G21" s="13">
        <v>68988431</v>
      </c>
      <c r="H21" s="13">
        <v>17707583</v>
      </c>
      <c r="I21" s="13">
        <v>18121662</v>
      </c>
      <c r="J21" s="13">
        <v>30497486</v>
      </c>
      <c r="K21" s="13">
        <v>66326730</v>
      </c>
      <c r="L21" s="13">
        <v>45854963</v>
      </c>
      <c r="M21" s="13">
        <v>117207103</v>
      </c>
      <c r="N21" s="13">
        <v>1886021</v>
      </c>
      <c r="O21" s="13">
        <v>57855783</v>
      </c>
      <c r="P21" s="13">
        <v>19364310</v>
      </c>
      <c r="Q21" s="13">
        <f t="shared" si="0"/>
        <v>426343339</v>
      </c>
      <c r="R21">
        <v>501</v>
      </c>
    </row>
    <row r="22" spans="1:18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0</v>
      </c>
    </row>
    <row r="23" spans="1:18">
      <c r="A23">
        <v>502</v>
      </c>
      <c r="B23" s="2">
        <v>22</v>
      </c>
      <c r="C23" t="s">
        <v>39</v>
      </c>
      <c r="D23" s="13">
        <v>-3330</v>
      </c>
      <c r="E23" s="13">
        <v>18645</v>
      </c>
      <c r="F23" s="13">
        <v>201378</v>
      </c>
      <c r="G23" s="13">
        <v>864</v>
      </c>
      <c r="H23" s="13">
        <v>789248</v>
      </c>
      <c r="I23" s="13">
        <v>394708</v>
      </c>
      <c r="J23" s="13">
        <v>1000041</v>
      </c>
      <c r="K23" s="13">
        <v>2183997</v>
      </c>
      <c r="L23" s="13">
        <v>364619</v>
      </c>
      <c r="M23" s="13">
        <v>-1696594</v>
      </c>
      <c r="N23" s="13">
        <v>0</v>
      </c>
      <c r="O23" s="13">
        <v>2623956</v>
      </c>
      <c r="P23" s="13">
        <v>35975</v>
      </c>
      <c r="Q23" s="13">
        <f t="shared" si="0"/>
        <v>3729510</v>
      </c>
      <c r="R23">
        <v>502</v>
      </c>
    </row>
    <row r="24" spans="1:18">
      <c r="A24">
        <v>503</v>
      </c>
      <c r="B24" s="2">
        <v>23</v>
      </c>
      <c r="C24" t="s">
        <v>40</v>
      </c>
      <c r="D24" s="13">
        <v>3698736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3698736</v>
      </c>
      <c r="R24">
        <v>503</v>
      </c>
    </row>
    <row r="25" spans="1:18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0</v>
      </c>
      <c r="R25">
        <v>504</v>
      </c>
    </row>
    <row r="26" spans="1:18">
      <c r="A26">
        <v>505</v>
      </c>
      <c r="B26" s="2">
        <v>25</v>
      </c>
      <c r="C26" t="s">
        <v>42</v>
      </c>
      <c r="D26" s="13">
        <v>0</v>
      </c>
      <c r="E26" s="13">
        <v>0</v>
      </c>
      <c r="F26" s="13">
        <v>0</v>
      </c>
      <c r="G26" s="13">
        <v>0</v>
      </c>
      <c r="H26" s="13">
        <v>134952</v>
      </c>
      <c r="I26" s="13">
        <v>98707</v>
      </c>
      <c r="J26" s="13">
        <v>98707</v>
      </c>
      <c r="K26" s="13">
        <v>332366</v>
      </c>
      <c r="L26" s="13">
        <v>0</v>
      </c>
      <c r="M26" s="13">
        <v>166139</v>
      </c>
      <c r="N26" s="13">
        <v>407760</v>
      </c>
      <c r="O26" s="13">
        <v>0</v>
      </c>
      <c r="P26" s="13">
        <v>0</v>
      </c>
      <c r="Q26" s="13">
        <f t="shared" si="0"/>
        <v>906265</v>
      </c>
      <c r="R26">
        <v>505</v>
      </c>
    </row>
    <row r="27" spans="1:18">
      <c r="A27">
        <v>506</v>
      </c>
      <c r="B27" s="2">
        <v>26</v>
      </c>
      <c r="C27" t="s">
        <v>43</v>
      </c>
      <c r="D27" s="13">
        <v>1015406</v>
      </c>
      <c r="E27" s="13">
        <v>4350207</v>
      </c>
      <c r="F27" s="13">
        <v>11366394</v>
      </c>
      <c r="G27" s="13">
        <v>3146605</v>
      </c>
      <c r="H27" s="13">
        <v>4510852</v>
      </c>
      <c r="I27" s="13">
        <v>2070572</v>
      </c>
      <c r="J27" s="13">
        <v>4639208</v>
      </c>
      <c r="K27" s="13">
        <v>11220632</v>
      </c>
      <c r="L27" s="13">
        <v>9299028</v>
      </c>
      <c r="M27" s="13">
        <v>9253007</v>
      </c>
      <c r="N27" s="13">
        <v>0</v>
      </c>
      <c r="O27" s="13">
        <v>9522781</v>
      </c>
      <c r="P27" s="13">
        <v>3019118</v>
      </c>
      <c r="Q27" s="13">
        <f t="shared" si="0"/>
        <v>62193178</v>
      </c>
      <c r="R27">
        <v>506</v>
      </c>
    </row>
    <row r="28" spans="1:18">
      <c r="A28">
        <v>507</v>
      </c>
      <c r="B28" s="2">
        <v>27</v>
      </c>
      <c r="C28" t="s">
        <v>44</v>
      </c>
      <c r="D28" s="13">
        <v>11700</v>
      </c>
      <c r="E28" s="13">
        <v>15150</v>
      </c>
      <c r="F28" s="13">
        <v>326</v>
      </c>
      <c r="G28" s="13">
        <v>3447</v>
      </c>
      <c r="H28" s="13">
        <v>276</v>
      </c>
      <c r="I28" s="13">
        <v>176</v>
      </c>
      <c r="J28" s="13">
        <v>2738</v>
      </c>
      <c r="K28" s="13">
        <v>3189</v>
      </c>
      <c r="L28" s="13">
        <v>77980</v>
      </c>
      <c r="M28" s="13">
        <v>174264</v>
      </c>
      <c r="N28" s="13">
        <v>0</v>
      </c>
      <c r="O28" s="13">
        <v>-1644</v>
      </c>
      <c r="P28" s="13">
        <v>0</v>
      </c>
      <c r="Q28" s="13">
        <f t="shared" si="0"/>
        <v>284413</v>
      </c>
      <c r="R28">
        <v>507</v>
      </c>
    </row>
    <row r="29" spans="1:18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0</v>
      </c>
      <c r="R29">
        <v>509</v>
      </c>
    </row>
    <row r="30" spans="1:18">
      <c r="A30">
        <v>510</v>
      </c>
      <c r="B30" s="2">
        <v>29</v>
      </c>
      <c r="C30" t="s">
        <v>46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12017</v>
      </c>
      <c r="Q30" s="13">
        <f t="shared" si="0"/>
        <v>12017</v>
      </c>
      <c r="R30">
        <v>510</v>
      </c>
    </row>
    <row r="31" spans="1:18">
      <c r="A31">
        <v>551</v>
      </c>
      <c r="B31" s="2">
        <v>30</v>
      </c>
      <c r="C31" t="s">
        <v>47</v>
      </c>
      <c r="D31" s="13">
        <v>102559</v>
      </c>
      <c r="E31" s="13">
        <v>155043</v>
      </c>
      <c r="F31" s="13">
        <v>717475</v>
      </c>
      <c r="G31" s="13">
        <v>51650</v>
      </c>
      <c r="H31" s="13">
        <v>557423</v>
      </c>
      <c r="I31" s="13">
        <v>497721</v>
      </c>
      <c r="J31" s="13">
        <v>550517</v>
      </c>
      <c r="K31" s="13">
        <v>1605662</v>
      </c>
      <c r="L31" s="13">
        <v>653259</v>
      </c>
      <c r="M31" s="13">
        <v>5453726</v>
      </c>
      <c r="N31" s="13">
        <v>0</v>
      </c>
      <c r="O31" s="13">
        <v>637326</v>
      </c>
      <c r="P31" s="13">
        <v>298405</v>
      </c>
      <c r="Q31" s="13">
        <f t="shared" si="0"/>
        <v>9675104</v>
      </c>
      <c r="R31">
        <v>551</v>
      </c>
    </row>
    <row r="32" spans="1:18">
      <c r="A32">
        <v>512</v>
      </c>
      <c r="B32" s="2">
        <v>31</v>
      </c>
      <c r="C32" t="s">
        <v>48</v>
      </c>
      <c r="D32" s="13">
        <v>284028</v>
      </c>
      <c r="E32" s="13">
        <v>1731574</v>
      </c>
      <c r="F32" s="13">
        <v>8824776</v>
      </c>
      <c r="G32" s="13">
        <v>834730</v>
      </c>
      <c r="H32" s="13">
        <v>4531094</v>
      </c>
      <c r="I32" s="13">
        <v>3764109</v>
      </c>
      <c r="J32" s="13">
        <v>9407727</v>
      </c>
      <c r="K32" s="13">
        <v>17702929</v>
      </c>
      <c r="L32" s="13">
        <v>10237738</v>
      </c>
      <c r="M32" s="13">
        <v>13759240</v>
      </c>
      <c r="N32" s="13">
        <v>0</v>
      </c>
      <c r="O32" s="13">
        <v>5146383</v>
      </c>
      <c r="P32" s="13">
        <v>3566145</v>
      </c>
      <c r="Q32" s="13">
        <f t="shared" si="0"/>
        <v>62087544</v>
      </c>
      <c r="R32">
        <v>512</v>
      </c>
    </row>
    <row r="33" spans="1:18">
      <c r="A33">
        <v>513</v>
      </c>
      <c r="B33" s="2">
        <v>32</v>
      </c>
      <c r="C33" t="s">
        <v>49</v>
      </c>
      <c r="D33" s="13">
        <v>731568</v>
      </c>
      <c r="E33" s="13">
        <v>516174</v>
      </c>
      <c r="F33" s="13">
        <v>2194480</v>
      </c>
      <c r="G33" s="13">
        <v>1244867</v>
      </c>
      <c r="H33" s="13">
        <v>112219</v>
      </c>
      <c r="I33" s="13">
        <v>1196241</v>
      </c>
      <c r="J33" s="13">
        <v>1456000</v>
      </c>
      <c r="K33" s="13">
        <v>2764460</v>
      </c>
      <c r="L33" s="13">
        <v>5570761</v>
      </c>
      <c r="M33" s="13">
        <v>3110095</v>
      </c>
      <c r="N33" s="13">
        <v>0</v>
      </c>
      <c r="O33" s="13">
        <v>968418</v>
      </c>
      <c r="P33" s="13">
        <v>380358</v>
      </c>
      <c r="Q33" s="13">
        <f t="shared" si="0"/>
        <v>17481181</v>
      </c>
      <c r="R33">
        <v>513</v>
      </c>
    </row>
    <row r="34" spans="1:18">
      <c r="A34">
        <v>514</v>
      </c>
      <c r="B34" s="2">
        <v>33</v>
      </c>
      <c r="C34" t="s">
        <v>50</v>
      </c>
      <c r="D34" s="13">
        <v>256908</v>
      </c>
      <c r="E34" s="13">
        <v>1204483</v>
      </c>
      <c r="F34" s="13">
        <v>3291956</v>
      </c>
      <c r="G34" s="13">
        <v>528219</v>
      </c>
      <c r="H34" s="13">
        <v>61060</v>
      </c>
      <c r="I34" s="13">
        <v>116973</v>
      </c>
      <c r="J34" s="13">
        <v>134024</v>
      </c>
      <c r="K34" s="13">
        <v>312056</v>
      </c>
      <c r="L34" s="13">
        <v>2724202</v>
      </c>
      <c r="M34" s="13">
        <v>4528019</v>
      </c>
      <c r="N34" s="13">
        <v>0</v>
      </c>
      <c r="O34" s="13">
        <v>2430947</v>
      </c>
      <c r="P34" s="13">
        <v>1744037</v>
      </c>
      <c r="Q34" s="13">
        <f t="shared" si="0"/>
        <v>17020828</v>
      </c>
      <c r="R34">
        <v>514</v>
      </c>
    </row>
    <row r="35" spans="1:18" ht="13.5" thickBot="1">
      <c r="B35" s="2">
        <v>34</v>
      </c>
      <c r="C35" s="9" t="s">
        <v>51</v>
      </c>
      <c r="D35" s="14">
        <f t="shared" ref="D35:Q35" si="3">SUM(D20:D34)</f>
        <v>6131992</v>
      </c>
      <c r="E35" s="14">
        <f t="shared" si="3"/>
        <v>17540682</v>
      </c>
      <c r="F35" s="14">
        <f t="shared" si="3"/>
        <v>67151399</v>
      </c>
      <c r="G35" s="14">
        <f t="shared" si="3"/>
        <v>96125797</v>
      </c>
      <c r="H35" s="14">
        <f t="shared" si="3"/>
        <v>28386622</v>
      </c>
      <c r="I35" s="14">
        <f t="shared" si="3"/>
        <v>26242784</v>
      </c>
      <c r="J35" s="14">
        <f t="shared" si="3"/>
        <v>47768363</v>
      </c>
      <c r="K35" s="14">
        <f t="shared" si="3"/>
        <v>102397765</v>
      </c>
      <c r="L35" s="14">
        <f t="shared" si="3"/>
        <v>74888517</v>
      </c>
      <c r="M35" s="14">
        <f t="shared" si="3"/>
        <v>152800387</v>
      </c>
      <c r="N35" s="14">
        <f t="shared" si="3"/>
        <v>2293781</v>
      </c>
      <c r="O35" s="14">
        <f t="shared" si="3"/>
        <v>79468621</v>
      </c>
      <c r="P35" s="14">
        <f t="shared" si="3"/>
        <v>28674232</v>
      </c>
      <c r="Q35" s="14">
        <f t="shared" si="3"/>
        <v>627473177</v>
      </c>
    </row>
    <row r="36" spans="1:18" ht="13.5" thickTop="1">
      <c r="B36" s="2">
        <v>35</v>
      </c>
      <c r="C36" s="11" t="s">
        <v>52</v>
      </c>
      <c r="D36" s="15">
        <f t="shared" ref="D36:M36" si="4">+D35/D13</f>
        <v>4.0146076390252847E-2</v>
      </c>
      <c r="E36" s="15">
        <f t="shared" si="4"/>
        <v>1.2778094506142935E-2</v>
      </c>
      <c r="F36" s="15">
        <f t="shared" si="4"/>
        <v>1.1919535845371252E-2</v>
      </c>
      <c r="G36" s="15">
        <f t="shared" si="4"/>
        <v>9.7346620973630296E-2</v>
      </c>
      <c r="H36" s="15">
        <f t="shared" si="4"/>
        <v>1.5758299211269606E-2</v>
      </c>
      <c r="I36" s="15">
        <f t="shared" si="4"/>
        <v>1.3774336891676123E-2</v>
      </c>
      <c r="J36" s="15">
        <f t="shared" si="4"/>
        <v>1.477499238336496E-2</v>
      </c>
      <c r="K36" s="15">
        <f t="shared" si="4"/>
        <v>1.4755518489831943E-2</v>
      </c>
      <c r="L36" s="15">
        <f t="shared" si="4"/>
        <v>1.1997694455334097E-2</v>
      </c>
      <c r="M36" s="15">
        <f t="shared" si="4"/>
        <v>1.4596539673590484E-2</v>
      </c>
      <c r="N36" s="16"/>
      <c r="O36" s="15">
        <f>+O35/O13</f>
        <v>1.4854789159086954E-2</v>
      </c>
      <c r="P36" s="15">
        <f>+P35/P13</f>
        <v>1.2733819844152523E-2</v>
      </c>
      <c r="Q36" s="15">
        <f>+Q35/Q13</f>
        <v>1.5913624836399676E-2</v>
      </c>
    </row>
    <row r="37" spans="1:18">
      <c r="B37" s="2"/>
      <c r="C37" t="s">
        <v>95</v>
      </c>
      <c r="D37" s="17">
        <f t="shared" ref="D37:M37" si="5">+D36*1000</f>
        <v>40.146076390252844</v>
      </c>
      <c r="E37" s="17">
        <f t="shared" si="5"/>
        <v>12.778094506142935</v>
      </c>
      <c r="F37" s="17">
        <f t="shared" si="5"/>
        <v>11.919535845371252</v>
      </c>
      <c r="G37" s="17">
        <f t="shared" si="5"/>
        <v>97.346620973630294</v>
      </c>
      <c r="H37" s="17">
        <f t="shared" si="5"/>
        <v>15.758299211269605</v>
      </c>
      <c r="I37" s="17">
        <f t="shared" si="5"/>
        <v>13.774336891676123</v>
      </c>
      <c r="J37" s="17">
        <f t="shared" si="5"/>
        <v>14.77499238336496</v>
      </c>
      <c r="K37" s="17">
        <f t="shared" si="5"/>
        <v>14.755518489831942</v>
      </c>
      <c r="L37" s="17">
        <f t="shared" si="5"/>
        <v>11.997694455334097</v>
      </c>
      <c r="M37" s="17">
        <f t="shared" si="5"/>
        <v>14.596539673590485</v>
      </c>
      <c r="N37" s="18"/>
      <c r="O37" s="17">
        <f>+O36*1000</f>
        <v>14.854789159086954</v>
      </c>
      <c r="P37" s="17">
        <f>+P36*1000</f>
        <v>12.733819844152523</v>
      </c>
      <c r="Q37" s="17">
        <f>+Q36*1000</f>
        <v>15.913624836399677</v>
      </c>
    </row>
    <row r="38" spans="1:18">
      <c r="C38" t="s">
        <v>88</v>
      </c>
      <c r="D38" s="17">
        <f>+D21/(D13/1000)</f>
        <v>0</v>
      </c>
      <c r="E38" s="17">
        <f>+E21/(E13/1000)</f>
        <v>6.7672277202478304</v>
      </c>
      <c r="F38" s="17">
        <f t="shared" ref="F38:Q38" si="6">+F21/(F13/1000)</f>
        <v>7.0238634253778054</v>
      </c>
      <c r="G38" s="17">
        <f t="shared" si="6"/>
        <v>69.864602986048027</v>
      </c>
      <c r="H38" s="17">
        <f t="shared" si="6"/>
        <v>9.8300315980672561</v>
      </c>
      <c r="I38" s="17">
        <f t="shared" si="6"/>
        <v>9.511714817493651</v>
      </c>
      <c r="J38" s="17">
        <f t="shared" si="6"/>
        <v>9.433024183009568</v>
      </c>
      <c r="K38" s="17">
        <f t="shared" si="6"/>
        <v>9.557682151413081</v>
      </c>
      <c r="L38" s="17">
        <f t="shared" si="6"/>
        <v>7.3463043117097673</v>
      </c>
      <c r="M38" s="17">
        <f t="shared" si="6"/>
        <v>11.196425366161581</v>
      </c>
      <c r="N38" s="17">
        <f t="shared" si="6"/>
        <v>58.969483788262515</v>
      </c>
      <c r="O38" s="17">
        <f t="shared" si="6"/>
        <v>10.814777547214357</v>
      </c>
      <c r="P38" s="17">
        <f t="shared" si="6"/>
        <v>8.5994154942430931</v>
      </c>
      <c r="Q38" s="17">
        <f t="shared" si="6"/>
        <v>10.812682034923011</v>
      </c>
    </row>
    <row r="39" spans="1:18">
      <c r="C39" t="s">
        <v>92</v>
      </c>
      <c r="D39" s="17">
        <f>+D37-D38</f>
        <v>40.146076390252844</v>
      </c>
      <c r="E39" s="17">
        <f>+E37-E38</f>
        <v>6.0108667858951046</v>
      </c>
      <c r="F39" s="17">
        <f>+F37-F38</f>
        <v>4.8956724199934465</v>
      </c>
      <c r="G39" s="17">
        <f t="shared" ref="G39:Q39" si="7">+G37-G38</f>
        <v>27.482017987582267</v>
      </c>
      <c r="H39" s="17">
        <f t="shared" si="7"/>
        <v>5.9282676132023493</v>
      </c>
      <c r="I39" s="17">
        <f t="shared" si="7"/>
        <v>4.2626220741824721</v>
      </c>
      <c r="J39" s="17">
        <f t="shared" si="7"/>
        <v>5.3419682003553923</v>
      </c>
      <c r="K39" s="17">
        <f t="shared" si="7"/>
        <v>5.1978363384188615</v>
      </c>
      <c r="L39" s="17">
        <f t="shared" si="7"/>
        <v>4.6513901436243295</v>
      </c>
      <c r="M39" s="17">
        <f t="shared" si="7"/>
        <v>3.400114307428904</v>
      </c>
      <c r="N39" s="17">
        <f t="shared" si="7"/>
        <v>-58.969483788262515</v>
      </c>
      <c r="O39" s="17">
        <f t="shared" si="7"/>
        <v>4.0400116118725968</v>
      </c>
      <c r="P39" s="17">
        <f t="shared" si="7"/>
        <v>4.1344043499094294</v>
      </c>
      <c r="Q39" s="17">
        <f t="shared" si="7"/>
        <v>5.1009428014766662</v>
      </c>
    </row>
    <row r="40" spans="1:18">
      <c r="C40" s="67" t="s">
        <v>89</v>
      </c>
      <c r="D40" s="68">
        <f>+(((D35-D24-D28-D29)*0.2)+D29)/(D13/1000)</f>
        <v>3.1707794843592465</v>
      </c>
      <c r="E40" s="68">
        <f>+(((E35-E21-E28-E29)*0.2)+E29)/(E13/1000)</f>
        <v>1.19996605267663</v>
      </c>
      <c r="F40" s="68">
        <f t="shared" ref="F40:Q40" si="8">+(((F35-F21-F28-F29)*0.2)+F29)/(F13/1000)</f>
        <v>0.97912291084088932</v>
      </c>
      <c r="G40" s="68">
        <f t="shared" si="8"/>
        <v>5.4957054419474636</v>
      </c>
      <c r="H40" s="68">
        <f t="shared" si="8"/>
        <v>1.1856228793988597</v>
      </c>
      <c r="I40" s="68">
        <f t="shared" si="8"/>
        <v>0.85250593902773164</v>
      </c>
      <c r="J40" s="68">
        <f t="shared" si="8"/>
        <v>1.0682242646660822</v>
      </c>
      <c r="K40" s="68">
        <f t="shared" si="8"/>
        <v>1.039475360700326</v>
      </c>
      <c r="L40" s="68">
        <f t="shared" si="8"/>
        <v>0.92777943414426589</v>
      </c>
      <c r="M40" s="68">
        <f t="shared" si="8"/>
        <v>0.67669348328246692</v>
      </c>
      <c r="N40" s="68">
        <f t="shared" si="8"/>
        <v>2.5498546102617015</v>
      </c>
      <c r="O40" s="68">
        <f t="shared" si="8"/>
        <v>0.80806378379934418</v>
      </c>
      <c r="P40" s="68">
        <f t="shared" si="8"/>
        <v>0.82688086998188581</v>
      </c>
      <c r="Q40" s="68">
        <f t="shared" si="8"/>
        <v>1.0187459355118373</v>
      </c>
    </row>
    <row r="41" spans="1:18">
      <c r="C41" s="69" t="s">
        <v>94</v>
      </c>
      <c r="D41" s="70">
        <f>+(((D35-D24-D28-D29)*0.8)+D28)/(D13/1000)</f>
        <v>12.759717693889042</v>
      </c>
      <c r="E41" s="70">
        <f t="shared" ref="E41:Q41" si="9">+(((E35-E21-E28-E29)*0.8)+E28)/(E13/1000)</f>
        <v>4.8109007332184763</v>
      </c>
      <c r="F41" s="70">
        <f t="shared" si="9"/>
        <v>3.9165495091525573</v>
      </c>
      <c r="G41" s="70">
        <f t="shared" si="9"/>
        <v>21.98631254563481</v>
      </c>
      <c r="H41" s="70">
        <f t="shared" si="9"/>
        <v>4.7426447338034929</v>
      </c>
      <c r="I41" s="70">
        <f t="shared" si="9"/>
        <v>3.4101161351547407</v>
      </c>
      <c r="J41" s="70">
        <f t="shared" si="9"/>
        <v>4.2737439356893097</v>
      </c>
      <c r="K41" s="70">
        <f t="shared" si="9"/>
        <v>4.1583609777185364</v>
      </c>
      <c r="L41" s="70">
        <f t="shared" si="9"/>
        <v>3.7236107094800648</v>
      </c>
      <c r="M41" s="70">
        <f t="shared" si="9"/>
        <v>2.7234208241464364</v>
      </c>
      <c r="N41" s="70">
        <f t="shared" si="9"/>
        <v>10.199418441046806</v>
      </c>
      <c r="O41" s="70">
        <f t="shared" si="9"/>
        <v>3.2319478280732539</v>
      </c>
      <c r="P41" s="70">
        <f t="shared" si="9"/>
        <v>3.3075234799275433</v>
      </c>
      <c r="Q41" s="70">
        <f t="shared" si="9"/>
        <v>4.0821968659648276</v>
      </c>
    </row>
    <row r="42" spans="1:18" ht="13.5" thickBot="1">
      <c r="B42" s="2"/>
      <c r="C42" s="9" t="s">
        <v>53</v>
      </c>
      <c r="D42" s="14">
        <f>+D35-D24</f>
        <v>2433256</v>
      </c>
      <c r="E42" s="14">
        <f t="shared" ref="E42:Q42" si="10">+E35-E21</f>
        <v>8251207</v>
      </c>
      <c r="F42" s="14">
        <f t="shared" si="10"/>
        <v>27580877</v>
      </c>
      <c r="G42" s="14">
        <f t="shared" si="10"/>
        <v>27137366</v>
      </c>
      <c r="H42" s="14">
        <f t="shared" si="10"/>
        <v>10679039</v>
      </c>
      <c r="I42" s="14">
        <f t="shared" si="10"/>
        <v>8121122</v>
      </c>
      <c r="J42" s="14">
        <f t="shared" si="10"/>
        <v>17270877</v>
      </c>
      <c r="K42" s="14">
        <f t="shared" si="10"/>
        <v>36071035</v>
      </c>
      <c r="L42" s="14">
        <f t="shared" si="10"/>
        <v>29033554</v>
      </c>
      <c r="M42" s="14">
        <f t="shared" si="10"/>
        <v>35593284</v>
      </c>
      <c r="N42" s="14">
        <f t="shared" si="10"/>
        <v>407760</v>
      </c>
      <c r="O42" s="14">
        <f t="shared" si="10"/>
        <v>21612838</v>
      </c>
      <c r="P42" s="14">
        <f t="shared" si="10"/>
        <v>9309922</v>
      </c>
      <c r="Q42" s="14">
        <f t="shared" si="10"/>
        <v>201129838</v>
      </c>
    </row>
    <row r="43" spans="1:18" ht="13.5" thickTop="1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/>
      <c r="O43" s="3" t="s">
        <v>55</v>
      </c>
      <c r="P43" s="3" t="s">
        <v>55</v>
      </c>
      <c r="Q43" s="3" t="s">
        <v>55</v>
      </c>
    </row>
    <row r="44" spans="1:18">
      <c r="B44" s="2">
        <v>37</v>
      </c>
      <c r="C44" t="s">
        <v>56</v>
      </c>
      <c r="D44" s="3"/>
      <c r="E44" s="3" t="s">
        <v>58</v>
      </c>
      <c r="F44" s="3" t="s">
        <v>58</v>
      </c>
      <c r="G44" s="3"/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/>
      <c r="O44" s="3" t="s">
        <v>58</v>
      </c>
      <c r="P44" s="3" t="s">
        <v>58</v>
      </c>
      <c r="Q44" s="3" t="s">
        <v>58</v>
      </c>
    </row>
    <row r="45" spans="1:18">
      <c r="B45" s="2">
        <v>38</v>
      </c>
      <c r="C45" t="s">
        <v>59</v>
      </c>
      <c r="D45" s="13"/>
      <c r="E45" s="13">
        <v>623905</v>
      </c>
      <c r="F45" s="13">
        <v>3811627</v>
      </c>
      <c r="G45" s="13"/>
      <c r="H45" s="13">
        <v>794683</v>
      </c>
      <c r="I45" s="13">
        <v>836722</v>
      </c>
      <c r="J45" s="13">
        <v>1442935</v>
      </c>
      <c r="K45" s="13">
        <v>3074339</v>
      </c>
      <c r="L45" s="13">
        <v>2668054</v>
      </c>
      <c r="M45" s="13">
        <v>5909654</v>
      </c>
      <c r="N45" s="13"/>
      <c r="O45" s="13">
        <v>2853666</v>
      </c>
      <c r="P45" s="13">
        <v>1690683</v>
      </c>
      <c r="Q45" s="13">
        <f>SUM(D45:J45)+SUM(L45:P45)</f>
        <v>20631929</v>
      </c>
    </row>
    <row r="46" spans="1:18">
      <c r="B46" s="2">
        <v>39</v>
      </c>
      <c r="C46" t="s">
        <v>60</v>
      </c>
      <c r="D46" s="13"/>
      <c r="E46" s="13">
        <v>12226</v>
      </c>
      <c r="F46" s="13">
        <v>8247</v>
      </c>
      <c r="G46" s="13"/>
      <c r="H46" s="13">
        <v>12006</v>
      </c>
      <c r="I46" s="13">
        <v>11910</v>
      </c>
      <c r="J46" s="13">
        <v>11835</v>
      </c>
      <c r="K46" s="13">
        <v>11903</v>
      </c>
      <c r="L46" s="13">
        <v>12094</v>
      </c>
      <c r="M46" s="13">
        <v>9267</v>
      </c>
      <c r="N46" s="13"/>
      <c r="O46" s="13">
        <v>9897</v>
      </c>
      <c r="P46" s="13">
        <v>8072</v>
      </c>
      <c r="Q46" s="19">
        <f>+(E46*E45+F46*F45+H46*H45+I46*I45+J46*J45+L46*L45+M46*M45+O46*O45+P46*P45)/Q45</f>
        <v>9915.1147483107379</v>
      </c>
    </row>
    <row r="47" spans="1:18">
      <c r="B47" s="2">
        <v>40</v>
      </c>
      <c r="C47" t="s">
        <v>61</v>
      </c>
      <c r="D47" s="60"/>
      <c r="E47" s="60">
        <v>14.372999999999999</v>
      </c>
      <c r="F47" s="60">
        <v>9.6549999999999994</v>
      </c>
      <c r="G47" s="60"/>
      <c r="H47" s="60">
        <v>20.707000000000001</v>
      </c>
      <c r="I47" s="60">
        <v>20.707000000000001</v>
      </c>
      <c r="J47" s="60">
        <v>20.707000000000001</v>
      </c>
      <c r="K47" s="60">
        <v>20.707000000000001</v>
      </c>
      <c r="L47" s="60">
        <v>16.803000000000001</v>
      </c>
      <c r="M47" s="60">
        <v>19.324999999999999</v>
      </c>
      <c r="N47" s="60"/>
      <c r="O47" s="60">
        <v>19.363</v>
      </c>
      <c r="P47" s="60">
        <v>11.221</v>
      </c>
      <c r="Q47" s="60"/>
    </row>
    <row r="48" spans="1:18">
      <c r="B48" s="2">
        <v>41</v>
      </c>
      <c r="C48" t="s">
        <v>62</v>
      </c>
      <c r="D48" s="60"/>
      <c r="E48" s="60">
        <v>14.768000000000001</v>
      </c>
      <c r="F48" s="60">
        <v>10.275</v>
      </c>
      <c r="G48" s="60"/>
      <c r="H48" s="60">
        <v>21.957999999999998</v>
      </c>
      <c r="I48" s="60">
        <v>21.436</v>
      </c>
      <c r="J48" s="60">
        <v>20.899000000000001</v>
      </c>
      <c r="K48" s="60">
        <v>21.318999999999999</v>
      </c>
      <c r="L48" s="60">
        <v>16.82</v>
      </c>
      <c r="M48" s="60">
        <v>19.638000000000002</v>
      </c>
      <c r="N48" s="60"/>
      <c r="O48" s="60">
        <v>19.602</v>
      </c>
      <c r="P48" s="60">
        <v>11.346</v>
      </c>
      <c r="Q48" s="60"/>
    </row>
    <row r="49" spans="2:17">
      <c r="B49" s="2">
        <v>42</v>
      </c>
      <c r="C49" t="s">
        <v>63</v>
      </c>
      <c r="D49" s="60"/>
      <c r="E49" s="60">
        <v>0.60399999999999998</v>
      </c>
      <c r="F49" s="60">
        <v>0.623</v>
      </c>
      <c r="G49" s="60"/>
      <c r="H49" s="60">
        <v>0.91500000000000004</v>
      </c>
      <c r="I49" s="60">
        <v>0.9</v>
      </c>
      <c r="J49" s="60">
        <v>0.88300000000000001</v>
      </c>
      <c r="K49" s="60">
        <v>0.89500000000000002</v>
      </c>
      <c r="L49" s="60">
        <v>0.69499999999999995</v>
      </c>
      <c r="M49" s="60">
        <v>1.06</v>
      </c>
      <c r="N49" s="60"/>
      <c r="O49" s="60">
        <v>1.018</v>
      </c>
      <c r="P49" s="60">
        <v>0.70299999999999996</v>
      </c>
      <c r="Q49" s="60"/>
    </row>
    <row r="50" spans="2:17">
      <c r="B50" s="2">
        <v>43</v>
      </c>
      <c r="C50" t="s">
        <v>64</v>
      </c>
      <c r="D50" s="60"/>
      <c r="E50" s="60">
        <v>7.0000000000000001E-3</v>
      </c>
      <c r="F50" s="60">
        <v>7.0000000000000001E-3</v>
      </c>
      <c r="G50" s="60"/>
      <c r="H50" s="60">
        <v>0.01</v>
      </c>
      <c r="I50" s="60">
        <v>0.01</v>
      </c>
      <c r="J50" s="60">
        <v>8.9999999999999993E-3</v>
      </c>
      <c r="K50" s="60">
        <v>0.01</v>
      </c>
      <c r="L50" s="60">
        <v>7.0000000000000001E-3</v>
      </c>
      <c r="M50" s="60">
        <v>1.0999999999999999E-2</v>
      </c>
      <c r="N50" s="60"/>
      <c r="O50" s="60">
        <v>1.0999999999999999E-2</v>
      </c>
      <c r="P50" s="60">
        <v>8.9999999999999993E-3</v>
      </c>
      <c r="Q50" s="60"/>
    </row>
    <row r="51" spans="2:17">
      <c r="B51" s="2">
        <v>36</v>
      </c>
      <c r="C51" t="s">
        <v>54</v>
      </c>
      <c r="D51" s="3"/>
      <c r="E51" s="3"/>
      <c r="F51" s="3"/>
      <c r="G51" s="3" t="s">
        <v>65</v>
      </c>
      <c r="H51" s="3"/>
      <c r="I51" s="3"/>
      <c r="J51" s="3"/>
      <c r="K51" s="3"/>
      <c r="L51" s="3"/>
      <c r="M51" s="3"/>
      <c r="N51" s="3" t="s">
        <v>65</v>
      </c>
      <c r="O51" s="3"/>
      <c r="Q51" s="3" t="s">
        <v>65</v>
      </c>
    </row>
    <row r="52" spans="2:17">
      <c r="B52" s="2">
        <v>37</v>
      </c>
      <c r="C52" t="s">
        <v>56</v>
      </c>
      <c r="D52" s="3"/>
      <c r="E52" s="3"/>
      <c r="F52" s="3"/>
      <c r="G52" s="3" t="s">
        <v>66</v>
      </c>
      <c r="H52" s="3"/>
      <c r="I52" s="3"/>
      <c r="J52" s="3"/>
      <c r="K52" s="3"/>
      <c r="L52" s="3"/>
      <c r="M52" s="3"/>
      <c r="N52" s="3" t="s">
        <v>66</v>
      </c>
      <c r="O52" s="3"/>
      <c r="Q52" s="3" t="s">
        <v>66</v>
      </c>
    </row>
    <row r="53" spans="2:17">
      <c r="B53" s="2">
        <v>38</v>
      </c>
      <c r="C53" t="s">
        <v>59</v>
      </c>
      <c r="D53" s="13"/>
      <c r="E53" s="13"/>
      <c r="F53" s="13"/>
      <c r="G53" s="13">
        <v>11514747</v>
      </c>
      <c r="H53" s="13"/>
      <c r="I53" s="13"/>
      <c r="J53" s="13"/>
      <c r="K53" s="13"/>
      <c r="L53" s="13"/>
      <c r="M53" s="13"/>
      <c r="N53" s="13">
        <v>568820</v>
      </c>
      <c r="O53" s="13"/>
      <c r="Q53" s="55">
        <f>SUM(D53:J53)+SUM(L53:P53)</f>
        <v>12083567</v>
      </c>
    </row>
    <row r="54" spans="2:17">
      <c r="B54" s="2">
        <v>39</v>
      </c>
      <c r="C54" t="s">
        <v>60</v>
      </c>
      <c r="D54" s="13"/>
      <c r="E54" s="13"/>
      <c r="F54" s="13"/>
      <c r="G54" s="13">
        <v>1053</v>
      </c>
      <c r="H54" s="13"/>
      <c r="I54" s="13"/>
      <c r="J54" s="13"/>
      <c r="K54" s="13"/>
      <c r="L54" s="13"/>
      <c r="M54" s="13"/>
      <c r="N54" s="13">
        <v>1053</v>
      </c>
      <c r="O54" s="13"/>
      <c r="Q54" s="19">
        <f>+(G54*G53+N54*N53)/Q53</f>
        <v>1053</v>
      </c>
    </row>
    <row r="55" spans="2:17">
      <c r="B55" s="2">
        <v>40</v>
      </c>
      <c r="C55" t="s">
        <v>61</v>
      </c>
      <c r="D55" s="60"/>
      <c r="E55" s="60"/>
      <c r="F55" s="60"/>
      <c r="G55" s="60">
        <v>0</v>
      </c>
      <c r="H55" s="60"/>
      <c r="I55" s="60"/>
      <c r="J55" s="60"/>
      <c r="K55" s="60"/>
      <c r="L55" s="60"/>
      <c r="M55" s="60"/>
      <c r="N55" s="60">
        <v>0</v>
      </c>
      <c r="O55" s="60"/>
      <c r="P55" s="60"/>
      <c r="Q55" s="60"/>
    </row>
    <row r="56" spans="2:17">
      <c r="B56" s="2">
        <v>41</v>
      </c>
      <c r="C56" t="s">
        <v>62</v>
      </c>
      <c r="D56" s="60"/>
      <c r="E56" s="60"/>
      <c r="F56" s="60"/>
      <c r="G56" s="60">
        <v>5.9909999999999997</v>
      </c>
      <c r="H56" s="60"/>
      <c r="I56" s="60"/>
      <c r="J56" s="60"/>
      <c r="K56" s="60"/>
      <c r="L56" s="60"/>
      <c r="M56" s="60"/>
      <c r="N56" s="60">
        <v>3.3159999999999998</v>
      </c>
      <c r="O56" s="60"/>
      <c r="P56" s="60"/>
      <c r="Q56" s="60"/>
    </row>
    <row r="57" spans="2:17">
      <c r="B57" s="2">
        <v>42</v>
      </c>
      <c r="C57" t="s">
        <v>63</v>
      </c>
      <c r="D57" s="60"/>
      <c r="E57" s="60"/>
      <c r="F57" s="60"/>
      <c r="G57" s="60">
        <v>5.69</v>
      </c>
      <c r="H57" s="60"/>
      <c r="I57" s="60"/>
      <c r="J57" s="60"/>
      <c r="K57" s="60"/>
      <c r="L57" s="60"/>
      <c r="M57" s="60"/>
      <c r="N57" s="60">
        <v>3.149</v>
      </c>
      <c r="O57" s="60"/>
      <c r="P57" s="60"/>
      <c r="Q57" s="60"/>
    </row>
    <row r="58" spans="2:17">
      <c r="B58" s="2">
        <v>43</v>
      </c>
      <c r="C58" t="s">
        <v>64</v>
      </c>
      <c r="D58" s="60"/>
      <c r="E58" s="60"/>
      <c r="F58" s="60"/>
      <c r="G58" s="60">
        <v>7.0000000000000007E-2</v>
      </c>
      <c r="H58" s="60"/>
      <c r="I58" s="60"/>
      <c r="J58" s="60"/>
      <c r="K58" s="60"/>
      <c r="L58" s="60"/>
      <c r="M58" s="60"/>
      <c r="N58" s="60">
        <v>5.8999999999999997E-2</v>
      </c>
      <c r="O58" s="60"/>
      <c r="P58" s="60"/>
      <c r="Q58" s="60"/>
    </row>
    <row r="59" spans="2:17">
      <c r="B59" s="2">
        <v>36</v>
      </c>
      <c r="C59" t="s">
        <v>54</v>
      </c>
      <c r="D59" s="60"/>
      <c r="E59" s="61" t="s">
        <v>67</v>
      </c>
      <c r="F59" s="61" t="s">
        <v>67</v>
      </c>
      <c r="G59" s="3"/>
      <c r="H59" s="3" t="s">
        <v>67</v>
      </c>
      <c r="I59" s="61" t="s">
        <v>67</v>
      </c>
      <c r="J59" s="61" t="s">
        <v>67</v>
      </c>
      <c r="K59" s="61" t="s">
        <v>67</v>
      </c>
      <c r="L59" s="61" t="s">
        <v>67</v>
      </c>
      <c r="M59" s="61" t="s">
        <v>67</v>
      </c>
      <c r="N59" s="3"/>
      <c r="O59" s="3" t="s">
        <v>67</v>
      </c>
      <c r="P59" s="3" t="s">
        <v>67</v>
      </c>
      <c r="Q59" s="3" t="s">
        <v>67</v>
      </c>
    </row>
    <row r="60" spans="2:17">
      <c r="B60" s="2">
        <v>37</v>
      </c>
      <c r="C60" t="s">
        <v>56</v>
      </c>
      <c r="D60" s="60"/>
      <c r="E60" s="61" t="s">
        <v>73</v>
      </c>
      <c r="F60" s="61" t="s">
        <v>73</v>
      </c>
      <c r="G60" s="3"/>
      <c r="H60" s="3" t="s">
        <v>73</v>
      </c>
      <c r="I60" s="61" t="s">
        <v>73</v>
      </c>
      <c r="J60" s="61" t="s">
        <v>73</v>
      </c>
      <c r="K60" s="61" t="s">
        <v>73</v>
      </c>
      <c r="L60" s="61" t="s">
        <v>73</v>
      </c>
      <c r="M60" s="61" t="s">
        <v>73</v>
      </c>
      <c r="N60" s="3"/>
      <c r="O60" s="3" t="s">
        <v>73</v>
      </c>
      <c r="P60" s="3" t="s">
        <v>73</v>
      </c>
      <c r="Q60" s="3" t="s">
        <v>70</v>
      </c>
    </row>
    <row r="61" spans="2:17">
      <c r="B61" s="2">
        <v>38</v>
      </c>
      <c r="C61" t="s">
        <v>59</v>
      </c>
      <c r="D61" s="62"/>
      <c r="E61" s="62">
        <v>1822</v>
      </c>
      <c r="F61" s="62">
        <v>8944</v>
      </c>
      <c r="G61" s="55"/>
      <c r="H61" s="55">
        <v>6082</v>
      </c>
      <c r="I61" s="62">
        <v>4406</v>
      </c>
      <c r="J61" s="62">
        <v>7629</v>
      </c>
      <c r="K61" s="55">
        <v>18117</v>
      </c>
      <c r="L61" s="62">
        <v>23213</v>
      </c>
      <c r="M61" s="62">
        <v>26049</v>
      </c>
      <c r="N61" s="55"/>
      <c r="O61" s="55">
        <v>8326</v>
      </c>
      <c r="P61" s="55">
        <v>4382</v>
      </c>
      <c r="Q61" s="13">
        <f>SUM(D61:J61)+SUM(L61:P61)</f>
        <v>90853</v>
      </c>
    </row>
    <row r="62" spans="2:17">
      <c r="B62" s="2">
        <v>39</v>
      </c>
      <c r="C62" t="s">
        <v>60</v>
      </c>
      <c r="D62" s="62"/>
      <c r="E62" s="62">
        <v>140000</v>
      </c>
      <c r="F62" s="62">
        <v>140000</v>
      </c>
      <c r="G62" s="55"/>
      <c r="H62" s="55">
        <v>140000</v>
      </c>
      <c r="I62" s="62">
        <v>140000</v>
      </c>
      <c r="J62" s="62">
        <v>140000</v>
      </c>
      <c r="K62" s="62">
        <v>140000</v>
      </c>
      <c r="L62" s="62">
        <v>140000</v>
      </c>
      <c r="M62" s="62">
        <v>140000</v>
      </c>
      <c r="N62" s="55"/>
      <c r="O62" s="55">
        <v>140000</v>
      </c>
      <c r="P62" s="55">
        <v>140000</v>
      </c>
      <c r="Q62" s="19">
        <f>+(E62*E61+F62*F61+H62*H61+I62*I61+J62*J61+L62*L61+M62*M61+O62*O61+P62*P61)/Q61</f>
        <v>140000</v>
      </c>
    </row>
    <row r="63" spans="2:17">
      <c r="B63" s="2">
        <v>40</v>
      </c>
      <c r="C63" t="s">
        <v>61</v>
      </c>
      <c r="D63" s="60"/>
      <c r="E63" s="60">
        <v>41.597000000000001</v>
      </c>
      <c r="F63" s="60">
        <v>45.371000000000002</v>
      </c>
      <c r="G63" s="60"/>
      <c r="H63" s="60">
        <v>43.393000000000001</v>
      </c>
      <c r="I63" s="60">
        <v>43.393000000000001</v>
      </c>
      <c r="J63" s="60">
        <v>43.393000000000001</v>
      </c>
      <c r="K63" s="60">
        <v>43.393000000000001</v>
      </c>
      <c r="L63" s="60">
        <v>42.183</v>
      </c>
      <c r="M63" s="60">
        <v>44.273000000000003</v>
      </c>
      <c r="N63" s="60"/>
      <c r="O63" s="60">
        <v>44.491</v>
      </c>
      <c r="P63" s="60">
        <v>41.545999999999999</v>
      </c>
      <c r="Q63" s="60"/>
    </row>
    <row r="64" spans="2:17">
      <c r="B64" s="2">
        <v>41</v>
      </c>
      <c r="C64" t="s">
        <v>62</v>
      </c>
      <c r="D64" s="60"/>
      <c r="E64" s="60">
        <v>41.597000000000001</v>
      </c>
      <c r="F64" s="60">
        <v>45.371000000000002</v>
      </c>
      <c r="G64" s="60"/>
      <c r="H64" s="60">
        <v>43.393000000000001</v>
      </c>
      <c r="I64" s="60">
        <v>43.393000000000001</v>
      </c>
      <c r="J64" s="60">
        <v>43.393000000000001</v>
      </c>
      <c r="K64" s="60">
        <v>43.393000000000001</v>
      </c>
      <c r="L64" s="60">
        <v>42.183</v>
      </c>
      <c r="M64" s="60">
        <v>44.273000000000003</v>
      </c>
      <c r="N64" s="60"/>
      <c r="O64" s="60">
        <v>44.491</v>
      </c>
      <c r="P64" s="60">
        <v>41.545999999999999</v>
      </c>
      <c r="Q64" s="60"/>
    </row>
    <row r="65" spans="2:18">
      <c r="B65" s="2">
        <v>42</v>
      </c>
      <c r="C65" t="s">
        <v>63</v>
      </c>
      <c r="D65" s="60"/>
      <c r="E65" s="60">
        <v>7.0739999999999998</v>
      </c>
      <c r="F65" s="60">
        <v>7.7160000000000002</v>
      </c>
      <c r="G65" s="60"/>
      <c r="H65" s="60">
        <v>7.2119999999999997</v>
      </c>
      <c r="I65" s="60">
        <v>7.181</v>
      </c>
      <c r="J65" s="60">
        <v>7.6289999999999996</v>
      </c>
      <c r="K65" s="60">
        <v>7.38</v>
      </c>
      <c r="L65" s="60">
        <v>7.1740000000000004</v>
      </c>
      <c r="M65" s="60">
        <v>7.5289999999999999</v>
      </c>
      <c r="N65" s="60"/>
      <c r="O65" s="60">
        <v>7.5670000000000002</v>
      </c>
      <c r="P65" s="60">
        <v>7.0659999999999998</v>
      </c>
      <c r="Q65" s="60"/>
    </row>
    <row r="66" spans="2:18">
      <c r="B66" s="2">
        <v>43</v>
      </c>
      <c r="C66" t="s">
        <v>64</v>
      </c>
      <c r="D66" s="60"/>
      <c r="E66" s="60">
        <v>0</v>
      </c>
      <c r="F66" s="60">
        <v>0</v>
      </c>
      <c r="G66" s="60"/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/>
      <c r="O66" s="60">
        <v>0</v>
      </c>
      <c r="P66" s="60">
        <v>0</v>
      </c>
      <c r="Q66" s="60"/>
    </row>
    <row r="67" spans="2:18" ht="13.5" thickBot="1">
      <c r="B67" s="2">
        <v>44</v>
      </c>
      <c r="C67" s="23" t="s">
        <v>71</v>
      </c>
      <c r="D67" s="24">
        <f t="shared" ref="D67:N67" si="11">+((D45*2000*D46)+(D53*1000*D54)+(D62*42*D61))/D13</f>
        <v>0</v>
      </c>
      <c r="E67" s="24">
        <f t="shared" si="11"/>
        <v>11121.345960377792</v>
      </c>
      <c r="F67" s="24">
        <f t="shared" si="11"/>
        <v>11168.730331933077</v>
      </c>
      <c r="G67" s="24">
        <f t="shared" si="11"/>
        <v>12279.019778036354</v>
      </c>
      <c r="H67" s="24">
        <f t="shared" si="11"/>
        <v>10612.82617066065</v>
      </c>
      <c r="I67" s="24">
        <f t="shared" si="11"/>
        <v>10474.852072807284</v>
      </c>
      <c r="J67" s="24">
        <f t="shared" si="11"/>
        <v>10577.961083247888</v>
      </c>
      <c r="K67" s="24">
        <f t="shared" si="11"/>
        <v>10561.700696219175</v>
      </c>
      <c r="L67" s="24">
        <f t="shared" si="11"/>
        <v>10360.833935900058</v>
      </c>
      <c r="M67" s="24">
        <f t="shared" si="11"/>
        <v>10477.642404598051</v>
      </c>
      <c r="N67" s="24">
        <f t="shared" si="11"/>
        <v>18727.68220617203</v>
      </c>
      <c r="O67" s="24">
        <f>+((O45*2000*O46)+(O53*1000*O54)+(O62*42*O61))/O13</f>
        <v>10567.780134837543</v>
      </c>
      <c r="P67" s="24">
        <f>+((P45*2000*P46)+(P53*1000*P54)+(P62*42*P61))/P13</f>
        <v>12132.492343738411</v>
      </c>
      <c r="Q67" s="24">
        <f>+((Q45*2000*Q46)+(Q53*1000*Q54)+(Q62*42*Q61))/Q13</f>
        <v>10712.523605010345</v>
      </c>
    </row>
    <row r="68" spans="2:18" ht="13.5" thickTop="1">
      <c r="R68" s="66"/>
    </row>
  </sheetData>
  <phoneticPr fontId="0" type="noConversion"/>
  <pageMargins left="0.5" right="0.5" top="1" bottom="0.75" header="0.5" footer="0.5"/>
  <pageSetup scale="46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="75" workbookViewId="0">
      <pane xSplit="3" ySplit="1" topLeftCell="J17" activePane="bottomRight" state="frozen"/>
      <selection activeCell="T1" sqref="T1:T65536"/>
      <selection pane="topRight" activeCell="T1" sqref="T1:T65536"/>
      <selection pane="bottomLeft" activeCell="T1" sqref="T1:T65536"/>
      <selection pane="bottomRight" activeCell="D67" sqref="D67:R67"/>
    </sheetView>
  </sheetViews>
  <sheetFormatPr defaultRowHeight="12.75"/>
  <cols>
    <col min="2" max="2" width="8.85546875" customWidth="1"/>
    <col min="3" max="3" width="46.7109375" bestFit="1" customWidth="1"/>
    <col min="4" max="19" width="14.7109375" customWidth="1"/>
  </cols>
  <sheetData>
    <row r="1" spans="1:20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85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84</v>
      </c>
      <c r="R1" s="1" t="s">
        <v>12</v>
      </c>
      <c r="S1" s="1" t="s">
        <v>13</v>
      </c>
      <c r="T1" s="1" t="s">
        <v>98</v>
      </c>
    </row>
    <row r="2" spans="1:20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81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16</v>
      </c>
      <c r="O2" s="3" t="s">
        <v>81</v>
      </c>
      <c r="P2" s="3" t="s">
        <v>16</v>
      </c>
      <c r="Q2" s="3" t="s">
        <v>81</v>
      </c>
      <c r="R2" s="3" t="s">
        <v>16</v>
      </c>
      <c r="S2" s="3"/>
    </row>
    <row r="3" spans="1:20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82</v>
      </c>
      <c r="H3" s="3" t="s">
        <v>82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20</v>
      </c>
      <c r="N3" s="3" t="s">
        <v>21</v>
      </c>
      <c r="O3" s="3" t="s">
        <v>20</v>
      </c>
      <c r="P3" s="3" t="s">
        <v>20</v>
      </c>
      <c r="Q3" s="3" t="s">
        <v>82</v>
      </c>
      <c r="R3" s="3" t="s">
        <v>22</v>
      </c>
      <c r="S3" s="3"/>
    </row>
    <row r="4" spans="1:20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2002</v>
      </c>
      <c r="I4">
        <v>1978</v>
      </c>
      <c r="J4">
        <v>1980</v>
      </c>
      <c r="K4">
        <v>1983</v>
      </c>
      <c r="L4">
        <v>1978</v>
      </c>
      <c r="M4">
        <v>1974</v>
      </c>
      <c r="N4">
        <v>1974</v>
      </c>
      <c r="O4">
        <v>1972</v>
      </c>
      <c r="P4">
        <v>1963</v>
      </c>
      <c r="Q4">
        <v>2002</v>
      </c>
      <c r="R4">
        <v>1978</v>
      </c>
    </row>
    <row r="5" spans="1:20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2002</v>
      </c>
      <c r="I5">
        <v>1978</v>
      </c>
      <c r="J5">
        <v>1980</v>
      </c>
      <c r="K5">
        <v>1983</v>
      </c>
      <c r="L5">
        <v>1983</v>
      </c>
      <c r="M5">
        <v>1977</v>
      </c>
      <c r="N5">
        <v>1979</v>
      </c>
      <c r="O5">
        <v>1972</v>
      </c>
      <c r="P5">
        <v>1971</v>
      </c>
      <c r="Q5">
        <v>2002</v>
      </c>
      <c r="R5">
        <v>1978</v>
      </c>
    </row>
    <row r="6" spans="1:20">
      <c r="B6" s="2">
        <v>5</v>
      </c>
      <c r="C6" t="s">
        <v>25</v>
      </c>
      <c r="D6" s="54">
        <v>26</v>
      </c>
      <c r="E6" s="54">
        <v>188.6</v>
      </c>
      <c r="F6" s="54">
        <v>816.7</v>
      </c>
      <c r="G6" s="54">
        <v>251.6</v>
      </c>
      <c r="H6" s="54">
        <v>141</v>
      </c>
      <c r="I6" s="54">
        <v>472.5</v>
      </c>
      <c r="J6" s="54">
        <v>472.5</v>
      </c>
      <c r="K6" s="54">
        <v>495.5</v>
      </c>
      <c r="L6" s="54">
        <v>1440.5</v>
      </c>
      <c r="M6" s="54">
        <v>996</v>
      </c>
      <c r="N6" s="54">
        <v>2311.1999999999998</v>
      </c>
      <c r="O6" s="54">
        <v>16</v>
      </c>
      <c r="P6" s="54">
        <v>707.2</v>
      </c>
      <c r="Q6" s="54">
        <v>217</v>
      </c>
      <c r="R6" s="54">
        <v>362</v>
      </c>
      <c r="S6" s="54">
        <f>SUM(D6:K6)+SUM(M6:R6)</f>
        <v>7473.7999999999993</v>
      </c>
    </row>
    <row r="7" spans="1:20">
      <c r="B7" s="2">
        <v>6</v>
      </c>
      <c r="C7" t="s">
        <v>26</v>
      </c>
      <c r="D7" s="55">
        <v>23</v>
      </c>
      <c r="E7" s="55">
        <v>177</v>
      </c>
      <c r="F7" s="55">
        <v>762</v>
      </c>
      <c r="G7" s="55">
        <v>218</v>
      </c>
      <c r="H7" s="55">
        <v>133</v>
      </c>
      <c r="I7" s="55">
        <v>405</v>
      </c>
      <c r="J7" s="55">
        <v>265</v>
      </c>
      <c r="K7" s="55">
        <v>461</v>
      </c>
      <c r="L7" s="55">
        <v>1311</v>
      </c>
      <c r="M7" s="55">
        <v>896</v>
      </c>
      <c r="N7" s="55">
        <v>1404</v>
      </c>
      <c r="O7" s="55">
        <v>16</v>
      </c>
      <c r="P7" s="55">
        <v>719</v>
      </c>
      <c r="Q7" s="55">
        <v>218</v>
      </c>
      <c r="R7" s="55">
        <v>280</v>
      </c>
      <c r="S7" s="56">
        <f>SUM(D7:K7)+SUM(M7:R7)</f>
        <v>5977</v>
      </c>
    </row>
    <row r="8" spans="1:20">
      <c r="B8" s="2">
        <v>7</v>
      </c>
      <c r="C8" t="s">
        <v>27</v>
      </c>
      <c r="D8" s="55">
        <v>8599</v>
      </c>
      <c r="E8" s="55">
        <v>8653</v>
      </c>
      <c r="F8" s="55">
        <v>8760</v>
      </c>
      <c r="G8" s="55">
        <v>6285</v>
      </c>
      <c r="H8" s="55">
        <v>3651</v>
      </c>
      <c r="I8" s="55">
        <v>8031</v>
      </c>
      <c r="J8" s="55">
        <v>6782</v>
      </c>
      <c r="K8" s="55">
        <v>8099</v>
      </c>
      <c r="L8" s="55">
        <v>8760</v>
      </c>
      <c r="M8" s="55">
        <v>8510</v>
      </c>
      <c r="N8" s="55">
        <v>8760</v>
      </c>
      <c r="O8" s="55">
        <v>6127</v>
      </c>
      <c r="P8" s="55">
        <v>8760</v>
      </c>
      <c r="Q8" s="55">
        <v>2493</v>
      </c>
      <c r="R8" s="55">
        <v>8570</v>
      </c>
      <c r="S8" s="55"/>
    </row>
    <row r="9" spans="1:20">
      <c r="B9" s="2">
        <v>8</v>
      </c>
      <c r="C9" t="s">
        <v>28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/>
    </row>
    <row r="10" spans="1:20">
      <c r="B10" s="2">
        <v>9</v>
      </c>
      <c r="C10" t="s">
        <v>29</v>
      </c>
      <c r="D10" s="55">
        <v>23</v>
      </c>
      <c r="E10" s="55">
        <v>175</v>
      </c>
      <c r="F10" s="55">
        <v>762</v>
      </c>
      <c r="G10" s="55">
        <v>235</v>
      </c>
      <c r="H10" s="55">
        <v>131</v>
      </c>
      <c r="I10" s="55">
        <v>430</v>
      </c>
      <c r="J10" s="55">
        <v>430</v>
      </c>
      <c r="K10" s="55">
        <v>460</v>
      </c>
      <c r="L10" s="55">
        <v>1320</v>
      </c>
      <c r="M10" s="55">
        <v>895</v>
      </c>
      <c r="N10" s="55">
        <v>2120</v>
      </c>
      <c r="O10" s="55">
        <v>14</v>
      </c>
      <c r="P10" s="55">
        <v>700</v>
      </c>
      <c r="Q10" s="55">
        <v>185</v>
      </c>
      <c r="R10" s="55">
        <v>335</v>
      </c>
      <c r="S10" s="56">
        <f t="shared" ref="S10:S34" si="0">SUM(D10:K10)+SUM(M10:R10)</f>
        <v>6895</v>
      </c>
    </row>
    <row r="11" spans="1:20">
      <c r="B11" s="2">
        <v>10</v>
      </c>
      <c r="C11" t="s">
        <v>30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6">
        <f t="shared" si="0"/>
        <v>0</v>
      </c>
    </row>
    <row r="12" spans="1:20">
      <c r="B12" s="2">
        <v>11</v>
      </c>
      <c r="C12" t="s">
        <v>31</v>
      </c>
      <c r="D12" s="55">
        <v>13</v>
      </c>
      <c r="E12" s="55">
        <v>75</v>
      </c>
      <c r="F12" s="55">
        <v>219</v>
      </c>
      <c r="G12" s="55">
        <v>37</v>
      </c>
      <c r="H12" s="55">
        <v>0</v>
      </c>
      <c r="I12" s="55">
        <v>77</v>
      </c>
      <c r="J12" s="55">
        <v>77</v>
      </c>
      <c r="K12" s="55">
        <v>77</v>
      </c>
      <c r="L12" s="55">
        <v>231</v>
      </c>
      <c r="M12" s="55">
        <v>162</v>
      </c>
      <c r="N12" s="55">
        <v>359</v>
      </c>
      <c r="O12" s="55">
        <v>6</v>
      </c>
      <c r="P12" s="55">
        <v>153</v>
      </c>
      <c r="Q12" s="55">
        <v>10</v>
      </c>
      <c r="R12" s="55">
        <v>71</v>
      </c>
      <c r="S12" s="56">
        <f t="shared" si="0"/>
        <v>1336</v>
      </c>
    </row>
    <row r="13" spans="1:20">
      <c r="B13" s="2">
        <v>12</v>
      </c>
      <c r="C13" s="7" t="s">
        <v>32</v>
      </c>
      <c r="D13" s="57">
        <v>184449000</v>
      </c>
      <c r="E13" s="57">
        <v>1323395000</v>
      </c>
      <c r="F13" s="57">
        <v>5759784000</v>
      </c>
      <c r="G13" s="57">
        <v>495453000</v>
      </c>
      <c r="H13" s="57">
        <v>162366000</v>
      </c>
      <c r="I13" s="57">
        <v>3027001000</v>
      </c>
      <c r="J13" s="57">
        <v>1670598000</v>
      </c>
      <c r="K13" s="57">
        <v>3418272000</v>
      </c>
      <c r="L13" s="57">
        <v>8115871000</v>
      </c>
      <c r="M13" s="57">
        <v>5977919000</v>
      </c>
      <c r="N13" s="57">
        <v>9630099000</v>
      </c>
      <c r="O13" s="57">
        <v>80803000</v>
      </c>
      <c r="P13" s="57">
        <v>5019304000</v>
      </c>
      <c r="Q13" s="57">
        <v>373926000</v>
      </c>
      <c r="R13" s="57">
        <v>2289062000</v>
      </c>
      <c r="S13" s="57">
        <f t="shared" si="0"/>
        <v>39412431000</v>
      </c>
    </row>
    <row r="14" spans="1:20">
      <c r="B14" s="2">
        <v>13</v>
      </c>
      <c r="C14" t="s">
        <v>33</v>
      </c>
      <c r="D14" s="55">
        <v>31026429</v>
      </c>
      <c r="E14" s="55">
        <v>956546</v>
      </c>
      <c r="F14" s="55">
        <v>10417291</v>
      </c>
      <c r="G14" s="55">
        <v>1020271</v>
      </c>
      <c r="H14" s="55">
        <v>0</v>
      </c>
      <c r="I14" s="55">
        <v>9646568</v>
      </c>
      <c r="J14" s="55">
        <v>9646568</v>
      </c>
      <c r="K14" s="55">
        <v>10253198</v>
      </c>
      <c r="L14" s="55">
        <v>29546333</v>
      </c>
      <c r="M14" s="55">
        <v>2405337</v>
      </c>
      <c r="N14" s="55">
        <v>1146361</v>
      </c>
      <c r="O14" s="55">
        <v>635</v>
      </c>
      <c r="P14" s="55">
        <v>458248</v>
      </c>
      <c r="Q14" s="55">
        <v>0</v>
      </c>
      <c r="R14" s="55">
        <v>210526</v>
      </c>
      <c r="S14" s="55">
        <f t="shared" si="0"/>
        <v>77187978</v>
      </c>
    </row>
    <row r="15" spans="1:20">
      <c r="B15" s="2">
        <v>14</v>
      </c>
      <c r="C15" t="s">
        <v>34</v>
      </c>
      <c r="D15" s="55">
        <v>6150130</v>
      </c>
      <c r="E15" s="55">
        <v>10867218</v>
      </c>
      <c r="F15" s="55">
        <v>47257355</v>
      </c>
      <c r="G15" s="55">
        <v>13415332</v>
      </c>
      <c r="H15" s="55">
        <v>0</v>
      </c>
      <c r="I15" s="55">
        <v>60088408</v>
      </c>
      <c r="J15" s="55">
        <v>49284908</v>
      </c>
      <c r="K15" s="55">
        <v>88364297</v>
      </c>
      <c r="L15" s="55">
        <v>197737614</v>
      </c>
      <c r="M15" s="55">
        <v>94498627</v>
      </c>
      <c r="N15" s="55">
        <v>132803837</v>
      </c>
      <c r="O15" s="55">
        <v>204044</v>
      </c>
      <c r="P15" s="55">
        <v>55589785</v>
      </c>
      <c r="Q15" s="55">
        <v>0</v>
      </c>
      <c r="R15" s="55">
        <v>48028460</v>
      </c>
      <c r="S15" s="55">
        <f t="shared" si="0"/>
        <v>606552401</v>
      </c>
    </row>
    <row r="16" spans="1:20">
      <c r="B16" s="2">
        <v>15</v>
      </c>
      <c r="C16" t="s">
        <v>35</v>
      </c>
      <c r="D16" s="55">
        <v>33073388</v>
      </c>
      <c r="E16" s="55">
        <v>66860399</v>
      </c>
      <c r="F16" s="55">
        <v>329026863</v>
      </c>
      <c r="G16" s="55">
        <v>54710346</v>
      </c>
      <c r="H16" s="55">
        <v>70276509</v>
      </c>
      <c r="I16" s="55">
        <v>211074253</v>
      </c>
      <c r="J16" s="55">
        <v>146286297</v>
      </c>
      <c r="K16" s="55">
        <v>373875813</v>
      </c>
      <c r="L16" s="55">
        <v>731236363</v>
      </c>
      <c r="M16" s="55">
        <v>324856385</v>
      </c>
      <c r="N16" s="55">
        <v>672352890</v>
      </c>
      <c r="O16" s="55">
        <v>4067990</v>
      </c>
      <c r="P16" s="55">
        <v>268469813</v>
      </c>
      <c r="Q16" s="55">
        <v>0</v>
      </c>
      <c r="R16" s="55">
        <v>248617252</v>
      </c>
      <c r="S16" s="55">
        <f t="shared" si="0"/>
        <v>2803548198</v>
      </c>
    </row>
    <row r="17" spans="1:20">
      <c r="B17" s="2">
        <v>16</v>
      </c>
      <c r="C17" t="s">
        <v>91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20" ht="13.5" thickBot="1">
      <c r="B18" s="2">
        <v>17</v>
      </c>
      <c r="C18" s="9" t="s">
        <v>36</v>
      </c>
      <c r="D18" s="58">
        <f t="shared" ref="D18:R18" si="1">SUM(D14:D16)</f>
        <v>70249947</v>
      </c>
      <c r="E18" s="58">
        <f t="shared" si="1"/>
        <v>78684163</v>
      </c>
      <c r="F18" s="58">
        <f t="shared" si="1"/>
        <v>386701509</v>
      </c>
      <c r="G18" s="58">
        <f t="shared" si="1"/>
        <v>69145949</v>
      </c>
      <c r="H18" s="58"/>
      <c r="I18" s="58">
        <f t="shared" si="1"/>
        <v>280809229</v>
      </c>
      <c r="J18" s="58">
        <f t="shared" si="1"/>
        <v>205217773</v>
      </c>
      <c r="K18" s="58">
        <f t="shared" si="1"/>
        <v>472493308</v>
      </c>
      <c r="L18" s="58">
        <f t="shared" si="1"/>
        <v>958520310</v>
      </c>
      <c r="M18" s="58">
        <f t="shared" si="1"/>
        <v>421760349</v>
      </c>
      <c r="N18" s="58">
        <f t="shared" si="1"/>
        <v>806303088</v>
      </c>
      <c r="O18" s="58">
        <f t="shared" si="1"/>
        <v>4272669</v>
      </c>
      <c r="P18" s="58">
        <f t="shared" si="1"/>
        <v>324517846</v>
      </c>
      <c r="Q18" s="58"/>
      <c r="R18" s="58">
        <f t="shared" si="1"/>
        <v>296856238</v>
      </c>
      <c r="S18" s="58">
        <f>SUM(D18:K18)+SUM(M18:R18)</f>
        <v>3417012068</v>
      </c>
    </row>
    <row r="19" spans="1:20" ht="13.5" thickTop="1">
      <c r="B19" s="2">
        <v>18</v>
      </c>
      <c r="C19" s="11" t="s">
        <v>90</v>
      </c>
      <c r="D19" s="59">
        <f>+D18/(D7*1000)</f>
        <v>3054.3455217391306</v>
      </c>
      <c r="E19" s="59">
        <f>+E18/(E7*1000)</f>
        <v>444.54329378531071</v>
      </c>
      <c r="F19" s="59">
        <f>+F18/(F7*1000)</f>
        <v>507.48229527559056</v>
      </c>
      <c r="G19" s="59">
        <f>+G18/(G7*1000)</f>
        <v>317.18325229357799</v>
      </c>
      <c r="H19" s="59">
        <f>+H18/(H6*1000)</f>
        <v>0</v>
      </c>
      <c r="I19" s="59">
        <f t="shared" ref="I19:S19" si="2">+I18/(I6*1000)</f>
        <v>594.30524656084651</v>
      </c>
      <c r="J19" s="59">
        <f t="shared" si="2"/>
        <v>434.32332910052912</v>
      </c>
      <c r="K19" s="59">
        <f t="shared" si="2"/>
        <v>953.56873461150349</v>
      </c>
      <c r="L19" s="59">
        <f t="shared" si="2"/>
        <v>665.40805970149256</v>
      </c>
      <c r="M19" s="59">
        <f t="shared" si="2"/>
        <v>423.45416566265061</v>
      </c>
      <c r="N19" s="59">
        <f t="shared" si="2"/>
        <v>348.8677258566978</v>
      </c>
      <c r="O19" s="59">
        <f t="shared" si="2"/>
        <v>267.04181249999999</v>
      </c>
      <c r="P19" s="59">
        <f t="shared" si="2"/>
        <v>458.87704468325791</v>
      </c>
      <c r="Q19" s="59">
        <f t="shared" si="2"/>
        <v>0</v>
      </c>
      <c r="R19" s="59">
        <f t="shared" si="2"/>
        <v>820.04485635359117</v>
      </c>
      <c r="S19" s="59">
        <f t="shared" si="2"/>
        <v>457.19875672348746</v>
      </c>
    </row>
    <row r="20" spans="1:20">
      <c r="A20">
        <v>500</v>
      </c>
      <c r="B20" s="2">
        <v>19</v>
      </c>
      <c r="C20" t="s">
        <v>99</v>
      </c>
      <c r="D20" s="13">
        <v>1062</v>
      </c>
      <c r="E20" s="13">
        <v>139579</v>
      </c>
      <c r="F20" s="13">
        <v>183357</v>
      </c>
      <c r="G20" s="13">
        <v>-160342</v>
      </c>
      <c r="H20" s="13">
        <v>0</v>
      </c>
      <c r="I20" s="13">
        <v>43515</v>
      </c>
      <c r="J20" s="13">
        <v>43515</v>
      </c>
      <c r="K20" s="13">
        <v>43515</v>
      </c>
      <c r="L20" s="13">
        <v>130544</v>
      </c>
      <c r="M20" s="13">
        <v>13527</v>
      </c>
      <c r="N20" s="13">
        <v>3993621</v>
      </c>
      <c r="O20" s="13">
        <v>1401</v>
      </c>
      <c r="P20" s="13">
        <v>415967</v>
      </c>
      <c r="Q20" s="13">
        <v>0</v>
      </c>
      <c r="R20" s="13">
        <v>1659328</v>
      </c>
      <c r="S20" s="13">
        <f t="shared" si="0"/>
        <v>6378045</v>
      </c>
      <c r="T20">
        <v>500</v>
      </c>
    </row>
    <row r="21" spans="1:20">
      <c r="A21">
        <v>501</v>
      </c>
      <c r="B21" s="2">
        <v>20</v>
      </c>
      <c r="C21" t="s">
        <v>37</v>
      </c>
      <c r="D21" s="13">
        <v>0</v>
      </c>
      <c r="E21" s="13">
        <v>11200680</v>
      </c>
      <c r="F21" s="13">
        <v>42488522</v>
      </c>
      <c r="G21" s="13">
        <v>30585119</v>
      </c>
      <c r="H21" s="13">
        <v>3461312</v>
      </c>
      <c r="I21" s="13">
        <v>24156475</v>
      </c>
      <c r="J21" s="13">
        <v>12434824</v>
      </c>
      <c r="K21" s="13">
        <v>26072894</v>
      </c>
      <c r="L21" s="13">
        <v>62664192</v>
      </c>
      <c r="M21" s="13">
        <v>49079025</v>
      </c>
      <c r="N21" s="13">
        <v>115998979</v>
      </c>
      <c r="O21" s="13">
        <v>5033056</v>
      </c>
      <c r="P21" s="13">
        <v>54128384</v>
      </c>
      <c r="Q21" s="13">
        <v>15181956</v>
      </c>
      <c r="R21" s="13">
        <v>16445405</v>
      </c>
      <c r="S21" s="13">
        <f t="shared" si="0"/>
        <v>406266631</v>
      </c>
      <c r="T21">
        <v>501</v>
      </c>
    </row>
    <row r="22" spans="1:20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f t="shared" si="0"/>
        <v>0</v>
      </c>
    </row>
    <row r="23" spans="1:20">
      <c r="A23">
        <v>502</v>
      </c>
      <c r="B23" s="2">
        <v>22</v>
      </c>
      <c r="C23" t="s">
        <v>39</v>
      </c>
      <c r="D23" s="13">
        <v>27807</v>
      </c>
      <c r="E23" s="13">
        <v>706274</v>
      </c>
      <c r="F23" s="13">
        <v>229613</v>
      </c>
      <c r="G23" s="13">
        <v>0</v>
      </c>
      <c r="H23" s="13">
        <v>0</v>
      </c>
      <c r="I23" s="13">
        <v>2629979</v>
      </c>
      <c r="J23" s="13">
        <v>1710565</v>
      </c>
      <c r="K23" s="13">
        <v>2909275</v>
      </c>
      <c r="L23" s="13">
        <v>7249819</v>
      </c>
      <c r="M23" s="13">
        <v>5411594</v>
      </c>
      <c r="N23" s="13">
        <v>-2017319</v>
      </c>
      <c r="O23" s="13">
        <v>0</v>
      </c>
      <c r="P23" s="13">
        <v>4807154</v>
      </c>
      <c r="Q23" s="13">
        <v>0</v>
      </c>
      <c r="R23" s="13">
        <v>0</v>
      </c>
      <c r="S23" s="13">
        <f t="shared" si="0"/>
        <v>16414942</v>
      </c>
      <c r="T23">
        <v>502</v>
      </c>
    </row>
    <row r="24" spans="1:20">
      <c r="A24">
        <v>503</v>
      </c>
      <c r="B24" s="2">
        <v>23</v>
      </c>
      <c r="C24" t="s">
        <v>40</v>
      </c>
      <c r="D24" s="13">
        <v>3800080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f t="shared" si="0"/>
        <v>3800080</v>
      </c>
      <c r="T24">
        <v>503</v>
      </c>
    </row>
    <row r="25" spans="1:20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f t="shared" si="0"/>
        <v>0</v>
      </c>
      <c r="T25">
        <v>504</v>
      </c>
    </row>
    <row r="26" spans="1:20">
      <c r="A26">
        <v>505</v>
      </c>
      <c r="B26" s="2">
        <v>25</v>
      </c>
      <c r="C26" t="s">
        <v>42</v>
      </c>
      <c r="D26" s="13">
        <v>0</v>
      </c>
      <c r="E26" s="13">
        <v>1332017</v>
      </c>
      <c r="F26" s="13">
        <v>3318</v>
      </c>
      <c r="G26" s="13">
        <v>0</v>
      </c>
      <c r="H26" s="13">
        <v>0</v>
      </c>
      <c r="I26" s="13">
        <v>128836</v>
      </c>
      <c r="J26" s="13">
        <v>131012</v>
      </c>
      <c r="K26" s="13">
        <v>131012</v>
      </c>
      <c r="L26" s="13">
        <v>390860</v>
      </c>
      <c r="M26" s="13">
        <v>0</v>
      </c>
      <c r="N26" s="13">
        <v>104440</v>
      </c>
      <c r="O26" s="13">
        <v>961132</v>
      </c>
      <c r="P26" s="13">
        <v>8889</v>
      </c>
      <c r="Q26" s="13">
        <v>7256900</v>
      </c>
      <c r="R26" s="13">
        <v>0</v>
      </c>
      <c r="S26" s="13">
        <f t="shared" si="0"/>
        <v>10057556</v>
      </c>
      <c r="T26">
        <v>505</v>
      </c>
    </row>
    <row r="27" spans="1:20">
      <c r="A27">
        <v>506</v>
      </c>
      <c r="B27" s="2">
        <v>26</v>
      </c>
      <c r="C27" t="s">
        <v>43</v>
      </c>
      <c r="D27" s="13">
        <v>1483244</v>
      </c>
      <c r="E27" s="13">
        <v>4058652</v>
      </c>
      <c r="F27" s="13">
        <v>11872454</v>
      </c>
      <c r="G27" s="13">
        <v>3972995</v>
      </c>
      <c r="H27" s="13">
        <v>0</v>
      </c>
      <c r="I27" s="13">
        <v>2682630</v>
      </c>
      <c r="J27" s="13">
        <v>-2620553</v>
      </c>
      <c r="K27" s="13">
        <v>2693949</v>
      </c>
      <c r="L27" s="13">
        <v>2756026</v>
      </c>
      <c r="M27" s="13">
        <v>7054560</v>
      </c>
      <c r="N27" s="13">
        <v>3976614</v>
      </c>
      <c r="O27" s="13">
        <v>0</v>
      </c>
      <c r="P27" s="13">
        <v>6699143</v>
      </c>
      <c r="Q27" s="13">
        <v>0</v>
      </c>
      <c r="R27" s="13">
        <v>1932783</v>
      </c>
      <c r="S27" s="13">
        <f t="shared" si="0"/>
        <v>43806471</v>
      </c>
      <c r="T27">
        <v>506</v>
      </c>
    </row>
    <row r="28" spans="1:20">
      <c r="A28">
        <v>507</v>
      </c>
      <c r="B28" s="2">
        <v>27</v>
      </c>
      <c r="C28" t="s">
        <v>44</v>
      </c>
      <c r="D28" s="13">
        <v>0</v>
      </c>
      <c r="E28" s="13">
        <v>13057</v>
      </c>
      <c r="F28" s="13">
        <v>11192</v>
      </c>
      <c r="G28" s="13">
        <v>4651</v>
      </c>
      <c r="H28" s="13">
        <v>0</v>
      </c>
      <c r="I28" s="13">
        <v>39846</v>
      </c>
      <c r="J28" s="13">
        <v>38877</v>
      </c>
      <c r="K28" s="13">
        <v>50855</v>
      </c>
      <c r="L28" s="13">
        <v>129577</v>
      </c>
      <c r="M28" s="13">
        <v>493704</v>
      </c>
      <c r="N28" s="13">
        <v>219744</v>
      </c>
      <c r="O28" s="13">
        <v>345</v>
      </c>
      <c r="P28" s="13">
        <v>14081</v>
      </c>
      <c r="Q28" s="13">
        <v>559804</v>
      </c>
      <c r="R28" s="13">
        <v>1938</v>
      </c>
      <c r="S28" s="13">
        <f t="shared" si="0"/>
        <v>1448094</v>
      </c>
      <c r="T28">
        <v>507</v>
      </c>
    </row>
    <row r="29" spans="1:20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f t="shared" si="0"/>
        <v>0</v>
      </c>
      <c r="T29">
        <v>509</v>
      </c>
    </row>
    <row r="30" spans="1:20">
      <c r="A30">
        <v>510</v>
      </c>
      <c r="B30" s="2">
        <v>29</v>
      </c>
      <c r="C30" t="s">
        <v>46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1017097</v>
      </c>
      <c r="N30" s="13">
        <v>274333</v>
      </c>
      <c r="O30" s="13">
        <v>0</v>
      </c>
      <c r="P30" s="13">
        <v>1362522</v>
      </c>
      <c r="Q30" s="13">
        <v>0</v>
      </c>
      <c r="R30" s="13">
        <v>3518</v>
      </c>
      <c r="S30" s="13">
        <f t="shared" si="0"/>
        <v>2657470</v>
      </c>
      <c r="T30">
        <v>510</v>
      </c>
    </row>
    <row r="31" spans="1:20">
      <c r="A31">
        <v>551</v>
      </c>
      <c r="B31" s="2">
        <v>30</v>
      </c>
      <c r="C31" t="s">
        <v>47</v>
      </c>
      <c r="D31" s="13">
        <v>39520</v>
      </c>
      <c r="E31" s="13">
        <v>142478</v>
      </c>
      <c r="F31" s="13">
        <v>1654314</v>
      </c>
      <c r="G31" s="13">
        <v>169481</v>
      </c>
      <c r="H31" s="13">
        <v>0</v>
      </c>
      <c r="I31" s="13">
        <v>1642851</v>
      </c>
      <c r="J31" s="13">
        <v>1844648</v>
      </c>
      <c r="K31" s="13">
        <v>1619656</v>
      </c>
      <c r="L31" s="13">
        <v>5107155</v>
      </c>
      <c r="M31" s="13">
        <v>1496827</v>
      </c>
      <c r="N31" s="13">
        <v>7468228</v>
      </c>
      <c r="O31" s="13">
        <v>0</v>
      </c>
      <c r="P31" s="13">
        <v>1323801</v>
      </c>
      <c r="Q31" s="13">
        <v>0</v>
      </c>
      <c r="R31" s="13">
        <v>309894</v>
      </c>
      <c r="S31" s="13">
        <f t="shared" si="0"/>
        <v>17711698</v>
      </c>
      <c r="T31">
        <v>551</v>
      </c>
    </row>
    <row r="32" spans="1:20">
      <c r="A32">
        <v>512</v>
      </c>
      <c r="B32" s="2">
        <v>31</v>
      </c>
      <c r="C32" t="s">
        <v>48</v>
      </c>
      <c r="D32" s="13">
        <v>66629</v>
      </c>
      <c r="E32" s="13">
        <v>2592516</v>
      </c>
      <c r="F32" s="13">
        <v>8319726</v>
      </c>
      <c r="G32" s="13">
        <v>1320594</v>
      </c>
      <c r="H32" s="13">
        <v>0</v>
      </c>
      <c r="I32" s="13">
        <v>3352108</v>
      </c>
      <c r="J32" s="13">
        <v>7091977</v>
      </c>
      <c r="K32" s="13">
        <v>4790420</v>
      </c>
      <c r="L32" s="13">
        <v>15234505</v>
      </c>
      <c r="M32" s="13">
        <v>10358518</v>
      </c>
      <c r="N32" s="13">
        <v>19192990</v>
      </c>
      <c r="O32" s="13">
        <v>0</v>
      </c>
      <c r="P32" s="13">
        <v>11660823</v>
      </c>
      <c r="Q32" s="13">
        <v>0</v>
      </c>
      <c r="R32" s="13">
        <v>3483601</v>
      </c>
      <c r="S32" s="13">
        <f t="shared" si="0"/>
        <v>72229902</v>
      </c>
      <c r="T32">
        <v>512</v>
      </c>
    </row>
    <row r="33" spans="1:20">
      <c r="A33">
        <v>513</v>
      </c>
      <c r="B33" s="2">
        <v>32</v>
      </c>
      <c r="C33" t="s">
        <v>49</v>
      </c>
      <c r="D33" s="13">
        <v>78990</v>
      </c>
      <c r="E33" s="13">
        <v>871343</v>
      </c>
      <c r="F33" s="13">
        <v>2474524</v>
      </c>
      <c r="G33" s="13">
        <v>1487804</v>
      </c>
      <c r="H33" s="13">
        <v>0</v>
      </c>
      <c r="I33" s="13">
        <v>504409</v>
      </c>
      <c r="J33" s="13">
        <v>1946806</v>
      </c>
      <c r="K33" s="13">
        <v>731845</v>
      </c>
      <c r="L33" s="13">
        <v>3183060</v>
      </c>
      <c r="M33" s="13">
        <v>4425884</v>
      </c>
      <c r="N33" s="13">
        <v>6719392</v>
      </c>
      <c r="O33" s="13">
        <v>0</v>
      </c>
      <c r="P33" s="13">
        <v>4262794</v>
      </c>
      <c r="Q33" s="13">
        <v>0</v>
      </c>
      <c r="R33" s="13">
        <v>470290</v>
      </c>
      <c r="S33" s="13">
        <f t="shared" si="0"/>
        <v>23974081</v>
      </c>
      <c r="T33">
        <v>513</v>
      </c>
    </row>
    <row r="34" spans="1:20">
      <c r="A34">
        <v>514</v>
      </c>
      <c r="B34" s="2">
        <v>33</v>
      </c>
      <c r="C34" t="s">
        <v>50</v>
      </c>
      <c r="D34" s="13">
        <v>16027</v>
      </c>
      <c r="E34" s="13">
        <v>408147</v>
      </c>
      <c r="F34" s="13">
        <v>1017498</v>
      </c>
      <c r="G34" s="13">
        <v>219331</v>
      </c>
      <c r="H34" s="13">
        <v>0</v>
      </c>
      <c r="I34" s="13">
        <v>204698</v>
      </c>
      <c r="J34" s="13">
        <v>110003</v>
      </c>
      <c r="K34" s="13">
        <v>143488</v>
      </c>
      <c r="L34" s="13">
        <v>458189</v>
      </c>
      <c r="M34" s="13">
        <v>1079620</v>
      </c>
      <c r="N34" s="13">
        <v>1626374</v>
      </c>
      <c r="O34" s="13">
        <v>1704</v>
      </c>
      <c r="P34" s="13">
        <v>1102615</v>
      </c>
      <c r="Q34" s="13">
        <v>0</v>
      </c>
      <c r="R34" s="13">
        <v>576420</v>
      </c>
      <c r="S34" s="13">
        <f t="shared" si="0"/>
        <v>6505925</v>
      </c>
      <c r="T34">
        <v>514</v>
      </c>
    </row>
    <row r="35" spans="1:20" ht="13.5" thickBot="1">
      <c r="B35" s="2">
        <v>34</v>
      </c>
      <c r="C35" s="9" t="s">
        <v>51</v>
      </c>
      <c r="D35" s="14">
        <f t="shared" ref="D35:S35" si="3">SUM(D20:D34)</f>
        <v>5513359</v>
      </c>
      <c r="E35" s="14">
        <f t="shared" si="3"/>
        <v>21464743</v>
      </c>
      <c r="F35" s="14">
        <f t="shared" si="3"/>
        <v>68254518</v>
      </c>
      <c r="G35" s="14">
        <f t="shared" si="3"/>
        <v>37599633</v>
      </c>
      <c r="H35" s="14"/>
      <c r="I35" s="14">
        <f t="shared" si="3"/>
        <v>35385347</v>
      </c>
      <c r="J35" s="14">
        <f t="shared" si="3"/>
        <v>22731674</v>
      </c>
      <c r="K35" s="14">
        <f t="shared" si="3"/>
        <v>39186909</v>
      </c>
      <c r="L35" s="14">
        <f t="shared" si="3"/>
        <v>97303927</v>
      </c>
      <c r="M35" s="14">
        <f t="shared" si="3"/>
        <v>80430356</v>
      </c>
      <c r="N35" s="14">
        <f t="shared" si="3"/>
        <v>157557396</v>
      </c>
      <c r="O35" s="14">
        <f t="shared" si="3"/>
        <v>5997638</v>
      </c>
      <c r="P35" s="14">
        <f t="shared" si="3"/>
        <v>85786173</v>
      </c>
      <c r="Q35" s="14"/>
      <c r="R35" s="14">
        <f t="shared" si="3"/>
        <v>24883177</v>
      </c>
      <c r="S35" s="14">
        <f t="shared" si="3"/>
        <v>611250895</v>
      </c>
    </row>
    <row r="36" spans="1:20" ht="13.5" thickTop="1">
      <c r="B36" s="2">
        <v>35</v>
      </c>
      <c r="C36" s="11" t="s">
        <v>52</v>
      </c>
      <c r="D36" s="15">
        <f t="shared" ref="D36:N36" si="4">+D35/D13</f>
        <v>2.9890967150811337E-2</v>
      </c>
      <c r="E36" s="15">
        <f t="shared" si="4"/>
        <v>1.621945299778222E-2</v>
      </c>
      <c r="F36" s="15">
        <f t="shared" si="4"/>
        <v>1.1850187090349221E-2</v>
      </c>
      <c r="G36" s="15">
        <f t="shared" si="4"/>
        <v>7.5889404242178368E-2</v>
      </c>
      <c r="H36" s="15"/>
      <c r="I36" s="15">
        <f t="shared" si="4"/>
        <v>1.1689902646216502E-2</v>
      </c>
      <c r="J36" s="15">
        <f t="shared" si="4"/>
        <v>1.3606908424408506E-2</v>
      </c>
      <c r="K36" s="15">
        <f t="shared" si="4"/>
        <v>1.1463952839329345E-2</v>
      </c>
      <c r="L36" s="15">
        <f t="shared" si="4"/>
        <v>1.1989338790623952E-2</v>
      </c>
      <c r="M36" s="15">
        <f t="shared" si="4"/>
        <v>1.3454574409589692E-2</v>
      </c>
      <c r="N36" s="15">
        <f t="shared" si="4"/>
        <v>1.63609321150281E-2</v>
      </c>
      <c r="O36" s="16"/>
      <c r="P36" s="15">
        <f>+P35/P13</f>
        <v>1.7091248706992045E-2</v>
      </c>
      <c r="Q36" s="15"/>
      <c r="R36" s="15">
        <f>+R35/R13</f>
        <v>1.0870468777167241E-2</v>
      </c>
      <c r="S36" s="15">
        <f>+S35/S13</f>
        <v>1.5509088870970685E-2</v>
      </c>
    </row>
    <row r="37" spans="1:20">
      <c r="B37" s="2"/>
      <c r="C37" t="s">
        <v>95</v>
      </c>
      <c r="D37" s="17">
        <f t="shared" ref="D37:N37" si="5">+D36*1000</f>
        <v>29.890967150811335</v>
      </c>
      <c r="E37" s="17">
        <f t="shared" si="5"/>
        <v>16.21945299778222</v>
      </c>
      <c r="F37" s="17">
        <f t="shared" si="5"/>
        <v>11.850187090349221</v>
      </c>
      <c r="G37" s="17">
        <f t="shared" si="5"/>
        <v>75.889404242178372</v>
      </c>
      <c r="H37" s="17"/>
      <c r="I37" s="17">
        <f t="shared" si="5"/>
        <v>11.689902646216503</v>
      </c>
      <c r="J37" s="17">
        <f t="shared" si="5"/>
        <v>13.606908424408505</v>
      </c>
      <c r="K37" s="17">
        <f t="shared" si="5"/>
        <v>11.463952839329345</v>
      </c>
      <c r="L37" s="17">
        <f t="shared" si="5"/>
        <v>11.989338790623952</v>
      </c>
      <c r="M37" s="17">
        <f t="shared" si="5"/>
        <v>13.454574409589693</v>
      </c>
      <c r="N37" s="17">
        <f t="shared" si="5"/>
        <v>16.360932115028099</v>
      </c>
      <c r="O37" s="18"/>
      <c r="P37" s="17">
        <f>+P36*1000</f>
        <v>17.091248706992044</v>
      </c>
      <c r="Q37" s="17"/>
      <c r="R37" s="17">
        <f>+R36*1000</f>
        <v>10.870468777167241</v>
      </c>
      <c r="S37" s="17">
        <f>+S36*1000</f>
        <v>15.509088870970686</v>
      </c>
    </row>
    <row r="38" spans="1:20">
      <c r="C38" t="s">
        <v>88</v>
      </c>
      <c r="D38" s="17">
        <f>+D21/(D13/1000)</f>
        <v>0</v>
      </c>
      <c r="E38" s="17">
        <f>+E21/(E13/1000)</f>
        <v>8.4635955251455535</v>
      </c>
      <c r="F38" s="17">
        <f t="shared" ref="F38:S38" si="6">+F21/(F13/1000)</f>
        <v>7.3767561422442229</v>
      </c>
      <c r="G38" s="17">
        <f t="shared" si="6"/>
        <v>61.731625401400336</v>
      </c>
      <c r="H38" s="17">
        <f t="shared" si="6"/>
        <v>21.317960656787751</v>
      </c>
      <c r="I38" s="17">
        <f t="shared" si="6"/>
        <v>7.9803326791104459</v>
      </c>
      <c r="J38" s="17">
        <f t="shared" si="6"/>
        <v>7.4433370565510071</v>
      </c>
      <c r="K38" s="17">
        <f t="shared" si="6"/>
        <v>7.6275071147059101</v>
      </c>
      <c r="L38" s="17">
        <f t="shared" si="6"/>
        <v>7.7211912313539726</v>
      </c>
      <c r="M38" s="17">
        <f t="shared" si="6"/>
        <v>8.210051859183773</v>
      </c>
      <c r="N38" s="17">
        <f t="shared" si="6"/>
        <v>12.045460695679244</v>
      </c>
      <c r="O38" s="17">
        <f t="shared" si="6"/>
        <v>62.287984357016448</v>
      </c>
      <c r="P38" s="17">
        <f t="shared" si="6"/>
        <v>10.784041771528482</v>
      </c>
      <c r="Q38" s="17">
        <f t="shared" si="6"/>
        <v>40.601498692254616</v>
      </c>
      <c r="R38" s="17">
        <f t="shared" si="6"/>
        <v>7.1843423201293808</v>
      </c>
      <c r="S38" s="17">
        <f t="shared" si="6"/>
        <v>10.308083533340026</v>
      </c>
    </row>
    <row r="39" spans="1:20">
      <c r="C39" t="s">
        <v>92</v>
      </c>
      <c r="D39" s="17">
        <f>+D37-D38</f>
        <v>29.890967150811335</v>
      </c>
      <c r="E39" s="17">
        <f>+E37-E38</f>
        <v>7.7558574726366665</v>
      </c>
      <c r="F39" s="17">
        <f>+F37-F38</f>
        <v>4.4734309481049985</v>
      </c>
      <c r="G39" s="17">
        <f t="shared" ref="G39:Q39" si="7">+G37-G38</f>
        <v>14.157778840778036</v>
      </c>
      <c r="H39" s="17">
        <f t="shared" si="7"/>
        <v>-21.317960656787751</v>
      </c>
      <c r="I39" s="17">
        <f t="shared" si="7"/>
        <v>3.7095699671060567</v>
      </c>
      <c r="J39" s="17">
        <f t="shared" si="7"/>
        <v>6.1635713678574984</v>
      </c>
      <c r="K39" s="17">
        <f t="shared" si="7"/>
        <v>3.8364457246234345</v>
      </c>
      <c r="L39" s="17">
        <f t="shared" si="7"/>
        <v>4.2681475592699796</v>
      </c>
      <c r="M39" s="17">
        <f t="shared" si="7"/>
        <v>5.2445225504059199</v>
      </c>
      <c r="N39" s="17">
        <f t="shared" si="7"/>
        <v>4.3154714193488548</v>
      </c>
      <c r="O39" s="17">
        <f t="shared" si="7"/>
        <v>-62.287984357016448</v>
      </c>
      <c r="P39" s="17">
        <f t="shared" si="7"/>
        <v>6.3072069354635616</v>
      </c>
      <c r="Q39" s="17">
        <f t="shared" si="7"/>
        <v>-40.601498692254616</v>
      </c>
      <c r="R39" s="17">
        <f>+R37-R38</f>
        <v>3.6861264570378607</v>
      </c>
      <c r="S39" s="17">
        <f>+S37-S38</f>
        <v>5.2010053376306598</v>
      </c>
    </row>
    <row r="40" spans="1:20">
      <c r="C40" s="67" t="s">
        <v>89</v>
      </c>
      <c r="D40" s="68">
        <f>+(((D35-D24-D28-D29)*0.2)+D29)/(D13/1000)</f>
        <v>1.8577265260315863</v>
      </c>
      <c r="E40" s="68">
        <f>+(((E35-E21-E28-E29)*0.2)+E29)/(E13/1000)</f>
        <v>1.5491982363542254</v>
      </c>
      <c r="F40" s="68">
        <f t="shared" ref="F40:S40" si="8">+(((F35-F21-F28-F29)*0.2)+F29)/(F13/1000)</f>
        <v>0.89429756393642557</v>
      </c>
      <c r="G40" s="68">
        <f t="shared" si="8"/>
        <v>2.829678294409359</v>
      </c>
      <c r="H40" s="68">
        <f t="shared" si="8"/>
        <v>-4.2635921313575507</v>
      </c>
      <c r="I40" s="68">
        <f t="shared" si="8"/>
        <v>0.73928128864179432</v>
      </c>
      <c r="J40" s="68">
        <f t="shared" si="8"/>
        <v>1.2280600120435916</v>
      </c>
      <c r="K40" s="68">
        <f t="shared" si="8"/>
        <v>0.76431366491607455</v>
      </c>
      <c r="L40" s="68">
        <f t="shared" si="8"/>
        <v>0.85043633640800853</v>
      </c>
      <c r="M40" s="68">
        <f t="shared" si="8"/>
        <v>1.0323869226063451</v>
      </c>
      <c r="N40" s="68">
        <f t="shared" si="8"/>
        <v>0.85853059246846797</v>
      </c>
      <c r="O40" s="68">
        <f t="shared" si="8"/>
        <v>2.3866366347784118</v>
      </c>
      <c r="P40" s="68">
        <f t="shared" si="8"/>
        <v>1.2608803132864637</v>
      </c>
      <c r="Q40" s="68">
        <f t="shared" si="8"/>
        <v>-8.419719409722779</v>
      </c>
      <c r="R40" s="68">
        <f t="shared" si="8"/>
        <v>0.73705596440812882</v>
      </c>
      <c r="S40" s="68">
        <f t="shared" si="8"/>
        <v>1.0328526550417558</v>
      </c>
    </row>
    <row r="41" spans="1:20">
      <c r="C41" s="69" t="s">
        <v>94</v>
      </c>
      <c r="D41" s="70">
        <f>+(((D35-D24-D28-D29)*0.8)+D28)/(D13/1000)</f>
        <v>7.4309061041263451</v>
      </c>
      <c r="E41" s="70">
        <f t="shared" ref="E41:S41" si="9">+(((E35-E21-E28-E29)*0.8)+E28)/(E13/1000)</f>
        <v>6.2066592362824409</v>
      </c>
      <c r="F41" s="70">
        <f t="shared" si="9"/>
        <v>3.5791333841685735</v>
      </c>
      <c r="G41" s="70">
        <f t="shared" si="9"/>
        <v>11.328100546368677</v>
      </c>
      <c r="H41" s="70">
        <f t="shared" si="9"/>
        <v>-17.054368525430203</v>
      </c>
      <c r="I41" s="70">
        <f t="shared" si="9"/>
        <v>2.9702886784642626</v>
      </c>
      <c r="J41" s="70">
        <f t="shared" si="9"/>
        <v>4.9355113558139063</v>
      </c>
      <c r="K41" s="70">
        <f t="shared" si="9"/>
        <v>3.0721320597073607</v>
      </c>
      <c r="L41" s="70">
        <f t="shared" si="9"/>
        <v>3.4177112228619704</v>
      </c>
      <c r="M41" s="70">
        <f t="shared" si="9"/>
        <v>4.2121356277995741</v>
      </c>
      <c r="N41" s="70">
        <f t="shared" si="9"/>
        <v>3.4569408268803885</v>
      </c>
      <c r="O41" s="70">
        <f t="shared" si="9"/>
        <v>9.5508161825674804</v>
      </c>
      <c r="P41" s="70">
        <f t="shared" si="9"/>
        <v>5.0463266221770988</v>
      </c>
      <c r="Q41" s="70">
        <f t="shared" si="9"/>
        <v>-32.181779282531835</v>
      </c>
      <c r="R41" s="70">
        <f t="shared" si="9"/>
        <v>2.9490704926297324</v>
      </c>
      <c r="S41" s="70">
        <f t="shared" si="9"/>
        <v>4.1681526825889019</v>
      </c>
    </row>
    <row r="42" spans="1:20" ht="13.5" thickBot="1">
      <c r="B42" s="2"/>
      <c r="C42" s="9" t="s">
        <v>53</v>
      </c>
      <c r="D42" s="14">
        <f>+D35-D24</f>
        <v>1713279</v>
      </c>
      <c r="E42" s="14">
        <f t="shared" ref="E42:S42" si="10">+E35-E21</f>
        <v>10264063</v>
      </c>
      <c r="F42" s="14">
        <f t="shared" si="10"/>
        <v>25765996</v>
      </c>
      <c r="G42" s="14">
        <f t="shared" si="10"/>
        <v>7014514</v>
      </c>
      <c r="H42" s="14"/>
      <c r="I42" s="14">
        <f t="shared" si="10"/>
        <v>11228872</v>
      </c>
      <c r="J42" s="14">
        <f t="shared" si="10"/>
        <v>10296850</v>
      </c>
      <c r="K42" s="14">
        <f t="shared" si="10"/>
        <v>13114015</v>
      </c>
      <c r="L42" s="14">
        <f t="shared" si="10"/>
        <v>34639735</v>
      </c>
      <c r="M42" s="14">
        <f t="shared" si="10"/>
        <v>31351331</v>
      </c>
      <c r="N42" s="14">
        <f t="shared" si="10"/>
        <v>41558417</v>
      </c>
      <c r="O42" s="14">
        <f t="shared" si="10"/>
        <v>964582</v>
      </c>
      <c r="P42" s="14">
        <f t="shared" si="10"/>
        <v>31657789</v>
      </c>
      <c r="Q42" s="14"/>
      <c r="R42" s="14">
        <f t="shared" si="10"/>
        <v>8437772</v>
      </c>
      <c r="S42" s="14">
        <f t="shared" si="10"/>
        <v>204984264</v>
      </c>
    </row>
    <row r="43" spans="1:20" ht="13.5" thickTop="1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/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 t="s">
        <v>55</v>
      </c>
      <c r="O43" s="3"/>
      <c r="P43" s="3" t="s">
        <v>55</v>
      </c>
      <c r="Q43" s="3"/>
      <c r="R43" s="3" t="s">
        <v>55</v>
      </c>
      <c r="S43" s="3" t="s">
        <v>55</v>
      </c>
    </row>
    <row r="44" spans="1:20">
      <c r="B44" s="2">
        <v>37</v>
      </c>
      <c r="C44" t="s">
        <v>56</v>
      </c>
      <c r="D44" s="3"/>
      <c r="E44" s="3" t="s">
        <v>58</v>
      </c>
      <c r="F44" s="3" t="s">
        <v>55</v>
      </c>
      <c r="G44" s="3"/>
      <c r="H44" s="3"/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 t="s">
        <v>58</v>
      </c>
      <c r="O44" s="3"/>
      <c r="P44" s="3" t="s">
        <v>58</v>
      </c>
      <c r="Q44" s="3"/>
      <c r="R44" s="3" t="s">
        <v>58</v>
      </c>
      <c r="S44" s="3" t="s">
        <v>58</v>
      </c>
    </row>
    <row r="45" spans="1:20">
      <c r="B45" s="2">
        <v>38</v>
      </c>
      <c r="C45" t="s">
        <v>59</v>
      </c>
      <c r="D45" s="13"/>
      <c r="E45" s="13">
        <v>606830</v>
      </c>
      <c r="F45" s="13">
        <v>3845637</v>
      </c>
      <c r="G45" s="13"/>
      <c r="H45" s="13"/>
      <c r="I45" s="13">
        <v>1372925</v>
      </c>
      <c r="J45" s="13">
        <v>745564</v>
      </c>
      <c r="K45" s="13">
        <v>1593913</v>
      </c>
      <c r="L45" s="13">
        <v>3712402</v>
      </c>
      <c r="M45" s="13">
        <v>2696708</v>
      </c>
      <c r="N45" s="13">
        <v>5495620</v>
      </c>
      <c r="O45" s="13"/>
      <c r="P45" s="13">
        <v>2639187</v>
      </c>
      <c r="Q45" s="13"/>
      <c r="R45" s="13">
        <v>1695517</v>
      </c>
      <c r="S45" s="13">
        <f>SUM(D45:K45)+SUM(M45:R45)</f>
        <v>20691901</v>
      </c>
    </row>
    <row r="46" spans="1:20">
      <c r="B46" s="2">
        <v>39</v>
      </c>
      <c r="C46" t="s">
        <v>60</v>
      </c>
      <c r="D46" s="13"/>
      <c r="E46" s="13">
        <v>12264</v>
      </c>
      <c r="F46" s="13">
        <v>8299</v>
      </c>
      <c r="G46" s="13"/>
      <c r="H46" s="13"/>
      <c r="I46" s="13">
        <v>11521</v>
      </c>
      <c r="J46" s="13">
        <v>11504</v>
      </c>
      <c r="K46" s="13">
        <v>11490</v>
      </c>
      <c r="L46" s="13">
        <v>11505</v>
      </c>
      <c r="M46" s="13">
        <v>11321</v>
      </c>
      <c r="N46" s="13">
        <v>9116</v>
      </c>
      <c r="O46" s="13"/>
      <c r="P46" s="13">
        <v>10024</v>
      </c>
      <c r="Q46" s="13"/>
      <c r="R46" s="13">
        <v>8110</v>
      </c>
      <c r="S46" s="19">
        <f>+(E46*E45+F46*F45+I46*I45+J46*J45+K46*K45+M46*M45+N46*N45+P46*P45+R46*R45)/S45</f>
        <v>9805.7186084545829</v>
      </c>
    </row>
    <row r="47" spans="1:20">
      <c r="B47" s="2">
        <v>40</v>
      </c>
      <c r="C47" t="s">
        <v>61</v>
      </c>
      <c r="D47" s="60"/>
      <c r="E47" s="60">
        <v>18.087</v>
      </c>
      <c r="F47" s="60">
        <v>10.507999999999999</v>
      </c>
      <c r="G47" s="60"/>
      <c r="H47" s="60"/>
      <c r="I47" s="60">
        <v>16.36</v>
      </c>
      <c r="J47" s="60">
        <v>16.36</v>
      </c>
      <c r="K47" s="60">
        <v>16.36</v>
      </c>
      <c r="L47" s="60">
        <v>16.36</v>
      </c>
      <c r="M47" s="60">
        <v>17.533000000000001</v>
      </c>
      <c r="N47" s="60">
        <v>20.673999999999999</v>
      </c>
      <c r="O47" s="60"/>
      <c r="P47" s="60">
        <v>20.178999999999998</v>
      </c>
      <c r="Q47" s="60"/>
      <c r="R47" s="60">
        <v>9.6240000000000006</v>
      </c>
      <c r="S47" s="60"/>
    </row>
    <row r="48" spans="1:20">
      <c r="B48" s="2">
        <v>41</v>
      </c>
      <c r="C48" t="s">
        <v>62</v>
      </c>
      <c r="D48" s="60"/>
      <c r="E48" s="60">
        <v>18.300999999999998</v>
      </c>
      <c r="F48" s="60">
        <v>10.967000000000001</v>
      </c>
      <c r="G48" s="60"/>
      <c r="H48" s="60"/>
      <c r="I48" s="60">
        <v>17.471</v>
      </c>
      <c r="J48" s="60">
        <v>16.582999999999998</v>
      </c>
      <c r="K48" s="60">
        <v>16.161999999999999</v>
      </c>
      <c r="L48" s="60">
        <v>16.731000000000002</v>
      </c>
      <c r="M48" s="60">
        <v>17.922999999999998</v>
      </c>
      <c r="N48" s="60">
        <v>20.937999999999999</v>
      </c>
      <c r="O48" s="60"/>
      <c r="P48" s="60">
        <v>20.149999999999999</v>
      </c>
      <c r="Q48" s="60"/>
      <c r="R48" s="60">
        <v>9.61</v>
      </c>
      <c r="S48" s="60"/>
    </row>
    <row r="49" spans="2:19">
      <c r="B49" s="2">
        <v>42</v>
      </c>
      <c r="C49" t="s">
        <v>63</v>
      </c>
      <c r="D49" s="60"/>
      <c r="E49" s="60">
        <v>0.746</v>
      </c>
      <c r="F49" s="60">
        <v>0.66100000000000003</v>
      </c>
      <c r="G49" s="60"/>
      <c r="H49" s="60"/>
      <c r="I49" s="60">
        <v>0.75800000000000001</v>
      </c>
      <c r="J49" s="60">
        <v>0.72099999999999997</v>
      </c>
      <c r="K49" s="60">
        <v>0.70299999999999996</v>
      </c>
      <c r="L49" s="60">
        <v>0.72699999999999998</v>
      </c>
      <c r="M49" s="60">
        <v>0.79200000000000004</v>
      </c>
      <c r="N49" s="60">
        <v>1.149</v>
      </c>
      <c r="O49" s="60"/>
      <c r="P49" s="60">
        <v>1.0229999999999999</v>
      </c>
      <c r="Q49" s="60"/>
      <c r="R49" s="60">
        <v>0.59299999999999997</v>
      </c>
      <c r="S49" s="60"/>
    </row>
    <row r="50" spans="2:19">
      <c r="B50" s="2">
        <v>43</v>
      </c>
      <c r="C50" t="s">
        <v>64</v>
      </c>
      <c r="D50" s="60"/>
      <c r="E50" s="60">
        <v>8.0000000000000002E-3</v>
      </c>
      <c r="F50" s="60">
        <v>7.0000000000000001E-3</v>
      </c>
      <c r="G50" s="60"/>
      <c r="H50" s="60"/>
      <c r="I50" s="60">
        <v>8.0000000000000002E-3</v>
      </c>
      <c r="J50" s="60">
        <v>7.0000000000000001E-3</v>
      </c>
      <c r="K50" s="60">
        <v>8.0000000000000002E-3</v>
      </c>
      <c r="L50" s="60">
        <v>8.0000000000000002E-3</v>
      </c>
      <c r="M50" s="60">
        <v>8.0000000000000002E-3</v>
      </c>
      <c r="N50" s="60">
        <v>1.2E-2</v>
      </c>
      <c r="O50" s="60"/>
      <c r="P50" s="60">
        <v>1.0999999999999999E-2</v>
      </c>
      <c r="Q50" s="60"/>
      <c r="R50" s="60">
        <v>7.0000000000000001E-3</v>
      </c>
      <c r="S50" s="60"/>
    </row>
    <row r="51" spans="2:19">
      <c r="B51" s="2">
        <v>36</v>
      </c>
      <c r="C51" t="s">
        <v>54</v>
      </c>
      <c r="D51" s="3"/>
      <c r="E51" s="3"/>
      <c r="F51" s="3"/>
      <c r="G51" s="3" t="s">
        <v>65</v>
      </c>
      <c r="H51" s="3" t="s">
        <v>65</v>
      </c>
      <c r="I51" s="3"/>
      <c r="J51" s="3"/>
      <c r="K51" s="3"/>
      <c r="L51" s="3"/>
      <c r="M51" s="3"/>
      <c r="N51" s="3"/>
      <c r="O51" s="3" t="s">
        <v>65</v>
      </c>
      <c r="P51" s="3" t="s">
        <v>65</v>
      </c>
      <c r="Q51" s="3" t="s">
        <v>65</v>
      </c>
      <c r="S51" s="3" t="s">
        <v>65</v>
      </c>
    </row>
    <row r="52" spans="2:19">
      <c r="B52" s="2">
        <v>37</v>
      </c>
      <c r="C52" t="s">
        <v>56</v>
      </c>
      <c r="D52" s="3"/>
      <c r="E52" s="3"/>
      <c r="F52" s="3"/>
      <c r="G52" s="3" t="s">
        <v>66</v>
      </c>
      <c r="H52" s="3" t="s">
        <v>66</v>
      </c>
      <c r="I52" s="3"/>
      <c r="J52" s="3"/>
      <c r="K52" s="3"/>
      <c r="L52" s="3"/>
      <c r="M52" s="3"/>
      <c r="N52" s="3"/>
      <c r="O52" s="3" t="s">
        <v>66</v>
      </c>
      <c r="P52" s="3" t="s">
        <v>66</v>
      </c>
      <c r="Q52" s="3" t="s">
        <v>66</v>
      </c>
      <c r="S52" s="3" t="s">
        <v>66</v>
      </c>
    </row>
    <row r="53" spans="2:19">
      <c r="B53" s="2">
        <v>38</v>
      </c>
      <c r="C53" t="s">
        <v>59</v>
      </c>
      <c r="D53" s="13"/>
      <c r="E53" s="13"/>
      <c r="F53" s="13"/>
      <c r="G53" s="13">
        <v>5839878</v>
      </c>
      <c r="H53" s="13">
        <v>1728306</v>
      </c>
      <c r="I53" s="13"/>
      <c r="J53" s="13"/>
      <c r="K53" s="13"/>
      <c r="L53" s="13"/>
      <c r="M53" s="13"/>
      <c r="N53" s="13"/>
      <c r="O53" s="13">
        <v>1377981</v>
      </c>
      <c r="P53" s="13">
        <v>241663</v>
      </c>
      <c r="Q53" s="13">
        <v>3697709</v>
      </c>
      <c r="S53" s="55">
        <f>SUM(D53:K53)+SUM(M53:R53)</f>
        <v>12885537</v>
      </c>
    </row>
    <row r="54" spans="2:19">
      <c r="B54" s="2">
        <v>39</v>
      </c>
      <c r="C54" t="s">
        <v>60</v>
      </c>
      <c r="D54" s="13"/>
      <c r="E54" s="13"/>
      <c r="F54" s="13"/>
      <c r="G54" s="13">
        <v>1058</v>
      </c>
      <c r="H54" s="13">
        <v>1058</v>
      </c>
      <c r="I54" s="13"/>
      <c r="J54" s="13"/>
      <c r="K54" s="13"/>
      <c r="L54" s="13"/>
      <c r="M54" s="13"/>
      <c r="N54" s="13"/>
      <c r="O54" s="13">
        <v>1053</v>
      </c>
      <c r="P54" s="13">
        <v>1054</v>
      </c>
      <c r="Q54" s="13">
        <v>1034</v>
      </c>
      <c r="S54" s="55">
        <f>+(G54*G53+H54*H53+O54*O53+P54*P53+Q54*Q53)/S53</f>
        <v>1050.5031007244788</v>
      </c>
    </row>
    <row r="55" spans="2:19">
      <c r="B55" s="2">
        <v>40</v>
      </c>
      <c r="C55" t="s">
        <v>61</v>
      </c>
      <c r="D55" s="60"/>
      <c r="E55" s="60"/>
      <c r="F55" s="60"/>
      <c r="G55" s="60">
        <v>0</v>
      </c>
      <c r="H55" s="60">
        <v>0</v>
      </c>
      <c r="I55" s="60"/>
      <c r="J55" s="60"/>
      <c r="K55" s="60"/>
      <c r="L55" s="60"/>
      <c r="M55" s="60"/>
      <c r="N55" s="60"/>
      <c r="O55" s="60">
        <v>0</v>
      </c>
      <c r="P55" s="60">
        <v>0</v>
      </c>
      <c r="Q55" s="60">
        <v>0</v>
      </c>
      <c r="R55" s="60"/>
      <c r="S55" s="60"/>
    </row>
    <row r="56" spans="2:19">
      <c r="B56" s="2">
        <v>41</v>
      </c>
      <c r="C56" t="s">
        <v>62</v>
      </c>
      <c r="D56" s="60"/>
      <c r="E56" s="60"/>
      <c r="F56" s="60"/>
      <c r="G56" s="60">
        <v>4.5839999999999996</v>
      </c>
      <c r="H56" s="60">
        <v>4.2089999999999996</v>
      </c>
      <c r="I56" s="60"/>
      <c r="J56" s="60"/>
      <c r="K56" s="60"/>
      <c r="L56" s="60"/>
      <c r="M56" s="60"/>
      <c r="N56" s="60"/>
      <c r="O56" s="60">
        <v>3.6520000000000001</v>
      </c>
      <c r="P56" s="60">
        <v>3.931</v>
      </c>
      <c r="Q56" s="60">
        <v>4.1059999999999999</v>
      </c>
      <c r="R56" s="60"/>
      <c r="S56" s="60"/>
    </row>
    <row r="57" spans="2:19">
      <c r="B57" s="2">
        <v>42</v>
      </c>
      <c r="C57" t="s">
        <v>63</v>
      </c>
      <c r="D57" s="60"/>
      <c r="E57" s="60"/>
      <c r="F57" s="60"/>
      <c r="G57" s="60">
        <v>4.32</v>
      </c>
      <c r="H57" s="60">
        <v>4.0259999999999998</v>
      </c>
      <c r="I57" s="60"/>
      <c r="J57" s="60"/>
      <c r="K57" s="60"/>
      <c r="L57" s="60"/>
      <c r="M57" s="60"/>
      <c r="N57" s="60"/>
      <c r="O57" s="60">
        <v>3.4689999999999999</v>
      </c>
      <c r="P57" s="60">
        <v>3.73</v>
      </c>
      <c r="Q57" s="60">
        <v>4.0069999999999997</v>
      </c>
      <c r="R57" s="60"/>
      <c r="S57" s="60"/>
    </row>
    <row r="58" spans="2:19">
      <c r="B58" s="2">
        <v>43</v>
      </c>
      <c r="C58" t="s">
        <v>64</v>
      </c>
      <c r="D58" s="60"/>
      <c r="E58" s="60"/>
      <c r="F58" s="60"/>
      <c r="G58" s="60">
        <v>6.2E-2</v>
      </c>
      <c r="H58" s="60">
        <v>2.1000000000000001E-2</v>
      </c>
      <c r="I58" s="60"/>
      <c r="J58" s="60"/>
      <c r="K58" s="60"/>
      <c r="L58" s="60"/>
      <c r="M58" s="60"/>
      <c r="N58" s="60"/>
      <c r="O58" s="60">
        <v>6.2E-2</v>
      </c>
      <c r="P58" s="60">
        <v>0</v>
      </c>
      <c r="Q58" s="60">
        <v>4.1000000000000002E-2</v>
      </c>
      <c r="R58" s="60"/>
      <c r="S58" s="60"/>
    </row>
    <row r="59" spans="2:19">
      <c r="B59" s="2">
        <v>36</v>
      </c>
      <c r="C59" t="s">
        <v>54</v>
      </c>
      <c r="D59" s="60"/>
      <c r="E59" s="61" t="s">
        <v>67</v>
      </c>
      <c r="F59" s="61" t="s">
        <v>67</v>
      </c>
      <c r="G59" s="3"/>
      <c r="H59" s="3"/>
      <c r="I59" s="3" t="s">
        <v>67</v>
      </c>
      <c r="J59" s="61" t="s">
        <v>67</v>
      </c>
      <c r="K59" s="61" t="s">
        <v>67</v>
      </c>
      <c r="L59" s="61" t="s">
        <v>67</v>
      </c>
      <c r="M59" s="61" t="s">
        <v>67</v>
      </c>
      <c r="N59" s="61" t="s">
        <v>67</v>
      </c>
      <c r="O59" s="3"/>
      <c r="P59" s="3"/>
      <c r="Q59" s="3"/>
      <c r="R59" s="3" t="s">
        <v>67</v>
      </c>
      <c r="S59" s="3" t="s">
        <v>67</v>
      </c>
    </row>
    <row r="60" spans="2:19">
      <c r="B60" s="2">
        <v>37</v>
      </c>
      <c r="C60" t="s">
        <v>56</v>
      </c>
      <c r="D60" s="60"/>
      <c r="E60" s="61" t="s">
        <v>73</v>
      </c>
      <c r="F60" s="61" t="s">
        <v>70</v>
      </c>
      <c r="G60" s="3"/>
      <c r="H60" s="3"/>
      <c r="I60" s="3" t="s">
        <v>70</v>
      </c>
      <c r="J60" s="61" t="s">
        <v>73</v>
      </c>
      <c r="K60" s="61" t="s">
        <v>73</v>
      </c>
      <c r="L60" s="61" t="s">
        <v>70</v>
      </c>
      <c r="M60" s="61" t="s">
        <v>86</v>
      </c>
      <c r="N60" s="61" t="s">
        <v>70</v>
      </c>
      <c r="O60" s="3"/>
      <c r="P60" s="3"/>
      <c r="Q60" s="3"/>
      <c r="R60" s="3" t="s">
        <v>70</v>
      </c>
      <c r="S60" s="3" t="s">
        <v>70</v>
      </c>
    </row>
    <row r="61" spans="2:19">
      <c r="B61" s="2">
        <v>38</v>
      </c>
      <c r="C61" t="s">
        <v>59</v>
      </c>
      <c r="D61" s="62"/>
      <c r="E61" s="62">
        <v>2688</v>
      </c>
      <c r="F61" s="62">
        <v>9577</v>
      </c>
      <c r="G61" s="55"/>
      <c r="H61" s="55"/>
      <c r="I61" s="55">
        <v>4797</v>
      </c>
      <c r="J61" s="62">
        <v>2139</v>
      </c>
      <c r="K61" s="62">
        <v>9019</v>
      </c>
      <c r="L61" s="55">
        <v>15956</v>
      </c>
      <c r="M61" s="62">
        <v>22832</v>
      </c>
      <c r="N61" s="62">
        <v>26972</v>
      </c>
      <c r="O61" s="55"/>
      <c r="P61" s="55"/>
      <c r="Q61" s="55"/>
      <c r="R61" s="55">
        <v>3735</v>
      </c>
      <c r="S61" s="13">
        <f>SUM(D61:K61)+SUM(M61:R61)</f>
        <v>81759</v>
      </c>
    </row>
    <row r="62" spans="2:19">
      <c r="B62" s="2">
        <v>39</v>
      </c>
      <c r="C62" t="s">
        <v>60</v>
      </c>
      <c r="D62" s="62"/>
      <c r="E62" s="62">
        <v>140000</v>
      </c>
      <c r="F62" s="62">
        <v>140000</v>
      </c>
      <c r="G62" s="55"/>
      <c r="H62" s="55"/>
      <c r="I62" s="55">
        <v>140000</v>
      </c>
      <c r="J62" s="62">
        <v>140000</v>
      </c>
      <c r="K62" s="62">
        <v>140000</v>
      </c>
      <c r="L62" s="62">
        <v>140000</v>
      </c>
      <c r="M62" s="62">
        <v>140000</v>
      </c>
      <c r="N62" s="62">
        <v>140000</v>
      </c>
      <c r="O62" s="55"/>
      <c r="P62" s="55"/>
      <c r="Q62" s="55"/>
      <c r="R62" s="55">
        <v>151224</v>
      </c>
      <c r="S62" s="19">
        <f>+(E62*E61+F62*F61+I62*I61+J62*J61+K62*K61+M62*M61+N62*N61+R62*R61)/S61</f>
        <v>140512.74648662531</v>
      </c>
    </row>
    <row r="63" spans="2:19">
      <c r="B63" s="2">
        <v>40</v>
      </c>
      <c r="C63" t="s">
        <v>61</v>
      </c>
      <c r="D63" s="60"/>
      <c r="E63" s="60">
        <v>35.472000000000001</v>
      </c>
      <c r="F63" s="60">
        <v>32.884</v>
      </c>
      <c r="G63" s="60"/>
      <c r="H63" s="60"/>
      <c r="I63" s="60">
        <v>34.655999999999999</v>
      </c>
      <c r="J63" s="60">
        <v>34.655999999999999</v>
      </c>
      <c r="K63" s="60">
        <v>34.655999999999999</v>
      </c>
      <c r="L63" s="60">
        <v>34.655999999999999</v>
      </c>
      <c r="M63" s="60">
        <v>32.613999999999997</v>
      </c>
      <c r="N63" s="60">
        <v>33.716000000000001</v>
      </c>
      <c r="O63" s="60"/>
      <c r="P63" s="60"/>
      <c r="Q63" s="60"/>
      <c r="R63" s="60">
        <v>40.716000000000001</v>
      </c>
      <c r="S63" s="60"/>
    </row>
    <row r="64" spans="2:19">
      <c r="B64" s="2">
        <v>41</v>
      </c>
      <c r="C64" t="s">
        <v>62</v>
      </c>
      <c r="D64" s="60"/>
      <c r="E64" s="60">
        <v>35.472000000000001</v>
      </c>
      <c r="F64" s="60">
        <v>32.884</v>
      </c>
      <c r="G64" s="60"/>
      <c r="H64" s="60"/>
      <c r="I64" s="60">
        <v>34.655999999999999</v>
      </c>
      <c r="J64" s="60">
        <v>34.655999999999999</v>
      </c>
      <c r="K64" s="60">
        <v>34.655999999999999</v>
      </c>
      <c r="L64" s="60">
        <v>34.655999999999999</v>
      </c>
      <c r="M64" s="60">
        <v>32.613999999999997</v>
      </c>
      <c r="N64" s="60">
        <v>33.716000000000001</v>
      </c>
      <c r="O64" s="60"/>
      <c r="P64" s="60"/>
      <c r="Q64" s="60"/>
      <c r="R64" s="60">
        <v>40.716000000000001</v>
      </c>
      <c r="S64" s="60"/>
    </row>
    <row r="65" spans="2:20">
      <c r="B65" s="2">
        <v>42</v>
      </c>
      <c r="C65" t="s">
        <v>63</v>
      </c>
      <c r="D65" s="60"/>
      <c r="E65" s="60">
        <v>6.0330000000000004</v>
      </c>
      <c r="F65" s="60">
        <v>5.593</v>
      </c>
      <c r="G65" s="60"/>
      <c r="H65" s="60"/>
      <c r="I65" s="60">
        <v>6.024</v>
      </c>
      <c r="J65" s="60">
        <v>5.64</v>
      </c>
      <c r="K65" s="60">
        <v>5.8849999999999998</v>
      </c>
      <c r="L65" s="60">
        <v>5.8940000000000001</v>
      </c>
      <c r="M65" s="60">
        <v>5.5469999999999997</v>
      </c>
      <c r="N65" s="60">
        <v>5.734</v>
      </c>
      <c r="O65" s="60"/>
      <c r="P65" s="60"/>
      <c r="Q65" s="60"/>
      <c r="R65" s="60">
        <v>6.4109999999999996</v>
      </c>
      <c r="S65" s="60"/>
    </row>
    <row r="66" spans="2:20">
      <c r="B66" s="2">
        <v>43</v>
      </c>
      <c r="C66" t="s">
        <v>64</v>
      </c>
      <c r="D66" s="60"/>
      <c r="E66" s="60">
        <v>0</v>
      </c>
      <c r="F66" s="60">
        <v>0</v>
      </c>
      <c r="G66" s="60"/>
      <c r="H66" s="60"/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/>
      <c r="P66" s="60"/>
      <c r="Q66" s="60"/>
      <c r="R66" s="60">
        <v>0</v>
      </c>
      <c r="S66" s="60"/>
    </row>
    <row r="67" spans="2:20" ht="13.5" thickBot="1">
      <c r="B67" s="2">
        <v>44</v>
      </c>
      <c r="C67" s="23" t="s">
        <v>71</v>
      </c>
      <c r="D67" s="24">
        <f t="shared" ref="D67:S67" si="11">+((D45*2000*D46)+(D53*1000*D54)+(D62*42*D61))/D13</f>
        <v>0</v>
      </c>
      <c r="E67" s="24">
        <f t="shared" si="11"/>
        <v>11259.020685434054</v>
      </c>
      <c r="F67" s="24">
        <f t="shared" si="11"/>
        <v>11091.769359059299</v>
      </c>
      <c r="G67" s="24">
        <f t="shared" si="11"/>
        <v>12470.589387893504</v>
      </c>
      <c r="H67" s="24">
        <f t="shared" si="11"/>
        <v>11261.88825246665</v>
      </c>
      <c r="I67" s="24">
        <f t="shared" si="11"/>
        <v>10460.235794438126</v>
      </c>
      <c r="J67" s="24">
        <f t="shared" si="11"/>
        <v>10275.670048689151</v>
      </c>
      <c r="K67" s="24">
        <f t="shared" si="11"/>
        <v>10730.905106439744</v>
      </c>
      <c r="L67" s="24">
        <f t="shared" si="11"/>
        <v>10536.908644802264</v>
      </c>
      <c r="M67" s="24">
        <f t="shared" si="11"/>
        <v>10236.524565822989</v>
      </c>
      <c r="N67" s="24">
        <f t="shared" si="11"/>
        <v>10420.945745209889</v>
      </c>
      <c r="O67" s="24">
        <f t="shared" si="11"/>
        <v>17957.427236612501</v>
      </c>
      <c r="P67" s="24">
        <f t="shared" si="11"/>
        <v>10592.1326498654</v>
      </c>
      <c r="Q67" s="24">
        <f t="shared" si="11"/>
        <v>10225.100971850045</v>
      </c>
      <c r="R67" s="24">
        <f t="shared" si="11"/>
        <v>12024.579608975204</v>
      </c>
      <c r="S67" s="24">
        <f t="shared" si="11"/>
        <v>10651.885887523153</v>
      </c>
    </row>
    <row r="68" spans="2:20" ht="13.5" thickTop="1">
      <c r="T68" s="66"/>
    </row>
    <row r="69" spans="2:20">
      <c r="E69" s="48"/>
      <c r="F69" s="48"/>
    </row>
  </sheetData>
  <phoneticPr fontId="0" type="noConversion"/>
  <pageMargins left="0.5" right="0.5" top="1" bottom="0.75" header="0.5" footer="0.5"/>
  <pageSetup scale="42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Summary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 Godfrey</dc:creator>
  <cp:lastModifiedBy>Melissa Robyn Paschal</cp:lastModifiedBy>
  <cp:lastPrinted>2011-04-26T18:19:02Z</cp:lastPrinted>
  <dcterms:created xsi:type="dcterms:W3CDTF">2003-08-21T20:33:31Z</dcterms:created>
  <dcterms:modified xsi:type="dcterms:W3CDTF">2012-05-07T17:26:08Z</dcterms:modified>
</cp:coreProperties>
</file>