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Wage Trend" sheetId="1" r:id="rId1"/>
  </sheets>
  <definedNames>
    <definedName name="_xlnm.Print_Area" localSheetId="0">'Wage Trend'!$A$1:$S$36</definedName>
  </definedNames>
  <calcPr calcId="125725"/>
</workbook>
</file>

<file path=xl/calcChain.xml><?xml version="1.0" encoding="utf-8"?>
<calcChain xmlns="http://schemas.openxmlformats.org/spreadsheetml/2006/main">
  <c r="Y43" i="1"/>
  <c r="Z43"/>
  <c r="AA43"/>
  <c r="X43"/>
  <c r="S20"/>
  <c r="V43"/>
  <c r="V42"/>
  <c r="V41"/>
  <c r="V40"/>
  <c r="V39"/>
  <c r="V38"/>
  <c r="W43"/>
  <c r="W40"/>
  <c r="W39"/>
  <c r="W38"/>
  <c r="Q8"/>
  <c r="Q10"/>
  <c r="Q14"/>
  <c r="O18"/>
  <c r="O8"/>
  <c r="O10"/>
  <c r="O14"/>
  <c r="Q4"/>
  <c r="O4"/>
  <c r="S14" l="1"/>
  <c r="S8"/>
  <c r="M4"/>
  <c r="S4"/>
  <c r="M18"/>
  <c r="E18"/>
  <c r="G18"/>
  <c r="I18"/>
  <c r="W41" s="1"/>
  <c r="K18"/>
  <c r="E20"/>
  <c r="G20"/>
  <c r="I20"/>
  <c r="C18"/>
  <c r="C20" s="1"/>
  <c r="K20" l="1"/>
  <c r="W42"/>
  <c r="Q18"/>
  <c r="Q20" s="1"/>
  <c r="S10"/>
  <c r="M20"/>
  <c r="S18" l="1"/>
</calcChain>
</file>

<file path=xl/sharedStrings.xml><?xml version="1.0" encoding="utf-8"?>
<sst xmlns="http://schemas.openxmlformats.org/spreadsheetml/2006/main" count="26" uniqueCount="23">
  <si>
    <t>Salaries</t>
  </si>
  <si>
    <t>Officers &amp; Directors Salaries (Annual Report)</t>
  </si>
  <si>
    <t>Paul Cox</t>
  </si>
  <si>
    <t>Connie Cox</t>
  </si>
  <si>
    <t>Gavin Cox</t>
  </si>
  <si>
    <t>Dallas Cox</t>
  </si>
  <si>
    <t>Natalie Adamson</t>
  </si>
  <si>
    <t>Total Officer &amp; Director</t>
  </si>
  <si>
    <t>Raw Wages</t>
  </si>
  <si>
    <t>% of Raw Wages</t>
  </si>
  <si>
    <t>DPU Adjusted Wages</t>
  </si>
  <si>
    <t>Year</t>
  </si>
  <si>
    <t>Officer's Wages</t>
  </si>
  <si>
    <t>DPU Median Wages</t>
  </si>
  <si>
    <t xml:space="preserve">26.37% Adjustment for </t>
  </si>
  <si>
    <t>Reg/Nonreg</t>
  </si>
  <si>
    <t>% Downward Adjustment from Current</t>
  </si>
  <si>
    <t>Not Reported</t>
  </si>
  <si>
    <t>N /A</t>
  </si>
  <si>
    <t>DPU Adjusted to Median</t>
  </si>
  <si>
    <t>DPU Adjusted for Nonreg</t>
  </si>
  <si>
    <t>MTC Requested Wages</t>
  </si>
  <si>
    <t>OCS Adjusted Wages</t>
  </si>
</sst>
</file>

<file path=xl/styles.xml><?xml version="1.0" encoding="utf-8"?>
<styleSheet xmlns="http://schemas.openxmlformats.org/spreadsheetml/2006/main">
  <numFmts count="1">
    <numFmt numFmtId="5" formatCode="&quot;$&quot;#,##0_);\(&quot;$&quot;#,##0\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5" fontId="0" fillId="2" borderId="0" xfId="0" applyNumberFormat="1" applyFill="1"/>
    <xf numFmtId="0" fontId="1" fillId="2" borderId="1" xfId="0" applyFont="1" applyFill="1" applyBorder="1"/>
    <xf numFmtId="5" fontId="1" fillId="2" borderId="1" xfId="0" applyNumberFormat="1" applyFont="1" applyFill="1" applyBorder="1"/>
    <xf numFmtId="0" fontId="1" fillId="2" borderId="0" xfId="0" applyFont="1" applyFill="1"/>
    <xf numFmtId="5" fontId="1" fillId="2" borderId="0" xfId="0" applyNumberFormat="1" applyFont="1" applyFill="1"/>
    <xf numFmtId="0" fontId="0" fillId="2" borderId="0" xfId="0" applyFill="1" applyAlignment="1">
      <alignment horizontal="center"/>
    </xf>
    <xf numFmtId="37" fontId="0" fillId="2" borderId="0" xfId="0" applyNumberFormat="1" applyFill="1"/>
    <xf numFmtId="0" fontId="0" fillId="2" borderId="1" xfId="0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5" fontId="1" fillId="2" borderId="0" xfId="0" applyNumberFormat="1" applyFont="1" applyFill="1" applyBorder="1"/>
    <xf numFmtId="0" fontId="0" fillId="2" borderId="0" xfId="0" applyFill="1" applyBorder="1"/>
    <xf numFmtId="5" fontId="0" fillId="2" borderId="0" xfId="0" applyNumberFormat="1" applyFill="1" applyBorder="1"/>
    <xf numFmtId="0" fontId="1" fillId="2" borderId="0" xfId="0" applyFont="1" applyFill="1" applyBorder="1"/>
    <xf numFmtId="10" fontId="1" fillId="2" borderId="0" xfId="0" applyNumberFormat="1" applyFont="1" applyFill="1" applyBorder="1" applyAlignment="1">
      <alignment horizontal="center"/>
    </xf>
    <xf numFmtId="10" fontId="0" fillId="2" borderId="0" xfId="0" applyNumberFormat="1" applyFill="1"/>
    <xf numFmtId="37" fontId="0" fillId="2" borderId="0" xfId="0" applyNumberFormat="1" applyFill="1" applyAlignment="1"/>
    <xf numFmtId="37" fontId="0" fillId="2" borderId="1" xfId="0" applyNumberFormat="1" applyFill="1" applyBorder="1" applyAlignment="1"/>
    <xf numFmtId="0" fontId="1" fillId="3" borderId="0" xfId="0" applyFont="1" applyFill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5" fontId="1" fillId="3" borderId="0" xfId="0" applyNumberFormat="1" applyFont="1" applyFill="1"/>
    <xf numFmtId="0" fontId="1" fillId="3" borderId="0" xfId="0" applyFont="1" applyFill="1"/>
    <xf numFmtId="0" fontId="0" fillId="3" borderId="1" xfId="0" applyFill="1" applyBorder="1"/>
    <xf numFmtId="0" fontId="1" fillId="4" borderId="0" xfId="0" applyFont="1" applyFill="1" applyAlignment="1">
      <alignment horizontal="center" wrapText="1"/>
    </xf>
    <xf numFmtId="0" fontId="0" fillId="4" borderId="0" xfId="0" applyFill="1"/>
    <xf numFmtId="0" fontId="1" fillId="4" borderId="1" xfId="0" applyFont="1" applyFill="1" applyBorder="1" applyAlignment="1">
      <alignment horizontal="center"/>
    </xf>
    <xf numFmtId="37" fontId="0" fillId="4" borderId="0" xfId="0" applyNumberFormat="1" applyFill="1"/>
    <xf numFmtId="37" fontId="1" fillId="4" borderId="0" xfId="0" applyNumberFormat="1" applyFont="1" applyFill="1"/>
    <xf numFmtId="0" fontId="1" fillId="4" borderId="0" xfId="0" applyFont="1" applyFill="1"/>
    <xf numFmtId="5" fontId="2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left" indent="1"/>
    </xf>
    <xf numFmtId="5" fontId="1" fillId="5" borderId="0" xfId="0" applyNumberFormat="1" applyFont="1" applyFill="1"/>
    <xf numFmtId="37" fontId="0" fillId="5" borderId="0" xfId="0" applyNumberFormat="1" applyFill="1" applyAlignment="1"/>
    <xf numFmtId="5" fontId="0" fillId="5" borderId="0" xfId="0" applyNumberFormat="1" applyFill="1"/>
    <xf numFmtId="5" fontId="0" fillId="5" borderId="1" xfId="0" applyNumberFormat="1" applyFill="1" applyBorder="1"/>
    <xf numFmtId="37" fontId="0" fillId="5" borderId="0" xfId="0" applyNumberFormat="1" applyFill="1"/>
    <xf numFmtId="5" fontId="2" fillId="5" borderId="0" xfId="0" applyNumberFormat="1" applyFont="1" applyFill="1" applyAlignment="1">
      <alignment horizontal="center"/>
    </xf>
    <xf numFmtId="37" fontId="2" fillId="5" borderId="1" xfId="0" applyNumberFormat="1" applyFont="1" applyFill="1" applyBorder="1" applyAlignment="1">
      <alignment horizontal="center"/>
    </xf>
    <xf numFmtId="37" fontId="1" fillId="5" borderId="0" xfId="0" applyNumberFormat="1" applyFont="1" applyFill="1" applyAlignment="1"/>
    <xf numFmtId="10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1"/>
          <c:order val="0"/>
          <c:tx>
            <c:strRef>
              <c:f>'Wage Trend'!$V$37</c:f>
              <c:strCache>
                <c:ptCount val="1"/>
                <c:pt idx="0">
                  <c:v>Raw Wages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4"/>
            <c:spPr>
              <a:ln>
                <a:solidFill>
                  <a:schemeClr val="tx1"/>
                </a:solidFill>
              </a:ln>
            </c:spPr>
          </c:dPt>
          <c:dPt>
            <c:idx val="5"/>
            <c:spPr>
              <a:ln>
                <a:solidFill>
                  <a:schemeClr val="tx1"/>
                </a:solidFill>
              </a:ln>
            </c:spPr>
          </c:dPt>
          <c:cat>
            <c:numRef>
              <c:f>'Wage Trend'!$U$38:$U$43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'Wage Trend'!$V$38:$V$43</c:f>
              <c:numCache>
                <c:formatCode>#,##0_);\(#,##0\)</c:formatCode>
                <c:ptCount val="6"/>
                <c:pt idx="0">
                  <c:v>757135</c:v>
                </c:pt>
                <c:pt idx="1">
                  <c:v>937857</c:v>
                </c:pt>
                <c:pt idx="2">
                  <c:v>1213131</c:v>
                </c:pt>
                <c:pt idx="3">
                  <c:v>909119</c:v>
                </c:pt>
                <c:pt idx="4">
                  <c:v>838767</c:v>
                </c:pt>
                <c:pt idx="5">
                  <c:v>668472.78029999998</c:v>
                </c:pt>
              </c:numCache>
            </c:numRef>
          </c:val>
        </c:ser>
        <c:ser>
          <c:idx val="2"/>
          <c:order val="1"/>
          <c:tx>
            <c:strRef>
              <c:f>'Wage Trend'!$W$37</c:f>
              <c:strCache>
                <c:ptCount val="1"/>
                <c:pt idx="0">
                  <c:v>Officer's Wages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'Wage Trend'!$U$38:$U$43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'Wage Trend'!$W$38:$W$43</c:f>
              <c:numCache>
                <c:formatCode>#,##0_);\(#,##0\)</c:formatCode>
                <c:ptCount val="6"/>
                <c:pt idx="0">
                  <c:v>584836</c:v>
                </c:pt>
                <c:pt idx="1">
                  <c:v>486983</c:v>
                </c:pt>
                <c:pt idx="2">
                  <c:v>560839</c:v>
                </c:pt>
                <c:pt idx="3">
                  <c:v>372127</c:v>
                </c:pt>
                <c:pt idx="4">
                  <c:v>365104</c:v>
                </c:pt>
                <c:pt idx="5">
                  <c:v>204245.93849999999</c:v>
                </c:pt>
              </c:numCache>
            </c:numRef>
          </c:val>
        </c:ser>
        <c:ser>
          <c:idx val="0"/>
          <c:order val="2"/>
          <c:tx>
            <c:strRef>
              <c:f>'Wage Trend'!$X$37</c:f>
              <c:strCache>
                <c:ptCount val="1"/>
                <c:pt idx="0">
                  <c:v>MTC Requested Wages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val>
            <c:numRef>
              <c:f>'Wage Trend'!$X$38:$X$43</c:f>
              <c:numCache>
                <c:formatCode>General</c:formatCode>
                <c:ptCount val="6"/>
                <c:pt idx="5" formatCode="#,##0_);\(#,##0\)">
                  <c:v>1265994</c:v>
                </c:pt>
              </c:numCache>
            </c:numRef>
          </c:val>
        </c:ser>
        <c:ser>
          <c:idx val="3"/>
          <c:order val="3"/>
          <c:tx>
            <c:strRef>
              <c:f>'Wage Trend'!$Y$37</c:f>
              <c:strCache>
                <c:ptCount val="1"/>
                <c:pt idx="0">
                  <c:v>DPU Adjusted to Median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'Wage Trend'!$Y$38:$Y$43</c:f>
              <c:numCache>
                <c:formatCode>General</c:formatCode>
                <c:ptCount val="6"/>
                <c:pt idx="5" formatCode="#,##0_);\(#,##0\)">
                  <c:v>907881</c:v>
                </c:pt>
              </c:numCache>
            </c:numRef>
          </c:val>
        </c:ser>
        <c:ser>
          <c:idx val="4"/>
          <c:order val="4"/>
          <c:tx>
            <c:strRef>
              <c:f>'Wage Trend'!$Z$37</c:f>
              <c:strCache>
                <c:ptCount val="1"/>
                <c:pt idx="0">
                  <c:v>DPU Adjusted for Nonreg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'Wage Trend'!$Z$38:$Z$43</c:f>
              <c:numCache>
                <c:formatCode>General</c:formatCode>
                <c:ptCount val="6"/>
                <c:pt idx="5" formatCode="#,##0_);\(#,##0\)">
                  <c:v>668472.78029999998</c:v>
                </c:pt>
              </c:numCache>
            </c:numRef>
          </c:val>
        </c:ser>
        <c:ser>
          <c:idx val="5"/>
          <c:order val="5"/>
          <c:tx>
            <c:strRef>
              <c:f>'Wage Trend'!$AA$37</c:f>
              <c:strCache>
                <c:ptCount val="1"/>
                <c:pt idx="0">
                  <c:v>OCS Adjusted Wages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'Wage Trend'!$AA$38:$AA$43</c:f>
              <c:numCache>
                <c:formatCode>General</c:formatCode>
                <c:ptCount val="6"/>
                <c:pt idx="5" formatCode="#,##0_);\(#,##0\)">
                  <c:v>635097</c:v>
                </c:pt>
              </c:numCache>
            </c:numRef>
          </c:val>
        </c:ser>
        <c:marker val="1"/>
        <c:axId val="98081792"/>
        <c:axId val="98092160"/>
      </c:lineChart>
      <c:catAx>
        <c:axId val="98081792"/>
        <c:scaling>
          <c:orientation val="minMax"/>
        </c:scaling>
        <c:axPos val="b"/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8092160"/>
        <c:crosses val="autoZero"/>
        <c:auto val="1"/>
        <c:lblAlgn val="ctr"/>
        <c:lblOffset val="100"/>
      </c:catAx>
      <c:valAx>
        <c:axId val="98092160"/>
        <c:scaling>
          <c:orientation val="minMax"/>
        </c:scaling>
        <c:axPos val="l"/>
        <c:majorGridlines/>
        <c:numFmt formatCode="&quot;$&quot;#,##0.00" sourceLinked="0"/>
        <c:tickLblPos val="nextTo"/>
        <c:spPr>
          <a:solidFill>
            <a:sysClr val="windowText" lastClr="000000"/>
          </a:solidFill>
        </c:spPr>
        <c:crossAx val="98081792"/>
        <c:crosses val="autoZero"/>
        <c:crossBetween val="between"/>
      </c:valAx>
      <c:spPr>
        <a:solidFill>
          <a:schemeClr val="tx1"/>
        </a:solidFill>
      </c:spPr>
    </c:plotArea>
    <c:legend>
      <c:legendPos val="tr"/>
      <c:layout/>
      <c:spPr>
        <a:ln w="12700">
          <a:solidFill>
            <a:schemeClr val="tx1"/>
          </a:solidFill>
        </a:ln>
      </c:spPr>
    </c:legend>
    <c:plotVisOnly val="1"/>
    <c:dispBlanksAs val="gap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21</xdr:row>
      <xdr:rowOff>19050</xdr:rowOff>
    </xdr:from>
    <xdr:to>
      <xdr:col>18</xdr:col>
      <xdr:colOff>0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>
      <selection activeCell="V27" sqref="V27"/>
    </sheetView>
  </sheetViews>
  <sheetFormatPr defaultRowHeight="15"/>
  <cols>
    <col min="1" max="1" width="21.5703125" style="2" customWidth="1"/>
    <col min="2" max="2" width="2.28515625" style="2" customWidth="1"/>
    <col min="3" max="3" width="9.28515625" style="2" bestFit="1" customWidth="1"/>
    <col min="4" max="4" width="2.28515625" style="2" customWidth="1"/>
    <col min="5" max="5" width="9.28515625" style="2" bestFit="1" customWidth="1"/>
    <col min="6" max="6" width="2.28515625" style="2" customWidth="1"/>
    <col min="7" max="7" width="10.85546875" style="2" bestFit="1" customWidth="1"/>
    <col min="8" max="8" width="2.28515625" style="2" customWidth="1"/>
    <col min="9" max="9" width="9.28515625" style="2" bestFit="1" customWidth="1"/>
    <col min="10" max="10" width="2.28515625" style="2" customWidth="1"/>
    <col min="11" max="11" width="9.28515625" style="2" bestFit="1" customWidth="1"/>
    <col min="12" max="12" width="2.28515625" style="2" customWidth="1"/>
    <col min="13" max="13" width="9.140625" style="2" customWidth="1"/>
    <col min="14" max="14" width="2.28515625" style="2" customWidth="1"/>
    <col min="15" max="15" width="11.7109375" style="2" customWidth="1"/>
    <col min="16" max="16" width="2.28515625" style="2" customWidth="1"/>
    <col min="17" max="17" width="9.140625" style="2" customWidth="1"/>
    <col min="18" max="18" width="2.28515625" style="2" customWidth="1"/>
    <col min="19" max="19" width="12.28515625" style="2" customWidth="1"/>
    <col min="20" max="21" width="9.140625" style="2"/>
    <col min="22" max="22" width="12.7109375" style="2" customWidth="1"/>
    <col min="23" max="23" width="9.140625" style="2"/>
    <col min="24" max="24" width="11.140625" style="2" customWidth="1"/>
    <col min="25" max="16384" width="9.140625" style="2"/>
  </cols>
  <sheetData>
    <row r="1" spans="1:19" ht="43.5" customHeight="1">
      <c r="A1" s="1" t="s">
        <v>0</v>
      </c>
      <c r="M1" s="30" t="s">
        <v>13</v>
      </c>
      <c r="O1" s="47" t="s">
        <v>14</v>
      </c>
      <c r="Q1" s="24" t="s">
        <v>10</v>
      </c>
      <c r="R1" s="13"/>
      <c r="S1" s="13" t="s">
        <v>16</v>
      </c>
    </row>
    <row r="2" spans="1:19" ht="6.6" customHeight="1">
      <c r="A2" s="3"/>
      <c r="M2" s="31"/>
      <c r="Q2" s="25"/>
      <c r="R2" s="17"/>
    </row>
    <row r="3" spans="1:19">
      <c r="C3" s="1">
        <v>2007</v>
      </c>
      <c r="D3" s="4"/>
      <c r="E3" s="1">
        <v>2008</v>
      </c>
      <c r="F3" s="4"/>
      <c r="G3" s="1">
        <v>2009</v>
      </c>
      <c r="H3" s="4"/>
      <c r="I3" s="1">
        <v>2010</v>
      </c>
      <c r="J3" s="4"/>
      <c r="K3" s="1">
        <v>2011</v>
      </c>
      <c r="M3" s="32">
        <v>2012</v>
      </c>
      <c r="O3" s="6" t="s">
        <v>15</v>
      </c>
      <c r="Q3" s="26">
        <v>2012</v>
      </c>
      <c r="R3" s="3"/>
      <c r="S3" s="1">
        <v>2012</v>
      </c>
    </row>
    <row r="4" spans="1:19">
      <c r="A4" s="8" t="s">
        <v>8</v>
      </c>
      <c r="C4" s="38">
        <v>757135</v>
      </c>
      <c r="D4" s="9"/>
      <c r="E4" s="38">
        <v>937857</v>
      </c>
      <c r="F4" s="9"/>
      <c r="G4" s="38">
        <v>1213131</v>
      </c>
      <c r="H4" s="9"/>
      <c r="I4" s="38">
        <v>909119</v>
      </c>
      <c r="J4" s="9"/>
      <c r="K4" s="38">
        <v>838767</v>
      </c>
      <c r="M4" s="38">
        <f>907881</f>
        <v>907881</v>
      </c>
      <c r="O4" s="39">
        <f>-(M4*0.2637)</f>
        <v>-239408.21969999999</v>
      </c>
      <c r="Q4" s="38">
        <f>M4+O4</f>
        <v>668472.78029999998</v>
      </c>
      <c r="R4" s="16"/>
      <c r="S4" s="46">
        <f>(Q4-K4)/K4</f>
        <v>-0.2030292318367318</v>
      </c>
    </row>
    <row r="5" spans="1:19">
      <c r="C5" s="5"/>
      <c r="D5" s="5"/>
      <c r="E5" s="5"/>
      <c r="F5" s="5"/>
      <c r="G5" s="5"/>
      <c r="H5" s="5"/>
      <c r="I5" s="5"/>
      <c r="J5" s="5"/>
      <c r="K5" s="5"/>
      <c r="M5" s="9"/>
      <c r="O5" s="22"/>
      <c r="Q5" s="9"/>
      <c r="R5" s="17"/>
      <c r="S5" s="14"/>
    </row>
    <row r="6" spans="1:19">
      <c r="A6" s="6" t="s">
        <v>1</v>
      </c>
      <c r="B6" s="6"/>
      <c r="C6" s="7"/>
      <c r="D6" s="7"/>
      <c r="E6" s="7"/>
      <c r="F6" s="16"/>
      <c r="G6" s="16"/>
      <c r="H6" s="5"/>
      <c r="I6" s="5"/>
      <c r="J6" s="5"/>
      <c r="K6" s="5"/>
      <c r="M6" s="9"/>
      <c r="O6" s="22"/>
      <c r="Q6" s="9"/>
      <c r="R6" s="17"/>
      <c r="S6" s="14"/>
    </row>
    <row r="7" spans="1:19" ht="6.6" customHeight="1">
      <c r="C7" s="5"/>
      <c r="D7" s="5"/>
      <c r="E7" s="5"/>
      <c r="F7" s="5"/>
      <c r="G7" s="5"/>
      <c r="H7" s="5"/>
      <c r="I7" s="5"/>
      <c r="J7" s="5"/>
      <c r="K7" s="5"/>
      <c r="M7" s="9"/>
      <c r="O7" s="22"/>
      <c r="Q7" s="9"/>
      <c r="R7" s="17"/>
      <c r="S7" s="14"/>
    </row>
    <row r="8" spans="1:19">
      <c r="A8" s="48" t="s">
        <v>2</v>
      </c>
      <c r="C8" s="40">
        <v>239200</v>
      </c>
      <c r="D8" s="5"/>
      <c r="E8" s="40">
        <v>151504</v>
      </c>
      <c r="F8" s="5"/>
      <c r="G8" s="40">
        <v>209730</v>
      </c>
      <c r="H8" s="5"/>
      <c r="I8" s="40">
        <v>164891</v>
      </c>
      <c r="J8" s="5"/>
      <c r="K8" s="40">
        <v>164280</v>
      </c>
      <c r="M8" s="42">
        <v>148525</v>
      </c>
      <c r="O8" s="39">
        <f t="shared" ref="O8:O14" si="0">-(M8*0.2637)</f>
        <v>-39166.042499999996</v>
      </c>
      <c r="Q8" s="38">
        <f t="shared" ref="Q8:Q14" si="1">M8+O8</f>
        <v>109358.9575</v>
      </c>
      <c r="R8" s="18"/>
      <c r="S8" s="46">
        <f>(Q8-K8)/K8</f>
        <v>-0.33431362612612608</v>
      </c>
    </row>
    <row r="9" spans="1:19" ht="6.6" customHeight="1">
      <c r="C9" s="5"/>
      <c r="D9" s="5"/>
      <c r="E9" s="5"/>
      <c r="F9" s="5"/>
      <c r="G9" s="5"/>
      <c r="H9" s="5"/>
      <c r="I9" s="5"/>
      <c r="J9" s="5"/>
      <c r="K9" s="5"/>
      <c r="M9" s="33"/>
      <c r="O9" s="22"/>
      <c r="Q9" s="27"/>
      <c r="R9" s="18"/>
      <c r="S9" s="14"/>
    </row>
    <row r="10" spans="1:19">
      <c r="A10" s="48" t="s">
        <v>3</v>
      </c>
      <c r="C10" s="40">
        <v>129000</v>
      </c>
      <c r="D10" s="5"/>
      <c r="E10" s="40">
        <v>108780</v>
      </c>
      <c r="F10" s="5"/>
      <c r="G10" s="40">
        <v>112249</v>
      </c>
      <c r="H10" s="5"/>
      <c r="I10" s="40">
        <v>63965</v>
      </c>
      <c r="J10" s="5"/>
      <c r="K10" s="40">
        <v>65006</v>
      </c>
      <c r="M10" s="42">
        <v>46584</v>
      </c>
      <c r="O10" s="39">
        <f t="shared" si="0"/>
        <v>-12284.200799999999</v>
      </c>
      <c r="Q10" s="38">
        <f t="shared" si="1"/>
        <v>34299.799200000001</v>
      </c>
      <c r="R10" s="18"/>
      <c r="S10" s="46">
        <f>(Q10-K10)/K10</f>
        <v>-0.4723594868166015</v>
      </c>
    </row>
    <row r="11" spans="1:19" ht="6.6" customHeight="1">
      <c r="C11" s="5"/>
      <c r="D11" s="5"/>
      <c r="E11" s="5"/>
      <c r="F11" s="5"/>
      <c r="G11" s="5"/>
      <c r="H11" s="5"/>
      <c r="I11" s="5"/>
      <c r="J11" s="5"/>
      <c r="M11" s="33"/>
      <c r="O11" s="22"/>
      <c r="Q11" s="27"/>
      <c r="R11" s="18"/>
      <c r="S11" s="14"/>
    </row>
    <row r="12" spans="1:19">
      <c r="A12" s="48" t="s">
        <v>4</v>
      </c>
      <c r="C12" s="40">
        <v>53656</v>
      </c>
      <c r="D12" s="5"/>
      <c r="E12" s="40">
        <v>55484</v>
      </c>
      <c r="F12" s="5"/>
      <c r="G12" s="40">
        <v>55448</v>
      </c>
      <c r="H12" s="5"/>
      <c r="I12" s="40">
        <v>57165</v>
      </c>
      <c r="J12" s="5"/>
      <c r="K12" s="40">
        <v>49959</v>
      </c>
      <c r="M12" s="43" t="s">
        <v>18</v>
      </c>
      <c r="O12" s="22"/>
      <c r="Q12" s="27"/>
      <c r="R12" s="18"/>
      <c r="S12" s="14"/>
    </row>
    <row r="13" spans="1:19" ht="6.6" customHeight="1">
      <c r="C13" s="5"/>
      <c r="D13" s="5"/>
      <c r="E13" s="5"/>
      <c r="F13" s="5"/>
      <c r="G13" s="5"/>
      <c r="H13" s="5"/>
      <c r="I13" s="5"/>
      <c r="J13" s="5"/>
      <c r="K13" s="5"/>
      <c r="M13" s="33"/>
      <c r="O13" s="22"/>
      <c r="Q13" s="27"/>
      <c r="R13" s="18"/>
      <c r="S13" s="14"/>
    </row>
    <row r="14" spans="1:19">
      <c r="A14" s="48" t="s">
        <v>5</v>
      </c>
      <c r="C14" s="40">
        <v>117980</v>
      </c>
      <c r="D14" s="5"/>
      <c r="E14" s="40">
        <v>118715</v>
      </c>
      <c r="F14" s="5"/>
      <c r="G14" s="40">
        <v>143412</v>
      </c>
      <c r="H14" s="5"/>
      <c r="I14" s="40">
        <v>86106</v>
      </c>
      <c r="J14" s="5"/>
      <c r="K14" s="40">
        <v>85859</v>
      </c>
      <c r="M14" s="42">
        <v>82286</v>
      </c>
      <c r="O14" s="39">
        <f t="shared" si="0"/>
        <v>-21698.818199999998</v>
      </c>
      <c r="Q14" s="38">
        <f t="shared" si="1"/>
        <v>60587.181800000006</v>
      </c>
      <c r="R14" s="18"/>
      <c r="S14" s="46">
        <f>(Q14-K14)/K14</f>
        <v>-0.29434093339079181</v>
      </c>
    </row>
    <row r="15" spans="1:19" ht="6.6" customHeight="1">
      <c r="C15" s="5"/>
      <c r="D15" s="5"/>
      <c r="E15" s="5"/>
      <c r="F15" s="5"/>
      <c r="G15" s="5"/>
      <c r="H15" s="5"/>
      <c r="I15" s="5"/>
      <c r="J15" s="5"/>
      <c r="K15" s="5"/>
      <c r="M15" s="34"/>
      <c r="O15" s="22"/>
      <c r="Q15" s="27"/>
      <c r="R15" s="17"/>
      <c r="S15" s="14"/>
    </row>
    <row r="16" spans="1:19">
      <c r="A16" s="48" t="s">
        <v>6</v>
      </c>
      <c r="C16" s="41">
        <v>45000</v>
      </c>
      <c r="D16" s="5"/>
      <c r="E16" s="41">
        <v>52500</v>
      </c>
      <c r="F16" s="5"/>
      <c r="G16" s="41">
        <v>40000</v>
      </c>
      <c r="H16" s="5"/>
      <c r="I16" s="36" t="s">
        <v>17</v>
      </c>
      <c r="J16" s="5"/>
      <c r="K16" s="36" t="s">
        <v>17</v>
      </c>
      <c r="M16" s="44" t="s">
        <v>17</v>
      </c>
      <c r="O16" s="23"/>
      <c r="Q16" s="29"/>
      <c r="R16" s="17"/>
      <c r="S16" s="15"/>
    </row>
    <row r="17" spans="1:22" ht="6.6" customHeight="1">
      <c r="C17" s="5"/>
      <c r="D17" s="5"/>
      <c r="E17" s="5"/>
      <c r="F17" s="5"/>
      <c r="G17" s="5"/>
      <c r="H17" s="5"/>
      <c r="I17" s="5"/>
      <c r="J17" s="5"/>
      <c r="K17" s="5"/>
      <c r="M17" s="34"/>
      <c r="O17" s="22"/>
      <c r="Q17" s="25"/>
      <c r="R17" s="17"/>
      <c r="S17" s="14"/>
    </row>
    <row r="18" spans="1:22">
      <c r="A18" s="8" t="s">
        <v>7</v>
      </c>
      <c r="B18" s="8"/>
      <c r="C18" s="38">
        <f>SUM(C8:C16)</f>
        <v>584836</v>
      </c>
      <c r="D18" s="9"/>
      <c r="E18" s="38">
        <f t="shared" ref="E18:K18" si="2">SUM(E8:E16)</f>
        <v>486983</v>
      </c>
      <c r="F18" s="9"/>
      <c r="G18" s="38">
        <f t="shared" si="2"/>
        <v>560839</v>
      </c>
      <c r="H18" s="9"/>
      <c r="I18" s="38">
        <f t="shared" si="2"/>
        <v>372127</v>
      </c>
      <c r="J18" s="9"/>
      <c r="K18" s="38">
        <f t="shared" si="2"/>
        <v>365104</v>
      </c>
      <c r="L18" s="9"/>
      <c r="M18" s="38">
        <f t="shared" ref="M18:O18" si="3">SUM(M8:M16)</f>
        <v>277395</v>
      </c>
      <c r="N18" s="9"/>
      <c r="O18" s="45">
        <f t="shared" si="3"/>
        <v>-73149.061499999996</v>
      </c>
      <c r="Q18" s="38">
        <f>SUM(Q8:Q16)</f>
        <v>204245.93849999999</v>
      </c>
      <c r="R18" s="16"/>
      <c r="S18" s="46">
        <f>(Q18-K18)/K18</f>
        <v>-0.4405814822625882</v>
      </c>
    </row>
    <row r="19" spans="1:22" ht="6.6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35"/>
      <c r="N19" s="8"/>
      <c r="O19" s="22"/>
      <c r="Q19" s="28"/>
      <c r="R19" s="19"/>
      <c r="S19" s="14"/>
    </row>
    <row r="20" spans="1:22">
      <c r="A20" s="8" t="s">
        <v>9</v>
      </c>
      <c r="B20" s="8"/>
      <c r="C20" s="46">
        <f>C18/C4</f>
        <v>0.77243292147371345</v>
      </c>
      <c r="D20" s="14"/>
      <c r="E20" s="46">
        <f t="shared" ref="E20:K20" si="4">E18/E4</f>
        <v>0.51925080262769274</v>
      </c>
      <c r="F20" s="14"/>
      <c r="G20" s="46">
        <f t="shared" si="4"/>
        <v>0.46230703856384842</v>
      </c>
      <c r="H20" s="14"/>
      <c r="I20" s="46">
        <f t="shared" si="4"/>
        <v>0.40932705179409956</v>
      </c>
      <c r="J20" s="14"/>
      <c r="K20" s="46">
        <f t="shared" si="4"/>
        <v>0.43528655753027956</v>
      </c>
      <c r="L20" s="14"/>
      <c r="M20" s="46">
        <f t="shared" ref="M20" si="5">M18/M4</f>
        <v>0.30554114470949384</v>
      </c>
      <c r="N20" s="14"/>
      <c r="O20" s="22"/>
      <c r="Q20" s="46">
        <f>Q18/Q4</f>
        <v>0.30554114470949384</v>
      </c>
      <c r="R20" s="20"/>
      <c r="S20" s="46">
        <f>(Q20-K20)/K20</f>
        <v>-0.29806896302273317</v>
      </c>
      <c r="V20" s="21"/>
    </row>
    <row r="21" spans="1:22">
      <c r="P21" s="17"/>
    </row>
    <row r="37" spans="21:27" ht="60">
      <c r="U37" s="12" t="s">
        <v>11</v>
      </c>
      <c r="V37" s="12" t="s">
        <v>8</v>
      </c>
      <c r="W37" s="12" t="s">
        <v>12</v>
      </c>
      <c r="X37" s="12" t="s">
        <v>21</v>
      </c>
      <c r="Y37" s="12" t="s">
        <v>19</v>
      </c>
      <c r="Z37" s="12" t="s">
        <v>20</v>
      </c>
      <c r="AA37" s="12" t="s">
        <v>22</v>
      </c>
    </row>
    <row r="38" spans="21:27">
      <c r="U38" s="10">
        <v>2007</v>
      </c>
      <c r="V38" s="42">
        <f>C4</f>
        <v>757135</v>
      </c>
      <c r="W38" s="42">
        <f>C18</f>
        <v>584836</v>
      </c>
    </row>
    <row r="39" spans="21:27">
      <c r="U39" s="10">
        <v>2008</v>
      </c>
      <c r="V39" s="42">
        <f>E4</f>
        <v>937857</v>
      </c>
      <c r="W39" s="42">
        <f>E18</f>
        <v>486983</v>
      </c>
    </row>
    <row r="40" spans="21:27">
      <c r="U40" s="10">
        <v>2009</v>
      </c>
      <c r="V40" s="42">
        <f>G4</f>
        <v>1213131</v>
      </c>
      <c r="W40" s="42">
        <f>G18</f>
        <v>560839</v>
      </c>
    </row>
    <row r="41" spans="21:27">
      <c r="U41" s="10">
        <v>2010</v>
      </c>
      <c r="V41" s="42">
        <f>I4</f>
        <v>909119</v>
      </c>
      <c r="W41" s="42">
        <f>I18</f>
        <v>372127</v>
      </c>
    </row>
    <row r="42" spans="21:27">
      <c r="U42" s="10">
        <v>2011</v>
      </c>
      <c r="V42" s="42">
        <f>K4</f>
        <v>838767</v>
      </c>
      <c r="W42" s="42">
        <f>K18</f>
        <v>365104</v>
      </c>
    </row>
    <row r="43" spans="21:27">
      <c r="U43" s="10">
        <v>2012</v>
      </c>
      <c r="V43" s="42">
        <f>Q4</f>
        <v>668472.78029999998</v>
      </c>
      <c r="W43" s="42">
        <f>Q18</f>
        <v>204245.93849999999</v>
      </c>
      <c r="X43" s="42">
        <f>838767+427227</f>
        <v>1265994</v>
      </c>
      <c r="Y43" s="42">
        <f>M4</f>
        <v>907881</v>
      </c>
      <c r="Z43" s="42">
        <f>Q4</f>
        <v>668472.78029999998</v>
      </c>
      <c r="AA43" s="42">
        <f>838766-203669</f>
        <v>635097</v>
      </c>
    </row>
    <row r="45" spans="21:27">
      <c r="U45" s="10"/>
      <c r="V45" s="11"/>
      <c r="W45" s="37"/>
    </row>
    <row r="46" spans="21:27">
      <c r="U46" s="10"/>
      <c r="V46" s="11"/>
      <c r="W46" s="37"/>
    </row>
    <row r="47" spans="21:27">
      <c r="U47" s="10"/>
      <c r="V47" s="11"/>
      <c r="W47" s="37"/>
    </row>
    <row r="48" spans="21:27">
      <c r="U48" s="10"/>
      <c r="V48" s="11"/>
      <c r="W48" s="37"/>
    </row>
  </sheetData>
  <printOptions horizontalCentered="1"/>
  <pageMargins left="0.2" right="0.2" top="1.25" bottom="0.5" header="0.3" footer="0.3"/>
  <pageSetup scale="99" orientation="landscape" r:id="rId1"/>
  <headerFooter scaleWithDoc="0">
    <oddHeader>&amp;R&amp;"-,Bold"Docket No. 08-046-001
DPU Exhibit 4.2 SR
Robert A. Davis
November 9, 2012</oddHeader>
    <oddFooter>&amp;C&amp;"-,Bold"Confidential-Subject To Utah Administrative Code Rule R746-100-16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Wage Trend</vt:lpstr>
      <vt:lpstr>'Wage Trend'!Print_Area</vt:lpstr>
    </vt:vector>
  </TitlesOfParts>
  <Company>State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radavis</dc:creator>
  <cp:lastModifiedBy>Dennismiller</cp:lastModifiedBy>
  <cp:lastPrinted>2012-11-06T21:09:26Z</cp:lastPrinted>
  <dcterms:created xsi:type="dcterms:W3CDTF">2012-10-29T19:59:55Z</dcterms:created>
  <dcterms:modified xsi:type="dcterms:W3CDTF">2012-11-08T23:08:06Z</dcterms:modified>
</cp:coreProperties>
</file>