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tabRatio="601" activeTab="0"/>
  </bookViews>
  <sheets>
    <sheet name="Revenue Requirement" sheetId="1" r:id="rId1"/>
    <sheet name="Notes" sheetId="2" r:id="rId2"/>
  </sheets>
  <externalReferences>
    <externalReference r:id="rId5"/>
  </externalReferences>
  <definedNames>
    <definedName name="_Order1" hidden="1">0</definedName>
    <definedName name="_Order2" hidden="1">0</definedName>
    <definedName name="CAP_W_O_TIER">'[1]RBASE:COSTCAP'!$B$34:$R$209</definedName>
    <definedName name="CAPITAL">'[1]RBASE:COSTCAP'!$B$37:$R$209</definedName>
    <definedName name="DEPRECIATION">'[1]DEPR'!#REF!</definedName>
    <definedName name="_xlnm.Print_Area" localSheetId="0">'Revenue Requirement'!$A$1:$J$59</definedName>
    <definedName name="_xlnm.Print_Titles" localSheetId="0">'Revenue Requirement'!$A:$A</definedName>
  </definedNames>
  <calcPr fullCalcOnLoad="1"/>
</workbook>
</file>

<file path=xl/sharedStrings.xml><?xml version="1.0" encoding="utf-8"?>
<sst xmlns="http://schemas.openxmlformats.org/spreadsheetml/2006/main" count="190" uniqueCount="127">
  <si>
    <t>(note b)</t>
  </si>
  <si>
    <t>(note c)</t>
  </si>
  <si>
    <t>(note e)</t>
  </si>
  <si>
    <t>(note f)</t>
  </si>
  <si>
    <t>TOTAL</t>
  </si>
  <si>
    <t>INCOME</t>
  </si>
  <si>
    <t>STATEMENT</t>
  </si>
  <si>
    <t>(D)</t>
  </si>
  <si>
    <t>(E)</t>
  </si>
  <si>
    <t>(F)</t>
  </si>
  <si>
    <t>(G)</t>
  </si>
  <si>
    <t>(I)</t>
  </si>
  <si>
    <t>==========</t>
  </si>
  <si>
    <t>------------------</t>
  </si>
  <si>
    <t xml:space="preserve">   TOTAL OP REVENUE</t>
  </si>
  <si>
    <t xml:space="preserve">   TOTAL OP EXPENSE</t>
  </si>
  <si>
    <t xml:space="preserve">  OP INCOME B4 INT &amp; TAXES</t>
  </si>
  <si>
    <t xml:space="preserve">  STATE INCOME TAX</t>
  </si>
  <si>
    <t xml:space="preserve">  FEDERAL INCOME TAX</t>
  </si>
  <si>
    <t xml:space="preserve">   TOTAL OP TAXES</t>
  </si>
  <si>
    <t xml:space="preserve">  NET OP INCOME</t>
  </si>
  <si>
    <t>(note a)</t>
  </si>
  <si>
    <t>(A)</t>
  </si>
  <si>
    <t>(B)</t>
  </si>
  <si>
    <t>(C)</t>
  </si>
  <si>
    <t xml:space="preserve">  PLANT IN SERVICE</t>
  </si>
  <si>
    <t xml:space="preserve">  DEPR. RESERVE</t>
  </si>
  <si>
    <t xml:space="preserve">  DEFERRED TAXES</t>
  </si>
  <si>
    <t xml:space="preserve">  CUSTOMER DEPOSITS</t>
  </si>
  <si>
    <t xml:space="preserve">  PREPAYMENTS</t>
  </si>
  <si>
    <t xml:space="preserve">   TOTAL RATE BASE</t>
  </si>
  <si>
    <t>RETURN ON RATE BASE</t>
  </si>
  <si>
    <t>Capital</t>
  </si>
  <si>
    <t>Weighted</t>
  </si>
  <si>
    <t>Amount</t>
  </si>
  <si>
    <t>Ratio</t>
  </si>
  <si>
    <t>Cost</t>
  </si>
  <si>
    <t>EQUITY</t>
  </si>
  <si>
    <r>
      <t>Total Capital (</t>
    </r>
    <r>
      <rPr>
        <sz val="10"/>
        <rFont val="Arial"/>
        <family val="2"/>
      </rPr>
      <t>=Rate Base</t>
    </r>
    <r>
      <rPr>
        <sz val="10"/>
        <rFont val="Arial"/>
        <family val="0"/>
      </rPr>
      <t>)</t>
    </r>
  </si>
  <si>
    <t>REVENUE</t>
  </si>
  <si>
    <t>BAD DEBTS</t>
  </si>
  <si>
    <t>----------</t>
  </si>
  <si>
    <t>NET REV</t>
  </si>
  <si>
    <t>STATE TX 5%</t>
  </si>
  <si>
    <t>FED TXBL INC</t>
  </si>
  <si>
    <t>NOI</t>
  </si>
  <si>
    <t>After-Tax=</t>
  </si>
  <si>
    <t>FED TX composite</t>
  </si>
  <si>
    <t>(note d)</t>
  </si>
  <si>
    <t>REQUIREMENT</t>
  </si>
  <si>
    <t xml:space="preserve">  PLANT UNDER CONSTR.</t>
  </si>
  <si>
    <t>ESTIMATED</t>
  </si>
  <si>
    <t>COMPANY</t>
  </si>
  <si>
    <t>SHORTFALL</t>
  </si>
  <si>
    <t>SUM(A)..(D)</t>
  </si>
  <si>
    <t>(E) + (F)</t>
  </si>
  <si>
    <t>CAPITAL STRUCTURE</t>
  </si>
  <si>
    <t>UNCOLLECTABLE</t>
  </si>
  <si>
    <t>USAGE FEES</t>
  </si>
  <si>
    <t>STAND-BY FEES</t>
  </si>
  <si>
    <t>CONNECTION FEES</t>
  </si>
  <si>
    <t>REVENUES:</t>
  </si>
  <si>
    <t>EXPENSES:</t>
  </si>
  <si>
    <t>SALARIES TO OFFICERS</t>
  </si>
  <si>
    <t>PURCHASED WATER</t>
  </si>
  <si>
    <t>CONTRACTUAL SERVICES:</t>
  </si>
  <si>
    <t xml:space="preserve">  Management</t>
  </si>
  <si>
    <t xml:space="preserve">  Professional fees</t>
  </si>
  <si>
    <t xml:space="preserve">  Billing and Collection</t>
  </si>
  <si>
    <t xml:space="preserve">  Engineering</t>
  </si>
  <si>
    <t xml:space="preserve">  Testing</t>
  </si>
  <si>
    <t>INSURANCE</t>
  </si>
  <si>
    <t>REPAIRS &amp; MAINTENANCE</t>
  </si>
  <si>
    <t>DEPRECIATION</t>
  </si>
  <si>
    <t>OTHER EXPENSES</t>
  </si>
  <si>
    <t xml:space="preserve">  MATERIALS &amp; SUPPLIES</t>
  </si>
  <si>
    <t xml:space="preserve">  CONTRIBUTIONS IN AID OF CONST.</t>
  </si>
  <si>
    <t>Lakeview Water Corporation</t>
  </si>
  <si>
    <t>Difference</t>
  </si>
  <si>
    <t>TAXES AND OTHER EXPENSES</t>
  </si>
  <si>
    <t>Complete</t>
  </si>
  <si>
    <t>Costs</t>
  </si>
  <si>
    <t>Normalized</t>
  </si>
  <si>
    <t>Operating</t>
  </si>
  <si>
    <t>Recalculated</t>
  </si>
  <si>
    <t>Depreciation</t>
  </si>
  <si>
    <t>for New Rates</t>
  </si>
  <si>
    <t>OFFICE EXPENSES</t>
  </si>
  <si>
    <t>Additions to</t>
  </si>
  <si>
    <t>Plant</t>
  </si>
  <si>
    <t>2006</t>
  </si>
  <si>
    <t>Depreciation Expense</t>
  </si>
  <si>
    <t>Per 2005 Financial Statements</t>
  </si>
  <si>
    <t>Amended per Exhibit E</t>
  </si>
  <si>
    <t>Accumulated Depreciation</t>
  </si>
  <si>
    <t>Management Contract (new)</t>
  </si>
  <si>
    <t>Accounting Contract (new)</t>
  </si>
  <si>
    <t>Weber Basin Water Lease</t>
  </si>
  <si>
    <t xml:space="preserve">     (price increase)</t>
  </si>
  <si>
    <t>Operating Cost Increase:</t>
  </si>
  <si>
    <t>Total Capital</t>
  </si>
  <si>
    <t>Rate of Return:</t>
  </si>
  <si>
    <t>NOTE (a) - Recalculated Depreciation for New Rates:</t>
  </si>
  <si>
    <t>NOTE (b) - 2006 Additions to Plant:</t>
  </si>
  <si>
    <t>NOTE (c) - Normalized Operating Costs:</t>
  </si>
  <si>
    <t>12 Month Average for Additional Costs Incurred 2006</t>
  </si>
  <si>
    <t>Ski Lake Corporation - Parent Company (consolidated basis)</t>
  </si>
  <si>
    <t>* National Prime Rate</t>
  </si>
  <si>
    <r>
      <t xml:space="preserve">  WORKING CASH</t>
    </r>
    <r>
      <rPr>
        <b/>
        <sz val="10"/>
        <rFont val="Arial"/>
        <family val="2"/>
      </rPr>
      <t xml:space="preserve"> (note d)</t>
    </r>
  </si>
  <si>
    <t>NORMALIZED</t>
  </si>
  <si>
    <t>RESULTS OF</t>
  </si>
  <si>
    <t>OPERATIONS</t>
  </si>
  <si>
    <t>2005</t>
  </si>
  <si>
    <t>NOTE (d) - Cash Working Capital Calculation:</t>
  </si>
  <si>
    <t>NOTE (e) - Estimated Revenue Shortfall:</t>
  </si>
  <si>
    <t>MULTIPLIER (1/LN10)</t>
  </si>
  <si>
    <t>Gross-Up/Down</t>
  </si>
  <si>
    <t>Total Operating &amp; Maintenance Expense</t>
  </si>
  <si>
    <t>Less:  Purchased Water</t>
  </si>
  <si>
    <t>LONG TERM DEBT*</t>
  </si>
  <si>
    <t>Adjusted Total Operations &amp; Maintenance Expense</t>
  </si>
  <si>
    <t>Cash working Capital for 45/365 days:</t>
  </si>
  <si>
    <t>Project</t>
  </si>
  <si>
    <t>Status</t>
  </si>
  <si>
    <t>Upgrade Meter - Multiple Family Connection</t>
  </si>
  <si>
    <t>Depreciation Expense (cost x rate)</t>
  </si>
  <si>
    <t>Depreciation Rate</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</si>
</sst>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0.000%"/>
    <numFmt numFmtId="168" formatCode="0.0"/>
    <numFmt numFmtId="169" formatCode="0.0000000000"/>
    <numFmt numFmtId="170" formatCode="0.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0000"/>
    <numFmt numFmtId="179" formatCode="#,##0.0000"/>
    <numFmt numFmtId="180" formatCode="_(* #,##0.0_);_(* \(#,##0.0\);_(* &quot;-&quot;??_);_(@_)"/>
    <numFmt numFmtId="181" formatCode="_(* #,##0_);_(* \(#,##0\);_(* &quot;-&quot;??_);_(@_)"/>
    <numFmt numFmtId="182" formatCode="0.0000%"/>
    <numFmt numFmtId="183" formatCode="#,##0.0_);\(#,##0.0\)"/>
    <numFmt numFmtId="184" formatCode="#,##0.000000_);\(#,##0.000000\)"/>
    <numFmt numFmtId="185" formatCode="#,##0.00000_);\(#,##0.00000\)"/>
    <numFmt numFmtId="186" formatCode="#,##0.0000_);\(#,##0.0000\)"/>
    <numFmt numFmtId="187" formatCode="#,##0.000_);\(#,##0.000\)"/>
    <numFmt numFmtId="188" formatCode="0.00000_)"/>
    <numFmt numFmtId="189" formatCode="0.00_)"/>
    <numFmt numFmtId="190" formatCode="dd\-mmm\-yy_)"/>
    <numFmt numFmtId="191" formatCode="0.000000_)"/>
    <numFmt numFmtId="192" formatCode="0_)"/>
    <numFmt numFmtId="193" formatCode="0.0000_)"/>
    <numFmt numFmtId="194" formatCode="hh:mm\ AM/PM_)"/>
    <numFmt numFmtId="195" formatCode="0.00_);\(0.00\)"/>
    <numFmt numFmtId="196" formatCode="0_);\(0\)"/>
    <numFmt numFmtId="197" formatCode="mmmm\-yy"/>
    <numFmt numFmtId="198" formatCode="&quot;$&quot;#,##0.00;[Red]&quot;$&quot;#,##0.00"/>
    <numFmt numFmtId="199" formatCode="0.0_);\(0.0\)"/>
    <numFmt numFmtId="200" formatCode="&quot;Yes&quot;;&quot;Yes&quot;;&quot;No&quot;"/>
    <numFmt numFmtId="201" formatCode="&quot;True&quot;;&quot;True&quot;;&quot;False&quot;"/>
    <numFmt numFmtId="202" formatCode="&quot;On&quot;;&quot;On&quot;;&quot;Off&quot;"/>
    <numFmt numFmtId="203" formatCode="_(&quot;$&quot;* #,##0.0_);_(&quot;$&quot;* \(#,##0.0\);_(&quot;$&quot;* &quot;-&quot;??_);_(@_)"/>
    <numFmt numFmtId="204" formatCode="_(&quot;$&quot;* #,##0_);_(&quot;$&quot;* \(#,##0\);_(&quot;$&quot;* &quot;-&quot;??_);_(@_)"/>
    <numFmt numFmtId="205" formatCode="[$-409]dddd\,\ mmmm\ dd\,\ yyyy"/>
    <numFmt numFmtId="206" formatCode="#,##0.000000"/>
    <numFmt numFmtId="207" formatCode="_(* #,##0.0_);_(* \(#,##0.0\);_(* &quot;-&quot;?_);_(@_)"/>
  </numFmts>
  <fonts count="9">
    <font>
      <sz val="10"/>
      <name val="Arial"/>
      <family val="0"/>
    </font>
    <font>
      <sz val="8"/>
      <name val="Arial"/>
      <family val="2"/>
    </font>
    <font>
      <b/>
      <sz val="10"/>
      <name val="Arial"/>
      <family val="2"/>
    </font>
    <font>
      <sz val="12"/>
      <name val="Arial"/>
      <family val="0"/>
    </font>
    <font>
      <b/>
      <sz val="12"/>
      <name val="Arial"/>
      <family val="2"/>
    </font>
    <font>
      <sz val="10"/>
      <color indexed="12"/>
      <name val="Arial"/>
      <family val="2"/>
    </font>
    <font>
      <b/>
      <sz val="8"/>
      <name val="Arial"/>
      <family val="2"/>
    </font>
    <font>
      <u val="single"/>
      <sz val="6.5"/>
      <color indexed="12"/>
      <name val="Arial"/>
      <family val="0"/>
    </font>
    <font>
      <u val="single"/>
      <sz val="6.5"/>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2" fontId="3"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0" xfId="0" applyFont="1" applyAlignment="1">
      <alignment/>
    </xf>
    <xf numFmtId="4" fontId="0" fillId="0" borderId="0" xfId="0" applyNumberFormat="1" applyAlignment="1">
      <alignment/>
    </xf>
    <xf numFmtId="0" fontId="1" fillId="0" borderId="0" xfId="0" applyFont="1" applyAlignment="1">
      <alignment/>
    </xf>
    <xf numFmtId="0" fontId="2" fillId="0" borderId="0" xfId="0" applyFont="1" applyAlignment="1">
      <alignment/>
    </xf>
    <xf numFmtId="43" fontId="0" fillId="0" borderId="0" xfId="15" applyAlignment="1">
      <alignment/>
    </xf>
    <xf numFmtId="39" fontId="0" fillId="0" borderId="0" xfId="0" applyNumberFormat="1" applyFont="1" applyAlignment="1" applyProtection="1">
      <alignment/>
      <protection locked="0"/>
    </xf>
    <xf numFmtId="0" fontId="0" fillId="0" borderId="0" xfId="0" applyBorder="1" applyAlignment="1">
      <alignment/>
    </xf>
    <xf numFmtId="0" fontId="0" fillId="0" borderId="0" xfId="0" applyFont="1" applyAlignment="1" applyProtection="1">
      <alignment horizontal="center"/>
      <protection locked="0"/>
    </xf>
    <xf numFmtId="37" fontId="0" fillId="0" borderId="0" xfId="0" applyNumberFormat="1" applyFont="1" applyAlignment="1" applyProtection="1">
      <alignment horizontal="center"/>
      <protection locked="0"/>
    </xf>
    <xf numFmtId="0" fontId="0" fillId="0" borderId="0" xfId="0" applyFont="1" applyAlignment="1">
      <alignment horizontal="center"/>
    </xf>
    <xf numFmtId="0" fontId="0" fillId="0" borderId="0" xfId="0" applyFont="1" applyAlignment="1" applyProtection="1" quotePrefix="1">
      <alignment/>
      <protection locked="0"/>
    </xf>
    <xf numFmtId="37" fontId="0" fillId="0" borderId="0" xfId="0" applyNumberFormat="1" applyFont="1" applyAlignment="1">
      <alignment horizontal="center"/>
    </xf>
    <xf numFmtId="37" fontId="0" fillId="0" borderId="0" xfId="0" applyNumberFormat="1" applyFont="1" applyBorder="1" applyAlignment="1" applyProtection="1">
      <alignment horizontal="center"/>
      <protection locked="0"/>
    </xf>
    <xf numFmtId="0" fontId="0" fillId="0" borderId="0" xfId="0" applyNumberFormat="1" applyFont="1" applyAlignment="1" applyProtection="1">
      <alignment horizontal="center"/>
      <protection locked="0"/>
    </xf>
    <xf numFmtId="0" fontId="0" fillId="0" borderId="0" xfId="0" applyNumberFormat="1" applyFont="1" applyAlignment="1">
      <alignment horizontal="center"/>
    </xf>
    <xf numFmtId="0" fontId="0"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37" fontId="0" fillId="0" borderId="0" xfId="0" applyNumberFormat="1" applyFont="1" applyAlignment="1" applyProtection="1">
      <alignment/>
      <protection locked="0"/>
    </xf>
    <xf numFmtId="39" fontId="0" fillId="0" borderId="0" xfId="0" applyNumberFormat="1" applyFont="1" applyAlignment="1">
      <alignment/>
    </xf>
    <xf numFmtId="39" fontId="0" fillId="0" borderId="0" xfId="0" applyNumberFormat="1" applyFont="1" applyAlignment="1" applyProtection="1">
      <alignment/>
      <protection locked="0"/>
    </xf>
    <xf numFmtId="37" fontId="0" fillId="0" borderId="0" xfId="17" applyNumberFormat="1" applyFont="1" applyAlignment="1" applyProtection="1">
      <alignment/>
      <protection locked="0"/>
    </xf>
    <xf numFmtId="37" fontId="0" fillId="0" borderId="0" xfId="17" applyNumberFormat="1" applyFont="1" applyAlignment="1" applyProtection="1">
      <alignment/>
      <protection/>
    </xf>
    <xf numFmtId="37" fontId="0" fillId="0" borderId="0" xfId="20" applyNumberFormat="1" applyFont="1" applyAlignment="1">
      <alignment/>
    </xf>
    <xf numFmtId="5" fontId="0" fillId="0" borderId="0" xfId="0" applyNumberFormat="1" applyFont="1" applyAlignment="1">
      <alignment/>
    </xf>
    <xf numFmtId="178" fontId="0" fillId="0" borderId="0" xfId="0" applyNumberFormat="1" applyAlignment="1">
      <alignment/>
    </xf>
    <xf numFmtId="9" fontId="0" fillId="0" borderId="0" xfId="24" applyFont="1" applyAlignment="1">
      <alignment/>
    </xf>
    <xf numFmtId="37" fontId="0" fillId="0" borderId="0" xfId="17" applyNumberFormat="1" applyFont="1" applyAlignment="1" applyProtection="1">
      <alignment/>
      <protection locked="0"/>
    </xf>
    <xf numFmtId="37" fontId="0" fillId="0" borderId="0" xfId="17" applyNumberFormat="1" applyFont="1" applyAlignment="1" applyProtection="1">
      <alignment/>
      <protection/>
    </xf>
    <xf numFmtId="3" fontId="0" fillId="0" borderId="0" xfId="17" applyFont="1" applyAlignment="1" applyProtection="1">
      <alignment/>
      <protection locked="0"/>
    </xf>
    <xf numFmtId="179" fontId="0" fillId="0" borderId="0" xfId="0" applyNumberFormat="1" applyAlignment="1">
      <alignment/>
    </xf>
    <xf numFmtId="3" fontId="0" fillId="0" borderId="0" xfId="17" applyFont="1" applyAlignment="1" applyProtection="1">
      <alignment/>
      <protection/>
    </xf>
    <xf numFmtId="39" fontId="0" fillId="0" borderId="0" xfId="17" applyNumberFormat="1" applyFont="1" applyAlignment="1" applyProtection="1">
      <alignment/>
      <protection locked="0"/>
    </xf>
    <xf numFmtId="37" fontId="0" fillId="0" borderId="0" xfId="0" applyNumberFormat="1" applyFont="1" applyAlignment="1">
      <alignment/>
    </xf>
    <xf numFmtId="3" fontId="0" fillId="0" borderId="0" xfId="17" applyFont="1" applyBorder="1" applyAlignment="1" applyProtection="1">
      <alignment/>
      <protection locked="0"/>
    </xf>
    <xf numFmtId="175" fontId="0" fillId="0" borderId="0" xfId="21" applyNumberFormat="1" applyFont="1" applyAlignment="1">
      <alignment/>
    </xf>
    <xf numFmtId="39" fontId="0" fillId="0" borderId="0" xfId="0" applyNumberFormat="1" applyAlignment="1">
      <alignment/>
    </xf>
    <xf numFmtId="39" fontId="0" fillId="0" borderId="0" xfId="0" applyNumberFormat="1" applyFont="1" applyFill="1" applyAlignment="1">
      <alignment/>
    </xf>
    <xf numFmtId="37" fontId="0" fillId="0" borderId="0" xfId="17" applyNumberFormat="1" applyFont="1" applyFill="1" applyAlignment="1" applyProtection="1">
      <alignment/>
      <protection locked="0"/>
    </xf>
    <xf numFmtId="39" fontId="0" fillId="0" borderId="0" xfId="17" applyNumberFormat="1" applyFont="1" applyAlignment="1" applyProtection="1">
      <alignment/>
      <protection/>
    </xf>
    <xf numFmtId="39" fontId="0" fillId="0" borderId="0" xfId="0" applyNumberFormat="1" applyFont="1" applyFill="1" applyAlignment="1" applyProtection="1">
      <alignment/>
      <protection locked="0"/>
    </xf>
    <xf numFmtId="37" fontId="0" fillId="0" borderId="0" xfId="18" applyNumberFormat="1" applyFont="1" applyAlignment="1" applyProtection="1">
      <alignment/>
      <protection locked="0"/>
    </xf>
    <xf numFmtId="37" fontId="0" fillId="0" borderId="0" xfId="17" applyNumberFormat="1" applyFont="1" applyAlignment="1" applyProtection="1">
      <alignment horizontal="right"/>
      <protection locked="0"/>
    </xf>
    <xf numFmtId="10" fontId="0" fillId="0" borderId="0" xfId="24" applyNumberFormat="1" applyFont="1" applyAlignment="1">
      <alignment/>
    </xf>
    <xf numFmtId="39" fontId="2" fillId="0" borderId="0" xfId="0" applyNumberFormat="1" applyFont="1" applyBorder="1" applyAlignment="1" applyProtection="1">
      <alignment/>
      <protection locked="0"/>
    </xf>
    <xf numFmtId="37" fontId="2" fillId="0" borderId="0" xfId="17" applyNumberFormat="1" applyFont="1" applyBorder="1" applyAlignment="1" applyProtection="1">
      <alignment/>
      <protection locked="0"/>
    </xf>
    <xf numFmtId="39" fontId="2" fillId="0" borderId="0" xfId="17" applyNumberFormat="1" applyFont="1" applyBorder="1" applyAlignment="1" applyProtection="1">
      <alignment/>
      <protection locked="0"/>
    </xf>
    <xf numFmtId="37" fontId="0" fillId="0" borderId="0" xfId="17" applyNumberFormat="1" applyFont="1" applyAlignment="1" applyProtection="1">
      <alignment horizontal="center"/>
      <protection locked="0"/>
    </xf>
    <xf numFmtId="37" fontId="0" fillId="0" borderId="0" xfId="17" applyNumberFormat="1" applyFont="1" applyAlignment="1" applyProtection="1">
      <alignment horizontal="center"/>
      <protection/>
    </xf>
    <xf numFmtId="10" fontId="2" fillId="0" borderId="0" xfId="24" applyNumberFormat="1" applyFont="1" applyAlignment="1" applyProtection="1">
      <alignment/>
      <protection locked="0"/>
    </xf>
    <xf numFmtId="167" fontId="2" fillId="0" borderId="0" xfId="24" applyNumberFormat="1" applyFont="1" applyAlignment="1" applyProtection="1">
      <alignment/>
      <protection locked="0"/>
    </xf>
    <xf numFmtId="167" fontId="0" fillId="0" borderId="0" xfId="24" applyNumberFormat="1" applyFont="1" applyFill="1" applyAlignment="1" applyProtection="1">
      <alignment horizontal="center"/>
      <protection locked="0"/>
    </xf>
    <xf numFmtId="181" fontId="0" fillId="0" borderId="0" xfId="15" applyNumberFormat="1" applyBorder="1" applyAlignment="1">
      <alignment/>
    </xf>
    <xf numFmtId="181" fontId="0" fillId="0" borderId="1" xfId="15" applyNumberFormat="1" applyBorder="1" applyAlignment="1">
      <alignment/>
    </xf>
    <xf numFmtId="5" fontId="2" fillId="0" borderId="0" xfId="0" applyNumberFormat="1" applyFont="1" applyAlignment="1">
      <alignment/>
    </xf>
    <xf numFmtId="37" fontId="2" fillId="0" borderId="0" xfId="0" applyNumberFormat="1" applyFont="1" applyAlignment="1" applyProtection="1">
      <alignment horizontal="center"/>
      <protection locked="0"/>
    </xf>
    <xf numFmtId="37" fontId="2" fillId="0" borderId="0" xfId="0" applyNumberFormat="1" applyFont="1" applyAlignment="1" applyProtection="1" quotePrefix="1">
      <alignment horizontal="center"/>
      <protection locked="0"/>
    </xf>
    <xf numFmtId="0" fontId="4" fillId="0" borderId="0" xfId="0" applyFont="1" applyAlignment="1">
      <alignment horizontal="center"/>
    </xf>
    <xf numFmtId="0" fontId="4" fillId="0" borderId="0" xfId="0" applyFont="1" applyAlignment="1" quotePrefix="1">
      <alignment/>
    </xf>
    <xf numFmtId="181" fontId="0" fillId="0" borderId="2" xfId="0" applyNumberFormat="1" applyBorder="1" applyAlignment="1">
      <alignment/>
    </xf>
    <xf numFmtId="37" fontId="0" fillId="0" borderId="0" xfId="17" applyNumberFormat="1" applyFont="1" applyFill="1" applyAlignment="1" applyProtection="1">
      <alignment/>
      <protection/>
    </xf>
    <xf numFmtId="10" fontId="2" fillId="0" borderId="0" xfId="24" applyNumberFormat="1" applyFont="1" applyAlignment="1">
      <alignment/>
    </xf>
    <xf numFmtId="14" fontId="0" fillId="0" borderId="0" xfId="0" applyNumberFormat="1" applyFont="1" applyAlignment="1" applyProtection="1" quotePrefix="1">
      <alignment horizontal="center"/>
      <protection locked="0"/>
    </xf>
    <xf numFmtId="37" fontId="5" fillId="0" borderId="0" xfId="17" applyNumberFormat="1" applyFont="1" applyAlignment="1" applyProtection="1">
      <alignment/>
      <protection locked="0"/>
    </xf>
    <xf numFmtId="37" fontId="5" fillId="0" borderId="0" xfId="17" applyNumberFormat="1" applyFont="1" applyFill="1" applyAlignment="1" applyProtection="1">
      <alignment/>
      <protection locked="0"/>
    </xf>
    <xf numFmtId="37" fontId="5" fillId="0" borderId="0" xfId="17" applyNumberFormat="1" applyFont="1" applyAlignment="1" applyProtection="1">
      <alignment/>
      <protection locked="0"/>
    </xf>
    <xf numFmtId="37" fontId="5" fillId="0" borderId="0" xfId="17" applyNumberFormat="1" applyFont="1" applyAlignment="1" applyProtection="1">
      <alignment/>
      <protection/>
    </xf>
    <xf numFmtId="0" fontId="0" fillId="0" borderId="0" xfId="0" applyAlignment="1">
      <alignment horizontal="center"/>
    </xf>
    <xf numFmtId="0" fontId="0" fillId="0" borderId="2" xfId="0" applyBorder="1" applyAlignment="1">
      <alignment horizontal="center"/>
    </xf>
    <xf numFmtId="10" fontId="6" fillId="0" borderId="0" xfId="24" applyNumberFormat="1" applyFont="1" applyAlignment="1" applyProtection="1">
      <alignment horizontal="right"/>
      <protection locked="0"/>
    </xf>
    <xf numFmtId="178" fontId="0" fillId="0" borderId="0" xfId="0" applyNumberFormat="1" applyAlignment="1">
      <alignment horizontal="center"/>
    </xf>
    <xf numFmtId="178" fontId="0" fillId="0" borderId="0" xfId="0" applyNumberFormat="1" applyBorder="1" applyAlignment="1">
      <alignment horizontal="center"/>
    </xf>
    <xf numFmtId="178" fontId="0" fillId="0" borderId="1" xfId="0" applyNumberFormat="1" applyBorder="1" applyAlignment="1">
      <alignment horizontal="center"/>
    </xf>
    <xf numFmtId="178" fontId="0" fillId="0" borderId="2" xfId="0" applyNumberFormat="1" applyBorder="1" applyAlignment="1">
      <alignment horizontal="center"/>
    </xf>
    <xf numFmtId="37" fontId="5" fillId="0" borderId="0" xfId="0" applyNumberFormat="1" applyFont="1" applyAlignment="1">
      <alignment/>
    </xf>
    <xf numFmtId="9" fontId="0" fillId="0" borderId="0" xfId="24" applyFont="1" applyAlignment="1">
      <alignment horizontal="right"/>
    </xf>
    <xf numFmtId="9" fontId="0" fillId="0" borderId="0" xfId="24" applyFont="1" applyAlignment="1" applyProtection="1">
      <alignment horizontal="right"/>
      <protection locked="0"/>
    </xf>
    <xf numFmtId="10" fontId="0" fillId="0" borderId="0" xfId="24" applyNumberFormat="1" applyFont="1" applyAlignment="1" applyProtection="1">
      <alignment horizontal="right"/>
      <protection locked="0"/>
    </xf>
    <xf numFmtId="37" fontId="0" fillId="0" borderId="0" xfId="17" applyNumberFormat="1" applyFont="1" applyAlignment="1" applyProtection="1" quotePrefix="1">
      <alignment horizontal="center"/>
      <protection locked="0"/>
    </xf>
    <xf numFmtId="0" fontId="2" fillId="0" borderId="0" xfId="0" applyFont="1" applyAlignment="1" applyProtection="1" quotePrefix="1">
      <alignment/>
      <protection locked="0"/>
    </xf>
    <xf numFmtId="37" fontId="2" fillId="0" borderId="0" xfId="0" applyNumberFormat="1" applyFont="1" applyAlignment="1">
      <alignment horizontal="center"/>
    </xf>
    <xf numFmtId="167" fontId="2" fillId="0" borderId="0" xfId="24" applyNumberFormat="1" applyFont="1" applyFill="1" applyAlignment="1" applyProtection="1">
      <alignment horizontal="center"/>
      <protection locked="0"/>
    </xf>
    <xf numFmtId="10" fontId="5" fillId="0" borderId="0" xfId="24" applyNumberFormat="1" applyFont="1" applyFill="1" applyAlignment="1">
      <alignment/>
    </xf>
    <xf numFmtId="0" fontId="2" fillId="0" borderId="0" xfId="0" applyFont="1" applyAlignment="1" applyProtection="1">
      <alignment horizontal="center"/>
      <protection locked="0"/>
    </xf>
    <xf numFmtId="39" fontId="2" fillId="0" borderId="0" xfId="0" applyNumberFormat="1" applyFont="1" applyAlignment="1" applyProtection="1">
      <alignment horizontal="center"/>
      <protection locked="0"/>
    </xf>
    <xf numFmtId="204" fontId="0" fillId="0" borderId="0" xfId="18" applyNumberFormat="1" applyBorder="1" applyAlignment="1">
      <alignment/>
    </xf>
    <xf numFmtId="204" fontId="0" fillId="0" borderId="3" xfId="18" applyNumberFormat="1" applyBorder="1" applyAlignment="1">
      <alignment/>
    </xf>
    <xf numFmtId="204" fontId="0" fillId="0" borderId="0" xfId="18" applyNumberFormat="1" applyAlignment="1">
      <alignment/>
    </xf>
    <xf numFmtId="37" fontId="0" fillId="0" borderId="0" xfId="0" applyNumberFormat="1" applyFont="1" applyBorder="1" applyAlignment="1" applyProtection="1" quotePrefix="1">
      <alignment horizontal="center"/>
      <protection locked="0"/>
    </xf>
    <xf numFmtId="14" fontId="0" fillId="0" borderId="2" xfId="0" applyNumberFormat="1" applyBorder="1" applyAlignment="1">
      <alignment horizontal="center" wrapText="1"/>
    </xf>
    <xf numFmtId="0" fontId="0" fillId="0" borderId="2" xfId="0" applyBorder="1" applyAlignment="1">
      <alignment horizontal="center" wrapText="1"/>
    </xf>
    <xf numFmtId="178" fontId="0" fillId="0" borderId="0" xfId="0" applyNumberFormat="1" applyFont="1" applyAlignment="1">
      <alignment horizontal="center"/>
    </xf>
    <xf numFmtId="178" fontId="0" fillId="0" borderId="2" xfId="0" applyNumberFormat="1" applyFont="1" applyBorder="1" applyAlignment="1">
      <alignment horizontal="center"/>
    </xf>
    <xf numFmtId="178" fontId="0" fillId="0" borderId="0" xfId="0" applyNumberFormat="1" applyFont="1" applyBorder="1" applyAlignment="1">
      <alignment/>
    </xf>
    <xf numFmtId="178" fontId="0" fillId="0" borderId="0" xfId="0" applyNumberFormat="1" applyFont="1" applyAlignment="1">
      <alignment/>
    </xf>
    <xf numFmtId="179" fontId="0" fillId="0" borderId="0" xfId="0" applyNumberFormat="1" applyFont="1" applyAlignment="1">
      <alignment/>
    </xf>
    <xf numFmtId="179" fontId="0" fillId="0" borderId="0" xfId="0" applyNumberFormat="1" applyFont="1" applyBorder="1" applyAlignment="1">
      <alignment/>
    </xf>
    <xf numFmtId="179" fontId="0" fillId="0" borderId="2" xfId="0" applyNumberFormat="1" applyFont="1" applyBorder="1" applyAlignment="1">
      <alignment/>
    </xf>
    <xf numFmtId="179" fontId="0" fillId="0" borderId="1" xfId="0" applyNumberFormat="1" applyFont="1" applyBorder="1" applyAlignment="1">
      <alignment/>
    </xf>
    <xf numFmtId="179" fontId="0" fillId="0" borderId="0" xfId="0" applyNumberFormat="1" applyFont="1" applyAlignment="1">
      <alignment horizontal="center"/>
    </xf>
    <xf numFmtId="179" fontId="0" fillId="0" borderId="2" xfId="0" applyNumberFormat="1" applyFont="1" applyBorder="1" applyAlignment="1">
      <alignment horizontal="center"/>
    </xf>
    <xf numFmtId="37" fontId="0" fillId="0" borderId="0" xfId="0" applyNumberFormat="1" applyFont="1" applyAlignment="1" applyProtection="1" quotePrefix="1">
      <alignment horizontal="center"/>
      <protection locked="0"/>
    </xf>
    <xf numFmtId="204" fontId="0" fillId="0" borderId="2" xfId="18" applyNumberFormat="1" applyBorder="1" applyAlignment="1">
      <alignment/>
    </xf>
    <xf numFmtId="204" fontId="0" fillId="0" borderId="1" xfId="18" applyNumberFormat="1" applyBorder="1" applyAlignment="1">
      <alignment/>
    </xf>
    <xf numFmtId="0" fontId="0" fillId="0" borderId="0" xfId="0" applyFill="1" applyAlignment="1">
      <alignment/>
    </xf>
    <xf numFmtId="0" fontId="0" fillId="0" borderId="0" xfId="0" applyFill="1" applyAlignment="1">
      <alignment horizontal="center"/>
    </xf>
    <xf numFmtId="204" fontId="0" fillId="0" borderId="0" xfId="18" applyNumberFormat="1" applyFill="1" applyAlignment="1">
      <alignment/>
    </xf>
    <xf numFmtId="204" fontId="0" fillId="0" borderId="0" xfId="18" applyNumberFormat="1" applyFill="1" applyBorder="1" applyAlignment="1">
      <alignment/>
    </xf>
    <xf numFmtId="0" fontId="0" fillId="0" borderId="2" xfId="0" applyFill="1" applyBorder="1" applyAlignment="1">
      <alignment/>
    </xf>
    <xf numFmtId="0" fontId="0" fillId="0" borderId="2" xfId="0" applyFill="1" applyBorder="1" applyAlignment="1">
      <alignment horizontal="center"/>
    </xf>
    <xf numFmtId="204" fontId="0" fillId="0" borderId="2" xfId="18" applyNumberFormat="1" applyFont="1" applyFill="1" applyBorder="1" applyAlignment="1">
      <alignment horizontal="center"/>
    </xf>
    <xf numFmtId="0" fontId="0" fillId="0" borderId="2" xfId="0" applyBorder="1" applyAlignment="1">
      <alignment/>
    </xf>
    <xf numFmtId="166" fontId="0" fillId="0" borderId="0" xfId="24" applyNumberFormat="1" applyAlignment="1">
      <alignment/>
    </xf>
    <xf numFmtId="0" fontId="3" fillId="0" borderId="2" xfId="0" applyFont="1" applyBorder="1" applyAlignment="1">
      <alignment horizontal="center"/>
    </xf>
  </cellXfs>
  <cellStyles count="11">
    <cellStyle name="Normal" xfId="0"/>
    <cellStyle name="Comma" xfId="15"/>
    <cellStyle name="Comma [0]" xfId="16"/>
    <cellStyle name="Comma0" xfId="17"/>
    <cellStyle name="Currency" xfId="18"/>
    <cellStyle name="Currency [0]" xfId="19"/>
    <cellStyle name="Currency0" xfId="20"/>
    <cellStyle name="Fixed" xfId="21"/>
    <cellStyle name="Followed Hyperlink" xfId="22"/>
    <cellStyle name="Hyperlink"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34</xdr:row>
      <xdr:rowOff>0</xdr:rowOff>
    </xdr:from>
    <xdr:to>
      <xdr:col>6</xdr:col>
      <xdr:colOff>466725</xdr:colOff>
      <xdr:row>34</xdr:row>
      <xdr:rowOff>0</xdr:rowOff>
    </xdr:to>
    <xdr:sp>
      <xdr:nvSpPr>
        <xdr:cNvPr id="1" name="Text 6"/>
        <xdr:cNvSpPr txBox="1">
          <a:spLocks noChangeArrowheads="1"/>
        </xdr:cNvSpPr>
      </xdr:nvSpPr>
      <xdr:spPr>
        <a:xfrm>
          <a:off x="238125" y="6505575"/>
          <a:ext cx="61341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0</xdr:row>
      <xdr:rowOff>0</xdr:rowOff>
    </xdr:from>
    <xdr:to>
      <xdr:col>6</xdr:col>
      <xdr:colOff>457200</xdr:colOff>
      <xdr:row>0</xdr:row>
      <xdr:rowOff>0</xdr:rowOff>
    </xdr:to>
    <xdr:sp>
      <xdr:nvSpPr>
        <xdr:cNvPr id="2" name="Text 7"/>
        <xdr:cNvSpPr txBox="1">
          <a:spLocks noChangeArrowheads="1"/>
        </xdr:cNvSpPr>
      </xdr:nvSpPr>
      <xdr:spPr>
        <a:xfrm>
          <a:off x="228600" y="0"/>
          <a:ext cx="61341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Division field audit was conducted the week of November 22, 1999.  The revenue and expense balances at 10/31/99 were audited with no material items noted.  All items deemed significant to the rate case are described in these notes.  The Division reviewed Gunnison's estimated and actual expenses for November and December 1999.  The agreed upon amounts amounts are included in column E of the revenue requirement schedule.</a:t>
          </a:r>
        </a:p>
      </xdr:txBody>
    </xdr:sp>
    <xdr:clientData/>
  </xdr:twoCellAnchor>
  <xdr:twoCellAnchor>
    <xdr:from>
      <xdr:col>0</xdr:col>
      <xdr:colOff>228600</xdr:colOff>
      <xdr:row>0</xdr:row>
      <xdr:rowOff>0</xdr:rowOff>
    </xdr:from>
    <xdr:to>
      <xdr:col>6</xdr:col>
      <xdr:colOff>457200</xdr:colOff>
      <xdr:row>0</xdr:row>
      <xdr:rowOff>0</xdr:rowOff>
    </xdr:to>
    <xdr:sp>
      <xdr:nvSpPr>
        <xdr:cNvPr id="3" name="Text 8"/>
        <xdr:cNvSpPr txBox="1">
          <a:spLocks noChangeArrowheads="1"/>
        </xdr:cNvSpPr>
      </xdr:nvSpPr>
      <xdr:spPr>
        <a:xfrm>
          <a:off x="228600" y="0"/>
          <a:ext cx="61341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Division field audit was conducted the week of November 22, 1999.  The plant and reserve balances at 10/31/99 were audited with no material items noted.  The Division reviewed Gunnison's plant additions for November and December 1999.  These items are listed in the notes to the Plant In Service Schedule.  Each item has already been purchased or formally ordered; therefore, all items were properly included in the plant balance for 12/31/99.  The changes in Plant were also properly reflected in an adjustment to Depreciation Expense.</a:t>
          </a:r>
        </a:p>
      </xdr:txBody>
    </xdr:sp>
    <xdr:clientData/>
  </xdr:twoCellAnchor>
  <xdr:twoCellAnchor>
    <xdr:from>
      <xdr:col>0</xdr:col>
      <xdr:colOff>285750</xdr:colOff>
      <xdr:row>16</xdr:row>
      <xdr:rowOff>104775</xdr:rowOff>
    </xdr:from>
    <xdr:to>
      <xdr:col>6</xdr:col>
      <xdr:colOff>514350</xdr:colOff>
      <xdr:row>18</xdr:row>
      <xdr:rowOff>0</xdr:rowOff>
    </xdr:to>
    <xdr:sp>
      <xdr:nvSpPr>
        <xdr:cNvPr id="4" name="Text 10"/>
        <xdr:cNvSpPr txBox="1">
          <a:spLocks noChangeArrowheads="1"/>
        </xdr:cNvSpPr>
      </xdr:nvSpPr>
      <xdr:spPr>
        <a:xfrm>
          <a:off x="285750" y="3019425"/>
          <a:ext cx="61341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Addditions to plant completed in 2006 total $7,881:</a:t>
          </a:r>
        </a:p>
      </xdr:txBody>
    </xdr:sp>
    <xdr:clientData/>
  </xdr:twoCellAnchor>
  <xdr:twoCellAnchor>
    <xdr:from>
      <xdr:col>0</xdr:col>
      <xdr:colOff>304800</xdr:colOff>
      <xdr:row>25</xdr:row>
      <xdr:rowOff>104775</xdr:rowOff>
    </xdr:from>
    <xdr:to>
      <xdr:col>6</xdr:col>
      <xdr:colOff>533400</xdr:colOff>
      <xdr:row>26</xdr:row>
      <xdr:rowOff>114300</xdr:rowOff>
    </xdr:to>
    <xdr:sp>
      <xdr:nvSpPr>
        <xdr:cNvPr id="5" name="Text 11"/>
        <xdr:cNvSpPr txBox="1">
          <a:spLocks noChangeArrowheads="1"/>
        </xdr:cNvSpPr>
      </xdr:nvSpPr>
      <xdr:spPr>
        <a:xfrm>
          <a:off x="304800" y="4495800"/>
          <a:ext cx="6134100"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Lakeview incurred ongoing increased operating cost during 2006.  These changes are as follows:
</a:t>
          </a:r>
        </a:p>
      </xdr:txBody>
    </xdr:sp>
    <xdr:clientData/>
  </xdr:twoCellAnchor>
  <xdr:twoCellAnchor>
    <xdr:from>
      <xdr:col>0</xdr:col>
      <xdr:colOff>276225</xdr:colOff>
      <xdr:row>1</xdr:row>
      <xdr:rowOff>104775</xdr:rowOff>
    </xdr:from>
    <xdr:to>
      <xdr:col>6</xdr:col>
      <xdr:colOff>504825</xdr:colOff>
      <xdr:row>9</xdr:row>
      <xdr:rowOff>95250</xdr:rowOff>
    </xdr:to>
    <xdr:sp>
      <xdr:nvSpPr>
        <xdr:cNvPr id="6" name="Text 10"/>
        <xdr:cNvSpPr txBox="1">
          <a:spLocks noChangeArrowheads="1"/>
        </xdr:cNvSpPr>
      </xdr:nvSpPr>
      <xdr:spPr>
        <a:xfrm>
          <a:off x="276225" y="266700"/>
          <a:ext cx="6134100" cy="1285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depreciation rates applied to Lakeview's assets for years prior to 2006 were the allowable rates used for federal income taxation.  Pursuant to R746-332-1(C)  of the Utah Public Service Commission's Rules of Practice and Procedure, Lakeview adopts the Commission's required deprecation rates.  These new rates were applied to calendar year 2004 to reflect the rates in the beginning balance of calendar year 2005, as well as calendar year 2005.  The amended schedules of depreciation are attached to this filing as Exhibit E.  Consequently, 2005 depreciation expense and accumulated depreciation are overstated by the following amounts.</a:t>
          </a:r>
        </a:p>
      </xdr:txBody>
    </xdr:sp>
    <xdr:clientData/>
  </xdr:twoCellAnchor>
  <xdr:twoCellAnchor>
    <xdr:from>
      <xdr:col>0</xdr:col>
      <xdr:colOff>219075</xdr:colOff>
      <xdr:row>46</xdr:row>
      <xdr:rowOff>19050</xdr:rowOff>
    </xdr:from>
    <xdr:to>
      <xdr:col>6</xdr:col>
      <xdr:colOff>514350</xdr:colOff>
      <xdr:row>51</xdr:row>
      <xdr:rowOff>28575</xdr:rowOff>
    </xdr:to>
    <xdr:sp>
      <xdr:nvSpPr>
        <xdr:cNvPr id="7" name="Text 3"/>
        <xdr:cNvSpPr txBox="1">
          <a:spLocks noChangeArrowheads="1"/>
        </xdr:cNvSpPr>
      </xdr:nvSpPr>
      <xdr:spPr>
        <a:xfrm>
          <a:off x="219075" y="8496300"/>
          <a:ext cx="6200775" cy="819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Lakeview's actual capital structure is comprised of 100% debt owed to its parent company, Ski Lake Corporation.  Ski Lake Corporation's capital structure includes approximately 80% debt and 20% common equity.  Lakeview proposes to apply a conservative 8.25% debt rate as its overall rate of return.  To achieve an 8.25% return, a gross-up factor of 1.62 for federal and state income tax liability was applied.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247RTC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sheetDataSet>
      <sheetData sheetId="0">
        <row r="34">
          <cell r="B34" t="str">
            <v>3XXX</v>
          </cell>
          <cell r="C34" t="str">
            <v>ACCUMULATED DEPRECIATION</v>
          </cell>
          <cell r="E34">
            <v>-1664481.28</v>
          </cell>
          <cell r="F34">
            <v>-1956843.5999999999</v>
          </cell>
          <cell r="G34">
            <v>-1810663</v>
          </cell>
          <cell r="H34">
            <v>0</v>
          </cell>
          <cell r="J34">
            <v>0</v>
          </cell>
          <cell r="P34">
            <v>-1810663</v>
          </cell>
          <cell r="Q34">
            <v>0</v>
          </cell>
          <cell r="R34">
            <v>-1810663</v>
          </cell>
        </row>
        <row r="35">
          <cell r="B35" t="str">
            <v>4XXX</v>
          </cell>
          <cell r="C35" t="str">
            <v>TAX RESERVES</v>
          </cell>
          <cell r="E35">
            <v>0</v>
          </cell>
          <cell r="F35">
            <v>0</v>
          </cell>
          <cell r="G35">
            <v>0</v>
          </cell>
          <cell r="P35">
            <v>0</v>
          </cell>
          <cell r="Q35">
            <v>0</v>
          </cell>
          <cell r="R35">
            <v>0</v>
          </cell>
        </row>
        <row r="36">
          <cell r="B36" t="str">
            <v>4XXX</v>
          </cell>
          <cell r="C36" t="str">
            <v>CUSTOMER DEPOSITS</v>
          </cell>
          <cell r="E36">
            <v>3500</v>
          </cell>
          <cell r="F36">
            <v>5800</v>
          </cell>
          <cell r="G36">
            <v>4650</v>
          </cell>
          <cell r="P36">
            <v>4650</v>
          </cell>
          <cell r="Q36">
            <v>0</v>
          </cell>
          <cell r="R36">
            <v>4650</v>
          </cell>
        </row>
        <row r="37">
          <cell r="B37" t="str">
            <v>1402</v>
          </cell>
          <cell r="C37" t="str">
            <v>RTB STOCK/RTFC</v>
          </cell>
          <cell r="E37">
            <v>0</v>
          </cell>
          <cell r="F37">
            <v>0</v>
          </cell>
          <cell r="G37">
            <v>0</v>
          </cell>
          <cell r="P37">
            <v>0</v>
          </cell>
          <cell r="Q37">
            <v>0</v>
          </cell>
          <cell r="R37">
            <v>0</v>
          </cell>
        </row>
        <row r="38">
          <cell r="B38" t="str">
            <v>1220.1</v>
          </cell>
          <cell r="C38" t="str">
            <v>MATERIALS AND SUPPLIES</v>
          </cell>
          <cell r="E38">
            <v>24741.93</v>
          </cell>
          <cell r="F38">
            <v>24741.93</v>
          </cell>
          <cell r="G38">
            <v>24742</v>
          </cell>
          <cell r="P38">
            <v>24742</v>
          </cell>
          <cell r="Q38">
            <v>0</v>
          </cell>
          <cell r="R38">
            <v>24742</v>
          </cell>
        </row>
        <row r="39">
          <cell r="B39" t="str">
            <v>1220.2</v>
          </cell>
          <cell r="C39" t="str">
            <v>MATERIALS AND SUPPLIES (CPE)</v>
          </cell>
          <cell r="E39">
            <v>0</v>
          </cell>
          <cell r="F39">
            <v>0</v>
          </cell>
          <cell r="G39">
            <v>0</v>
          </cell>
          <cell r="P39">
            <v>0</v>
          </cell>
          <cell r="Q39">
            <v>0</v>
          </cell>
          <cell r="R39">
            <v>0</v>
          </cell>
        </row>
        <row r="40">
          <cell r="C40" t="str">
            <v>WORKING CASH</v>
          </cell>
          <cell r="E40">
            <v>0</v>
          </cell>
          <cell r="F40">
            <v>0</v>
          </cell>
          <cell r="G40">
            <v>41137</v>
          </cell>
          <cell r="H40">
            <v>0</v>
          </cell>
          <cell r="J40">
            <v>0</v>
          </cell>
          <cell r="L40">
            <v>0</v>
          </cell>
          <cell r="N40">
            <v>0</v>
          </cell>
          <cell r="P40">
            <v>41137</v>
          </cell>
          <cell r="Q40">
            <v>0</v>
          </cell>
          <cell r="R40">
            <v>41137</v>
          </cell>
        </row>
        <row r="41">
          <cell r="C41" t="str">
            <v>-</v>
          </cell>
          <cell r="D41" t="str">
            <v>-</v>
          </cell>
          <cell r="E41" t="str">
            <v>-</v>
          </cell>
          <cell r="F41" t="str">
            <v>-</v>
          </cell>
          <cell r="G41" t="str">
            <v>-</v>
          </cell>
          <cell r="H41" t="str">
            <v>-</v>
          </cell>
          <cell r="J41" t="str">
            <v>-</v>
          </cell>
          <cell r="L41" t="str">
            <v>-</v>
          </cell>
          <cell r="N41" t="str">
            <v>-</v>
          </cell>
          <cell r="P41" t="str">
            <v>-</v>
          </cell>
          <cell r="Q41" t="str">
            <v>-</v>
          </cell>
          <cell r="R41" t="str">
            <v>-</v>
          </cell>
        </row>
        <row r="42">
          <cell r="C42" t="str">
            <v>RATE BASE</v>
          </cell>
          <cell r="E42">
            <v>1908115.2199999997</v>
          </cell>
          <cell r="F42">
            <v>1726382.1499999994</v>
          </cell>
          <cell r="G42">
            <v>1858385</v>
          </cell>
          <cell r="H42">
            <v>0</v>
          </cell>
          <cell r="J42">
            <v>0</v>
          </cell>
          <cell r="L42">
            <v>0</v>
          </cell>
          <cell r="N42">
            <v>0</v>
          </cell>
          <cell r="P42">
            <v>1858385</v>
          </cell>
          <cell r="Q42">
            <v>0</v>
          </cell>
          <cell r="R42">
            <v>1858385</v>
          </cell>
        </row>
        <row r="43">
          <cell r="C43" t="str">
            <v>-</v>
          </cell>
          <cell r="D43" t="str">
            <v>-</v>
          </cell>
          <cell r="E43" t="str">
            <v>-</v>
          </cell>
          <cell r="F43" t="str">
            <v>-</v>
          </cell>
          <cell r="G43" t="str">
            <v>-</v>
          </cell>
          <cell r="H43" t="str">
            <v>-</v>
          </cell>
          <cell r="J43" t="str">
            <v>-</v>
          </cell>
          <cell r="L43" t="str">
            <v>-</v>
          </cell>
          <cell r="N43" t="str">
            <v>-</v>
          </cell>
          <cell r="P43" t="str">
            <v>-</v>
          </cell>
          <cell r="Q43" t="str">
            <v>-</v>
          </cell>
          <cell r="R43" t="str">
            <v>-</v>
          </cell>
        </row>
        <row r="45">
          <cell r="B45" t="str">
            <v>NOTES:</v>
          </cell>
        </row>
        <row r="54">
          <cell r="P54" t="str">
            <v>EXHIBIT :</v>
          </cell>
          <cell r="Q54" t="str">
            <v>1           (Page 2 of 2)</v>
          </cell>
        </row>
        <row r="55">
          <cell r="P55" t="str">
            <v>CASE NO.:</v>
          </cell>
          <cell r="Q55">
            <v>0</v>
          </cell>
        </row>
        <row r="56">
          <cell r="P56" t="str">
            <v>WITNESS :</v>
          </cell>
          <cell r="Q56" t="str">
            <v>Raymond A. Hendershot</v>
          </cell>
        </row>
        <row r="57">
          <cell r="P57" t="str">
            <v>COMPANY :</v>
          </cell>
          <cell r="Q57" t="str">
            <v>Gunnison Telephone Co.</v>
          </cell>
        </row>
        <row r="59">
          <cell r="B59" t="str">
            <v>SUMMARY OF ACCUMULATED DEPRECIATION</v>
          </cell>
        </row>
        <row r="62">
          <cell r="H62" t="str">
            <v> </v>
          </cell>
        </row>
        <row r="63">
          <cell r="H63" t="str">
            <v>              ADJUSTMENTS</v>
          </cell>
        </row>
        <row r="64">
          <cell r="H64" t="str">
            <v>-</v>
          </cell>
          <cell r="I64" t="str">
            <v>-</v>
          </cell>
          <cell r="J64" t="str">
            <v>-</v>
          </cell>
          <cell r="K64" t="str">
            <v>-</v>
          </cell>
          <cell r="L64" t="str">
            <v>-</v>
          </cell>
          <cell r="M64" t="str">
            <v>-</v>
          </cell>
          <cell r="N64" t="str">
            <v>-</v>
          </cell>
          <cell r="O64" t="str">
            <v>-</v>
          </cell>
          <cell r="P64" t="str">
            <v>AVERAGE</v>
          </cell>
          <cell r="Q64" t="str">
            <v>INTERSTATE</v>
          </cell>
          <cell r="R64" t="str">
            <v>STATE</v>
          </cell>
        </row>
        <row r="65">
          <cell r="E65" t="str">
            <v>1-1-98</v>
          </cell>
          <cell r="F65" t="str">
            <v>12-31-98</v>
          </cell>
          <cell r="H65" t="str">
            <v>RECLASS/</v>
          </cell>
          <cell r="P65" t="str">
            <v>AFTER</v>
          </cell>
          <cell r="Q65" t="str">
            <v>AFTER</v>
          </cell>
          <cell r="R65" t="str">
            <v>AFTER</v>
          </cell>
        </row>
        <row r="66">
          <cell r="B66" t="str">
            <v>ACCOUNT</v>
          </cell>
          <cell r="C66" t="str">
            <v>   PLANT DESCRIPTION</v>
          </cell>
          <cell r="E66" t="str">
            <v>BALANCE</v>
          </cell>
          <cell r="F66" t="str">
            <v>BALANCE</v>
          </cell>
          <cell r="G66" t="str">
            <v>AVERAGE</v>
          </cell>
          <cell r="H66" t="str">
            <v>ADJ</v>
          </cell>
          <cell r="J66" t="str">
            <v>ADJ</v>
          </cell>
          <cell r="L66" t="str">
            <v>ADJ</v>
          </cell>
          <cell r="N66" t="str">
            <v>ADJ</v>
          </cell>
          <cell r="P66" t="str">
            <v>PROFORMA</v>
          </cell>
          <cell r="Q66" t="str">
            <v>PROFORMA</v>
          </cell>
          <cell r="R66" t="str">
            <v>PROFORMA</v>
          </cell>
        </row>
        <row r="67">
          <cell r="B67" t="str">
            <v>3###</v>
          </cell>
          <cell r="C67" t="str">
            <v>ACCUMULATED DEPRECIATION</v>
          </cell>
          <cell r="E67" t="str">
            <v>(A)</v>
          </cell>
          <cell r="F67" t="str">
            <v>(B)</v>
          </cell>
          <cell r="G67" t="str">
            <v>(C)</v>
          </cell>
          <cell r="H67" t="str">
            <v>(D)</v>
          </cell>
          <cell r="J67" t="str">
            <v>(E)</v>
          </cell>
          <cell r="L67" t="str">
            <v>(F)</v>
          </cell>
          <cell r="N67" t="str">
            <v>(G)</v>
          </cell>
          <cell r="P67" t="str">
            <v>(H)</v>
          </cell>
          <cell r="Q67" t="str">
            <v>(I)</v>
          </cell>
          <cell r="R67" t="str">
            <v>(J)</v>
          </cell>
        </row>
        <row r="68">
          <cell r="B68" t="str">
            <v>-</v>
          </cell>
          <cell r="C68" t="str">
            <v>-</v>
          </cell>
          <cell r="D68" t="str">
            <v>-</v>
          </cell>
          <cell r="E68" t="str">
            <v>-</v>
          </cell>
          <cell r="F68" t="str">
            <v>-</v>
          </cell>
          <cell r="G68" t="str">
            <v>-</v>
          </cell>
          <cell r="H68" t="str">
            <v>-</v>
          </cell>
          <cell r="J68" t="str">
            <v>-</v>
          </cell>
          <cell r="L68" t="str">
            <v>-</v>
          </cell>
          <cell r="N68" t="str">
            <v>-</v>
          </cell>
          <cell r="P68" t="str">
            <v>-</v>
          </cell>
          <cell r="Q68" t="str">
            <v>-</v>
          </cell>
          <cell r="R68" t="str">
            <v>-</v>
          </cell>
        </row>
        <row r="70">
          <cell r="B70" t="str">
            <v>3100-2110</v>
          </cell>
          <cell r="C70" t="str">
            <v>GENERAL SUPPORT</v>
          </cell>
          <cell r="E70">
            <v>-339894.37999999995</v>
          </cell>
          <cell r="F70">
            <v>-403589</v>
          </cell>
          <cell r="G70">
            <v>-371742</v>
          </cell>
          <cell r="K70" t="str">
            <v>(1)</v>
          </cell>
          <cell r="P70">
            <v>-371742</v>
          </cell>
          <cell r="Q70">
            <v>0</v>
          </cell>
          <cell r="R70">
            <v>-371742</v>
          </cell>
        </row>
        <row r="71">
          <cell r="B71" t="str">
            <v>3100-2210</v>
          </cell>
          <cell r="C71" t="str">
            <v>CENTRAL OFFICE SWITCHING</v>
          </cell>
          <cell r="E71">
            <v>-736487.15</v>
          </cell>
          <cell r="F71">
            <v>-841384.0499999999</v>
          </cell>
          <cell r="G71">
            <v>-788936</v>
          </cell>
          <cell r="P71">
            <v>-788936</v>
          </cell>
          <cell r="Q71">
            <v>0</v>
          </cell>
          <cell r="R71">
            <v>-788936</v>
          </cell>
        </row>
        <row r="72">
          <cell r="B72" t="str">
            <v>3100-2220</v>
          </cell>
          <cell r="C72" t="str">
            <v>OPERATOR SYSTEMS</v>
          </cell>
          <cell r="E72">
            <v>0</v>
          </cell>
          <cell r="F72">
            <v>0</v>
          </cell>
          <cell r="G72">
            <v>0</v>
          </cell>
          <cell r="P72">
            <v>0</v>
          </cell>
          <cell r="Q72">
            <v>0</v>
          </cell>
          <cell r="R72">
            <v>0</v>
          </cell>
        </row>
        <row r="73">
          <cell r="B73" t="str">
            <v>3100-2230</v>
          </cell>
          <cell r="C73" t="str">
            <v>CENTRAL OFFICE TRANSMISSION</v>
          </cell>
          <cell r="E73">
            <v>-159402.53</v>
          </cell>
          <cell r="F73">
            <v>-205628.55</v>
          </cell>
          <cell r="G73">
            <v>-182516</v>
          </cell>
          <cell r="P73">
            <v>-182516</v>
          </cell>
          <cell r="Q73">
            <v>0</v>
          </cell>
          <cell r="R73">
            <v>-182516</v>
          </cell>
        </row>
        <row r="74">
          <cell r="B74" t="str">
            <v>3100-2310</v>
          </cell>
          <cell r="C74" t="str">
            <v>INFORMATION ORIG / TERM</v>
          </cell>
          <cell r="E74">
            <v>-2173.92</v>
          </cell>
          <cell r="F74">
            <v>-2717</v>
          </cell>
          <cell r="G74">
            <v>-2445</v>
          </cell>
          <cell r="P74">
            <v>-2445</v>
          </cell>
          <cell r="Q74">
            <v>0</v>
          </cell>
          <cell r="R74">
            <v>-2445</v>
          </cell>
        </row>
        <row r="75">
          <cell r="B75" t="str">
            <v>3100-2410</v>
          </cell>
          <cell r="C75" t="str">
            <v>CABLE AND WIRE FACILITIES</v>
          </cell>
          <cell r="E75">
            <v>-426523.30000000005</v>
          </cell>
          <cell r="F75">
            <v>-503525</v>
          </cell>
          <cell r="G75">
            <v>-465024</v>
          </cell>
          <cell r="P75">
            <v>-465024</v>
          </cell>
          <cell r="Q75">
            <v>0</v>
          </cell>
          <cell r="R75">
            <v>-465024</v>
          </cell>
        </row>
        <row r="76">
          <cell r="B76">
            <v>3400</v>
          </cell>
          <cell r="C76" t="str">
            <v>AMORT. TANGIBLE ASSETS</v>
          </cell>
          <cell r="E76">
            <v>0</v>
          </cell>
          <cell r="F76">
            <v>0</v>
          </cell>
          <cell r="G76">
            <v>0</v>
          </cell>
          <cell r="P76">
            <v>0</v>
          </cell>
          <cell r="Q76">
            <v>0</v>
          </cell>
          <cell r="R76">
            <v>0</v>
          </cell>
        </row>
        <row r="77">
          <cell r="B77">
            <v>3500</v>
          </cell>
          <cell r="C77" t="str">
            <v>AMORT. INTANGIBLE ASSETS</v>
          </cell>
          <cell r="E77">
            <v>0</v>
          </cell>
          <cell r="F77">
            <v>0</v>
          </cell>
          <cell r="G77">
            <v>0</v>
          </cell>
          <cell r="P77">
            <v>0</v>
          </cell>
          <cell r="Q77">
            <v>0</v>
          </cell>
          <cell r="R77">
            <v>0</v>
          </cell>
        </row>
        <row r="78">
          <cell r="B78">
            <v>3600</v>
          </cell>
          <cell r="C78" t="str">
            <v>GOODWILL / ACQ. ADJ.</v>
          </cell>
          <cell r="E78">
            <v>0</v>
          </cell>
          <cell r="F78">
            <v>0</v>
          </cell>
          <cell r="G78">
            <v>0</v>
          </cell>
          <cell r="P78">
            <v>0</v>
          </cell>
          <cell r="Q78">
            <v>0</v>
          </cell>
          <cell r="R78">
            <v>0</v>
          </cell>
        </row>
        <row r="79">
          <cell r="E79" t="str">
            <v>-</v>
          </cell>
          <cell r="F79" t="str">
            <v>-</v>
          </cell>
          <cell r="G79" t="str">
            <v>-</v>
          </cell>
          <cell r="H79" t="str">
            <v>-</v>
          </cell>
          <cell r="J79" t="str">
            <v>-</v>
          </cell>
          <cell r="L79" t="str">
            <v>-</v>
          </cell>
          <cell r="N79" t="str">
            <v>-</v>
          </cell>
          <cell r="P79" t="str">
            <v>-</v>
          </cell>
          <cell r="Q79" t="str">
            <v>-</v>
          </cell>
          <cell r="R79" t="str">
            <v>-</v>
          </cell>
        </row>
        <row r="80">
          <cell r="C80" t="str">
            <v>TOTAL ACCUM. DEPRECIATION</v>
          </cell>
          <cell r="E80">
            <v>-1664481.28</v>
          </cell>
          <cell r="F80">
            <v>-1956843.5999999999</v>
          </cell>
          <cell r="G80">
            <v>-1810663</v>
          </cell>
          <cell r="H80">
            <v>0</v>
          </cell>
          <cell r="J80">
            <v>0</v>
          </cell>
          <cell r="L80">
            <v>0</v>
          </cell>
          <cell r="N80">
            <v>0</v>
          </cell>
          <cell r="P80">
            <v>-1810663</v>
          </cell>
          <cell r="Q80">
            <v>0</v>
          </cell>
          <cell r="R80">
            <v>-1810663</v>
          </cell>
        </row>
        <row r="81">
          <cell r="E81" t="str">
            <v>-</v>
          </cell>
          <cell r="F81" t="str">
            <v>-</v>
          </cell>
          <cell r="G81" t="str">
            <v>-</v>
          </cell>
          <cell r="H81" t="str">
            <v>-</v>
          </cell>
          <cell r="J81" t="str">
            <v>-</v>
          </cell>
          <cell r="L81" t="str">
            <v>-</v>
          </cell>
          <cell r="N81" t="str">
            <v>-</v>
          </cell>
          <cell r="P81" t="str">
            <v>-</v>
          </cell>
          <cell r="Q81" t="str">
            <v>-</v>
          </cell>
          <cell r="R81" t="str">
            <v>-</v>
          </cell>
        </row>
        <row r="83">
          <cell r="B83" t="str">
            <v>NOTE:  </v>
          </cell>
        </row>
        <row r="93">
          <cell r="E93" t="str">
            <v> </v>
          </cell>
        </row>
        <row r="94">
          <cell r="H94" t="str">
            <v> </v>
          </cell>
        </row>
        <row r="185">
          <cell r="R185" t="str">
            <v>plant specific</v>
          </cell>
        </row>
        <row r="186">
          <cell r="R186" t="str">
            <v>deprec</v>
          </cell>
        </row>
        <row r="187">
          <cell r="R187" t="str">
            <v>non specific</v>
          </cell>
        </row>
        <row r="188">
          <cell r="R188" t="str">
            <v>cust op</v>
          </cell>
        </row>
        <row r="189">
          <cell r="R189" t="str">
            <v>corp op</v>
          </cell>
        </row>
      </sheetData>
      <sheetData sheetId="1">
        <row r="34">
          <cell r="E34" t="str">
            <v>-</v>
          </cell>
          <cell r="F34" t="str">
            <v>-</v>
          </cell>
          <cell r="K34" t="str">
            <v>-</v>
          </cell>
          <cell r="L34" t="str">
            <v>-</v>
          </cell>
          <cell r="N34" t="str">
            <v>-</v>
          </cell>
        </row>
        <row r="35">
          <cell r="C35" t="str">
            <v>SUB-TOTAL</v>
          </cell>
          <cell r="E35">
            <v>2717</v>
          </cell>
          <cell r="F35">
            <v>-2717</v>
          </cell>
          <cell r="K35">
            <v>0</v>
          </cell>
          <cell r="L35">
            <v>0</v>
          </cell>
          <cell r="N35">
            <v>0</v>
          </cell>
        </row>
        <row r="36">
          <cell r="C36" t="str">
            <v>  CABLE &amp; WIRE FACILITIES</v>
          </cell>
        </row>
        <row r="37">
          <cell r="B37">
            <v>2410</v>
          </cell>
          <cell r="C37" t="str">
            <v>POLES</v>
          </cell>
          <cell r="E37">
            <v>314642.69</v>
          </cell>
          <cell r="F37">
            <v>-366648.97</v>
          </cell>
          <cell r="H37">
            <v>0.05</v>
          </cell>
          <cell r="I37">
            <v>0.05</v>
          </cell>
          <cell r="K37">
            <v>0</v>
          </cell>
          <cell r="L37">
            <v>0</v>
          </cell>
          <cell r="N37">
            <v>0</v>
          </cell>
        </row>
        <row r="38">
          <cell r="B38">
            <v>2410</v>
          </cell>
          <cell r="C38" t="str">
            <v>AERIAL CABLE</v>
          </cell>
          <cell r="E38">
            <v>13651.08</v>
          </cell>
          <cell r="F38">
            <v>0</v>
          </cell>
          <cell r="H38">
            <v>0.045</v>
          </cell>
          <cell r="I38">
            <v>0.05</v>
          </cell>
          <cell r="K38">
            <v>614</v>
          </cell>
          <cell r="L38">
            <v>683</v>
          </cell>
          <cell r="N38">
            <v>69</v>
          </cell>
        </row>
        <row r="39">
          <cell r="B39">
            <v>2410</v>
          </cell>
          <cell r="C39" t="str">
            <v>BURIED CABLE</v>
          </cell>
          <cell r="E39">
            <v>286257.43</v>
          </cell>
          <cell r="F39">
            <v>0</v>
          </cell>
          <cell r="H39">
            <v>0.045</v>
          </cell>
          <cell r="I39">
            <v>0.05</v>
          </cell>
          <cell r="K39">
            <v>12882</v>
          </cell>
          <cell r="L39">
            <v>14313</v>
          </cell>
          <cell r="N39">
            <v>1431</v>
          </cell>
        </row>
        <row r="40">
          <cell r="B40">
            <v>2410</v>
          </cell>
          <cell r="C40" t="str">
            <v>BURIED CABLE-FIBER</v>
          </cell>
          <cell r="E40">
            <v>772826.58</v>
          </cell>
          <cell r="F40">
            <v>-136876.11</v>
          </cell>
          <cell r="H40">
            <v>0.045</v>
          </cell>
          <cell r="I40">
            <v>0.045</v>
          </cell>
          <cell r="K40">
            <v>34777</v>
          </cell>
          <cell r="L40">
            <v>34777</v>
          </cell>
          <cell r="N40">
            <v>0</v>
          </cell>
        </row>
        <row r="41">
          <cell r="B41">
            <v>2410</v>
          </cell>
          <cell r="C41" t="str">
            <v>AERIAL WIRE</v>
          </cell>
          <cell r="E41">
            <v>444.53</v>
          </cell>
          <cell r="F41">
            <v>0</v>
          </cell>
          <cell r="H41">
            <v>0.05</v>
          </cell>
          <cell r="I41">
            <v>0.0667</v>
          </cell>
          <cell r="K41">
            <v>22</v>
          </cell>
          <cell r="L41">
            <v>30</v>
          </cell>
          <cell r="N41">
            <v>8</v>
          </cell>
        </row>
        <row r="42">
          <cell r="E42" t="str">
            <v>-</v>
          </cell>
          <cell r="F42" t="str">
            <v>-</v>
          </cell>
          <cell r="K42" t="str">
            <v>-</v>
          </cell>
          <cell r="L42" t="str">
            <v>-</v>
          </cell>
          <cell r="N42" t="str">
            <v>-</v>
          </cell>
        </row>
        <row r="43">
          <cell r="C43" t="str">
            <v>SUB-TOTAL</v>
          </cell>
          <cell r="E43">
            <v>1387822</v>
          </cell>
          <cell r="F43">
            <v>-503525</v>
          </cell>
          <cell r="K43">
            <v>48295</v>
          </cell>
          <cell r="L43">
            <v>49803</v>
          </cell>
          <cell r="N43">
            <v>1508</v>
          </cell>
        </row>
        <row r="44">
          <cell r="E44" t="str">
            <v>-</v>
          </cell>
          <cell r="F44" t="str">
            <v>-</v>
          </cell>
          <cell r="K44" t="str">
            <v>-</v>
          </cell>
          <cell r="L44" t="str">
            <v>-</v>
          </cell>
          <cell r="N44" t="str">
            <v>-</v>
          </cell>
        </row>
        <row r="45">
          <cell r="C45" t="str">
            <v>TOTAL</v>
          </cell>
          <cell r="E45">
            <v>3652684</v>
          </cell>
          <cell r="F45">
            <v>-1956844</v>
          </cell>
          <cell r="K45">
            <v>272521</v>
          </cell>
          <cell r="L45">
            <v>274029</v>
          </cell>
          <cell r="N45">
            <v>1508</v>
          </cell>
        </row>
        <row r="46">
          <cell r="E46" t="str">
            <v>==========</v>
          </cell>
          <cell r="F46" t="str">
            <v>==========</v>
          </cell>
          <cell r="K46" t="str">
            <v>==========</v>
          </cell>
          <cell r="L46" t="str">
            <v>==========</v>
          </cell>
          <cell r="N46" t="str">
            <v>==========</v>
          </cell>
        </row>
        <row r="134">
          <cell r="C134">
            <v>36641.71089988426</v>
          </cell>
          <cell r="D134" t="str">
            <v> </v>
          </cell>
          <cell r="H134" t="str">
            <v>SUMMARY OF DEPRECIATION RATES</v>
          </cell>
        </row>
        <row r="135">
          <cell r="C135">
            <v>0</v>
          </cell>
          <cell r="H135" t="str">
            <v>         SCHEDULE L</v>
          </cell>
        </row>
        <row r="137">
          <cell r="I137" t="str">
            <v> </v>
          </cell>
          <cell r="J137" t="str">
            <v> </v>
          </cell>
        </row>
        <row r="138">
          <cell r="E138" t="str">
            <v>PRO FORMA</v>
          </cell>
          <cell r="F138" t="str">
            <v>PRO FORMA</v>
          </cell>
          <cell r="J138">
            <v>1995</v>
          </cell>
          <cell r="K138" t="str">
            <v>PRO FORMA</v>
          </cell>
          <cell r="M138" t="str">
            <v>ACCRUAL</v>
          </cell>
        </row>
        <row r="139">
          <cell r="B139" t="str">
            <v>ACCOUNT</v>
          </cell>
          <cell r="C139" t="str">
            <v>   PLANT DESCRIPTION</v>
          </cell>
          <cell r="E139" t="str">
            <v>PLANT</v>
          </cell>
          <cell r="F139" t="str">
            <v>RESERVE</v>
          </cell>
          <cell r="H139" t="str">
            <v>CURRENT</v>
          </cell>
          <cell r="I139" t="str">
            <v>ADJUSTED</v>
          </cell>
          <cell r="J139" t="str">
            <v>CURRENT</v>
          </cell>
          <cell r="K139" t="str">
            <v>ADJUSTED</v>
          </cell>
          <cell r="M139" t="str">
            <v>CHANGE</v>
          </cell>
        </row>
        <row r="140">
          <cell r="B140" t="str">
            <v>CODE</v>
          </cell>
          <cell r="E140" t="str">
            <v>BALANCE</v>
          </cell>
          <cell r="F140" t="str">
            <v>BALANCE</v>
          </cell>
          <cell r="H140" t="str">
            <v>RATE</v>
          </cell>
          <cell r="I140" t="str">
            <v>RATE</v>
          </cell>
          <cell r="J140" t="str">
            <v>ACCRUAL</v>
          </cell>
          <cell r="K140" t="str">
            <v>ACCRUAL</v>
          </cell>
          <cell r="M140" t="str">
            <v>INC/(DEC)</v>
          </cell>
        </row>
        <row r="141">
          <cell r="B141" t="str">
            <v>-</v>
          </cell>
          <cell r="C141" t="str">
            <v>-</v>
          </cell>
          <cell r="D141" t="str">
            <v>-</v>
          </cell>
          <cell r="E141" t="str">
            <v>-</v>
          </cell>
          <cell r="F141" t="str">
            <v>-</v>
          </cell>
          <cell r="H141" t="str">
            <v>-</v>
          </cell>
          <cell r="I141" t="str">
            <v>-</v>
          </cell>
          <cell r="J141" t="str">
            <v>-</v>
          </cell>
          <cell r="K141" t="str">
            <v>-</v>
          </cell>
          <cell r="M141" t="str">
            <v>-</v>
          </cell>
        </row>
        <row r="142">
          <cell r="C142" t="str">
            <v>  GENERAL SUPPORT</v>
          </cell>
        </row>
        <row r="143">
          <cell r="B143" t="str">
            <v>2111</v>
          </cell>
          <cell r="C143" t="str">
            <v>LAND</v>
          </cell>
          <cell r="E143">
            <v>82330</v>
          </cell>
          <cell r="F143" t="str">
            <v> </v>
          </cell>
          <cell r="H143">
            <v>0</v>
          </cell>
          <cell r="I143">
            <v>0</v>
          </cell>
          <cell r="J143">
            <v>0</v>
          </cell>
          <cell r="K143">
            <v>0</v>
          </cell>
          <cell r="M143">
            <v>0</v>
          </cell>
        </row>
        <row r="144">
          <cell r="B144" t="str">
            <v>2112</v>
          </cell>
          <cell r="C144" t="str">
            <v>MOTOR VEHICLES</v>
          </cell>
          <cell r="E144">
            <v>305055</v>
          </cell>
          <cell r="F144">
            <v>-140701</v>
          </cell>
          <cell r="H144">
            <v>0.0955</v>
          </cell>
          <cell r="I144">
            <v>0.0955</v>
          </cell>
          <cell r="J144">
            <v>0</v>
          </cell>
          <cell r="K144">
            <v>29133</v>
          </cell>
          <cell r="M144">
            <v>29133</v>
          </cell>
        </row>
        <row r="145">
          <cell r="B145" t="str">
            <v>2115</v>
          </cell>
          <cell r="C145" t="str">
            <v>AIRCRAFT</v>
          </cell>
          <cell r="E145">
            <v>0</v>
          </cell>
          <cell r="F145">
            <v>0</v>
          </cell>
          <cell r="H145">
            <v>0</v>
          </cell>
          <cell r="I145">
            <v>0</v>
          </cell>
          <cell r="J145">
            <v>0</v>
          </cell>
          <cell r="K145">
            <v>0</v>
          </cell>
          <cell r="M145">
            <v>0</v>
          </cell>
        </row>
        <row r="146">
          <cell r="B146" t="str">
            <v>2116</v>
          </cell>
          <cell r="C146" t="str">
            <v>OTHER WORK EQUIPMENT</v>
          </cell>
          <cell r="E146">
            <v>370441</v>
          </cell>
          <cell r="F146">
            <v>-155798</v>
          </cell>
          <cell r="H146">
            <v>0.0696</v>
          </cell>
          <cell r="I146">
            <v>0.0696</v>
          </cell>
          <cell r="J146">
            <v>0</v>
          </cell>
          <cell r="K146">
            <v>25783</v>
          </cell>
          <cell r="M146">
            <v>25783</v>
          </cell>
        </row>
        <row r="147">
          <cell r="B147" t="str">
            <v>2121</v>
          </cell>
          <cell r="C147" t="str">
            <v>BUILDINGS</v>
          </cell>
          <cell r="E147">
            <v>883227</v>
          </cell>
          <cell r="F147">
            <v>-367814</v>
          </cell>
          <cell r="H147">
            <v>0.0378</v>
          </cell>
          <cell r="I147">
            <v>0.0378</v>
          </cell>
          <cell r="J147">
            <v>0</v>
          </cell>
          <cell r="K147">
            <v>33386</v>
          </cell>
          <cell r="M147">
            <v>33386</v>
          </cell>
        </row>
        <row r="148">
          <cell r="B148" t="str">
            <v>2123</v>
          </cell>
          <cell r="C148" t="str">
            <v>FURNITURE &amp; OFF EQUIP</v>
          </cell>
          <cell r="E148">
            <v>70175</v>
          </cell>
          <cell r="F148">
            <v>-56082</v>
          </cell>
          <cell r="H148">
            <v>0.1693</v>
          </cell>
          <cell r="I148">
            <v>0.1693</v>
          </cell>
          <cell r="J148">
            <v>0</v>
          </cell>
          <cell r="K148">
            <v>11881</v>
          </cell>
          <cell r="M148">
            <v>11881</v>
          </cell>
        </row>
        <row r="149">
          <cell r="B149" t="str">
            <v>2123.1</v>
          </cell>
          <cell r="C149" t="str">
            <v>OTHER COMM EQUIP</v>
          </cell>
          <cell r="E149">
            <v>17982</v>
          </cell>
          <cell r="F149">
            <v>-7528</v>
          </cell>
          <cell r="H149">
            <v>0.0217</v>
          </cell>
          <cell r="I149">
            <v>0.0217</v>
          </cell>
          <cell r="J149">
            <v>0</v>
          </cell>
          <cell r="K149">
            <v>390</v>
          </cell>
          <cell r="M149">
            <v>390</v>
          </cell>
        </row>
        <row r="150">
          <cell r="B150" t="str">
            <v>2124</v>
          </cell>
          <cell r="C150" t="str">
            <v>GEN PURPOSE COMPUTERS</v>
          </cell>
          <cell r="E150">
            <v>79756</v>
          </cell>
          <cell r="F150">
            <v>-64229</v>
          </cell>
          <cell r="H150">
            <v>0.1693</v>
          </cell>
          <cell r="I150">
            <v>0.1693</v>
          </cell>
          <cell r="J150">
            <v>0</v>
          </cell>
          <cell r="K150">
            <v>13503</v>
          </cell>
          <cell r="M150">
            <v>13503</v>
          </cell>
        </row>
        <row r="151">
          <cell r="E151" t="str">
            <v>-</v>
          </cell>
          <cell r="F151" t="str">
            <v>-</v>
          </cell>
          <cell r="J151" t="str">
            <v>-</v>
          </cell>
          <cell r="K151" t="str">
            <v>-</v>
          </cell>
          <cell r="M151" t="str">
            <v>-</v>
          </cell>
        </row>
        <row r="152">
          <cell r="C152" t="str">
            <v>SUB-TOTAL</v>
          </cell>
          <cell r="E152">
            <v>1808966</v>
          </cell>
          <cell r="F152">
            <v>-792152</v>
          </cell>
          <cell r="J152">
            <v>0</v>
          </cell>
          <cell r="K152">
            <v>114076</v>
          </cell>
          <cell r="M152">
            <v>114076</v>
          </cell>
        </row>
        <row r="154">
          <cell r="C154" t="str">
            <v>  CENTRAL OFFICE ASSETS</v>
          </cell>
        </row>
        <row r="155">
          <cell r="B155" t="str">
            <v>221X</v>
          </cell>
          <cell r="C155" t="str">
            <v>CENTRAL OFFICE SWITCHING</v>
          </cell>
          <cell r="E155">
            <v>134810</v>
          </cell>
          <cell r="F155">
            <v>-544974</v>
          </cell>
          <cell r="H155">
            <v>0.1117</v>
          </cell>
          <cell r="I155">
            <v>0.1117</v>
          </cell>
          <cell r="J155">
            <v>0</v>
          </cell>
          <cell r="K155">
            <v>0</v>
          </cell>
          <cell r="M155">
            <v>0</v>
          </cell>
        </row>
        <row r="156">
          <cell r="B156" t="str">
            <v>222X</v>
          </cell>
          <cell r="C156" t="str">
            <v>OPERATOR EQUIPMENT</v>
          </cell>
          <cell r="E156">
            <v>0</v>
          </cell>
          <cell r="F156">
            <v>0</v>
          </cell>
          <cell r="H156">
            <v>0</v>
          </cell>
          <cell r="I156">
            <v>0</v>
          </cell>
          <cell r="J156">
            <v>0</v>
          </cell>
          <cell r="K156">
            <v>0</v>
          </cell>
          <cell r="M156">
            <v>0</v>
          </cell>
        </row>
        <row r="157">
          <cell r="B157" t="str">
            <v>223X</v>
          </cell>
          <cell r="C157" t="str">
            <v>CENTRAL OFFICE TRANSMISSION</v>
          </cell>
          <cell r="E157">
            <v>2325237</v>
          </cell>
          <cell r="F157">
            <v>-875674</v>
          </cell>
          <cell r="H157">
            <v>0.1142</v>
          </cell>
          <cell r="I157">
            <v>0.1142</v>
          </cell>
          <cell r="J157">
            <v>0</v>
          </cell>
          <cell r="K157">
            <v>265542</v>
          </cell>
          <cell r="M157">
            <v>265542</v>
          </cell>
        </row>
        <row r="158">
          <cell r="B158" t="str">
            <v>223X</v>
          </cell>
          <cell r="C158" t="str">
            <v>C O TRANSMISSION-MOBILE RADIO</v>
          </cell>
          <cell r="E158">
            <v>21576</v>
          </cell>
          <cell r="F158">
            <v>-20621</v>
          </cell>
          <cell r="H158">
            <v>0.1046</v>
          </cell>
          <cell r="I158">
            <v>0.1046</v>
          </cell>
          <cell r="J158">
            <v>0</v>
          </cell>
          <cell r="K158">
            <v>2256.8496</v>
          </cell>
          <cell r="M158">
            <v>2257</v>
          </cell>
        </row>
        <row r="159">
          <cell r="B159" t="str">
            <v>223X</v>
          </cell>
          <cell r="C159" t="str">
            <v>C O TRANSMISSION-FIBER</v>
          </cell>
          <cell r="E159">
            <v>0</v>
          </cell>
          <cell r="F159">
            <v>0</v>
          </cell>
          <cell r="H159">
            <v>0</v>
          </cell>
          <cell r="I159">
            <v>0</v>
          </cell>
          <cell r="J159">
            <v>0</v>
          </cell>
          <cell r="K159">
            <v>0</v>
          </cell>
          <cell r="M159">
            <v>0</v>
          </cell>
        </row>
        <row r="160">
          <cell r="B160" t="str">
            <v>223X</v>
          </cell>
          <cell r="C160" t="str">
            <v>C O TRANSMISSION-RADIO</v>
          </cell>
          <cell r="E160">
            <v>512910</v>
          </cell>
          <cell r="F160">
            <v>-500866</v>
          </cell>
          <cell r="H160">
            <v>0.1046</v>
          </cell>
          <cell r="I160">
            <v>0.1046</v>
          </cell>
          <cell r="J160">
            <v>0</v>
          </cell>
          <cell r="K160">
            <v>53650.386</v>
          </cell>
          <cell r="M160">
            <v>53650</v>
          </cell>
        </row>
        <row r="161">
          <cell r="E161" t="str">
            <v>-</v>
          </cell>
          <cell r="F161" t="str">
            <v>-</v>
          </cell>
          <cell r="J161" t="str">
            <v>-</v>
          </cell>
          <cell r="K161" t="str">
            <v>-</v>
          </cell>
          <cell r="M161" t="str">
            <v>-</v>
          </cell>
        </row>
        <row r="162">
          <cell r="C162" t="str">
            <v>SUB-TOTAL</v>
          </cell>
          <cell r="E162">
            <v>2994533</v>
          </cell>
          <cell r="F162">
            <v>-1942135</v>
          </cell>
          <cell r="J162">
            <v>0</v>
          </cell>
          <cell r="K162">
            <v>321449</v>
          </cell>
          <cell r="M162">
            <v>321449</v>
          </cell>
        </row>
        <row r="164">
          <cell r="C164" t="str">
            <v>  INFORMATION ORIG/TERM</v>
          </cell>
        </row>
        <row r="165">
          <cell r="B165" t="str">
            <v>2321</v>
          </cell>
          <cell r="C165" t="str">
            <v>CUST. PREMISES WIRING</v>
          </cell>
          <cell r="E165">
            <v>0</v>
          </cell>
          <cell r="F165">
            <v>0</v>
          </cell>
          <cell r="H165">
            <v>0</v>
          </cell>
          <cell r="I165">
            <v>0</v>
          </cell>
          <cell r="J165">
            <v>0</v>
          </cell>
          <cell r="K165">
            <v>0</v>
          </cell>
          <cell r="M165">
            <v>0</v>
          </cell>
        </row>
        <row r="166">
          <cell r="B166" t="str">
            <v>2351</v>
          </cell>
          <cell r="C166" t="str">
            <v>COMPANY MOBILE RADIO</v>
          </cell>
          <cell r="E166">
            <v>0</v>
          </cell>
          <cell r="F166">
            <v>0</v>
          </cell>
          <cell r="H166">
            <v>0</v>
          </cell>
          <cell r="I166">
            <v>0</v>
          </cell>
          <cell r="J166">
            <v>0</v>
          </cell>
          <cell r="K166">
            <v>0</v>
          </cell>
          <cell r="M166">
            <v>0</v>
          </cell>
        </row>
        <row r="167">
          <cell r="B167" t="str">
            <v>2351</v>
          </cell>
          <cell r="C167" t="str">
            <v>PAYSTATIONS</v>
          </cell>
          <cell r="E167">
            <v>42526</v>
          </cell>
          <cell r="F167">
            <v>-40061</v>
          </cell>
          <cell r="H167">
            <v>0.1184</v>
          </cell>
          <cell r="I167">
            <v>0.1184</v>
          </cell>
          <cell r="J167">
            <v>0</v>
          </cell>
          <cell r="K167">
            <v>5035.0784</v>
          </cell>
          <cell r="M167">
            <v>5035</v>
          </cell>
        </row>
        <row r="168">
          <cell r="E168" t="str">
            <v>-</v>
          </cell>
          <cell r="F168" t="str">
            <v>-</v>
          </cell>
          <cell r="J168" t="str">
            <v>-</v>
          </cell>
          <cell r="K168" t="str">
            <v>-</v>
          </cell>
          <cell r="M168" t="str">
            <v>-</v>
          </cell>
        </row>
        <row r="169">
          <cell r="C169" t="str">
            <v>SUB-TOTAL</v>
          </cell>
          <cell r="E169">
            <v>42526</v>
          </cell>
          <cell r="F169">
            <v>-40061</v>
          </cell>
          <cell r="J169">
            <v>0</v>
          </cell>
          <cell r="K169">
            <v>5035</v>
          </cell>
          <cell r="M169">
            <v>5035</v>
          </cell>
        </row>
        <row r="171">
          <cell r="C171" t="str">
            <v>  CABLE &amp; WIRE FACILITIES</v>
          </cell>
        </row>
        <row r="172">
          <cell r="B172" t="str">
            <v>2411</v>
          </cell>
          <cell r="C172" t="str">
            <v>POLES</v>
          </cell>
          <cell r="E172">
            <v>126443</v>
          </cell>
          <cell r="F172">
            <v>-103297</v>
          </cell>
          <cell r="H172">
            <v>0.0797</v>
          </cell>
          <cell r="I172">
            <v>0.0797</v>
          </cell>
          <cell r="J172">
            <v>0</v>
          </cell>
          <cell r="K172">
            <v>10078</v>
          </cell>
          <cell r="M172">
            <v>10078</v>
          </cell>
        </row>
        <row r="173">
          <cell r="B173" t="str">
            <v>2421</v>
          </cell>
          <cell r="C173" t="str">
            <v>AERIAL CABLE *</v>
          </cell>
          <cell r="E173">
            <v>211336</v>
          </cell>
          <cell r="F173">
            <v>-211336</v>
          </cell>
          <cell r="H173">
            <v>0.4402</v>
          </cell>
          <cell r="I173">
            <v>0.4402</v>
          </cell>
          <cell r="J173">
            <v>0</v>
          </cell>
          <cell r="K173">
            <v>0</v>
          </cell>
          <cell r="M173">
            <v>0</v>
          </cell>
        </row>
        <row r="174">
          <cell r="B174" t="str">
            <v>2423</v>
          </cell>
          <cell r="C174" t="str">
            <v>BURIED CABLE</v>
          </cell>
          <cell r="E174">
            <v>3151553</v>
          </cell>
          <cell r="F174">
            <v>-1039164</v>
          </cell>
          <cell r="H174">
            <v>0.042</v>
          </cell>
          <cell r="I174">
            <v>0.042</v>
          </cell>
          <cell r="J174">
            <v>0</v>
          </cell>
          <cell r="K174">
            <v>132365</v>
          </cell>
          <cell r="M174">
            <v>132365</v>
          </cell>
        </row>
        <row r="175">
          <cell r="B175" t="str">
            <v>2423.1</v>
          </cell>
          <cell r="C175" t="str">
            <v>BURIED CABLE-FIBER</v>
          </cell>
          <cell r="E175">
            <v>1008776</v>
          </cell>
          <cell r="F175">
            <v>-55483</v>
          </cell>
          <cell r="H175">
            <v>0.042</v>
          </cell>
          <cell r="I175">
            <v>0.042</v>
          </cell>
          <cell r="J175">
            <v>0</v>
          </cell>
          <cell r="K175">
            <v>42369</v>
          </cell>
          <cell r="M175">
            <v>42369</v>
          </cell>
        </row>
        <row r="176">
          <cell r="B176" t="str">
            <v>2423.1</v>
          </cell>
          <cell r="C176" t="str">
            <v>UNDERGROUND/CONDUIT</v>
          </cell>
          <cell r="E176">
            <v>443026</v>
          </cell>
          <cell r="F176">
            <v>-87331</v>
          </cell>
          <cell r="H176">
            <v>0.0424</v>
          </cell>
          <cell r="I176">
            <v>0.0424</v>
          </cell>
          <cell r="J176">
            <v>0</v>
          </cell>
          <cell r="K176">
            <v>18784</v>
          </cell>
          <cell r="M176">
            <v>18784</v>
          </cell>
        </row>
        <row r="177">
          <cell r="B177" t="str">
            <v>2431</v>
          </cell>
          <cell r="C177" t="str">
            <v>AERIAL WIRE *</v>
          </cell>
          <cell r="E177">
            <v>21553</v>
          </cell>
          <cell r="F177">
            <v>-21553</v>
          </cell>
          <cell r="H177">
            <v>0.4402</v>
          </cell>
          <cell r="I177">
            <v>0.4402</v>
          </cell>
          <cell r="J177">
            <v>0</v>
          </cell>
          <cell r="K177">
            <v>0</v>
          </cell>
          <cell r="M177">
            <v>0</v>
          </cell>
        </row>
        <row r="178">
          <cell r="E178" t="str">
            <v>-</v>
          </cell>
          <cell r="F178" t="str">
            <v>-</v>
          </cell>
          <cell r="J178" t="str">
            <v>-</v>
          </cell>
          <cell r="K178" t="str">
            <v>-</v>
          </cell>
          <cell r="M178" t="str">
            <v>-</v>
          </cell>
        </row>
        <row r="179">
          <cell r="C179" t="str">
            <v>SUB-TOTAL</v>
          </cell>
          <cell r="E179">
            <v>4962687</v>
          </cell>
          <cell r="F179">
            <v>-1518164</v>
          </cell>
          <cell r="J179">
            <v>0</v>
          </cell>
          <cell r="K179">
            <v>203596</v>
          </cell>
          <cell r="M179">
            <v>203596</v>
          </cell>
        </row>
        <row r="181">
          <cell r="E181" t="str">
            <v>-</v>
          </cell>
          <cell r="F181" t="str">
            <v>-</v>
          </cell>
          <cell r="J181" t="str">
            <v>-</v>
          </cell>
          <cell r="K181" t="str">
            <v>-</v>
          </cell>
          <cell r="M181" t="str">
            <v>-</v>
          </cell>
        </row>
        <row r="182">
          <cell r="C182" t="str">
            <v>TOTAL</v>
          </cell>
          <cell r="E182">
            <v>9808712</v>
          </cell>
          <cell r="F182">
            <v>-4292512</v>
          </cell>
          <cell r="J182">
            <v>0</v>
          </cell>
          <cell r="K182">
            <v>644156</v>
          </cell>
          <cell r="M182">
            <v>644156</v>
          </cell>
        </row>
        <row r="183">
          <cell r="E183" t="str">
            <v>=========</v>
          </cell>
          <cell r="F183" t="str">
            <v>========</v>
          </cell>
          <cell r="J183" t="str">
            <v>=======</v>
          </cell>
          <cell r="K183" t="str">
            <v>=======</v>
          </cell>
          <cell r="M183" t="str">
            <v>=====</v>
          </cell>
        </row>
        <row r="184">
          <cell r="B184" t="str">
            <v>*  DEPRECIATION LIMITED TO 100%</v>
          </cell>
        </row>
      </sheetData>
      <sheetData sheetId="2">
        <row r="34">
          <cell r="B34" t="str">
            <v>   OTHER TAXES (FED/STATE)</v>
          </cell>
          <cell r="D34">
            <v>110427.85</v>
          </cell>
          <cell r="M34">
            <v>110428</v>
          </cell>
          <cell r="N34">
            <v>0</v>
          </cell>
          <cell r="O34">
            <v>110428</v>
          </cell>
        </row>
        <row r="35">
          <cell r="B35" t="str">
            <v>   AD VALOREM TAXES</v>
          </cell>
          <cell r="D35">
            <v>22081.44</v>
          </cell>
          <cell r="F35" t="str">
            <v>(7)</v>
          </cell>
          <cell r="M35">
            <v>22081</v>
          </cell>
          <cell r="N35">
            <v>0</v>
          </cell>
          <cell r="O35">
            <v>22081</v>
          </cell>
        </row>
        <row r="36">
          <cell r="B36" t="str">
            <v>   MISCELLANEOUS CHARGES</v>
          </cell>
          <cell r="D36">
            <v>0</v>
          </cell>
          <cell r="M36">
            <v>0</v>
          </cell>
          <cell r="N36">
            <v>0</v>
          </cell>
          <cell r="O36">
            <v>0</v>
          </cell>
        </row>
        <row r="37">
          <cell r="B37" t="str">
            <v>   UNCOLLECTIBLE</v>
          </cell>
          <cell r="D37">
            <v>0</v>
          </cell>
          <cell r="M37">
            <v>0</v>
          </cell>
          <cell r="N37">
            <v>0</v>
          </cell>
          <cell r="O37">
            <v>0</v>
          </cell>
        </row>
        <row r="38">
          <cell r="D38" t="str">
            <v>-</v>
          </cell>
          <cell r="E38" t="str">
            <v>-</v>
          </cell>
          <cell r="G38" t="str">
            <v>-</v>
          </cell>
          <cell r="I38" t="str">
            <v>-</v>
          </cell>
          <cell r="K38" t="str">
            <v>-</v>
          </cell>
          <cell r="M38" t="str">
            <v>-</v>
          </cell>
          <cell r="N38" t="str">
            <v>-</v>
          </cell>
          <cell r="O38" t="str">
            <v>-</v>
          </cell>
        </row>
        <row r="39">
          <cell r="B39" t="str">
            <v>     TOTAL EXPENSES</v>
          </cell>
          <cell r="D39">
            <v>1055232</v>
          </cell>
          <cell r="E39">
            <v>0</v>
          </cell>
          <cell r="G39">
            <v>1508</v>
          </cell>
          <cell r="I39">
            <v>0</v>
          </cell>
          <cell r="K39">
            <v>0</v>
          </cell>
          <cell r="M39">
            <v>1056740</v>
          </cell>
          <cell r="N39">
            <v>0</v>
          </cell>
          <cell r="O39">
            <v>1056740</v>
          </cell>
        </row>
        <row r="41">
          <cell r="B41" t="str">
            <v>(1) Reduction in 1999 NECA Local Switching Support ($1,404)</v>
          </cell>
        </row>
        <row r="42">
          <cell r="B42" t="str">
            <v>(2) Annual Depreciation Expense w/new rates ($58,110)</v>
          </cell>
        </row>
        <row r="43">
          <cell r="B43" t="str">
            <v>     Depreciation Expense on new plant ($59,700)</v>
          </cell>
        </row>
        <row r="44">
          <cell r="B44" t="str">
            <v>(3) Prior Period Rev from NECA ($57,967)</v>
          </cell>
        </row>
        <row r="45">
          <cell r="B45" t="str">
            <v>(4) Prior Period Rev from AT&amp;T for B&amp;C Programing ($9,000+1,878)</v>
          </cell>
        </row>
        <row r="46">
          <cell r="B46" t="str">
            <v>(5) Rate Case Expense Spread Over 2 Years ($25,000/2)</v>
          </cell>
        </row>
        <row r="47">
          <cell r="B47" t="str">
            <v>(6) Wage and Benefits Annualized - Plt Specific ($36,888); A/C 6625 (-$1061); A/C 6711 (-$15,318)</v>
          </cell>
        </row>
        <row r="48">
          <cell r="B48" t="str">
            <v>(7) Proforma Ad Valorem Taxes for increased plant</v>
          </cell>
        </row>
      </sheetData>
      <sheetData sheetId="3">
        <row r="37">
          <cell r="G37" t="e">
            <v>#DIV/0!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U114"/>
  <sheetViews>
    <sheetView tabSelected="1" zoomScale="75" zoomScaleNormal="75" workbookViewId="0" topLeftCell="A10">
      <selection activeCell="E47" sqref="E47"/>
    </sheetView>
  </sheetViews>
  <sheetFormatPr defaultColWidth="9.140625" defaultRowHeight="12.75"/>
  <cols>
    <col min="1" max="1" width="31.8515625" style="17" customWidth="1"/>
    <col min="2" max="2" width="14.8515625" style="18" bestFit="1" customWidth="1"/>
    <col min="3" max="4" width="13.28125" style="18" customWidth="1"/>
    <col min="5" max="5" width="14.421875" style="18" customWidth="1"/>
    <col min="6" max="6" width="15.28125" style="18" hidden="1" customWidth="1"/>
    <col min="7" max="7" width="12.7109375" style="18" hidden="1" customWidth="1"/>
    <col min="8" max="8" width="13.00390625" style="18" customWidth="1"/>
    <col min="9" max="9" width="13.28125" style="18" customWidth="1"/>
    <col min="10" max="10" width="17.28125" style="18" bestFit="1" customWidth="1"/>
    <col min="11" max="11" width="11.421875" style="17" bestFit="1" customWidth="1"/>
    <col min="12" max="12" width="9.8515625" style="17" bestFit="1" customWidth="1"/>
    <col min="13" max="16" width="10.7109375" style="17" customWidth="1"/>
    <col min="17" max="17" width="15.00390625" style="17" customWidth="1"/>
    <col min="18" max="18" width="12.57421875" style="17" customWidth="1"/>
    <col min="19" max="19" width="14.00390625" style="17" customWidth="1"/>
    <col min="20" max="20" width="14.140625" style="17" customWidth="1"/>
    <col min="21" max="21" width="12.00390625" style="17" customWidth="1"/>
    <col min="22" max="22" width="11.8515625" style="17" customWidth="1"/>
    <col min="23" max="23" width="10.8515625" style="17" customWidth="1"/>
    <col min="24" max="24" width="17.00390625" style="17" customWidth="1"/>
    <col min="25" max="26" width="12.00390625" style="17" customWidth="1"/>
    <col min="27" max="27" width="15.7109375" style="17" customWidth="1"/>
    <col min="28" max="28" width="30.28125" style="17" customWidth="1"/>
    <col min="29" max="16384" width="10.8515625" style="17" customWidth="1"/>
  </cols>
  <sheetData>
    <row r="1" spans="1:10" s="8" customFormat="1" ht="12.75">
      <c r="A1"/>
      <c r="B1" s="62">
        <v>38717</v>
      </c>
      <c r="C1" s="80" t="s">
        <v>21</v>
      </c>
      <c r="D1" s="56" t="s">
        <v>0</v>
      </c>
      <c r="E1" s="56" t="s">
        <v>1</v>
      </c>
      <c r="F1" s="56" t="s">
        <v>48</v>
      </c>
      <c r="G1" s="56" t="s">
        <v>3</v>
      </c>
      <c r="H1" s="101" t="s">
        <v>112</v>
      </c>
      <c r="I1" s="9" t="s">
        <v>51</v>
      </c>
      <c r="J1" s="9" t="s">
        <v>4</v>
      </c>
    </row>
    <row r="2" spans="1:28" s="15" customFormat="1" ht="12.75">
      <c r="A2"/>
      <c r="B2" s="9" t="s">
        <v>5</v>
      </c>
      <c r="C2" s="13" t="s">
        <v>84</v>
      </c>
      <c r="D2" s="88" t="s">
        <v>90</v>
      </c>
      <c r="E2" s="13" t="s">
        <v>82</v>
      </c>
      <c r="F2" s="9"/>
      <c r="G2" s="13"/>
      <c r="H2" s="9" t="s">
        <v>109</v>
      </c>
      <c r="I2" s="9" t="s">
        <v>39</v>
      </c>
      <c r="J2" s="9" t="s">
        <v>52</v>
      </c>
      <c r="K2" s="14"/>
      <c r="L2" s="14"/>
      <c r="M2" s="16"/>
      <c r="N2" s="14"/>
      <c r="O2" s="14"/>
      <c r="P2" s="14"/>
      <c r="Q2" s="14"/>
      <c r="R2" s="14"/>
      <c r="S2" s="14"/>
      <c r="T2" s="14"/>
      <c r="U2" s="14"/>
      <c r="V2" s="14"/>
      <c r="W2" s="14"/>
      <c r="X2" s="14"/>
      <c r="Y2" s="14"/>
      <c r="Z2" s="14"/>
      <c r="AA2" s="14"/>
      <c r="AB2" s="14"/>
    </row>
    <row r="3" spans="1:28" s="15" customFormat="1" ht="12.75">
      <c r="A3"/>
      <c r="B3" s="9" t="s">
        <v>6</v>
      </c>
      <c r="C3" s="13" t="s">
        <v>85</v>
      </c>
      <c r="D3" s="13" t="s">
        <v>88</v>
      </c>
      <c r="E3" s="13" t="s">
        <v>83</v>
      </c>
      <c r="F3" s="9"/>
      <c r="G3" s="13"/>
      <c r="H3" s="9" t="s">
        <v>110</v>
      </c>
      <c r="I3" s="9" t="s">
        <v>53</v>
      </c>
      <c r="J3" s="55" t="s">
        <v>39</v>
      </c>
      <c r="K3" s="14"/>
      <c r="L3" s="14"/>
      <c r="M3" s="14"/>
      <c r="N3" s="14"/>
      <c r="O3" s="14"/>
      <c r="P3" s="14"/>
      <c r="Q3" s="14"/>
      <c r="R3" s="14"/>
      <c r="S3" s="14"/>
      <c r="T3" s="14"/>
      <c r="U3" s="14"/>
      <c r="V3" s="14"/>
      <c r="W3" s="14"/>
      <c r="X3" s="14"/>
      <c r="Y3" s="14"/>
      <c r="Z3" s="14"/>
      <c r="AA3" s="14"/>
      <c r="AB3" s="14"/>
    </row>
    <row r="4" spans="1:28" s="15" customFormat="1" ht="12.75">
      <c r="A4"/>
      <c r="B4" s="12"/>
      <c r="C4" s="9" t="s">
        <v>86</v>
      </c>
      <c r="D4" s="9" t="s">
        <v>89</v>
      </c>
      <c r="E4" s="9" t="s">
        <v>81</v>
      </c>
      <c r="F4" s="9"/>
      <c r="G4" s="9"/>
      <c r="H4" s="9" t="s">
        <v>111</v>
      </c>
      <c r="I4" s="51">
        <f>Notes!F59</f>
        <v>0.0825</v>
      </c>
      <c r="J4" s="55" t="s">
        <v>49</v>
      </c>
      <c r="K4" s="14"/>
      <c r="L4" s="14"/>
      <c r="M4" s="14"/>
      <c r="N4" s="14"/>
      <c r="O4" s="14"/>
      <c r="P4" s="14"/>
      <c r="Q4" s="14"/>
      <c r="R4" s="14"/>
      <c r="S4" s="14"/>
      <c r="T4" s="14"/>
      <c r="U4" s="14"/>
      <c r="V4" s="14"/>
      <c r="W4" s="14"/>
      <c r="X4" s="14"/>
      <c r="Y4" s="14"/>
      <c r="Z4" s="14"/>
      <c r="AA4" s="14"/>
      <c r="AB4" s="14"/>
    </row>
    <row r="5" spans="1:28" s="15" customFormat="1" ht="12.75">
      <c r="A5" s="11"/>
      <c r="B5" s="12" t="s">
        <v>22</v>
      </c>
      <c r="C5" s="9" t="s">
        <v>23</v>
      </c>
      <c r="D5" s="9" t="s">
        <v>24</v>
      </c>
      <c r="E5" s="9" t="s">
        <v>7</v>
      </c>
      <c r="F5" s="9" t="s">
        <v>8</v>
      </c>
      <c r="G5" s="9" t="s">
        <v>11</v>
      </c>
      <c r="H5" s="9" t="s">
        <v>8</v>
      </c>
      <c r="I5" s="51" t="s">
        <v>9</v>
      </c>
      <c r="J5" s="9" t="s">
        <v>10</v>
      </c>
      <c r="K5" s="14"/>
      <c r="L5" s="14"/>
      <c r="M5" s="14"/>
      <c r="N5" s="14"/>
      <c r="O5" s="14"/>
      <c r="P5" s="14"/>
      <c r="Q5" s="14"/>
      <c r="R5" s="14"/>
      <c r="S5" s="14"/>
      <c r="T5" s="14"/>
      <c r="U5" s="14"/>
      <c r="V5" s="14"/>
      <c r="W5" s="14"/>
      <c r="X5" s="14"/>
      <c r="Y5" s="14"/>
      <c r="Z5" s="14"/>
      <c r="AA5" s="14"/>
      <c r="AB5" s="14"/>
    </row>
    <row r="6" spans="1:28" s="15" customFormat="1" ht="12.75">
      <c r="A6" s="11"/>
      <c r="C6" s="9"/>
      <c r="D6" s="9"/>
      <c r="E6" s="9"/>
      <c r="F6" s="9"/>
      <c r="G6" s="9"/>
      <c r="H6" s="9" t="s">
        <v>54</v>
      </c>
      <c r="I6" s="81" t="s">
        <v>2</v>
      </c>
      <c r="J6" s="9" t="s">
        <v>55</v>
      </c>
      <c r="K6" s="14"/>
      <c r="L6" s="14"/>
      <c r="M6" s="14"/>
      <c r="N6" s="14"/>
      <c r="O6" s="14"/>
      <c r="P6" s="14"/>
      <c r="Q6" s="14"/>
      <c r="R6" s="14"/>
      <c r="S6" s="14"/>
      <c r="T6" s="14"/>
      <c r="U6" s="14"/>
      <c r="V6" s="14"/>
      <c r="W6" s="14"/>
      <c r="X6" s="14"/>
      <c r="Y6" s="14"/>
      <c r="Z6" s="14"/>
      <c r="AA6" s="14"/>
      <c r="AB6" s="14"/>
    </row>
    <row r="7" spans="2:229" ht="7.5" customHeight="1">
      <c r="B7" s="18" t="s">
        <v>12</v>
      </c>
      <c r="C7" s="18" t="s">
        <v>12</v>
      </c>
      <c r="D7" s="18" t="s">
        <v>12</v>
      </c>
      <c r="E7" s="18" t="s">
        <v>12</v>
      </c>
      <c r="F7" s="18" t="s">
        <v>12</v>
      </c>
      <c r="G7" s="18" t="s">
        <v>12</v>
      </c>
      <c r="H7" s="9" t="s">
        <v>12</v>
      </c>
      <c r="I7" s="9" t="s">
        <v>12</v>
      </c>
      <c r="J7" s="9" t="s">
        <v>12</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row>
    <row r="8" spans="1:229" ht="12.75">
      <c r="A8" s="83" t="s">
        <v>61</v>
      </c>
      <c r="H8" s="9"/>
      <c r="I8" s="9"/>
      <c r="J8" s="9"/>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row>
    <row r="9" spans="8:229" ht="6.75" customHeight="1">
      <c r="H9" s="9"/>
      <c r="I9" s="9"/>
      <c r="J9" s="9"/>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row>
    <row r="10" spans="1:229" s="6" customFormat="1" ht="12.75">
      <c r="A10" s="6" t="s">
        <v>58</v>
      </c>
      <c r="B10" s="64">
        <v>44579</v>
      </c>
      <c r="C10" s="65"/>
      <c r="D10" s="65"/>
      <c r="E10" s="65"/>
      <c r="F10" s="21"/>
      <c r="G10" s="21"/>
      <c r="H10" s="18">
        <f>SUM(B10:G10)</f>
        <v>44579</v>
      </c>
      <c r="I10" s="22">
        <f>((H57*I4)-H43)*Notes!C83</f>
        <v>132799.52871621097</v>
      </c>
      <c r="J10" s="23">
        <f>H10+I10</f>
        <v>177378.52871621097</v>
      </c>
      <c r="N10" s="20"/>
      <c r="O10" s="20"/>
      <c r="P10" s="20"/>
      <c r="Q10" s="20"/>
      <c r="R10" s="20"/>
      <c r="S10" s="20"/>
      <c r="T10" s="20"/>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row>
    <row r="11" spans="1:229" s="6" customFormat="1" ht="12.75">
      <c r="A11" s="6" t="s">
        <v>59</v>
      </c>
      <c r="B11" s="64">
        <v>0</v>
      </c>
      <c r="C11" s="65"/>
      <c r="D11" s="65"/>
      <c r="E11" s="65"/>
      <c r="F11" s="21"/>
      <c r="G11" s="21"/>
      <c r="H11" s="18">
        <f>SUM(B11:G11)</f>
        <v>0</v>
      </c>
      <c r="I11" s="22"/>
      <c r="J11" s="23">
        <f>H11+I11</f>
        <v>0</v>
      </c>
      <c r="N11" s="20"/>
      <c r="O11" s="20"/>
      <c r="P11" s="20"/>
      <c r="Q11" s="20"/>
      <c r="R11" s="20"/>
      <c r="S11" s="20"/>
      <c r="T11" s="20"/>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row>
    <row r="12" spans="1:229" s="6" customFormat="1" ht="12.75">
      <c r="A12" s="6" t="s">
        <v>60</v>
      </c>
      <c r="B12" s="64">
        <v>0</v>
      </c>
      <c r="C12" s="64"/>
      <c r="D12" s="65"/>
      <c r="E12" s="65"/>
      <c r="F12" s="21"/>
      <c r="G12" s="21"/>
      <c r="H12" s="18">
        <f>SUM(B12:G12)</f>
        <v>0</v>
      </c>
      <c r="I12" s="22"/>
      <c r="J12" s="23">
        <f>H12+I12</f>
        <v>0</v>
      </c>
      <c r="N12" s="20"/>
      <c r="O12" s="20"/>
      <c r="P12" s="20"/>
      <c r="Q12" s="20"/>
      <c r="R12" s="20"/>
      <c r="S12" s="20"/>
      <c r="T12" s="20"/>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row>
    <row r="13" spans="1:229" s="6" customFormat="1" ht="12.75">
      <c r="A13" s="6" t="s">
        <v>57</v>
      </c>
      <c r="B13" s="64">
        <v>0</v>
      </c>
      <c r="C13" s="65"/>
      <c r="D13" s="65"/>
      <c r="E13" s="65"/>
      <c r="F13" s="21"/>
      <c r="G13" s="21"/>
      <c r="H13" s="18">
        <f>SUM(B13:G13)</f>
        <v>0</v>
      </c>
      <c r="I13" s="22">
        <f>-(I10)*Notes!C73</f>
        <v>0</v>
      </c>
      <c r="J13" s="23">
        <f>H13+I13</f>
        <v>0</v>
      </c>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row>
    <row r="14" spans="2:229" s="6" customFormat="1" ht="7.5" customHeight="1">
      <c r="B14" s="42" t="s">
        <v>13</v>
      </c>
      <c r="C14" s="21" t="s">
        <v>13</v>
      </c>
      <c r="D14" s="21" t="s">
        <v>13</v>
      </c>
      <c r="E14" s="21" t="s">
        <v>13</v>
      </c>
      <c r="F14" s="21" t="s">
        <v>13</v>
      </c>
      <c r="G14" s="21" t="s">
        <v>13</v>
      </c>
      <c r="H14" s="21" t="s">
        <v>13</v>
      </c>
      <c r="I14" s="21" t="s">
        <v>13</v>
      </c>
      <c r="J14" s="21" t="s">
        <v>13</v>
      </c>
      <c r="K14" s="32"/>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row>
    <row r="15" spans="1:229" s="6" customFormat="1" ht="12.75">
      <c r="A15" s="6" t="s">
        <v>14</v>
      </c>
      <c r="B15" s="21">
        <f aca="true" t="shared" si="0" ref="B15:J15">SUM(B10:B13)</f>
        <v>44579</v>
      </c>
      <c r="C15" s="21">
        <f t="shared" si="0"/>
        <v>0</v>
      </c>
      <c r="D15" s="21">
        <f t="shared" si="0"/>
        <v>0</v>
      </c>
      <c r="E15" s="21">
        <f t="shared" si="0"/>
        <v>0</v>
      </c>
      <c r="F15" s="21">
        <f t="shared" si="0"/>
        <v>0</v>
      </c>
      <c r="G15" s="21">
        <f t="shared" si="0"/>
        <v>0</v>
      </c>
      <c r="H15" s="21">
        <f t="shared" si="0"/>
        <v>44579</v>
      </c>
      <c r="I15" s="21">
        <f t="shared" si="0"/>
        <v>132799.52871621097</v>
      </c>
      <c r="J15" s="21">
        <f t="shared" si="0"/>
        <v>177378.52871621097</v>
      </c>
      <c r="K15" s="32"/>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row>
    <row r="16" spans="2:229" s="6" customFormat="1" ht="7.5" customHeight="1">
      <c r="B16" s="21"/>
      <c r="C16" s="21"/>
      <c r="D16" s="21"/>
      <c r="E16" s="21"/>
      <c r="F16" s="21"/>
      <c r="G16" s="21"/>
      <c r="H16" s="21"/>
      <c r="I16" s="22"/>
      <c r="J16" s="33"/>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row>
    <row r="17" spans="1:229" s="6" customFormat="1" ht="12.75">
      <c r="A17" s="84" t="s">
        <v>62</v>
      </c>
      <c r="B17" s="21"/>
      <c r="C17" s="21"/>
      <c r="D17" s="21"/>
      <c r="E17" s="21"/>
      <c r="F17" s="21"/>
      <c r="G17" s="21"/>
      <c r="H17" s="21"/>
      <c r="I17" s="22"/>
      <c r="J17" s="33"/>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row>
    <row r="18" spans="2:229" s="6" customFormat="1" ht="6.75" customHeight="1">
      <c r="B18" s="21"/>
      <c r="C18" s="21"/>
      <c r="D18" s="21"/>
      <c r="E18" s="21"/>
      <c r="F18" s="21"/>
      <c r="G18" s="21"/>
      <c r="H18" s="21"/>
      <c r="I18" s="22"/>
      <c r="J18" s="33"/>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row>
    <row r="19" spans="1:229" s="6" customFormat="1" ht="12.75">
      <c r="A19" s="6" t="s">
        <v>63</v>
      </c>
      <c r="B19" s="65">
        <v>0</v>
      </c>
      <c r="C19" s="65"/>
      <c r="D19" s="65"/>
      <c r="E19" s="65"/>
      <c r="F19" s="27"/>
      <c r="G19" s="64"/>
      <c r="H19" s="18">
        <f>SUM(B19:G19)</f>
        <v>0</v>
      </c>
      <c r="I19" s="22"/>
      <c r="J19" s="23">
        <f>H19+I19</f>
        <v>0</v>
      </c>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row>
    <row r="20" spans="1:229" s="6" customFormat="1" ht="12.75">
      <c r="A20" s="6" t="s">
        <v>64</v>
      </c>
      <c r="B20" s="65">
        <v>17911</v>
      </c>
      <c r="C20" s="64"/>
      <c r="D20" s="63"/>
      <c r="E20" s="63">
        <f>33390.96-B20</f>
        <v>15479.96</v>
      </c>
      <c r="F20" s="63"/>
      <c r="G20" s="38"/>
      <c r="H20" s="18">
        <f>SUM(B20:G20)</f>
        <v>33390.96</v>
      </c>
      <c r="I20" s="28"/>
      <c r="J20" s="23">
        <f>H20+I20</f>
        <v>33390.96</v>
      </c>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row>
    <row r="21" spans="1:229" s="6" customFormat="1" ht="12.75">
      <c r="A21" s="6" t="s">
        <v>65</v>
      </c>
      <c r="B21" s="65">
        <v>0</v>
      </c>
      <c r="C21" s="64"/>
      <c r="D21" s="65"/>
      <c r="E21" s="65"/>
      <c r="F21" s="21"/>
      <c r="G21" s="38"/>
      <c r="H21" s="18">
        <f aca="true" t="shared" si="1" ref="H21:H28">SUM(B21:G21)</f>
        <v>0</v>
      </c>
      <c r="I21" s="22"/>
      <c r="J21" s="23">
        <f aca="true" t="shared" si="2" ref="J21:J28">H21+I21</f>
        <v>0</v>
      </c>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row>
    <row r="22" spans="1:229" s="6" customFormat="1" ht="12.75">
      <c r="A22" s="6" t="s">
        <v>66</v>
      </c>
      <c r="B22" s="65">
        <v>0</v>
      </c>
      <c r="C22" s="65"/>
      <c r="D22" s="64"/>
      <c r="E22" s="64">
        <v>20000</v>
      </c>
      <c r="F22" s="21"/>
      <c r="G22" s="38"/>
      <c r="H22" s="18">
        <f t="shared" si="1"/>
        <v>20000</v>
      </c>
      <c r="I22" s="22"/>
      <c r="J22" s="23">
        <f t="shared" si="2"/>
        <v>20000</v>
      </c>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row>
    <row r="23" spans="1:229" s="6" customFormat="1" ht="12.75">
      <c r="A23" s="37" t="s">
        <v>67</v>
      </c>
      <c r="B23" s="65">
        <v>4712</v>
      </c>
      <c r="C23" s="65"/>
      <c r="D23" s="65"/>
      <c r="E23" s="65">
        <v>2400</v>
      </c>
      <c r="F23" s="21"/>
      <c r="G23" s="38"/>
      <c r="H23" s="18">
        <f t="shared" si="1"/>
        <v>7112</v>
      </c>
      <c r="I23" s="22"/>
      <c r="J23" s="23">
        <f t="shared" si="2"/>
        <v>7112</v>
      </c>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row>
    <row r="24" spans="1:229" s="6" customFormat="1" ht="12.75">
      <c r="A24" s="6" t="s">
        <v>68</v>
      </c>
      <c r="B24" s="65">
        <v>1581</v>
      </c>
      <c r="C24" s="65"/>
      <c r="D24" s="65"/>
      <c r="E24" s="65"/>
      <c r="F24" s="21"/>
      <c r="G24" s="38"/>
      <c r="H24" s="18">
        <f t="shared" si="1"/>
        <v>1581</v>
      </c>
      <c r="I24" s="22"/>
      <c r="J24" s="23">
        <f t="shared" si="2"/>
        <v>1581</v>
      </c>
      <c r="N24" s="36"/>
      <c r="O24" s="36"/>
      <c r="P24" s="36"/>
      <c r="Q24" s="36"/>
      <c r="R24" s="36"/>
      <c r="S24" s="36"/>
      <c r="T24" s="36"/>
      <c r="U24" s="36"/>
      <c r="V24" s="36"/>
      <c r="W24" s="36"/>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row>
    <row r="25" spans="1:229" s="6" customFormat="1" ht="12.75">
      <c r="A25" s="6" t="s">
        <v>69</v>
      </c>
      <c r="B25" s="65">
        <v>12720</v>
      </c>
      <c r="C25" s="64"/>
      <c r="D25" s="65"/>
      <c r="E25" s="65"/>
      <c r="F25" s="21"/>
      <c r="G25" s="38"/>
      <c r="H25" s="18">
        <f t="shared" si="1"/>
        <v>12720</v>
      </c>
      <c r="I25" s="22"/>
      <c r="J25" s="23">
        <f t="shared" si="2"/>
        <v>12720</v>
      </c>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row>
    <row r="26" spans="1:229" s="6" customFormat="1" ht="12.75">
      <c r="A26" s="6" t="s">
        <v>70</v>
      </c>
      <c r="B26" s="65">
        <v>7938</v>
      </c>
      <c r="C26" s="65"/>
      <c r="D26" s="64"/>
      <c r="E26" s="64"/>
      <c r="F26" s="21"/>
      <c r="G26" s="38"/>
      <c r="H26" s="18">
        <f t="shared" si="1"/>
        <v>7938</v>
      </c>
      <c r="I26" s="22"/>
      <c r="J26" s="23">
        <f t="shared" si="2"/>
        <v>7938</v>
      </c>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row>
    <row r="27" spans="1:229" s="6" customFormat="1" ht="12.75">
      <c r="A27" s="37" t="s">
        <v>71</v>
      </c>
      <c r="B27" s="65">
        <v>3162</v>
      </c>
      <c r="C27" s="65"/>
      <c r="D27" s="65"/>
      <c r="E27" s="65"/>
      <c r="F27" s="21"/>
      <c r="G27" s="38"/>
      <c r="H27" s="18">
        <f t="shared" si="1"/>
        <v>3162</v>
      </c>
      <c r="I27" s="22"/>
      <c r="J27" s="23">
        <f t="shared" si="2"/>
        <v>3162</v>
      </c>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row>
    <row r="28" spans="1:229" s="6" customFormat="1" ht="12.75">
      <c r="A28" s="6" t="s">
        <v>87</v>
      </c>
      <c r="B28" s="65">
        <f>250+84+920+4703+277+533+295</f>
        <v>7062</v>
      </c>
      <c r="C28" s="65"/>
      <c r="D28" s="65"/>
      <c r="E28" s="65"/>
      <c r="F28" s="21"/>
      <c r="G28" s="38"/>
      <c r="H28" s="18">
        <f t="shared" si="1"/>
        <v>7062</v>
      </c>
      <c r="I28" s="22"/>
      <c r="J28" s="23">
        <f t="shared" si="2"/>
        <v>7062</v>
      </c>
      <c r="N28" s="36"/>
      <c r="O28" s="36"/>
      <c r="P28" s="36"/>
      <c r="Q28" s="36"/>
      <c r="R28" s="36"/>
      <c r="S28" s="36"/>
      <c r="T28" s="36"/>
      <c r="U28" s="36"/>
      <c r="V28" s="36"/>
      <c r="W28" s="36"/>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row>
    <row r="29" spans="1:229" s="6" customFormat="1" ht="12.75">
      <c r="A29" s="6" t="s">
        <v>72</v>
      </c>
      <c r="B29" s="65">
        <v>13130</v>
      </c>
      <c r="C29" s="64"/>
      <c r="D29" s="65"/>
      <c r="E29" s="65"/>
      <c r="F29" s="21"/>
      <c r="G29" s="38"/>
      <c r="H29" s="18">
        <f>SUM(B29:G29)</f>
        <v>13130</v>
      </c>
      <c r="I29" s="22"/>
      <c r="J29" s="23">
        <f>H29+I29</f>
        <v>13130</v>
      </c>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row>
    <row r="30" spans="1:229" s="6" customFormat="1" ht="12.75">
      <c r="A30" s="6" t="s">
        <v>73</v>
      </c>
      <c r="B30" s="65">
        <v>88263</v>
      </c>
      <c r="C30" s="65">
        <v>-84034</v>
      </c>
      <c r="D30" s="64">
        <f>D47*0.026</f>
        <v>204.90599999999998</v>
      </c>
      <c r="E30" s="64"/>
      <c r="F30" s="21"/>
      <c r="G30" s="38"/>
      <c r="H30" s="18">
        <f>SUM(B30:G30)</f>
        <v>4433.906</v>
      </c>
      <c r="I30" s="22"/>
      <c r="J30" s="23">
        <f>H30+I30</f>
        <v>4433.906</v>
      </c>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row>
    <row r="31" spans="1:229" s="6" customFormat="1" ht="12.75">
      <c r="A31" s="37" t="s">
        <v>79</v>
      </c>
      <c r="B31" s="65">
        <v>702</v>
      </c>
      <c r="C31" s="65"/>
      <c r="D31" s="65"/>
      <c r="E31" s="65"/>
      <c r="F31" s="21"/>
      <c r="G31" s="38"/>
      <c r="H31" s="18">
        <f>SUM(B31:G31)</f>
        <v>702</v>
      </c>
      <c r="I31" s="22"/>
      <c r="J31" s="23">
        <f>H31+I31</f>
        <v>702</v>
      </c>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row>
    <row r="32" spans="1:229" s="6" customFormat="1" ht="12.75">
      <c r="A32" s="6" t="s">
        <v>74</v>
      </c>
      <c r="B32" s="65">
        <v>0</v>
      </c>
      <c r="C32" s="66"/>
      <c r="D32" s="66"/>
      <c r="E32" s="66"/>
      <c r="F32" s="22"/>
      <c r="G32" s="60"/>
      <c r="H32" s="18">
        <f>SUM(B32:G32)</f>
        <v>0</v>
      </c>
      <c r="I32" s="22"/>
      <c r="J32" s="23">
        <f>H32+I32</f>
        <v>0</v>
      </c>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row>
    <row r="33" spans="2:229" s="6" customFormat="1" ht="9" customHeight="1">
      <c r="B33" s="42" t="s">
        <v>13</v>
      </c>
      <c r="C33" s="42" t="s">
        <v>13</v>
      </c>
      <c r="D33" s="42" t="s">
        <v>13</v>
      </c>
      <c r="E33" s="42" t="s">
        <v>13</v>
      </c>
      <c r="F33" s="42" t="s">
        <v>13</v>
      </c>
      <c r="G33" s="42" t="s">
        <v>13</v>
      </c>
      <c r="H33" s="42" t="s">
        <v>13</v>
      </c>
      <c r="I33" s="42" t="s">
        <v>13</v>
      </c>
      <c r="J33" s="42" t="s">
        <v>13</v>
      </c>
      <c r="K33" s="32"/>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row>
    <row r="34" spans="1:229" s="6" customFormat="1" ht="12.75">
      <c r="A34" s="6" t="s">
        <v>15</v>
      </c>
      <c r="B34" s="22">
        <f aca="true" t="shared" si="3" ref="B34:G34">SUM(B19:B32)</f>
        <v>157181</v>
      </c>
      <c r="C34" s="22">
        <f t="shared" si="3"/>
        <v>-84034</v>
      </c>
      <c r="D34" s="22">
        <f t="shared" si="3"/>
        <v>204.90599999999998</v>
      </c>
      <c r="E34" s="22">
        <f t="shared" si="3"/>
        <v>37879.96</v>
      </c>
      <c r="F34" s="22">
        <f t="shared" si="3"/>
        <v>0</v>
      </c>
      <c r="G34" s="22">
        <f t="shared" si="3"/>
        <v>0</v>
      </c>
      <c r="H34" s="22">
        <f>SUM(H19:H32)</f>
        <v>111231.866</v>
      </c>
      <c r="I34" s="22">
        <f>SUM(I19:I32)</f>
        <v>0</v>
      </c>
      <c r="J34" s="22">
        <f>SUM(J19:J32)</f>
        <v>111231.866</v>
      </c>
      <c r="K34" s="3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row>
    <row r="35" spans="1:229" s="6" customFormat="1" ht="8.25" customHeight="1">
      <c r="A35" s="40"/>
      <c r="B35" s="21"/>
      <c r="C35" s="21"/>
      <c r="D35" s="21"/>
      <c r="E35" s="21"/>
      <c r="F35" s="21"/>
      <c r="G35" s="21"/>
      <c r="H35" s="21"/>
      <c r="I35" s="22"/>
      <c r="J35" s="33"/>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row>
    <row r="36" spans="1:229" s="6" customFormat="1" ht="12.75">
      <c r="A36" s="40" t="s">
        <v>16</v>
      </c>
      <c r="B36" s="21">
        <f aca="true" t="shared" si="4" ref="B36:J36">B15-B34</f>
        <v>-112602</v>
      </c>
      <c r="C36" s="21">
        <f t="shared" si="4"/>
        <v>84034</v>
      </c>
      <c r="D36" s="21">
        <f t="shared" si="4"/>
        <v>-204.90599999999998</v>
      </c>
      <c r="E36" s="21">
        <f t="shared" si="4"/>
        <v>-37879.96</v>
      </c>
      <c r="F36" s="21">
        <f t="shared" si="4"/>
        <v>0</v>
      </c>
      <c r="G36" s="21">
        <f t="shared" si="4"/>
        <v>0</v>
      </c>
      <c r="H36" s="21">
        <f t="shared" si="4"/>
        <v>-66652.866</v>
      </c>
      <c r="I36" s="21">
        <f t="shared" si="4"/>
        <v>132799.52871621097</v>
      </c>
      <c r="J36" s="41">
        <f t="shared" si="4"/>
        <v>66146.66271621098</v>
      </c>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row>
    <row r="37" spans="1:229" s="6" customFormat="1" ht="6.75" customHeight="1">
      <c r="A37" s="40"/>
      <c r="B37" s="21"/>
      <c r="C37" s="21"/>
      <c r="D37" s="21"/>
      <c r="E37" s="21"/>
      <c r="F37" s="21"/>
      <c r="G37" s="21"/>
      <c r="H37" s="21"/>
      <c r="I37" s="21"/>
      <c r="J37" s="41"/>
      <c r="K37" s="32"/>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row>
    <row r="38" spans="1:229" s="6" customFormat="1" ht="12.75">
      <c r="A38" s="40" t="s">
        <v>17</v>
      </c>
      <c r="B38" s="65">
        <v>0</v>
      </c>
      <c r="C38" s="21"/>
      <c r="D38" s="21"/>
      <c r="E38" s="21"/>
      <c r="F38" s="21"/>
      <c r="G38" s="21"/>
      <c r="H38" s="18">
        <v>0</v>
      </c>
      <c r="I38" s="22">
        <f>(I15*0.05)</f>
        <v>6639.976435810549</v>
      </c>
      <c r="J38" s="23">
        <f>H38+I38</f>
        <v>6639.976435810549</v>
      </c>
      <c r="L38"/>
      <c r="M38" s="25"/>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row>
    <row r="39" spans="1:229" s="6" customFormat="1" ht="12.75">
      <c r="A39" s="37" t="s">
        <v>18</v>
      </c>
      <c r="B39" s="65">
        <v>0</v>
      </c>
      <c r="C39" s="21"/>
      <c r="D39" s="21"/>
      <c r="E39" s="21"/>
      <c r="F39" s="21"/>
      <c r="G39" s="21"/>
      <c r="H39" s="74">
        <v>0</v>
      </c>
      <c r="I39" s="74">
        <f>(I15-I38)*0.35</f>
        <v>44155.84329814015</v>
      </c>
      <c r="J39" s="23">
        <f>H39+I39</f>
        <v>44155.84329814015</v>
      </c>
      <c r="K39" s="32"/>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row>
    <row r="40" spans="1:229" s="6" customFormat="1" ht="9" customHeight="1">
      <c r="A40" s="40"/>
      <c r="B40" s="42" t="s">
        <v>13</v>
      </c>
      <c r="C40" s="21" t="s">
        <v>13</v>
      </c>
      <c r="D40" s="21" t="s">
        <v>13</v>
      </c>
      <c r="E40" s="21" t="s">
        <v>13</v>
      </c>
      <c r="F40" s="21" t="s">
        <v>13</v>
      </c>
      <c r="G40" s="21" t="s">
        <v>13</v>
      </c>
      <c r="H40" s="21" t="s">
        <v>13</v>
      </c>
      <c r="I40" s="21" t="s">
        <v>13</v>
      </c>
      <c r="J40" s="21" t="s">
        <v>13</v>
      </c>
      <c r="K40" s="32"/>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row>
    <row r="41" spans="1:229" s="6" customFormat="1" ht="12.75">
      <c r="A41" s="6" t="s">
        <v>19</v>
      </c>
      <c r="B41" s="21">
        <f aca="true" t="shared" si="5" ref="B41:G41">SUM(B38:B39)</f>
        <v>0</v>
      </c>
      <c r="C41" s="21">
        <f t="shared" si="5"/>
        <v>0</v>
      </c>
      <c r="D41" s="21">
        <f t="shared" si="5"/>
        <v>0</v>
      </c>
      <c r="E41" s="21">
        <f t="shared" si="5"/>
        <v>0</v>
      </c>
      <c r="F41" s="21">
        <f t="shared" si="5"/>
        <v>0</v>
      </c>
      <c r="G41" s="21">
        <f t="shared" si="5"/>
        <v>0</v>
      </c>
      <c r="H41" s="38">
        <f>SUM(H38:H39)</f>
        <v>0</v>
      </c>
      <c r="I41" s="21">
        <f>(I38+I39)</f>
        <v>50795.8197339507</v>
      </c>
      <c r="J41" s="21">
        <f>SUM(J38:J39)</f>
        <v>50795.8197339507</v>
      </c>
      <c r="K41" s="32"/>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row>
    <row r="42" spans="2:229" s="6" customFormat="1" ht="6.75" customHeight="1">
      <c r="B42" s="21"/>
      <c r="C42" s="21"/>
      <c r="D42" s="21"/>
      <c r="E42" s="21"/>
      <c r="F42" s="21"/>
      <c r="G42" s="21"/>
      <c r="H42" s="21"/>
      <c r="I42" s="22"/>
      <c r="J42" s="33"/>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row>
    <row r="43" spans="1:229" s="6" customFormat="1" ht="12.75">
      <c r="A43" s="44" t="s">
        <v>20</v>
      </c>
      <c r="B43" s="45">
        <f aca="true" t="shared" si="6" ref="B43:J43">(B15-B34-B41)</f>
        <v>-112602</v>
      </c>
      <c r="C43" s="45">
        <f t="shared" si="6"/>
        <v>84034</v>
      </c>
      <c r="D43" s="45">
        <f t="shared" si="6"/>
        <v>-204.90599999999998</v>
      </c>
      <c r="E43" s="45">
        <f t="shared" si="6"/>
        <v>-37879.96</v>
      </c>
      <c r="F43" s="45">
        <f t="shared" si="6"/>
        <v>0</v>
      </c>
      <c r="G43" s="45">
        <f t="shared" si="6"/>
        <v>0</v>
      </c>
      <c r="H43" s="45">
        <f t="shared" si="6"/>
        <v>-66652.866</v>
      </c>
      <c r="I43" s="45">
        <f t="shared" si="6"/>
        <v>82003.70898226027</v>
      </c>
      <c r="J43" s="45">
        <f t="shared" si="6"/>
        <v>15350.842982260277</v>
      </c>
      <c r="K43" s="46"/>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row>
    <row r="44" spans="2:229" s="8" customFormat="1" ht="12.75">
      <c r="B44" s="78"/>
      <c r="C44" s="47"/>
      <c r="D44" s="47"/>
      <c r="E44" s="47"/>
      <c r="F44" s="47"/>
      <c r="G44" s="47"/>
      <c r="H44" s="47"/>
      <c r="I44" s="48"/>
      <c r="J44" s="12"/>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row>
    <row r="45" spans="2:229" s="8" customFormat="1" ht="12.75">
      <c r="B45" s="78"/>
      <c r="C45" s="47"/>
      <c r="D45" s="47"/>
      <c r="E45" s="47"/>
      <c r="F45" s="47"/>
      <c r="G45" s="47"/>
      <c r="H45" s="47"/>
      <c r="I45" s="48"/>
      <c r="J45" s="12"/>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row>
    <row r="46" spans="2:229" ht="7.5" customHeight="1">
      <c r="B46" s="9" t="s">
        <v>12</v>
      </c>
      <c r="C46" s="21"/>
      <c r="D46" s="21"/>
      <c r="E46" s="21"/>
      <c r="F46" s="21"/>
      <c r="G46" s="21"/>
      <c r="H46" s="21"/>
      <c r="I46" s="22"/>
      <c r="J46" s="33"/>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row>
    <row r="47" spans="1:229" s="6" customFormat="1" ht="12.75">
      <c r="A47" s="6" t="s">
        <v>25</v>
      </c>
      <c r="B47" s="21">
        <v>291048</v>
      </c>
      <c r="C47" s="65"/>
      <c r="D47" s="65">
        <v>7881</v>
      </c>
      <c r="E47" s="65"/>
      <c r="F47" s="21"/>
      <c r="G47" s="65"/>
      <c r="H47" s="18">
        <f aca="true" t="shared" si="7" ref="H47:H54">SUM(B47:G47)</f>
        <v>298929</v>
      </c>
      <c r="I47" s="22"/>
      <c r="J47" s="23">
        <f aca="true" t="shared" si="8" ref="J47:J55">H47+I47</f>
        <v>298929</v>
      </c>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row>
    <row r="48" spans="1:229" s="6" customFormat="1" ht="12.75">
      <c r="A48" s="6" t="s">
        <v>50</v>
      </c>
      <c r="B48" s="21">
        <v>0</v>
      </c>
      <c r="C48" s="65"/>
      <c r="D48" s="65"/>
      <c r="E48" s="65"/>
      <c r="F48" s="21"/>
      <c r="G48" s="65"/>
      <c r="H48" s="18">
        <f t="shared" si="7"/>
        <v>0</v>
      </c>
      <c r="I48" s="22"/>
      <c r="J48" s="23">
        <f t="shared" si="8"/>
        <v>0</v>
      </c>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row>
    <row r="49" spans="1:229" s="6" customFormat="1" ht="12.75">
      <c r="A49" s="6" t="s">
        <v>26</v>
      </c>
      <c r="B49" s="21">
        <v>-206381</v>
      </c>
      <c r="C49" s="65">
        <v>83926</v>
      </c>
      <c r="D49" s="65"/>
      <c r="E49" s="65"/>
      <c r="F49" s="21"/>
      <c r="G49" s="21"/>
      <c r="H49" s="18">
        <f t="shared" si="7"/>
        <v>-122455</v>
      </c>
      <c r="I49" s="22"/>
      <c r="J49" s="23">
        <f t="shared" si="8"/>
        <v>-122455</v>
      </c>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row>
    <row r="50" spans="1:229" s="6" customFormat="1" ht="12.75">
      <c r="A50" s="40" t="s">
        <v>76</v>
      </c>
      <c r="B50" s="21">
        <v>0</v>
      </c>
      <c r="C50" s="65"/>
      <c r="D50" s="65"/>
      <c r="E50" s="65"/>
      <c r="F50" s="21"/>
      <c r="G50" s="21"/>
      <c r="H50" s="18">
        <f>SUM(B50:G50)</f>
        <v>0</v>
      </c>
      <c r="I50" s="22"/>
      <c r="J50" s="23">
        <f>H50+I50</f>
        <v>0</v>
      </c>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row>
    <row r="51" spans="1:229" s="6" customFormat="1" ht="12.75">
      <c r="A51" s="6" t="s">
        <v>75</v>
      </c>
      <c r="B51" s="21">
        <v>0</v>
      </c>
      <c r="C51" s="65"/>
      <c r="D51" s="65"/>
      <c r="E51" s="65"/>
      <c r="F51" s="21"/>
      <c r="G51" s="21"/>
      <c r="H51" s="18">
        <f t="shared" si="7"/>
        <v>0</v>
      </c>
      <c r="I51" s="22"/>
      <c r="J51" s="23">
        <f t="shared" si="8"/>
        <v>0</v>
      </c>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row>
    <row r="52" spans="1:229" s="6" customFormat="1" ht="12.75">
      <c r="A52" s="40" t="s">
        <v>27</v>
      </c>
      <c r="B52" s="21">
        <v>0</v>
      </c>
      <c r="C52" s="65"/>
      <c r="D52" s="65"/>
      <c r="E52" s="65"/>
      <c r="F52" s="21"/>
      <c r="G52" s="21"/>
      <c r="H52" s="18">
        <f t="shared" si="7"/>
        <v>0</v>
      </c>
      <c r="I52" s="22"/>
      <c r="J52" s="23">
        <f t="shared" si="8"/>
        <v>0</v>
      </c>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row>
    <row r="53" spans="1:229" s="6" customFormat="1" ht="12.75">
      <c r="A53" s="6" t="s">
        <v>28</v>
      </c>
      <c r="B53" s="21">
        <v>0</v>
      </c>
      <c r="C53" s="65"/>
      <c r="D53" s="65"/>
      <c r="E53" s="65"/>
      <c r="F53" s="21"/>
      <c r="G53" s="21"/>
      <c r="H53" s="18">
        <f t="shared" si="7"/>
        <v>0</v>
      </c>
      <c r="I53" s="22"/>
      <c r="J53" s="23">
        <f t="shared" si="8"/>
        <v>0</v>
      </c>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row>
    <row r="54" spans="1:229" s="6" customFormat="1" ht="12.75">
      <c r="A54" s="6" t="s">
        <v>29</v>
      </c>
      <c r="B54" s="21">
        <v>0</v>
      </c>
      <c r="C54" s="65"/>
      <c r="D54" s="65"/>
      <c r="E54" s="65"/>
      <c r="F54" s="21"/>
      <c r="G54" s="21"/>
      <c r="H54" s="18">
        <f t="shared" si="7"/>
        <v>0</v>
      </c>
      <c r="I54" s="22"/>
      <c r="J54" s="23">
        <f t="shared" si="8"/>
        <v>0</v>
      </c>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row>
    <row r="55" spans="1:229" s="6" customFormat="1" ht="12.75">
      <c r="A55" s="6" t="s">
        <v>108</v>
      </c>
      <c r="B55" s="38">
        <v>0</v>
      </c>
      <c r="C55" s="65"/>
      <c r="D55" s="65"/>
      <c r="E55" s="65"/>
      <c r="F55" s="21"/>
      <c r="G55" s="21"/>
      <c r="H55" s="18">
        <f>(H34-H20)*45/365</f>
        <v>9596.824027397259</v>
      </c>
      <c r="I55" s="22"/>
      <c r="J55" s="23">
        <f t="shared" si="8"/>
        <v>9596.824027397259</v>
      </c>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row>
    <row r="56" spans="2:229" s="6" customFormat="1" ht="7.5" customHeight="1">
      <c r="B56" s="21" t="s">
        <v>13</v>
      </c>
      <c r="C56" s="21" t="s">
        <v>13</v>
      </c>
      <c r="D56" s="21" t="s">
        <v>13</v>
      </c>
      <c r="E56" s="21" t="s">
        <v>13</v>
      </c>
      <c r="F56" s="21" t="s">
        <v>13</v>
      </c>
      <c r="G56" s="21" t="s">
        <v>13</v>
      </c>
      <c r="H56" s="21" t="s">
        <v>13</v>
      </c>
      <c r="I56" s="21" t="s">
        <v>13</v>
      </c>
      <c r="J56" s="21" t="s">
        <v>13</v>
      </c>
      <c r="K56" s="32"/>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row>
    <row r="57" spans="1:229" s="6" customFormat="1" ht="12.75">
      <c r="A57" s="6" t="s">
        <v>30</v>
      </c>
      <c r="B57" s="21">
        <f aca="true" t="shared" si="9" ref="B57:J57">SUM(B47:B55)</f>
        <v>84667</v>
      </c>
      <c r="C57" s="21">
        <f t="shared" si="9"/>
        <v>83926</v>
      </c>
      <c r="D57" s="21">
        <f t="shared" si="9"/>
        <v>7881</v>
      </c>
      <c r="E57" s="21">
        <f t="shared" si="9"/>
        <v>0</v>
      </c>
      <c r="F57" s="21">
        <f t="shared" si="9"/>
        <v>0</v>
      </c>
      <c r="G57" s="21">
        <f t="shared" si="9"/>
        <v>0</v>
      </c>
      <c r="H57" s="21">
        <f>SUM(H47:H55)</f>
        <v>186070.82402739726</v>
      </c>
      <c r="I57" s="21">
        <f t="shared" si="9"/>
        <v>0</v>
      </c>
      <c r="J57" s="21">
        <f t="shared" si="9"/>
        <v>186070.82402739726</v>
      </c>
      <c r="K57" s="32"/>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row>
    <row r="58" spans="1:229" s="49" customFormat="1" ht="12.75">
      <c r="A58" s="49" t="s">
        <v>31</v>
      </c>
      <c r="B58" s="49">
        <f>((B43)/B57)</f>
        <v>-1.329939645906906</v>
      </c>
      <c r="H58" s="49">
        <f>(H43/H57)</f>
        <v>-0.3582123438663654</v>
      </c>
      <c r="I58" s="69" t="s">
        <v>46</v>
      </c>
      <c r="J58" s="50">
        <f>(J43/J57)</f>
        <v>0.08250000000000002</v>
      </c>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row>
    <row r="59" ht="12.75">
      <c r="A59" s="79"/>
    </row>
    <row r="60" spans="2:10" ht="12.75">
      <c r="B60" s="17"/>
      <c r="C60" s="17"/>
      <c r="D60" s="17"/>
      <c r="E60" s="17"/>
      <c r="F60" s="17"/>
      <c r="G60" s="17"/>
      <c r="H60" s="17"/>
      <c r="I60" s="17"/>
      <c r="J60" s="17"/>
    </row>
    <row r="61" spans="2:10" ht="12.75">
      <c r="B61" s="17"/>
      <c r="C61" s="17"/>
      <c r="D61" s="17"/>
      <c r="E61" s="17"/>
      <c r="F61" s="17"/>
      <c r="G61" s="17"/>
      <c r="H61" s="17"/>
      <c r="I61" s="17"/>
      <c r="J61" s="17"/>
    </row>
    <row r="62" spans="2:10" ht="12.75">
      <c r="B62" s="17"/>
      <c r="C62" s="17"/>
      <c r="D62" s="17"/>
      <c r="E62" s="17"/>
      <c r="F62" s="17"/>
      <c r="G62" s="17"/>
      <c r="H62" s="17"/>
      <c r="I62" s="17"/>
      <c r="J62" s="17"/>
    </row>
    <row r="63" spans="2:10" ht="12.75">
      <c r="B63" s="17"/>
      <c r="C63" s="17"/>
      <c r="D63" s="17"/>
      <c r="E63" s="17"/>
      <c r="F63" s="17"/>
      <c r="G63" s="17"/>
      <c r="H63" s="17"/>
      <c r="I63" s="17"/>
      <c r="J63" s="17"/>
    </row>
    <row r="64" spans="2:10" ht="12.75">
      <c r="B64" s="17"/>
      <c r="C64" s="17"/>
      <c r="D64" s="17"/>
      <c r="E64" s="17"/>
      <c r="F64" s="17"/>
      <c r="G64" s="17"/>
      <c r="H64" s="17"/>
      <c r="I64" s="17"/>
      <c r="J64" s="17"/>
    </row>
    <row r="65" spans="2:10" ht="12.75">
      <c r="B65" s="17"/>
      <c r="C65" s="17"/>
      <c r="D65" s="17"/>
      <c r="E65" s="17"/>
      <c r="F65" s="17"/>
      <c r="G65" s="17"/>
      <c r="H65" s="17"/>
      <c r="I65" s="17"/>
      <c r="J65" s="17"/>
    </row>
    <row r="66" spans="2:10" ht="12.75">
      <c r="B66" s="17"/>
      <c r="C66" s="17"/>
      <c r="D66" s="17"/>
      <c r="E66" s="17"/>
      <c r="F66" s="17"/>
      <c r="G66" s="17"/>
      <c r="H66" s="17"/>
      <c r="I66" s="17"/>
      <c r="J66" s="17"/>
    </row>
    <row r="67" spans="2:10" ht="12.75">
      <c r="B67" s="17"/>
      <c r="C67" s="17"/>
      <c r="D67" s="17"/>
      <c r="E67" s="17"/>
      <c r="F67" s="17"/>
      <c r="G67" s="17"/>
      <c r="H67" s="17"/>
      <c r="I67" s="17"/>
      <c r="J67" s="17"/>
    </row>
    <row r="68" spans="2:10" ht="12.75">
      <c r="B68" s="17"/>
      <c r="C68" s="17"/>
      <c r="D68" s="17"/>
      <c r="E68" s="17"/>
      <c r="F68" s="17"/>
      <c r="G68" s="17"/>
      <c r="H68" s="17"/>
      <c r="I68" s="17"/>
      <c r="J68" s="17"/>
    </row>
    <row r="69" spans="2:10" ht="12.75">
      <c r="B69" s="17"/>
      <c r="C69" s="17"/>
      <c r="D69" s="17"/>
      <c r="E69" s="17"/>
      <c r="F69" s="17"/>
      <c r="G69" s="17"/>
      <c r="H69" s="17"/>
      <c r="I69" s="17"/>
      <c r="J69" s="17"/>
    </row>
    <row r="70" spans="2:10" ht="12.75">
      <c r="B70" s="17"/>
      <c r="C70" s="17"/>
      <c r="D70" s="17"/>
      <c r="E70" s="17"/>
      <c r="F70" s="17"/>
      <c r="G70" s="17"/>
      <c r="H70" s="17"/>
      <c r="I70" s="17"/>
      <c r="J70" s="17"/>
    </row>
    <row r="71" spans="2:10" ht="12.75">
      <c r="B71" s="17"/>
      <c r="C71" s="17"/>
      <c r="D71" s="17"/>
      <c r="E71" s="17"/>
      <c r="F71" s="17"/>
      <c r="G71" s="17"/>
      <c r="H71" s="17"/>
      <c r="I71" s="17"/>
      <c r="J71" s="17"/>
    </row>
    <row r="72" spans="2:10" ht="12.75">
      <c r="B72" s="17"/>
      <c r="C72" s="17"/>
      <c r="D72" s="17"/>
      <c r="E72" s="17"/>
      <c r="F72" s="17"/>
      <c r="G72" s="17"/>
      <c r="H72" s="17"/>
      <c r="I72" s="17"/>
      <c r="J72" s="17"/>
    </row>
    <row r="73" spans="2:10" ht="12.75">
      <c r="B73" s="17"/>
      <c r="C73" s="17"/>
      <c r="D73" s="17"/>
      <c r="E73" s="17"/>
      <c r="F73" s="17"/>
      <c r="G73" s="17"/>
      <c r="H73" s="17"/>
      <c r="I73" s="17"/>
      <c r="J73" s="17"/>
    </row>
    <row r="74" spans="2:10" ht="12.75">
      <c r="B74" s="17"/>
      <c r="C74" s="17"/>
      <c r="D74" s="17"/>
      <c r="E74" s="17"/>
      <c r="F74" s="17"/>
      <c r="G74" s="17"/>
      <c r="H74" s="17"/>
      <c r="I74" s="17"/>
      <c r="J74" s="17"/>
    </row>
    <row r="75" spans="2:10" ht="12.75">
      <c r="B75" s="17"/>
      <c r="C75" s="17"/>
      <c r="D75" s="17"/>
      <c r="E75" s="17"/>
      <c r="F75" s="17"/>
      <c r="G75" s="17"/>
      <c r="H75" s="17"/>
      <c r="I75" s="17"/>
      <c r="J75" s="17"/>
    </row>
    <row r="76" spans="2:10" ht="12.75">
      <c r="B76" s="17"/>
      <c r="C76" s="17"/>
      <c r="D76" s="17"/>
      <c r="E76" s="17"/>
      <c r="F76" s="17"/>
      <c r="G76" s="17"/>
      <c r="H76" s="17"/>
      <c r="I76" s="17"/>
      <c r="J76" s="17"/>
    </row>
    <row r="77" spans="2:10" ht="12.75">
      <c r="B77" s="17"/>
      <c r="C77" s="17"/>
      <c r="D77" s="17"/>
      <c r="E77" s="17"/>
      <c r="F77" s="17"/>
      <c r="G77" s="17"/>
      <c r="H77" s="17"/>
      <c r="I77" s="17"/>
      <c r="J77" s="17"/>
    </row>
    <row r="78" spans="2:10" ht="12.75">
      <c r="B78" s="17"/>
      <c r="C78" s="17"/>
      <c r="D78" s="17"/>
      <c r="E78" s="17"/>
      <c r="F78" s="17"/>
      <c r="G78" s="17"/>
      <c r="H78" s="17"/>
      <c r="I78" s="17"/>
      <c r="J78" s="17"/>
    </row>
    <row r="79" spans="2:10" ht="12.75">
      <c r="B79" s="17"/>
      <c r="C79" s="17"/>
      <c r="D79" s="17"/>
      <c r="E79" s="17"/>
      <c r="F79" s="17"/>
      <c r="G79" s="17"/>
      <c r="H79" s="17"/>
      <c r="I79" s="17"/>
      <c r="J79" s="17"/>
    </row>
    <row r="80" spans="2:10" ht="12.75">
      <c r="B80" s="17"/>
      <c r="C80" s="17"/>
      <c r="D80" s="17"/>
      <c r="E80" s="17"/>
      <c r="F80" s="17"/>
      <c r="G80" s="17"/>
      <c r="H80" s="17"/>
      <c r="I80" s="17"/>
      <c r="J80" s="17"/>
    </row>
    <row r="81" spans="2:10" ht="12.75">
      <c r="B81" s="17"/>
      <c r="C81" s="17"/>
      <c r="D81" s="17"/>
      <c r="E81" s="17"/>
      <c r="F81" s="17"/>
      <c r="G81" s="17"/>
      <c r="H81" s="17"/>
      <c r="I81" s="17"/>
      <c r="J81" s="17"/>
    </row>
    <row r="82" spans="2:10" ht="12.75">
      <c r="B82" s="17"/>
      <c r="C82" s="17"/>
      <c r="D82" s="17"/>
      <c r="E82" s="17"/>
      <c r="F82" s="17"/>
      <c r="G82" s="17"/>
      <c r="H82" s="17"/>
      <c r="I82" s="17"/>
      <c r="J82" s="17"/>
    </row>
    <row r="83" spans="2:10" ht="12.75">
      <c r="B83" s="17"/>
      <c r="C83" s="17"/>
      <c r="D83" s="17"/>
      <c r="E83" s="17"/>
      <c r="F83" s="17"/>
      <c r="G83" s="17"/>
      <c r="H83" s="17"/>
      <c r="I83" s="17"/>
      <c r="J83" s="17"/>
    </row>
    <row r="84" spans="2:10" ht="12.75">
      <c r="B84" s="17"/>
      <c r="C84" s="17"/>
      <c r="D84" s="17"/>
      <c r="E84" s="17"/>
      <c r="F84" s="17"/>
      <c r="G84" s="17"/>
      <c r="H84" s="17"/>
      <c r="I84" s="17"/>
      <c r="J84" s="17"/>
    </row>
    <row r="85" spans="2:10" ht="12.75">
      <c r="B85" s="17"/>
      <c r="C85" s="17"/>
      <c r="D85" s="17"/>
      <c r="E85" s="17"/>
      <c r="F85" s="17"/>
      <c r="G85" s="17"/>
      <c r="H85" s="17"/>
      <c r="I85" s="17"/>
      <c r="J85" s="17"/>
    </row>
    <row r="86" spans="2:10" ht="12.75">
      <c r="B86" s="17"/>
      <c r="C86" s="17"/>
      <c r="D86" s="17"/>
      <c r="E86" s="17"/>
      <c r="F86" s="17"/>
      <c r="G86" s="17"/>
      <c r="H86" s="17"/>
      <c r="I86" s="17"/>
      <c r="J86" s="17"/>
    </row>
    <row r="87" spans="2:10" ht="12.75">
      <c r="B87" s="17"/>
      <c r="C87" s="17"/>
      <c r="D87" s="17"/>
      <c r="E87" s="17"/>
      <c r="F87" s="17"/>
      <c r="G87" s="17"/>
      <c r="H87" s="17"/>
      <c r="I87" s="17"/>
      <c r="J87" s="17"/>
    </row>
    <row r="88" spans="2:10" ht="12.75">
      <c r="B88" s="17"/>
      <c r="C88" s="17"/>
      <c r="D88" s="17"/>
      <c r="E88" s="17"/>
      <c r="F88" s="17"/>
      <c r="G88" s="17"/>
      <c r="H88" s="17"/>
      <c r="I88" s="17"/>
      <c r="J88" s="17"/>
    </row>
    <row r="89" spans="2:10" ht="12.75">
      <c r="B89" s="17"/>
      <c r="C89" s="17"/>
      <c r="D89" s="17"/>
      <c r="E89" s="17"/>
      <c r="F89" s="17"/>
      <c r="G89" s="17"/>
      <c r="H89" s="17"/>
      <c r="I89" s="17"/>
      <c r="J89" s="17"/>
    </row>
    <row r="90" spans="2:10" ht="12.75">
      <c r="B90" s="17"/>
      <c r="C90" s="17"/>
      <c r="D90" s="17"/>
      <c r="E90" s="17"/>
      <c r="F90" s="17"/>
      <c r="G90" s="17"/>
      <c r="H90" s="17"/>
      <c r="I90" s="17"/>
      <c r="J90" s="17"/>
    </row>
    <row r="91" spans="2:10" ht="12.75">
      <c r="B91" s="17"/>
      <c r="C91" s="17"/>
      <c r="D91" s="17"/>
      <c r="E91" s="17"/>
      <c r="F91" s="17"/>
      <c r="G91" s="17"/>
      <c r="H91" s="17"/>
      <c r="I91" s="17"/>
      <c r="J91" s="17"/>
    </row>
    <row r="92" spans="2:10" ht="12.75">
      <c r="B92" s="17"/>
      <c r="C92" s="17"/>
      <c r="D92" s="17"/>
      <c r="E92" s="17"/>
      <c r="F92" s="17"/>
      <c r="G92" s="17"/>
      <c r="H92" s="17"/>
      <c r="I92" s="17"/>
      <c r="J92" s="17"/>
    </row>
    <row r="93" spans="2:10" ht="12.75">
      <c r="B93" s="17"/>
      <c r="C93" s="17"/>
      <c r="D93" s="17"/>
      <c r="E93" s="17"/>
      <c r="F93" s="17"/>
      <c r="G93" s="17"/>
      <c r="H93" s="17"/>
      <c r="I93" s="17"/>
      <c r="J93" s="17"/>
    </row>
    <row r="94" spans="2:10" ht="12.75">
      <c r="B94" s="17"/>
      <c r="C94" s="17"/>
      <c r="D94" s="17"/>
      <c r="E94" s="17"/>
      <c r="F94" s="17"/>
      <c r="G94" s="17"/>
      <c r="H94" s="17"/>
      <c r="I94" s="17"/>
      <c r="J94" s="17"/>
    </row>
    <row r="95" spans="2:10" ht="12.75">
      <c r="B95" s="17"/>
      <c r="C95" s="17"/>
      <c r="D95" s="17"/>
      <c r="E95" s="17"/>
      <c r="F95" s="17"/>
      <c r="G95" s="17"/>
      <c r="H95" s="17"/>
      <c r="I95" s="17"/>
      <c r="J95" s="17"/>
    </row>
    <row r="96" spans="2:10" ht="12.75">
      <c r="B96" s="17"/>
      <c r="C96" s="17"/>
      <c r="D96" s="17"/>
      <c r="E96" s="17"/>
      <c r="F96" s="17"/>
      <c r="G96" s="17"/>
      <c r="H96" s="17"/>
      <c r="I96" s="17"/>
      <c r="J96" s="17"/>
    </row>
    <row r="97" spans="2:10" ht="12.75">
      <c r="B97" s="17"/>
      <c r="C97" s="17"/>
      <c r="D97" s="17"/>
      <c r="E97" s="17"/>
      <c r="F97" s="17"/>
      <c r="G97" s="17"/>
      <c r="H97" s="17"/>
      <c r="I97" s="17"/>
      <c r="J97" s="17"/>
    </row>
    <row r="98" spans="2:10" ht="12.75">
      <c r="B98" s="17"/>
      <c r="C98" s="17"/>
      <c r="D98" s="17"/>
      <c r="E98" s="17"/>
      <c r="F98" s="17"/>
      <c r="G98" s="17"/>
      <c r="H98" s="17"/>
      <c r="I98" s="17"/>
      <c r="J98" s="17"/>
    </row>
    <row r="99" spans="2:10" ht="12.75">
      <c r="B99" s="17"/>
      <c r="C99" s="17"/>
      <c r="D99" s="17"/>
      <c r="E99" s="17"/>
      <c r="F99" s="17"/>
      <c r="G99" s="17"/>
      <c r="H99" s="17"/>
      <c r="I99" s="17"/>
      <c r="J99" s="17"/>
    </row>
    <row r="100" spans="2:10" ht="12.75">
      <c r="B100" s="17"/>
      <c r="C100" s="17"/>
      <c r="D100" s="17"/>
      <c r="E100" s="17"/>
      <c r="F100" s="17"/>
      <c r="G100" s="17"/>
      <c r="H100" s="17"/>
      <c r="I100" s="17"/>
      <c r="J100" s="17"/>
    </row>
    <row r="101" spans="2:10" ht="12.75">
      <c r="B101" s="17"/>
      <c r="C101" s="17"/>
      <c r="D101" s="17"/>
      <c r="E101" s="17"/>
      <c r="F101" s="17"/>
      <c r="G101" s="17"/>
      <c r="H101" s="17"/>
      <c r="I101" s="17"/>
      <c r="J101" s="17"/>
    </row>
    <row r="102" spans="2:10" ht="12.75">
      <c r="B102" s="17"/>
      <c r="C102" s="17"/>
      <c r="D102" s="17"/>
      <c r="E102" s="17"/>
      <c r="F102" s="17"/>
      <c r="G102" s="17"/>
      <c r="H102" s="17"/>
      <c r="I102" s="17"/>
      <c r="J102" s="17"/>
    </row>
    <row r="103" spans="2:10" ht="12.75">
      <c r="B103" s="17"/>
      <c r="C103" s="17"/>
      <c r="D103" s="17"/>
      <c r="E103" s="17"/>
      <c r="F103" s="17"/>
      <c r="G103" s="17"/>
      <c r="H103" s="17"/>
      <c r="I103" s="17"/>
      <c r="J103" s="17"/>
    </row>
    <row r="104" spans="2:10" ht="12.75">
      <c r="B104" s="17"/>
      <c r="C104" s="17"/>
      <c r="D104" s="17"/>
      <c r="E104" s="17"/>
      <c r="F104" s="17"/>
      <c r="G104" s="17"/>
      <c r="H104" s="17"/>
      <c r="I104" s="17"/>
      <c r="J104" s="17"/>
    </row>
    <row r="105" spans="2:10" ht="12.75">
      <c r="B105" s="17"/>
      <c r="C105" s="17"/>
      <c r="D105" s="17"/>
      <c r="E105" s="17"/>
      <c r="F105" s="17"/>
      <c r="G105" s="17"/>
      <c r="H105" s="17"/>
      <c r="I105" s="17"/>
      <c r="J105" s="17"/>
    </row>
    <row r="106" spans="2:10" ht="12.75">
      <c r="B106" s="17"/>
      <c r="C106" s="17"/>
      <c r="D106" s="17"/>
      <c r="E106" s="17"/>
      <c r="F106" s="17"/>
      <c r="G106" s="17"/>
      <c r="H106" s="17"/>
      <c r="I106" s="17"/>
      <c r="J106" s="17"/>
    </row>
    <row r="107" spans="2:10" ht="12.75">
      <c r="B107" s="17"/>
      <c r="C107" s="17"/>
      <c r="D107" s="17"/>
      <c r="E107" s="17"/>
      <c r="F107" s="17"/>
      <c r="G107" s="17"/>
      <c r="H107" s="17"/>
      <c r="I107" s="17"/>
      <c r="J107" s="17"/>
    </row>
    <row r="108" spans="2:10" ht="12.75">
      <c r="B108" s="17"/>
      <c r="C108" s="17"/>
      <c r="D108" s="17"/>
      <c r="E108" s="17"/>
      <c r="F108" s="17"/>
      <c r="G108" s="17"/>
      <c r="H108" s="17"/>
      <c r="I108" s="17"/>
      <c r="J108" s="17"/>
    </row>
    <row r="109" spans="2:10" ht="12.75">
      <c r="B109" s="17"/>
      <c r="C109" s="17"/>
      <c r="D109" s="17"/>
      <c r="E109" s="17"/>
      <c r="F109" s="17"/>
      <c r="G109" s="17"/>
      <c r="H109" s="17"/>
      <c r="I109" s="17"/>
      <c r="J109" s="17"/>
    </row>
    <row r="110" spans="2:10" ht="12.75">
      <c r="B110" s="17"/>
      <c r="C110" s="17"/>
      <c r="D110" s="17"/>
      <c r="E110" s="17"/>
      <c r="F110" s="17"/>
      <c r="G110" s="17"/>
      <c r="H110" s="17"/>
      <c r="I110" s="17"/>
      <c r="J110" s="17"/>
    </row>
    <row r="111" spans="2:10" ht="12.75">
      <c r="B111" s="17"/>
      <c r="C111" s="17"/>
      <c r="D111" s="17"/>
      <c r="E111" s="17"/>
      <c r="F111" s="17"/>
      <c r="G111" s="17"/>
      <c r="H111" s="17"/>
      <c r="I111" s="17"/>
      <c r="J111" s="17"/>
    </row>
    <row r="112" spans="2:10" ht="12.75">
      <c r="B112" s="17"/>
      <c r="C112" s="17"/>
      <c r="D112" s="17"/>
      <c r="E112" s="17"/>
      <c r="F112" s="17"/>
      <c r="G112" s="17"/>
      <c r="H112" s="17"/>
      <c r="I112" s="17"/>
      <c r="J112" s="17"/>
    </row>
    <row r="113" spans="2:10" ht="12.75">
      <c r="B113" s="17"/>
      <c r="C113" s="17"/>
      <c r="D113" s="17"/>
      <c r="E113" s="17"/>
      <c r="F113" s="17"/>
      <c r="G113" s="17"/>
      <c r="H113" s="17"/>
      <c r="I113" s="17"/>
      <c r="J113" s="17"/>
    </row>
    <row r="114" spans="2:10" ht="12.75">
      <c r="B114" s="17"/>
      <c r="C114" s="17"/>
      <c r="D114" s="17"/>
      <c r="E114" s="17"/>
      <c r="F114" s="17"/>
      <c r="G114" s="17"/>
      <c r="H114" s="17"/>
      <c r="I114" s="17"/>
      <c r="J114" s="17"/>
    </row>
  </sheetData>
  <printOptions horizontalCentered="1" verticalCentered="1"/>
  <pageMargins left="0.5" right="0.5" top="0.76" bottom="0.38" header="0.25" footer="0.17"/>
  <pageSetup fitToHeight="1" fitToWidth="1" horizontalDpi="600" verticalDpi="600" orientation="landscape" scale="77" r:id="rId1"/>
  <headerFooter alignWithMargins="0">
    <oddHeader>&amp;CLakeview Water Corporation
2005 Test Year Rate Case - Revenue Requirement Calculation&amp;REXHIBIT C
Page &amp;P/&amp;N</oddHeader>
    <oddFooter>&amp;L&amp;8&amp;Y&amp;F  &amp;A&amp;R&amp;8&amp;Y&amp;D   &amp;T</oddFooter>
  </headerFooter>
</worksheet>
</file>

<file path=xl/worksheets/sheet2.xml><?xml version="1.0" encoding="utf-8"?>
<worksheet xmlns="http://schemas.openxmlformats.org/spreadsheetml/2006/main" xmlns:r="http://schemas.openxmlformats.org/officeDocument/2006/relationships">
  <dimension ref="A1:L84"/>
  <sheetViews>
    <sheetView zoomScale="90" zoomScaleNormal="90" workbookViewId="0" topLeftCell="A1">
      <selection activeCell="A1" sqref="A1"/>
    </sheetView>
  </sheetViews>
  <sheetFormatPr defaultColWidth="9.140625" defaultRowHeight="12.75"/>
  <cols>
    <col min="1" max="1" width="5.8515625" style="0" customWidth="1"/>
    <col min="2" max="2" width="25.00390625" style="0" customWidth="1"/>
    <col min="3" max="6" width="14.421875" style="0" customWidth="1"/>
    <col min="7" max="7" width="11.8515625" style="0" customWidth="1"/>
    <col min="8" max="8" width="2.57421875" style="0" customWidth="1"/>
    <col min="9" max="9" width="3.7109375" style="0" customWidth="1"/>
  </cols>
  <sheetData>
    <row r="1" spans="1:12" ht="12.75">
      <c r="A1" s="4" t="s">
        <v>102</v>
      </c>
      <c r="C1" s="5"/>
      <c r="I1" s="1"/>
      <c r="J1" s="2"/>
      <c r="K1" s="2"/>
      <c r="L1" s="2"/>
    </row>
    <row r="2" spans="1:12" ht="12.75">
      <c r="A2" s="4"/>
      <c r="G2" s="3"/>
      <c r="J2" s="2"/>
      <c r="K2" s="2"/>
      <c r="L2" s="2"/>
    </row>
    <row r="3" spans="1:12" ht="12.75">
      <c r="A3" s="4"/>
      <c r="G3" s="3"/>
      <c r="J3" s="2"/>
      <c r="K3" s="2"/>
      <c r="L3" s="2"/>
    </row>
    <row r="4" spans="1:12" ht="12.75">
      <c r="A4" s="4"/>
      <c r="G4" s="3"/>
      <c r="J4" s="2"/>
      <c r="K4" s="2"/>
      <c r="L4" s="2"/>
    </row>
    <row r="5" spans="1:12" ht="12.75">
      <c r="A5" s="4"/>
      <c r="G5" s="3"/>
      <c r="J5" s="2"/>
      <c r="K5" s="2"/>
      <c r="L5" s="2"/>
    </row>
    <row r="6" spans="1:12" ht="12.75">
      <c r="A6" s="4"/>
      <c r="G6" s="3"/>
      <c r="J6" s="2"/>
      <c r="K6" s="2"/>
      <c r="L6" s="2"/>
    </row>
    <row r="7" spans="1:12" ht="12.75">
      <c r="A7" s="4"/>
      <c r="G7" s="3"/>
      <c r="J7" s="2"/>
      <c r="K7" s="2"/>
      <c r="L7" s="2"/>
    </row>
    <row r="8" spans="1:12" ht="12.75">
      <c r="A8" s="4"/>
      <c r="G8" s="3"/>
      <c r="J8" s="2"/>
      <c r="K8" s="2"/>
      <c r="L8" s="2"/>
    </row>
    <row r="9" spans="1:12" ht="12.75">
      <c r="A9" s="4"/>
      <c r="G9" s="3"/>
      <c r="J9" s="2"/>
      <c r="K9" s="2"/>
      <c r="L9" s="2"/>
    </row>
    <row r="10" spans="1:12" ht="12.75">
      <c r="A10" s="4"/>
      <c r="G10" s="3"/>
      <c r="J10" s="2"/>
      <c r="K10" s="2"/>
      <c r="L10" s="2"/>
    </row>
    <row r="11" spans="1:12" ht="38.25">
      <c r="A11" s="4"/>
      <c r="C11" s="89" t="s">
        <v>92</v>
      </c>
      <c r="D11" s="90" t="s">
        <v>93</v>
      </c>
      <c r="E11" s="68" t="s">
        <v>78</v>
      </c>
      <c r="G11" s="3"/>
      <c r="J11" s="2"/>
      <c r="K11" s="2"/>
      <c r="L11" s="2"/>
    </row>
    <row r="12" spans="1:12" ht="12.75">
      <c r="A12" s="4"/>
      <c r="B12" t="s">
        <v>91</v>
      </c>
      <c r="C12" s="87">
        <v>88236</v>
      </c>
      <c r="D12" s="87">
        <v>4229</v>
      </c>
      <c r="E12" s="87">
        <f>D12-C12</f>
        <v>-84007</v>
      </c>
      <c r="G12" s="3"/>
      <c r="J12" s="2"/>
      <c r="K12" s="2"/>
      <c r="L12" s="2"/>
    </row>
    <row r="13" spans="1:12" ht="12.75">
      <c r="A13" s="4"/>
      <c r="B13" t="s">
        <v>94</v>
      </c>
      <c r="C13" s="87">
        <v>-206381</v>
      </c>
      <c r="D13" s="87">
        <v>-122455</v>
      </c>
      <c r="E13" s="87">
        <f>D13-C13</f>
        <v>83926</v>
      </c>
      <c r="G13" s="3"/>
      <c r="J13" s="2"/>
      <c r="K13" s="2"/>
      <c r="L13" s="2"/>
    </row>
    <row r="14" spans="1:12" ht="12.75">
      <c r="A14" s="4"/>
      <c r="G14" s="3"/>
      <c r="J14" s="2"/>
      <c r="K14" s="2"/>
      <c r="L14" s="2"/>
    </row>
    <row r="15" spans="1:12" ht="12.75">
      <c r="A15" s="4"/>
      <c r="G15" s="3"/>
      <c r="J15" s="2"/>
      <c r="K15" s="2"/>
      <c r="L15" s="2"/>
    </row>
    <row r="16" spans="1:12" ht="12.75">
      <c r="A16" s="4" t="s">
        <v>103</v>
      </c>
      <c r="G16" s="3"/>
      <c r="J16" s="2"/>
      <c r="K16" s="2"/>
      <c r="L16" s="2"/>
    </row>
    <row r="17" spans="1:12" ht="12.75">
      <c r="A17" s="4"/>
      <c r="G17" s="3"/>
      <c r="J17" s="2"/>
      <c r="K17" s="2"/>
      <c r="L17" s="2"/>
    </row>
    <row r="18" spans="1:12" ht="12.75">
      <c r="A18" s="4"/>
      <c r="G18" s="3"/>
      <c r="J18" s="2"/>
      <c r="K18" s="2"/>
      <c r="L18" s="2"/>
    </row>
    <row r="19" spans="1:12" ht="12.75">
      <c r="A19" s="4"/>
      <c r="B19" s="104"/>
      <c r="C19" s="105"/>
      <c r="D19" s="104"/>
      <c r="E19" s="106"/>
      <c r="G19" s="3"/>
      <c r="J19" s="2"/>
      <c r="K19" s="2"/>
      <c r="L19" s="2"/>
    </row>
    <row r="20" spans="1:12" ht="12.75">
      <c r="A20" s="4"/>
      <c r="B20" s="108" t="s">
        <v>122</v>
      </c>
      <c r="C20" s="111"/>
      <c r="D20" s="109" t="s">
        <v>123</v>
      </c>
      <c r="E20" s="110" t="s">
        <v>36</v>
      </c>
      <c r="G20" s="3"/>
      <c r="J20" s="2"/>
      <c r="K20" s="2"/>
      <c r="L20" s="2"/>
    </row>
    <row r="21" spans="1:12" ht="12.75">
      <c r="A21" s="4"/>
      <c r="B21" s="104" t="s">
        <v>124</v>
      </c>
      <c r="D21" s="105" t="s">
        <v>80</v>
      </c>
      <c r="E21" s="107">
        <v>7881</v>
      </c>
      <c r="G21" s="3"/>
      <c r="J21" s="2"/>
      <c r="K21" s="2"/>
      <c r="L21" s="2"/>
    </row>
    <row r="22" spans="2:12" ht="12.75">
      <c r="B22" s="104" t="s">
        <v>126</v>
      </c>
      <c r="C22" s="104"/>
      <c r="D22" s="104"/>
      <c r="E22" s="112">
        <v>0.026</v>
      </c>
      <c r="G22" s="3"/>
      <c r="J22" s="2"/>
      <c r="K22" s="2"/>
      <c r="L22" s="2"/>
    </row>
    <row r="23" spans="2:12" ht="13.5" thickBot="1">
      <c r="B23" s="104" t="s">
        <v>125</v>
      </c>
      <c r="E23" s="86">
        <f>E21*E22</f>
        <v>204.90599999999998</v>
      </c>
      <c r="G23" s="3"/>
      <c r="J23" s="2"/>
      <c r="K23" s="2"/>
      <c r="L23" s="2"/>
    </row>
    <row r="24" spans="5:12" ht="13.5" thickTop="1">
      <c r="E24" s="87"/>
      <c r="G24" s="3"/>
      <c r="J24" s="2"/>
      <c r="K24" s="2"/>
      <c r="L24" s="2"/>
    </row>
    <row r="25" spans="1:12" ht="12.75">
      <c r="A25" s="4" t="s">
        <v>104</v>
      </c>
      <c r="G25" s="3"/>
      <c r="J25" s="2"/>
      <c r="K25" s="2"/>
      <c r="L25" s="2"/>
    </row>
    <row r="26" spans="1:12" ht="12.75">
      <c r="A26" s="4"/>
      <c r="G26" s="3"/>
      <c r="J26" s="2"/>
      <c r="K26" s="2"/>
      <c r="L26" s="2"/>
    </row>
    <row r="27" spans="1:12" ht="12.75">
      <c r="A27" s="4"/>
      <c r="G27" s="3"/>
      <c r="J27" s="2"/>
      <c r="K27" s="2"/>
      <c r="L27" s="2"/>
    </row>
    <row r="28" spans="1:12" ht="63.75">
      <c r="A28" s="4"/>
      <c r="C28" s="89" t="s">
        <v>92</v>
      </c>
      <c r="D28" s="90" t="s">
        <v>105</v>
      </c>
      <c r="E28" s="68" t="s">
        <v>78</v>
      </c>
      <c r="G28" s="3"/>
      <c r="J28" s="2"/>
      <c r="K28" s="2"/>
      <c r="L28" s="2"/>
    </row>
    <row r="29" spans="1:12" ht="12.75">
      <c r="A29" s="4"/>
      <c r="G29" s="3"/>
      <c r="J29" s="2"/>
      <c r="K29" s="2"/>
      <c r="L29" s="2"/>
    </row>
    <row r="30" spans="1:12" ht="12.75">
      <c r="A30" s="4"/>
      <c r="B30" t="s">
        <v>95</v>
      </c>
      <c r="C30" s="87">
        <v>0</v>
      </c>
      <c r="D30" s="87">
        <v>20000</v>
      </c>
      <c r="E30" s="87">
        <f>D30-C30</f>
        <v>20000</v>
      </c>
      <c r="G30" s="3"/>
      <c r="J30" s="2"/>
      <c r="K30" s="2"/>
      <c r="L30" s="2"/>
    </row>
    <row r="31" spans="1:12" ht="12.75">
      <c r="A31" s="4"/>
      <c r="B31" t="s">
        <v>96</v>
      </c>
      <c r="C31" s="87">
        <v>0</v>
      </c>
      <c r="D31" s="87">
        <v>2400</v>
      </c>
      <c r="E31" s="87">
        <f>D31-C31</f>
        <v>2400</v>
      </c>
      <c r="G31" s="3"/>
      <c r="J31" s="2"/>
      <c r="K31" s="2"/>
      <c r="L31" s="2"/>
    </row>
    <row r="32" spans="1:12" ht="12.75">
      <c r="A32" s="4"/>
      <c r="B32" t="s">
        <v>97</v>
      </c>
      <c r="C32" s="87">
        <v>17911</v>
      </c>
      <c r="D32" s="87">
        <v>33391</v>
      </c>
      <c r="E32" s="87">
        <f>D32-C32</f>
        <v>15480</v>
      </c>
      <c r="G32" s="3"/>
      <c r="J32" s="2"/>
      <c r="K32" s="2"/>
      <c r="L32" s="2"/>
    </row>
    <row r="33" spans="1:12" ht="12.75">
      <c r="A33" s="4"/>
      <c r="B33" t="s">
        <v>98</v>
      </c>
      <c r="C33" s="87"/>
      <c r="D33" s="87"/>
      <c r="E33" s="87"/>
      <c r="G33" s="3"/>
      <c r="J33" s="2"/>
      <c r="K33" s="2"/>
      <c r="L33" s="2"/>
    </row>
    <row r="34" spans="1:12" ht="13.5" thickBot="1">
      <c r="A34" s="4"/>
      <c r="B34" t="s">
        <v>99</v>
      </c>
      <c r="C34" s="86">
        <f>SUM(C30:C33)</f>
        <v>17911</v>
      </c>
      <c r="D34" s="86">
        <f>SUM(D30:D33)</f>
        <v>55791</v>
      </c>
      <c r="E34" s="86">
        <f>SUM(E30:E33)</f>
        <v>37880</v>
      </c>
      <c r="G34" s="3"/>
      <c r="J34" s="2"/>
      <c r="K34" s="2"/>
      <c r="L34" s="2"/>
    </row>
    <row r="35" spans="1:12" ht="13.5" thickTop="1">
      <c r="A35" s="4"/>
      <c r="C35" s="85"/>
      <c r="D35" s="87"/>
      <c r="E35" s="85"/>
      <c r="F35" s="85"/>
      <c r="G35" s="3"/>
      <c r="J35" s="2"/>
      <c r="K35" s="2"/>
      <c r="L35" s="2"/>
    </row>
    <row r="36" spans="1:12" ht="12.75">
      <c r="A36" s="4"/>
      <c r="C36" s="85"/>
      <c r="D36" s="87"/>
      <c r="E36" s="85"/>
      <c r="F36" s="85"/>
      <c r="G36" s="3"/>
      <c r="J36" s="2"/>
      <c r="K36" s="2"/>
      <c r="L36" s="2"/>
    </row>
    <row r="37" ht="12.75">
      <c r="A37" s="4" t="s">
        <v>113</v>
      </c>
    </row>
    <row r="38" spans="1:5" ht="12.75">
      <c r="A38" s="4"/>
      <c r="B38" t="s">
        <v>117</v>
      </c>
      <c r="E38" s="87">
        <v>91027</v>
      </c>
    </row>
    <row r="39" spans="1:5" ht="12.75">
      <c r="A39" s="4"/>
      <c r="B39" t="s">
        <v>118</v>
      </c>
      <c r="E39" s="102">
        <v>33391</v>
      </c>
    </row>
    <row r="40" spans="1:5" ht="12.75">
      <c r="A40" s="4"/>
      <c r="B40" t="s">
        <v>120</v>
      </c>
      <c r="E40" s="87">
        <f>E38-E39</f>
        <v>57636</v>
      </c>
    </row>
    <row r="41" ht="12.75">
      <c r="A41" s="4"/>
    </row>
    <row r="42" spans="1:5" ht="13.5" thickBot="1">
      <c r="A42" s="4"/>
      <c r="B42" t="s">
        <v>121</v>
      </c>
      <c r="E42" s="103">
        <f>E40*45/365</f>
        <v>7105.808219178082</v>
      </c>
    </row>
    <row r="43" ht="13.5" thickTop="1">
      <c r="A43" s="4"/>
    </row>
    <row r="44" ht="12.75">
      <c r="A44" s="4" t="s">
        <v>114</v>
      </c>
    </row>
    <row r="45" ht="12.75">
      <c r="A45" s="4"/>
    </row>
    <row r="46" ht="12.75">
      <c r="A46" s="4" t="s">
        <v>101</v>
      </c>
    </row>
    <row r="53" spans="3:8" ht="15.75">
      <c r="C53" s="113" t="s">
        <v>56</v>
      </c>
      <c r="D53" s="113"/>
      <c r="E53" s="113"/>
      <c r="F53" s="57"/>
      <c r="G53" s="57"/>
      <c r="H53" s="57"/>
    </row>
    <row r="54" spans="1:4" ht="15.75">
      <c r="A54" s="1" t="s">
        <v>77</v>
      </c>
      <c r="B54" s="58"/>
      <c r="D54" s="30"/>
    </row>
    <row r="55" spans="3:6" ht="12.75">
      <c r="C55" s="67" t="s">
        <v>32</v>
      </c>
      <c r="D55" s="91" t="s">
        <v>32</v>
      </c>
      <c r="E55" s="91"/>
      <c r="F55" s="70" t="s">
        <v>33</v>
      </c>
    </row>
    <row r="56" spans="3:6" ht="12.75">
      <c r="C56" s="68" t="s">
        <v>34</v>
      </c>
      <c r="D56" s="92" t="s">
        <v>35</v>
      </c>
      <c r="E56" s="92" t="s">
        <v>36</v>
      </c>
      <c r="F56" s="73" t="s">
        <v>36</v>
      </c>
    </row>
    <row r="57" spans="2:6" ht="12.75">
      <c r="B57" s="7" t="s">
        <v>119</v>
      </c>
      <c r="C57" s="52">
        <f>'Revenue Requirement'!H57</f>
        <v>186070.82402739726</v>
      </c>
      <c r="D57" s="96">
        <v>1</v>
      </c>
      <c r="E57" s="93">
        <v>0.0825</v>
      </c>
      <c r="F57" s="71">
        <f>D57*E57</f>
        <v>0.0825</v>
      </c>
    </row>
    <row r="58" spans="2:6" ht="12.75">
      <c r="B58" t="s">
        <v>37</v>
      </c>
      <c r="C58" s="59">
        <v>0</v>
      </c>
      <c r="D58" s="97">
        <v>0</v>
      </c>
      <c r="E58" s="94">
        <v>0.1125</v>
      </c>
      <c r="F58" s="73">
        <f>D58*E58</f>
        <v>0</v>
      </c>
    </row>
    <row r="59" spans="2:6" ht="13.5" thickBot="1">
      <c r="B59" t="s">
        <v>38</v>
      </c>
      <c r="C59" s="53">
        <f>C57+C58</f>
        <v>186070.82402739726</v>
      </c>
      <c r="D59" s="98">
        <f>D57+D58</f>
        <v>1</v>
      </c>
      <c r="E59" s="93"/>
      <c r="F59" s="72">
        <f>F57+F58</f>
        <v>0.0825</v>
      </c>
    </row>
    <row r="60" spans="4:6" ht="9.75" customHeight="1" thickTop="1">
      <c r="D60" s="95"/>
      <c r="E60" s="94"/>
      <c r="F60" s="25"/>
    </row>
    <row r="61" spans="1:6" ht="12.75">
      <c r="A61" s="1" t="s">
        <v>106</v>
      </c>
      <c r="D61" s="95"/>
      <c r="E61" s="94"/>
      <c r="F61" s="25"/>
    </row>
    <row r="62" spans="3:6" ht="12.75">
      <c r="C62" s="67" t="s">
        <v>32</v>
      </c>
      <c r="D62" s="99" t="s">
        <v>32</v>
      </c>
      <c r="E62" s="91"/>
      <c r="F62" s="70" t="s">
        <v>33</v>
      </c>
    </row>
    <row r="63" spans="3:6" ht="12.75">
      <c r="C63" s="68" t="s">
        <v>34</v>
      </c>
      <c r="D63" s="100" t="s">
        <v>35</v>
      </c>
      <c r="E63" s="92" t="s">
        <v>36</v>
      </c>
      <c r="F63" s="73" t="s">
        <v>36</v>
      </c>
    </row>
    <row r="64" spans="2:6" ht="12.75">
      <c r="B64" s="7" t="s">
        <v>119</v>
      </c>
      <c r="C64" s="52">
        <v>770660</v>
      </c>
      <c r="D64" s="96">
        <f>C64/C66</f>
        <v>0.7972556512707406</v>
      </c>
      <c r="E64" s="93">
        <v>0.0825</v>
      </c>
      <c r="F64" s="71">
        <f>D64*E64</f>
        <v>0.0657735912298361</v>
      </c>
    </row>
    <row r="65" spans="2:6" ht="12.75">
      <c r="B65" t="s">
        <v>37</v>
      </c>
      <c r="C65" s="59">
        <v>195981</v>
      </c>
      <c r="D65" s="97">
        <f>C65/C66</f>
        <v>0.20274434872925937</v>
      </c>
      <c r="E65" s="94">
        <v>0.1125</v>
      </c>
      <c r="F65" s="73">
        <f>D65*E65</f>
        <v>0.02280873923204168</v>
      </c>
    </row>
    <row r="66" spans="2:6" ht="13.5" thickBot="1">
      <c r="B66" t="s">
        <v>100</v>
      </c>
      <c r="C66" s="53">
        <f>C64+C65</f>
        <v>966641</v>
      </c>
      <c r="D66" s="98">
        <f>D64+D65</f>
        <v>1</v>
      </c>
      <c r="E66" s="93"/>
      <c r="F66" s="72">
        <f>F64+F65</f>
        <v>0.08858233046187777</v>
      </c>
    </row>
    <row r="67" spans="1:4" ht="13.5" thickTop="1">
      <c r="A67" t="s">
        <v>107</v>
      </c>
      <c r="D67" s="30"/>
    </row>
    <row r="68" ht="12.75">
      <c r="D68" s="30"/>
    </row>
    <row r="69" ht="12.75">
      <c r="D69" s="30"/>
    </row>
    <row r="70" ht="12.75">
      <c r="D70" s="30"/>
    </row>
    <row r="71" spans="1:7" ht="12.75">
      <c r="A71" s="54" t="s">
        <v>116</v>
      </c>
      <c r="C71" s="17"/>
      <c r="D71" s="25"/>
      <c r="E71" s="25"/>
      <c r="G71" s="25"/>
    </row>
    <row r="72" spans="1:3" ht="12.75">
      <c r="A72">
        <v>1</v>
      </c>
      <c r="B72" s="24" t="s">
        <v>39</v>
      </c>
      <c r="C72" s="43">
        <v>1</v>
      </c>
    </row>
    <row r="73" spans="1:3" ht="12.75">
      <c r="A73" s="1">
        <v>2</v>
      </c>
      <c r="B73" s="24" t="s">
        <v>40</v>
      </c>
      <c r="C73" s="43">
        <f>-'Revenue Requirement'!H13/(SUM('Revenue Requirement'!H10:H12))</f>
        <v>0</v>
      </c>
    </row>
    <row r="74" spans="1:3" ht="12.75">
      <c r="A74" s="17">
        <v>3</v>
      </c>
      <c r="B74" s="24"/>
      <c r="C74" s="75" t="s">
        <v>41</v>
      </c>
    </row>
    <row r="75" spans="1:3" ht="12.75">
      <c r="A75" s="1">
        <v>4</v>
      </c>
      <c r="B75" s="24" t="s">
        <v>42</v>
      </c>
      <c r="C75" s="43">
        <f>(C72-C73)</f>
        <v>1</v>
      </c>
    </row>
    <row r="76" spans="1:3" ht="12.75">
      <c r="A76" s="17">
        <v>5</v>
      </c>
      <c r="B76" s="24" t="s">
        <v>43</v>
      </c>
      <c r="C76" s="43">
        <f>(0.05*C75)</f>
        <v>0.05</v>
      </c>
    </row>
    <row r="77" spans="1:3" ht="12.75">
      <c r="A77" s="1">
        <v>6</v>
      </c>
      <c r="B77" s="17"/>
      <c r="C77" s="76" t="s">
        <v>41</v>
      </c>
    </row>
    <row r="78" spans="1:3" ht="12.75">
      <c r="A78" s="17">
        <v>7</v>
      </c>
      <c r="B78" s="29" t="s">
        <v>44</v>
      </c>
      <c r="C78" s="43">
        <f>(C75-C76)</f>
        <v>0.95</v>
      </c>
    </row>
    <row r="79" spans="1:3" ht="12.75">
      <c r="A79" s="1">
        <v>8</v>
      </c>
      <c r="B79" s="31" t="s">
        <v>47</v>
      </c>
      <c r="C79" s="82">
        <f>(0.35*C78)</f>
        <v>0.33249999999999996</v>
      </c>
    </row>
    <row r="80" spans="1:3" ht="12.75">
      <c r="A80" s="17">
        <v>9</v>
      </c>
      <c r="B80" s="24"/>
      <c r="C80" s="77" t="s">
        <v>41</v>
      </c>
    </row>
    <row r="81" spans="1:3" ht="12.75">
      <c r="A81" s="1">
        <v>10</v>
      </c>
      <c r="B81" s="24" t="s">
        <v>45</v>
      </c>
      <c r="C81" s="43">
        <f>(C78-C79)</f>
        <v>0.6174999999999999</v>
      </c>
    </row>
    <row r="82" spans="1:3" ht="12.75">
      <c r="A82" s="17">
        <v>11</v>
      </c>
      <c r="B82" s="24"/>
      <c r="C82" s="26"/>
    </row>
    <row r="83" spans="1:3" ht="12.75">
      <c r="A83" s="1">
        <v>12</v>
      </c>
      <c r="B83" s="34" t="s">
        <v>115</v>
      </c>
      <c r="C83" s="35">
        <f>1/C81</f>
        <v>1.619433198380567</v>
      </c>
    </row>
    <row r="84" ht="12.75">
      <c r="A84" s="17"/>
    </row>
  </sheetData>
  <mergeCells count="1">
    <mergeCell ref="C53:E53"/>
  </mergeCells>
  <printOptions/>
  <pageMargins left="0.46" right="0.18" top="1.03" bottom="0.46" header="0.39" footer="0.25"/>
  <pageSetup horizontalDpi="600" verticalDpi="600" orientation="portrait" r:id="rId2"/>
  <headerFooter alignWithMargins="0">
    <oddHeader>&amp;CLakeview Water Corporation
Notes to Revenue Requirement Calculation&amp;REXHIBIT C
Page &amp;P/&amp;N</oddHeader>
    <oddFooter>&amp;L&amp;8&amp;Y&amp;F  &amp;A&amp;R&amp;8&amp;Y&amp;D   &amp;T</oddFooter>
  </headerFooter>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Krystal Fishlock</dc:creator>
  <cp:keywords/>
  <dc:description/>
  <cp:lastModifiedBy>psc</cp:lastModifiedBy>
  <cp:lastPrinted>2006-11-08T02:59:26Z</cp:lastPrinted>
  <dcterms:created xsi:type="dcterms:W3CDTF">1999-08-26T18:57:34Z</dcterms:created>
  <dcterms:modified xsi:type="dcterms:W3CDTF">2007-11-20T19:47:21Z</dcterms:modified>
  <cp:category>::ODMA\GRPWISE\ASPOSUPT.PUPSC.PUPSCDocs:51747.1</cp:category>
  <cp:version/>
  <cp:contentType/>
  <cp:contentStatus/>
</cp:coreProperties>
</file>