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05" windowHeight="8310" firstSheet="1" activeTab="4"/>
  </bookViews>
  <sheets>
    <sheet name="INCOME STMT" sheetId="1" r:id="rId1"/>
    <sheet name="RATEBASE" sheetId="2" r:id="rId2"/>
    <sheet name="Revenue Requirement" sheetId="3" r:id="rId3"/>
    <sheet name="PROPOSED RATES" sheetId="8" r:id="rId4"/>
    <sheet name="RATES" sheetId="4" r:id="rId5"/>
    <sheet name="Compatibility Report" sheetId="7" r:id="rId6"/>
    <sheet name="Sheet2" sheetId="9" r:id="rId7"/>
  </sheets>
  <externalReferences>
    <externalReference r:id="rId8"/>
  </externalReferences>
  <definedNames>
    <definedName name="all">'INCOME STMT'!$B$100:$B$103</definedName>
    <definedName name="_xlnm.Print_Titles" localSheetId="0">'INCOME STMT'!$1:$14</definedName>
    <definedName name="_xlnm.Print_Titles" localSheetId="3">'PROPOSED RATES'!$1:$11</definedName>
    <definedName name="_xlnm.Print_Titles" localSheetId="4">RATES!$1:$11</definedName>
  </definedNames>
  <calcPr calcId="114210" fullCalcOnLoad="1"/>
</workbook>
</file>

<file path=xl/calcChain.xml><?xml version="1.0" encoding="utf-8"?>
<calcChain xmlns="http://schemas.openxmlformats.org/spreadsheetml/2006/main">
  <c r="J21" i="1"/>
  <c r="J19"/>
  <c r="K19"/>
  <c r="D19" i="4"/>
  <c r="E19"/>
  <c r="E15"/>
  <c r="E15" i="8"/>
  <c r="E25"/>
  <c r="D27"/>
  <c r="E28"/>
  <c r="E30"/>
  <c r="E19"/>
  <c r="E18"/>
  <c r="E17"/>
  <c r="E16"/>
  <c r="E21"/>
  <c r="G67" i="1"/>
  <c r="G62"/>
  <c r="G52"/>
  <c r="D15" i="2"/>
  <c r="C16"/>
  <c r="D16"/>
  <c r="D93" i="1"/>
  <c r="D72"/>
  <c r="D65"/>
  <c r="D58"/>
  <c r="D40"/>
  <c r="F93"/>
  <c r="I93"/>
  <c r="F92"/>
  <c r="I92"/>
  <c r="K92"/>
  <c r="I85"/>
  <c r="F85"/>
  <c r="I84"/>
  <c r="F84"/>
  <c r="F76"/>
  <c r="I76"/>
  <c r="J76"/>
  <c r="F75"/>
  <c r="I75"/>
  <c r="F74"/>
  <c r="I74"/>
  <c r="F73"/>
  <c r="I73"/>
  <c r="J73"/>
  <c r="F72"/>
  <c r="I72"/>
  <c r="J72"/>
  <c r="F67"/>
  <c r="I67"/>
  <c r="J67"/>
  <c r="F66"/>
  <c r="G66"/>
  <c r="I66"/>
  <c r="K66"/>
  <c r="F65"/>
  <c r="I65"/>
  <c r="F64"/>
  <c r="G64"/>
  <c r="I64"/>
  <c r="K64"/>
  <c r="F63"/>
  <c r="G63"/>
  <c r="I63"/>
  <c r="K63"/>
  <c r="F62"/>
  <c r="I62"/>
  <c r="K62"/>
  <c r="F61"/>
  <c r="I61"/>
  <c r="K61"/>
  <c r="F60"/>
  <c r="G60"/>
  <c r="I60"/>
  <c r="F59"/>
  <c r="I59"/>
  <c r="J59"/>
  <c r="I58"/>
  <c r="F58"/>
  <c r="I57"/>
  <c r="F57"/>
  <c r="I56"/>
  <c r="J56"/>
  <c r="F56"/>
  <c r="I54"/>
  <c r="J54"/>
  <c r="F54"/>
  <c r="I53"/>
  <c r="J53"/>
  <c r="F53"/>
  <c r="F52"/>
  <c r="I52"/>
  <c r="J52"/>
  <c r="F51"/>
  <c r="I51"/>
  <c r="F50"/>
  <c r="I50"/>
  <c r="F49"/>
  <c r="I49"/>
  <c r="F48"/>
  <c r="G48"/>
  <c r="I48"/>
  <c r="J48"/>
  <c r="F47"/>
  <c r="I47"/>
  <c r="F46"/>
  <c r="I46"/>
  <c r="F45"/>
  <c r="G45"/>
  <c r="I45"/>
  <c r="J45"/>
  <c r="F44"/>
  <c r="I44"/>
  <c r="F43"/>
  <c r="I43"/>
  <c r="K43"/>
  <c r="F42"/>
  <c r="I42"/>
  <c r="F41"/>
  <c r="I41"/>
  <c r="F40"/>
  <c r="G40"/>
  <c r="F39"/>
  <c r="I39"/>
  <c r="F38"/>
  <c r="I38"/>
  <c r="F37"/>
  <c r="I37"/>
  <c r="F36"/>
  <c r="I36"/>
  <c r="F29"/>
  <c r="I29"/>
  <c r="F28"/>
  <c r="I28"/>
  <c r="F27"/>
  <c r="I27"/>
  <c r="F26"/>
  <c r="I26"/>
  <c r="F25"/>
  <c r="I25"/>
  <c r="F24"/>
  <c r="I24"/>
  <c r="F23"/>
  <c r="I23"/>
  <c r="F18"/>
  <c r="I18"/>
  <c r="F19"/>
  <c r="I19"/>
  <c r="F17"/>
  <c r="I17"/>
  <c r="C55"/>
  <c r="F55"/>
  <c r="I55"/>
  <c r="J55"/>
  <c r="E17" i="4"/>
  <c r="G78" i="1"/>
  <c r="G31"/>
  <c r="D21"/>
  <c r="E26" i="4"/>
  <c r="D28"/>
  <c r="E29"/>
  <c r="E31"/>
  <c r="E18"/>
  <c r="E20"/>
  <c r="F21" i="2"/>
  <c r="D31" i="1"/>
  <c r="C31"/>
  <c r="E16" i="4"/>
  <c r="F22" i="2"/>
  <c r="F17"/>
  <c r="C69" i="1"/>
  <c r="C21"/>
  <c r="F21"/>
  <c r="F15" i="2"/>
  <c r="D78" i="1"/>
  <c r="C78"/>
  <c r="C87"/>
  <c r="F87"/>
  <c r="C95"/>
  <c r="F95"/>
  <c r="C18" i="2"/>
  <c r="C42" i="3"/>
  <c r="F36" i="2"/>
  <c r="C34" i="3"/>
  <c r="D31"/>
  <c r="F31" i="1"/>
  <c r="I31"/>
  <c r="I87"/>
  <c r="G87"/>
  <c r="E22" i="4"/>
  <c r="D87" i="1"/>
  <c r="E32" i="8"/>
  <c r="K97" i="1"/>
  <c r="D18" i="2"/>
  <c r="F16"/>
  <c r="F18"/>
  <c r="C23"/>
  <c r="I40" i="1"/>
  <c r="J40"/>
  <c r="J97"/>
  <c r="C35" i="2"/>
  <c r="C38"/>
  <c r="C40"/>
  <c r="D30" i="3"/>
  <c r="F30"/>
  <c r="I95" i="1"/>
  <c r="F78"/>
  <c r="D95"/>
  <c r="I78"/>
  <c r="I69"/>
  <c r="F69"/>
  <c r="F35" i="2"/>
  <c r="F38"/>
  <c r="C80" i="1"/>
  <c r="C33"/>
  <c r="G95"/>
  <c r="D69"/>
  <c r="D33"/>
  <c r="F33"/>
  <c r="F31" i="3"/>
  <c r="E33" i="4"/>
  <c r="D32" i="3"/>
  <c r="C25" i="2"/>
  <c r="C27"/>
  <c r="F34" i="3"/>
  <c r="C15"/>
  <c r="C82" i="1"/>
  <c r="C89"/>
  <c r="C97"/>
  <c r="D34" i="3"/>
  <c r="I80" i="1"/>
  <c r="C22" i="3"/>
  <c r="F80" i="1"/>
  <c r="D80"/>
  <c r="G69"/>
  <c r="D35" i="2"/>
  <c r="D38"/>
  <c r="D40"/>
  <c r="G21" i="1"/>
  <c r="F82"/>
  <c r="D39" i="4"/>
  <c r="D38" i="8"/>
  <c r="D37"/>
  <c r="E40"/>
  <c r="E42"/>
  <c r="D38" i="4"/>
  <c r="E41"/>
  <c r="E43"/>
  <c r="D23" i="2"/>
  <c r="D25"/>
  <c r="D27"/>
  <c r="F40"/>
  <c r="F23"/>
  <c r="F25"/>
  <c r="F27"/>
  <c r="C14" i="3"/>
  <c r="C17"/>
  <c r="C18"/>
  <c r="C20"/>
  <c r="C24"/>
  <c r="G80" i="1"/>
  <c r="F89"/>
  <c r="D82"/>
  <c r="G33"/>
  <c r="I21"/>
  <c r="I33"/>
  <c r="I82"/>
  <c r="C43" i="3"/>
  <c r="E12" i="4"/>
  <c r="E45"/>
  <c r="E12" i="8"/>
  <c r="E44"/>
  <c r="G82" i="1"/>
  <c r="I89"/>
  <c r="F97"/>
  <c r="D97"/>
  <c r="D89"/>
  <c r="G89"/>
  <c r="I97"/>
  <c r="G97"/>
</calcChain>
</file>

<file path=xl/sharedStrings.xml><?xml version="1.0" encoding="utf-8"?>
<sst xmlns="http://schemas.openxmlformats.org/spreadsheetml/2006/main" count="490" uniqueCount="198">
  <si>
    <t xml:space="preserve">    Annual Revenue From Minimum Bill</t>
  </si>
  <si>
    <t xml:space="preserve">    Less Revenue Generated by:</t>
  </si>
  <si>
    <t xml:space="preserve">    Monthly Revenue From Minimum Bill</t>
  </si>
  <si>
    <t xml:space="preserve">    Revenue From Minimum Bill</t>
  </si>
  <si>
    <t xml:space="preserve">    Stand-by Fees</t>
  </si>
  <si>
    <t xml:space="preserve">    X Monthly Minimum Bill</t>
  </si>
  <si>
    <t xml:space="preserve">    X Number of Billing Periods</t>
  </si>
  <si>
    <t xml:space="preserve">   Revenue to be Collected Through Usage Charges</t>
  </si>
  <si>
    <t xml:space="preserve">  Line 3 x .25 =</t>
  </si>
  <si>
    <t xml:space="preserve">  Tax gross up factor  .20/(1-.20)=</t>
  </si>
  <si>
    <t>*</t>
  </si>
  <si>
    <t>**</t>
  </si>
  <si>
    <t>_</t>
  </si>
  <si>
    <t>_______________________ Water Company</t>
  </si>
  <si>
    <t>_____________________________ Water Company</t>
  </si>
  <si>
    <t>A</t>
  </si>
  <si>
    <t>ACCUM. AMORT. CIAC</t>
  </si>
  <si>
    <t>ACCUMULATED DEPRECIATION</t>
  </si>
  <si>
    <t>Adjusted Total Operations &amp; Maintenance Exp.</t>
  </si>
  <si>
    <t>ADJUSTMENTS</t>
  </si>
  <si>
    <t>Advertising Expense</t>
  </si>
  <si>
    <t>Amount</t>
  </si>
  <si>
    <t>AMOUNT</t>
  </si>
  <si>
    <t>Annual Revenue Requirement</t>
  </si>
  <si>
    <t>B</t>
  </si>
  <si>
    <t>Bank Service Charges</t>
  </si>
  <si>
    <t>C</t>
  </si>
  <si>
    <t>CASH WORKING CAPITAL</t>
  </si>
  <si>
    <t>Cash Working Capital Calculation:</t>
  </si>
  <si>
    <t>Chemicals</t>
  </si>
  <si>
    <t>Common Equity</t>
  </si>
  <si>
    <t xml:space="preserve">COMPANY </t>
  </si>
  <si>
    <t>Connection Fees</t>
  </si>
  <si>
    <t>Contractual Services - Accounting</t>
  </si>
  <si>
    <t>Contractual Services - Engineering</t>
  </si>
  <si>
    <t>Contractual Services - Legal - General</t>
  </si>
  <si>
    <t>Contractual Services - Legal - Sports Park</t>
  </si>
  <si>
    <t>Contractual Services - Legal - Wtr. Rights</t>
  </si>
  <si>
    <t>Contractual Services - Mgt. Fees (Larsen)</t>
  </si>
  <si>
    <t>Contractual Services - Other</t>
  </si>
  <si>
    <t>Contractual Services - Payroll Service</t>
  </si>
  <si>
    <t>Contractual Services - Telemetry System</t>
  </si>
  <si>
    <t xml:space="preserve">CONTRIBUTIONS IN AID OF CONSTRUCTION </t>
  </si>
  <si>
    <t>CUSTOMER DEPOSITS</t>
  </si>
  <si>
    <t>Depreciation Expense</t>
  </si>
  <si>
    <t>Description</t>
  </si>
  <si>
    <t>DESCRIPTION</t>
  </si>
  <si>
    <t>DIVISION</t>
  </si>
  <si>
    <t>Employee Benefits - Health Plan</t>
  </si>
  <si>
    <t>Employee Pensions &amp; Benefits</t>
  </si>
  <si>
    <t>Fed Income Tax-Opr Income</t>
  </si>
  <si>
    <t>Federal tax rate 15%</t>
  </si>
  <si>
    <t>following formula:</t>
  </si>
  <si>
    <t>Income Statement Analysis</t>
  </si>
  <si>
    <t>Insurance - General Liability</t>
  </si>
  <si>
    <t>Insurance - Workman's Compensation</t>
  </si>
  <si>
    <t>Interest &amp; Dividend Income</t>
  </si>
  <si>
    <t>Interest Expense</t>
  </si>
  <si>
    <t>Late Charges Income</t>
  </si>
  <si>
    <t>Less: Purchased Water</t>
  </si>
  <si>
    <t>Line 10 x 45/365</t>
  </si>
  <si>
    <t xml:space="preserve">Line 4 was calculated based on the </t>
  </si>
  <si>
    <t>Materials and Supplies</t>
  </si>
  <si>
    <t>Net Operating Income/(Loss)</t>
  </si>
  <si>
    <t>NET UTILITY PLANT IN SERVICE</t>
  </si>
  <si>
    <t>NET WORKING CAPITAL</t>
  </si>
  <si>
    <t>Office Supplies</t>
  </si>
  <si>
    <t>OPERATING EXPENSES</t>
  </si>
  <si>
    <t>Operating Income Before Income Taxes</t>
  </si>
  <si>
    <t>Other Expense</t>
  </si>
  <si>
    <t>Other Income &amp; Deductions</t>
  </si>
  <si>
    <t>Other Misc. Services Revenue</t>
  </si>
  <si>
    <t>Other Taxes and Licenses</t>
  </si>
  <si>
    <t>Other Water Revenues</t>
  </si>
  <si>
    <t>Payroll Taxes</t>
  </si>
  <si>
    <t>Postage</t>
  </si>
  <si>
    <t>Property Taxes</t>
  </si>
  <si>
    <t>PROPOSED</t>
  </si>
  <si>
    <t>Purchased Power</t>
  </si>
  <si>
    <t>Rate Design</t>
  </si>
  <si>
    <t>RATE OF RETURN ON RATE BASE</t>
  </si>
  <si>
    <t>RATEBASE</t>
  </si>
  <si>
    <t>Ratebase Analysis</t>
  </si>
  <si>
    <t>Regulatory Assessments</t>
  </si>
  <si>
    <t>Rental of Equipment</t>
  </si>
  <si>
    <t>Rents from Water Co. Property</t>
  </si>
  <si>
    <t>RETURN CALCULATION</t>
  </si>
  <si>
    <t>RETURN REQUIRED</t>
  </si>
  <si>
    <t>Returned Checks</t>
  </si>
  <si>
    <t>Revenue - Merch, Job, Contracts</t>
  </si>
  <si>
    <t>Revenue Requirement</t>
  </si>
  <si>
    <t>REVENUE REQUIREMENT</t>
  </si>
  <si>
    <t>Revenues to be Collected Through Rates</t>
  </si>
  <si>
    <t>Salaries &amp; Wages-Employees</t>
  </si>
  <si>
    <t>Salaries &amp; Wages-Officers</t>
  </si>
  <si>
    <t>Stand by fees</t>
  </si>
  <si>
    <t>State Income Tax-Opr Income</t>
  </si>
  <si>
    <t>State tax rate 5%</t>
  </si>
  <si>
    <t>TAXES</t>
  </si>
  <si>
    <t>Total Income Tax Expense</t>
  </si>
  <si>
    <t>Total Operating &amp; Other Expenses</t>
  </si>
  <si>
    <t>Total Operation &amp; Maintenance Expenses</t>
  </si>
  <si>
    <t>Total Operations &amp; Maintenance Expense</t>
  </si>
  <si>
    <t>Total Other Expense</t>
  </si>
  <si>
    <t>Total Other Income &amp; Deduct</t>
  </si>
  <si>
    <t>Total Other Water Revenue</t>
  </si>
  <si>
    <t>TOTAL RATEBASE</t>
  </si>
  <si>
    <t>TOTAL RETURN REQUIRED</t>
  </si>
  <si>
    <t>Total tax rate 20%</t>
  </si>
  <si>
    <t>Total Water Revenues</t>
  </si>
  <si>
    <t>Total Water Sales Revenues</t>
  </si>
  <si>
    <t>Totals</t>
  </si>
  <si>
    <t>Transportation Expense</t>
  </si>
  <si>
    <t>UTILITY PLANT IN SERVICE</t>
  </si>
  <si>
    <t>Water Testing</t>
  </si>
  <si>
    <t>Metered Sales-Commerical Customers</t>
  </si>
  <si>
    <t>Utilities</t>
  </si>
  <si>
    <t>Misc current &amp; accrued liabilities</t>
  </si>
  <si>
    <t>Net CIAC</t>
  </si>
  <si>
    <t xml:space="preserve"> </t>
  </si>
  <si>
    <t>ACTUAL*</t>
  </si>
  <si>
    <t>(a)</t>
  </si>
  <si>
    <t>(b)</t>
  </si>
  <si>
    <t>(d) Annualized 1099 expense for Allinson, Jackson</t>
  </si>
  <si>
    <t>(e) eliminate benefit due to change of status</t>
  </si>
  <si>
    <t>Metered Residental Customers</t>
  </si>
  <si>
    <t>(a) see depreciation schedule</t>
  </si>
  <si>
    <t>(b) see adjustment from income statement</t>
  </si>
  <si>
    <t>Qty</t>
  </si>
  <si>
    <t xml:space="preserve">    Number of Customers - December 1, 2008</t>
  </si>
  <si>
    <t xml:space="preserve">    Connection Fees</t>
  </si>
  <si>
    <t xml:space="preserve">    Turn on Service Fees</t>
  </si>
  <si>
    <t xml:space="preserve">    Commerical Sales</t>
  </si>
  <si>
    <t>OPERATING REVENUES:</t>
  </si>
  <si>
    <t>NET PROFIT/LOSS</t>
  </si>
  <si>
    <t>(f) reclassify accounting cost from salaries to admin adjustment</t>
  </si>
  <si>
    <t xml:space="preserve">  </t>
  </si>
  <si>
    <t>Repair &amp; Damage Expense</t>
  </si>
  <si>
    <t>Shauna Benvegnu-Springer</t>
  </si>
  <si>
    <t>DPU Exhibit No. 1.2</t>
  </si>
  <si>
    <t>DPU Exhibit No. 1.3</t>
  </si>
  <si>
    <t>DPU Exhibit No. 1.4</t>
  </si>
  <si>
    <t>DPU Exhibit No. 1.5</t>
  </si>
  <si>
    <t>(g) Cost disallowed for rate case</t>
  </si>
  <si>
    <t>(h) Adjustment to correct Depreciation Rate</t>
  </si>
  <si>
    <t>Revenue from Over Minimum Usage Bilings:</t>
  </si>
  <si>
    <t>Revenue from Metered Sales</t>
  </si>
  <si>
    <t>Revenue Overage/(Shortfall) from Proposed Rates:</t>
  </si>
  <si>
    <t>Total Revenue from Proposed Rates:</t>
  </si>
  <si>
    <t>(see DPU Exhibit 1.6)</t>
  </si>
  <si>
    <t>(a) Revenue annualized to future years (see projection Exhibit 2.2)</t>
  </si>
  <si>
    <t>(b) Revenue annualized to future years (see projection Exhibit 2.2)</t>
  </si>
  <si>
    <t>NOTES:</t>
  </si>
  <si>
    <t>ADJUSTED</t>
  </si>
  <si>
    <t>ACTUAL</t>
  </si>
  <si>
    <t>REVENUE</t>
  </si>
  <si>
    <t>D</t>
  </si>
  <si>
    <t>FINAL</t>
  </si>
  <si>
    <t>ESTIMATED</t>
  </si>
  <si>
    <t>NEW RATE</t>
  </si>
  <si>
    <t xml:space="preserve">    Agriculture Sales</t>
  </si>
  <si>
    <t>(c ) Revenue annualized to future years (5 connection X $360 yr)</t>
  </si>
  <si>
    <t>RATE BASE prior to Adjustments</t>
  </si>
  <si>
    <t>RATE BASE ADJUSTED</t>
  </si>
  <si>
    <t>** TAX CALCULATION</t>
  </si>
  <si>
    <t>NOTES</t>
  </si>
  <si>
    <t>Compatibility Report for White Hills RATECASE.xls</t>
  </si>
  <si>
    <t>Run on 12/15/2008 21:33</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</si>
  <si>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</si>
  <si>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</si>
  <si>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</si>
  <si>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</si>
  <si>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Return</t>
  </si>
  <si>
    <t>Docket No. 09-2404-02</t>
  </si>
  <si>
    <t>Year Ended December 31, _2008</t>
  </si>
  <si>
    <t>Cedar Point Water Company, Inc</t>
  </si>
  <si>
    <t>Bad Debt</t>
  </si>
  <si>
    <t>Dues &amp; Subscriptions</t>
  </si>
  <si>
    <t>Licenses</t>
  </si>
  <si>
    <t>Training</t>
  </si>
  <si>
    <t>* Based upon Annual Report for Cedar Point Water Company for period ending December 31, 2008</t>
  </si>
  <si>
    <t>Outside Services/Metering Reading</t>
  </si>
  <si>
    <t>Cedar Point Water Company</t>
  </si>
  <si>
    <t>Year Ended December 31, 2008</t>
  </si>
  <si>
    <t>Price per 1,000 gallons over 12,000</t>
  </si>
  <si>
    <t>Gallons used over 12,000 gallons per month</t>
  </si>
  <si>
    <t>Total Gallons used from Oct 2008 to Sept 2009</t>
  </si>
  <si>
    <t>E</t>
  </si>
  <si>
    <t>F</t>
  </si>
  <si>
    <t>FIXED</t>
  </si>
  <si>
    <t>COSTS</t>
  </si>
  <si>
    <t>G</t>
  </si>
  <si>
    <t>VARIABLE</t>
  </si>
  <si>
    <t>Rate</t>
  </si>
  <si>
    <t xml:space="preserve">    Connection Fees for lots developed before 1/1/2010</t>
  </si>
  <si>
    <t xml:space="preserve">    Connection Fees for lots developed after 1/1/2010</t>
  </si>
  <si>
    <t>DPU Exhibit No. 1.6</t>
  </si>
  <si>
    <t>(see DPU Exhibit 1.7)</t>
  </si>
</sst>
</file>

<file path=xl/styles.xml><?xml version="1.0" encoding="utf-8"?>
<styleSheet xmlns="http://schemas.openxmlformats.org/spreadsheetml/2006/main">
  <numFmts count="2">
    <numFmt numFmtId="164" formatCode="[$$-409]\ #,##0.00"/>
    <numFmt numFmtId="165" formatCode="[$$-409]\ #,##0"/>
  </numFmts>
  <fonts count="11">
    <font>
      <sz val="10"/>
      <name val="Arial"/>
    </font>
    <font>
      <b/>
      <sz val="18"/>
      <name val="Arial"/>
    </font>
    <font>
      <b/>
      <sz val="12"/>
      <name val="Arial"/>
    </font>
    <font>
      <sz val="8"/>
      <name val="Arial"/>
    </font>
    <font>
      <u/>
      <sz val="10"/>
      <name val="Arial"/>
    </font>
    <font>
      <b/>
      <sz val="10"/>
      <name val="Arial"/>
    </font>
    <font>
      <b/>
      <sz val="10"/>
      <name val="Arial"/>
      <family val="2"/>
    </font>
    <font>
      <sz val="10"/>
      <name val="Arial"/>
    </font>
    <font>
      <sz val="10"/>
      <name val="Arial"/>
      <family val="2"/>
    </font>
    <font>
      <b/>
      <u/>
      <sz val="10"/>
      <name val="Arial"/>
      <family val="2"/>
    </font>
    <font>
      <u/>
      <sz val="10"/>
      <name val="Arial"/>
      <family val="2"/>
    </font>
  </fonts>
  <fills count="7">
    <fill>
      <patternFill patternType="none"/>
    </fill>
    <fill>
      <patternFill patternType="gray125"/>
    </fill>
    <fill>
      <patternFill patternType="solid">
        <fgColor indexed="8"/>
        <bgColor indexed="8"/>
      </patternFill>
    </fill>
    <fill>
      <patternFill patternType="solid">
        <fgColor indexed="51"/>
        <bgColor indexed="8"/>
      </patternFill>
    </fill>
    <fill>
      <patternFill patternType="solid">
        <fgColor indexed="33"/>
        <bgColor indexed="8"/>
      </patternFill>
    </fill>
    <fill>
      <patternFill patternType="solid">
        <fgColor indexed="34"/>
        <bgColor indexed="8"/>
      </patternFill>
    </fill>
    <fill>
      <patternFill patternType="solid">
        <fgColor indexed="26"/>
        <bgColor indexed="8"/>
      </patternFill>
    </fill>
  </fills>
  <borders count="14">
    <border>
      <left/>
      <right/>
      <top/>
      <bottom/>
      <diagonal/>
    </border>
    <border>
      <left/>
      <right/>
      <top style="double">
        <color indexed="9"/>
      </top>
      <bottom/>
      <diagonal/>
    </border>
    <border>
      <left/>
      <right/>
      <top/>
      <bottom style="thick">
        <color indexed="9"/>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1">
    <xf numFmtId="0" fontId="0" fillId="0" borderId="0"/>
    <xf numFmtId="4" fontId="7" fillId="2" borderId="0"/>
    <xf numFmtId="3" fontId="7" fillId="2" borderId="0"/>
    <xf numFmtId="164" fontId="7" fillId="2" borderId="0"/>
    <xf numFmtId="165" fontId="7" fillId="2" borderId="0"/>
    <xf numFmtId="0" fontId="7" fillId="2" borderId="0"/>
    <xf numFmtId="2" fontId="7" fillId="2" borderId="0"/>
    <xf numFmtId="0" fontId="1" fillId="2" borderId="0"/>
    <xf numFmtId="0" fontId="2" fillId="2" borderId="0"/>
    <xf numFmtId="10" fontId="7" fillId="2" borderId="0"/>
    <xf numFmtId="0" fontId="7" fillId="2" borderId="1"/>
  </cellStyleXfs>
  <cellXfs count="180">
    <xf numFmtId="0" fontId="0" fillId="2" borderId="0" xfId="0" applyFill="1"/>
    <xf numFmtId="3" fontId="0" fillId="2" borderId="0" xfId="0" applyNumberFormat="1" applyFill="1"/>
    <xf numFmtId="165" fontId="0" fillId="2" borderId="0" xfId="0" applyNumberFormat="1" applyFill="1"/>
    <xf numFmtId="3" fontId="7" fillId="2" borderId="0" xfId="2"/>
    <xf numFmtId="0" fontId="5" fillId="2" borderId="0" xfId="0" applyFont="1" applyFill="1" applyAlignment="1">
      <alignment horizontal="centerContinuous"/>
    </xf>
    <xf numFmtId="0" fontId="5" fillId="2" borderId="0" xfId="0" applyFont="1" applyFill="1"/>
    <xf numFmtId="10" fontId="0" fillId="2" borderId="0" xfId="0" applyNumberFormat="1" applyFill="1" applyAlignment="1">
      <alignment horizontal="left"/>
    </xf>
    <xf numFmtId="0" fontId="4" fillId="2" borderId="0" xfId="0" applyFont="1" applyFill="1" applyAlignment="1">
      <alignment horizontal="center"/>
    </xf>
    <xf numFmtId="0" fontId="5" fillId="2" borderId="0" xfId="0" applyFont="1" applyFill="1" applyAlignment="1">
      <alignment horizontal="right"/>
    </xf>
    <xf numFmtId="0" fontId="5" fillId="2" borderId="2" xfId="0" applyFont="1" applyFill="1" applyBorder="1"/>
    <xf numFmtId="0" fontId="0" fillId="2" borderId="0" xfId="0" applyFill="1" applyAlignment="1">
      <alignment horizontal="left"/>
    </xf>
    <xf numFmtId="0" fontId="0" fillId="2" borderId="2" xfId="0" applyFill="1" applyBorder="1"/>
    <xf numFmtId="3" fontId="5" fillId="2" borderId="0" xfId="0" applyNumberFormat="1" applyFont="1" applyFill="1" applyAlignment="1">
      <alignment horizontal="right"/>
    </xf>
    <xf numFmtId="3" fontId="7" fillId="2" borderId="0" xfId="2" applyAlignment="1">
      <alignment horizontal="left"/>
    </xf>
    <xf numFmtId="0" fontId="0" fillId="2" borderId="0" xfId="0" applyFill="1" applyAlignment="1">
      <alignment horizontal="centerContinuous"/>
    </xf>
    <xf numFmtId="10" fontId="0" fillId="2" borderId="0" xfId="0" applyNumberFormat="1" applyFill="1"/>
    <xf numFmtId="3" fontId="0" fillId="2" borderId="0" xfId="0" applyNumberFormat="1" applyFill="1" applyAlignment="1">
      <alignment horizontal="centerContinuous"/>
    </xf>
    <xf numFmtId="0" fontId="0" fillId="2" borderId="0" xfId="0" applyFill="1" applyAlignment="1">
      <alignment horizontal="center"/>
    </xf>
    <xf numFmtId="10" fontId="0" fillId="2" borderId="0" xfId="0" applyNumberFormat="1" applyFill="1" applyAlignment="1">
      <alignment horizontal="centerContinuous"/>
    </xf>
    <xf numFmtId="0" fontId="0" fillId="2" borderId="2" xfId="0" applyFill="1" applyBorder="1" applyAlignment="1">
      <alignment horizontal="center"/>
    </xf>
    <xf numFmtId="3" fontId="0" fillId="2" borderId="2" xfId="0" applyNumberFormat="1" applyFill="1" applyBorder="1"/>
    <xf numFmtId="0" fontId="4" fillId="2" borderId="0" xfId="0" applyFont="1" applyFill="1"/>
    <xf numFmtId="0" fontId="0" fillId="2" borderId="0" xfId="0" applyFill="1" applyAlignment="1">
      <alignment horizontal="right"/>
    </xf>
    <xf numFmtId="9" fontId="0" fillId="2" borderId="0" xfId="0" applyNumberFormat="1" applyFill="1"/>
    <xf numFmtId="3" fontId="0" fillId="2" borderId="0" xfId="0" applyNumberFormat="1" applyFill="1" applyAlignment="1">
      <alignment horizontal="left"/>
    </xf>
    <xf numFmtId="10" fontId="0" fillId="2" borderId="0" xfId="0" applyNumberFormat="1" applyFill="1" applyAlignment="1">
      <alignment horizontal="right"/>
    </xf>
    <xf numFmtId="0" fontId="0" fillId="2" borderId="2" xfId="0" applyFill="1" applyBorder="1" applyAlignment="1">
      <alignment horizontal="right"/>
    </xf>
    <xf numFmtId="0" fontId="4" fillId="2" borderId="0" xfId="0" applyFont="1" applyFill="1" applyAlignment="1">
      <alignment horizontal="right"/>
    </xf>
    <xf numFmtId="0" fontId="0" fillId="2" borderId="0" xfId="0" applyFill="1" applyBorder="1" applyAlignment="1">
      <alignment horizontal="right"/>
    </xf>
    <xf numFmtId="0" fontId="0" fillId="2" borderId="0" xfId="0" applyFill="1" applyBorder="1"/>
    <xf numFmtId="3" fontId="0" fillId="2" borderId="0" xfId="0" applyNumberFormat="1" applyFill="1" applyBorder="1"/>
    <xf numFmtId="3" fontId="7" fillId="2" borderId="0" xfId="2" applyBorder="1"/>
    <xf numFmtId="165" fontId="7" fillId="2" borderId="0" xfId="4" applyBorder="1"/>
    <xf numFmtId="3" fontId="0" fillId="2" borderId="3" xfId="0" applyNumberFormat="1" applyFill="1" applyBorder="1"/>
    <xf numFmtId="3" fontId="7" fillId="2" borderId="0" xfId="1" applyNumberFormat="1"/>
    <xf numFmtId="3" fontId="0" fillId="2" borderId="0" xfId="1" applyNumberFormat="1" applyFont="1"/>
    <xf numFmtId="165" fontId="0" fillId="2" borderId="0" xfId="3" applyNumberFormat="1" applyFont="1"/>
    <xf numFmtId="3" fontId="0" fillId="2" borderId="0" xfId="2" applyFont="1"/>
    <xf numFmtId="0" fontId="0" fillId="2" borderId="3" xfId="0" applyFill="1" applyBorder="1"/>
    <xf numFmtId="3" fontId="7" fillId="2" borderId="3" xfId="2" applyBorder="1"/>
    <xf numFmtId="3" fontId="0" fillId="2" borderId="0" xfId="2" applyFont="1" applyBorder="1"/>
    <xf numFmtId="164" fontId="7" fillId="2" borderId="0" xfId="4" applyNumberFormat="1" applyBorder="1"/>
    <xf numFmtId="3" fontId="0" fillId="2" borderId="4" xfId="0" applyNumberFormat="1" applyFill="1" applyBorder="1"/>
    <xf numFmtId="0" fontId="6" fillId="2" borderId="0" xfId="0" applyFont="1" applyFill="1"/>
    <xf numFmtId="0" fontId="6" fillId="2" borderId="0" xfId="0" applyFont="1" applyFill="1" applyBorder="1" applyAlignment="1">
      <alignment horizontal="right"/>
    </xf>
    <xf numFmtId="0" fontId="6" fillId="2" borderId="5" xfId="0" applyFont="1" applyFill="1" applyBorder="1"/>
    <xf numFmtId="3" fontId="6" fillId="2" borderId="6" xfId="0" applyNumberFormat="1" applyFont="1" applyFill="1" applyBorder="1"/>
    <xf numFmtId="0" fontId="6" fillId="2" borderId="0" xfId="0" applyFont="1" applyFill="1" applyAlignment="1">
      <alignment horizontal="right"/>
    </xf>
    <xf numFmtId="3" fontId="6" fillId="2" borderId="4" xfId="0" applyNumberFormat="1" applyFont="1" applyFill="1" applyBorder="1"/>
    <xf numFmtId="0" fontId="6" fillId="2" borderId="4" xfId="0" applyFont="1" applyFill="1" applyBorder="1"/>
    <xf numFmtId="0" fontId="6" fillId="2" borderId="5" xfId="0" applyFont="1" applyFill="1" applyBorder="1" applyAlignment="1">
      <alignment horizontal="right"/>
    </xf>
    <xf numFmtId="0" fontId="6" fillId="2" borderId="6" xfId="0" applyFont="1" applyFill="1" applyBorder="1"/>
    <xf numFmtId="0" fontId="6" fillId="2" borderId="0" xfId="0" applyFont="1" applyFill="1" applyBorder="1"/>
    <xf numFmtId="3" fontId="6" fillId="2" borderId="4" xfId="2" applyFont="1" applyBorder="1"/>
    <xf numFmtId="0" fontId="0" fillId="2" borderId="0" xfId="2" applyNumberFormat="1" applyFont="1"/>
    <xf numFmtId="165" fontId="6" fillId="2" borderId="0" xfId="4" applyFont="1" applyBorder="1"/>
    <xf numFmtId="0" fontId="8" fillId="2" borderId="0" xfId="0" applyFont="1" applyFill="1"/>
    <xf numFmtId="3" fontId="0" fillId="2" borderId="6" xfId="0" applyNumberFormat="1" applyFill="1" applyBorder="1"/>
    <xf numFmtId="3" fontId="8" fillId="2" borderId="0" xfId="0" applyNumberFormat="1" applyFont="1" applyFill="1"/>
    <xf numFmtId="3" fontId="8" fillId="2" borderId="0" xfId="2" applyFont="1"/>
    <xf numFmtId="0" fontId="8" fillId="2" borderId="0" xfId="0" applyFont="1" applyFill="1" applyAlignment="1">
      <alignment horizontal="right"/>
    </xf>
    <xf numFmtId="3" fontId="6" fillId="2" borderId="0" xfId="2" applyFont="1"/>
    <xf numFmtId="0" fontId="0" fillId="2" borderId="0" xfId="0" applyFill="1" applyBorder="1" applyAlignment="1"/>
    <xf numFmtId="0" fontId="8" fillId="2" borderId="0" xfId="0" applyFont="1" applyFill="1" applyBorder="1" applyAlignment="1"/>
    <xf numFmtId="0" fontId="9" fillId="2" borderId="0" xfId="0" applyFont="1" applyFill="1"/>
    <xf numFmtId="0" fontId="0" fillId="2" borderId="0" xfId="0" applyFill="1" applyAlignment="1"/>
    <xf numFmtId="0" fontId="8" fillId="2" borderId="0" xfId="0" applyFont="1" applyFill="1" applyAlignment="1">
      <alignment horizontal="center"/>
    </xf>
    <xf numFmtId="0" fontId="8" fillId="2" borderId="2" xfId="0" applyFont="1" applyFill="1" applyBorder="1" applyAlignment="1">
      <alignment horizontal="center"/>
    </xf>
    <xf numFmtId="0" fontId="10" fillId="2" borderId="0" xfId="0" applyFont="1" applyFill="1" applyBorder="1" applyAlignment="1">
      <alignment horizontal="center"/>
    </xf>
    <xf numFmtId="10" fontId="4" fillId="3" borderId="0" xfId="0" applyNumberFormat="1" applyFont="1" applyFill="1" applyAlignment="1">
      <alignment horizontal="center"/>
    </xf>
    <xf numFmtId="10" fontId="0" fillId="3" borderId="0" xfId="0" applyNumberFormat="1" applyFill="1"/>
    <xf numFmtId="10" fontId="8" fillId="3" borderId="0" xfId="0" applyNumberFormat="1" applyFont="1" applyFill="1" applyAlignment="1">
      <alignment horizontal="center"/>
    </xf>
    <xf numFmtId="3" fontId="8" fillId="3" borderId="2" xfId="0" applyNumberFormat="1" applyFont="1" applyFill="1" applyBorder="1" applyAlignment="1">
      <alignment horizontal="center"/>
    </xf>
    <xf numFmtId="3" fontId="0" fillId="3" borderId="0" xfId="0" applyNumberFormat="1" applyFill="1"/>
    <xf numFmtId="3" fontId="0" fillId="3" borderId="3" xfId="0" applyNumberFormat="1" applyFill="1" applyBorder="1"/>
    <xf numFmtId="3" fontId="0" fillId="3" borderId="0" xfId="0" applyNumberFormat="1" applyFill="1" applyBorder="1"/>
    <xf numFmtId="3" fontId="0" fillId="3" borderId="4" xfId="0" applyNumberFormat="1" applyFill="1" applyBorder="1"/>
    <xf numFmtId="3" fontId="6" fillId="3" borderId="7" xfId="0" applyNumberFormat="1" applyFont="1" applyFill="1" applyBorder="1"/>
    <xf numFmtId="3" fontId="6" fillId="3" borderId="4" xfId="0" applyNumberFormat="1" applyFont="1" applyFill="1" applyBorder="1"/>
    <xf numFmtId="3" fontId="0" fillId="3" borderId="7" xfId="0" applyNumberFormat="1" applyFill="1" applyBorder="1"/>
    <xf numFmtId="3" fontId="4" fillId="4" borderId="0" xfId="0" applyNumberFormat="1" applyFont="1" applyFill="1" applyAlignment="1">
      <alignment horizontal="center"/>
    </xf>
    <xf numFmtId="3" fontId="0" fillId="4" borderId="0" xfId="0" applyNumberFormat="1" applyFill="1"/>
    <xf numFmtId="3" fontId="0" fillId="4" borderId="0" xfId="0" applyNumberFormat="1" applyFill="1" applyAlignment="1">
      <alignment horizontal="center"/>
    </xf>
    <xf numFmtId="3" fontId="0" fillId="4" borderId="2" xfId="0" applyNumberFormat="1" applyFill="1" applyBorder="1" applyAlignment="1">
      <alignment horizontal="center"/>
    </xf>
    <xf numFmtId="3" fontId="0" fillId="4" borderId="3" xfId="0" applyNumberFormat="1" applyFill="1" applyBorder="1"/>
    <xf numFmtId="3" fontId="0" fillId="4" borderId="0" xfId="0" applyNumberFormat="1" applyFill="1" applyBorder="1"/>
    <xf numFmtId="3" fontId="0" fillId="4" borderId="4" xfId="0" applyNumberFormat="1" applyFill="1" applyBorder="1"/>
    <xf numFmtId="3" fontId="6" fillId="4" borderId="6" xfId="0" applyNumberFormat="1" applyFont="1" applyFill="1" applyBorder="1"/>
    <xf numFmtId="3" fontId="7" fillId="4" borderId="0" xfId="2" applyFill="1"/>
    <xf numFmtId="3" fontId="6" fillId="4" borderId="4" xfId="0" applyNumberFormat="1" applyFont="1" applyFill="1" applyBorder="1"/>
    <xf numFmtId="3" fontId="0" fillId="4" borderId="6" xfId="0" applyNumberFormat="1" applyFill="1" applyBorder="1"/>
    <xf numFmtId="0" fontId="0" fillId="2" borderId="0" xfId="0" applyFill="1" applyAlignment="1">
      <alignment horizontal="right"/>
    </xf>
    <xf numFmtId="0" fontId="0" fillId="2" borderId="0" xfId="0" applyFill="1" applyAlignment="1">
      <alignment horizontal="left"/>
    </xf>
    <xf numFmtId="0" fontId="8" fillId="2" borderId="0" xfId="0" applyFont="1" applyFill="1" applyAlignment="1">
      <alignment horizontal="left"/>
    </xf>
    <xf numFmtId="0" fontId="0" fillId="2" borderId="0" xfId="0" applyFill="1" applyAlignment="1">
      <alignment horizontal="centerContinuous"/>
    </xf>
    <xf numFmtId="10" fontId="0" fillId="2" borderId="0" xfId="0" applyNumberFormat="1" applyFill="1"/>
    <xf numFmtId="0" fontId="0" fillId="2" borderId="0" xfId="0" applyFill="1" applyAlignment="1">
      <alignment horizontal="center"/>
    </xf>
    <xf numFmtId="0" fontId="0" fillId="2" borderId="0" xfId="0" applyFill="1"/>
    <xf numFmtId="3" fontId="0" fillId="2" borderId="8" xfId="0" applyNumberFormat="1" applyFill="1" applyBorder="1"/>
    <xf numFmtId="0" fontId="0" fillId="2" borderId="8" xfId="0" applyFill="1" applyBorder="1"/>
    <xf numFmtId="10" fontId="0" fillId="2" borderId="3" xfId="0" applyNumberFormat="1" applyFill="1" applyBorder="1"/>
    <xf numFmtId="165" fontId="7" fillId="2" borderId="0" xfId="4" applyFill="1" applyAlignment="1">
      <alignment horizontal="left"/>
    </xf>
    <xf numFmtId="10" fontId="0" fillId="2" borderId="0" xfId="0" applyNumberFormat="1" applyFill="1" applyBorder="1"/>
    <xf numFmtId="165" fontId="7" fillId="2" borderId="4" xfId="4" applyFill="1" applyBorder="1" applyAlignment="1">
      <alignment horizontal="left"/>
    </xf>
    <xf numFmtId="10" fontId="7" fillId="2" borderId="4" xfId="9" applyFill="1" applyBorder="1" applyAlignment="1">
      <alignment horizontal="right"/>
    </xf>
    <xf numFmtId="10" fontId="7" fillId="2" borderId="0" xfId="9" applyFill="1" applyAlignment="1">
      <alignment horizontal="right"/>
    </xf>
    <xf numFmtId="0" fontId="0" fillId="3" borderId="0" xfId="0" applyFill="1"/>
    <xf numFmtId="0" fontId="8" fillId="3" borderId="0" xfId="0" applyFont="1" applyFill="1" applyAlignment="1">
      <alignment horizontal="right"/>
    </xf>
    <xf numFmtId="0" fontId="0" fillId="3" borderId="0" xfId="0" applyFill="1" applyAlignment="1">
      <alignment horizontal="right"/>
    </xf>
    <xf numFmtId="0" fontId="0" fillId="3" borderId="0" xfId="0" applyFill="1" applyAlignment="1">
      <alignment horizontal="center"/>
    </xf>
    <xf numFmtId="0" fontId="8" fillId="3" borderId="0" xfId="0" applyFont="1" applyFill="1"/>
    <xf numFmtId="0" fontId="0" fillId="3" borderId="0" xfId="0" applyFill="1" applyAlignment="1">
      <alignment horizontal="left"/>
    </xf>
    <xf numFmtId="4" fontId="7" fillId="3" borderId="0" xfId="1" applyFill="1" applyAlignment="1">
      <alignment horizontal="right"/>
    </xf>
    <xf numFmtId="3" fontId="0" fillId="3" borderId="9" xfId="0" applyNumberFormat="1" applyFill="1" applyBorder="1"/>
    <xf numFmtId="165" fontId="0" fillId="3" borderId="0" xfId="0" applyNumberFormat="1" applyFill="1"/>
    <xf numFmtId="0" fontId="5" fillId="3" borderId="0" xfId="0" applyFont="1" applyFill="1"/>
    <xf numFmtId="165" fontId="6" fillId="3" borderId="0" xfId="4" applyFont="1" applyFill="1"/>
    <xf numFmtId="0" fontId="6" fillId="3" borderId="0" xfId="0" applyFont="1" applyFill="1"/>
    <xf numFmtId="3" fontId="6" fillId="3" borderId="4" xfId="2" applyFont="1" applyFill="1" applyBorder="1"/>
    <xf numFmtId="0" fontId="6" fillId="3" borderId="0" xfId="0" applyFont="1" applyFill="1" applyBorder="1"/>
    <xf numFmtId="165" fontId="6" fillId="3" borderId="9" xfId="4" applyFont="1" applyFill="1" applyBorder="1"/>
    <xf numFmtId="0" fontId="0" fillId="3" borderId="0" xfId="0" applyFill="1" applyBorder="1"/>
    <xf numFmtId="0" fontId="6" fillId="5" borderId="0" xfId="0" applyFont="1" applyFill="1" applyAlignment="1">
      <alignment horizontal="right"/>
    </xf>
    <xf numFmtId="0" fontId="6" fillId="5" borderId="0" xfId="0" applyFont="1" applyFill="1"/>
    <xf numFmtId="3" fontId="6" fillId="5" borderId="0" xfId="2" applyFont="1" applyFill="1"/>
    <xf numFmtId="0" fontId="6" fillId="2" borderId="0" xfId="0" applyFont="1" applyFill="1" applyAlignment="1">
      <alignment horizontal="right"/>
    </xf>
    <xf numFmtId="0" fontId="6" fillId="2" borderId="0" xfId="0" applyFont="1" applyFill="1"/>
    <xf numFmtId="3" fontId="6" fillId="2" borderId="0" xfId="2" applyFont="1" applyFill="1"/>
    <xf numFmtId="3" fontId="6" fillId="2" borderId="4" xfId="2" applyFont="1" applyFill="1" applyBorder="1"/>
    <xf numFmtId="3" fontId="6" fillId="5" borderId="9" xfId="2" applyFont="1" applyFill="1" applyBorder="1"/>
    <xf numFmtId="0" fontId="0" fillId="2" borderId="5" xfId="0" applyFill="1" applyBorder="1" applyAlignment="1">
      <alignment horizontal="right"/>
    </xf>
    <xf numFmtId="0" fontId="0" fillId="2" borderId="6" xfId="0" applyFill="1" applyBorder="1"/>
    <xf numFmtId="165" fontId="7" fillId="2" borderId="6" xfId="4" applyFill="1" applyBorder="1"/>
    <xf numFmtId="165" fontId="7" fillId="2" borderId="7" xfId="4" applyFill="1" applyBorder="1"/>
    <xf numFmtId="0" fontId="0" fillId="6" borderId="0" xfId="0" applyFill="1" applyAlignment="1">
      <alignment horizontal="right"/>
    </xf>
    <xf numFmtId="0" fontId="5" fillId="6" borderId="0" xfId="0" applyFont="1" applyFill="1"/>
    <xf numFmtId="3" fontId="0" fillId="6" borderId="0" xfId="0" applyNumberFormat="1" applyFill="1"/>
    <xf numFmtId="0" fontId="0" fillId="6" borderId="0" xfId="0" applyFill="1"/>
    <xf numFmtId="3" fontId="0" fillId="6" borderId="3" xfId="0" applyNumberFormat="1" applyFill="1" applyBorder="1"/>
    <xf numFmtId="3" fontId="0" fillId="6" borderId="0" xfId="0" applyNumberFormat="1" applyFill="1" applyBorder="1"/>
    <xf numFmtId="0" fontId="0" fillId="6" borderId="0" xfId="0" applyFill="1" applyBorder="1"/>
    <xf numFmtId="165" fontId="7" fillId="6" borderId="5" xfId="4" applyFill="1" applyBorder="1"/>
    <xf numFmtId="165" fontId="7" fillId="6" borderId="6" xfId="4" applyFill="1" applyBorder="1"/>
    <xf numFmtId="165" fontId="7" fillId="6" borderId="7" xfId="4" applyFill="1" applyBorder="1"/>
    <xf numFmtId="3" fontId="8" fillId="6" borderId="3" xfId="0" applyNumberFormat="1" applyFont="1" applyFill="1" applyBorder="1"/>
    <xf numFmtId="3" fontId="8" fillId="2" borderId="0" xfId="0" applyNumberFormat="1" applyFont="1" applyFill="1" applyBorder="1"/>
    <xf numFmtId="3" fontId="0" fillId="2" borderId="10" xfId="0" applyNumberFormat="1" applyFill="1" applyBorder="1"/>
    <xf numFmtId="0" fontId="6" fillId="2" borderId="0" xfId="0" applyNumberFormat="1" applyFont="1" applyFill="1" applyAlignment="1">
      <alignment vertical="top" wrapText="1"/>
    </xf>
    <xf numFmtId="0" fontId="6" fillId="2" borderId="0" xfId="0" applyFont="1" applyFill="1" applyAlignment="1">
      <alignment vertical="top" wrapText="1"/>
    </xf>
    <xf numFmtId="0" fontId="0" fillId="2" borderId="0" xfId="0" applyFill="1" applyAlignment="1">
      <alignment vertical="top" wrapText="1"/>
    </xf>
    <xf numFmtId="0" fontId="0" fillId="2" borderId="0" xfId="0" applyNumberFormat="1" applyFill="1" applyAlignment="1">
      <alignment vertical="top" wrapText="1"/>
    </xf>
    <xf numFmtId="0" fontId="0" fillId="2" borderId="11" xfId="0" applyNumberFormat="1" applyFill="1" applyBorder="1" applyAlignment="1">
      <alignment vertical="top" wrapText="1"/>
    </xf>
    <xf numFmtId="0" fontId="0" fillId="2" borderId="12" xfId="0" applyFill="1" applyBorder="1" applyAlignment="1">
      <alignment vertical="top" wrapText="1"/>
    </xf>
    <xf numFmtId="0" fontId="6" fillId="2" borderId="0" xfId="0" applyFont="1" applyFill="1" applyAlignment="1">
      <alignment horizontal="center" vertical="top" wrapText="1"/>
    </xf>
    <xf numFmtId="0" fontId="0" fillId="2" borderId="0" xfId="0" applyFill="1" applyAlignment="1">
      <alignment horizontal="center" vertical="top" wrapText="1"/>
    </xf>
    <xf numFmtId="0" fontId="6" fillId="2" borderId="0" xfId="0" applyNumberFormat="1" applyFont="1" applyFill="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3" xfId="0" applyFill="1" applyBorder="1"/>
    <xf numFmtId="0" fontId="8" fillId="2" borderId="0" xfId="0" applyFont="1" applyFill="1" applyAlignment="1">
      <alignment horizontal="centerContinuous"/>
    </xf>
    <xf numFmtId="0" fontId="6" fillId="2" borderId="0" xfId="0" applyFont="1" applyFill="1" applyAlignment="1">
      <alignment horizontal="centerContinuous"/>
    </xf>
    <xf numFmtId="4" fontId="0" fillId="2" borderId="0" xfId="0" applyNumberFormat="1" applyFill="1"/>
    <xf numFmtId="4" fontId="0" fillId="2" borderId="3" xfId="0" applyNumberFormat="1" applyFill="1" applyBorder="1"/>
    <xf numFmtId="10" fontId="10" fillId="3" borderId="0" xfId="0" applyNumberFormat="1" applyFont="1" applyFill="1" applyAlignment="1">
      <alignment horizontal="center"/>
    </xf>
    <xf numFmtId="4" fontId="8" fillId="2" borderId="0" xfId="0" applyNumberFormat="1" applyFont="1" applyFill="1"/>
    <xf numFmtId="164" fontId="8" fillId="2" borderId="0" xfId="3" applyFont="1"/>
    <xf numFmtId="0" fontId="10" fillId="2" borderId="0" xfId="0" applyFont="1" applyFill="1"/>
    <xf numFmtId="0" fontId="8" fillId="2" borderId="0" xfId="0" applyFont="1" applyFill="1"/>
    <xf numFmtId="3" fontId="8" fillId="2" borderId="2" xfId="0" applyNumberFormat="1" applyFont="1" applyFill="1" applyBorder="1" applyAlignment="1">
      <alignment horizontal="center"/>
    </xf>
    <xf numFmtId="3" fontId="0" fillId="2" borderId="0" xfId="0" applyNumberFormat="1" applyFill="1"/>
    <xf numFmtId="3" fontId="0" fillId="2" borderId="3" xfId="0" applyNumberFormat="1" applyFill="1" applyBorder="1"/>
    <xf numFmtId="3" fontId="0" fillId="2" borderId="4" xfId="0" applyNumberFormat="1" applyFill="1" applyBorder="1"/>
    <xf numFmtId="0" fontId="0" fillId="2" borderId="4" xfId="0" applyFill="1" applyBorder="1"/>
    <xf numFmtId="0" fontId="6" fillId="2" borderId="7" xfId="0" applyFont="1" applyFill="1" applyBorder="1"/>
    <xf numFmtId="0" fontId="6" fillId="2" borderId="4" xfId="0" applyFont="1" applyFill="1" applyBorder="1"/>
    <xf numFmtId="0" fontId="0" fillId="2" borderId="7" xfId="0" applyFill="1" applyBorder="1"/>
    <xf numFmtId="4" fontId="6" fillId="2" borderId="7" xfId="1" applyFont="1" applyFill="1" applyBorder="1"/>
    <xf numFmtId="0" fontId="6" fillId="2" borderId="5" xfId="0" applyFont="1" applyFill="1" applyBorder="1"/>
    <xf numFmtId="0" fontId="0" fillId="2" borderId="5" xfId="0" applyFill="1" applyBorder="1"/>
    <xf numFmtId="4" fontId="6" fillId="2" borderId="5" xfId="1" applyFont="1" applyFill="1" applyBorder="1"/>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0000"/>
      <rgbColor rgb="00FF8000"/>
      <rgbColor rgb="00FFFF00"/>
      <rgbColor rgb="0080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dar%20Point%20Water%20Reading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age Amount 2006"/>
      <sheetName val="Meter Reading 2006"/>
      <sheetName val="Usage Amount 2007"/>
      <sheetName val="Meter Reading 2007"/>
      <sheetName val="Usage Amount 2009"/>
      <sheetName val="Usage Amount 2008"/>
      <sheetName val="Meter Reading 2009"/>
      <sheetName val="Meter Reading 2008"/>
      <sheetName val="Well Sources"/>
    </sheetNames>
    <sheetDataSet>
      <sheetData sheetId="0" refreshError="1"/>
      <sheetData sheetId="1" refreshError="1"/>
      <sheetData sheetId="2" refreshError="1"/>
      <sheetData sheetId="3" refreshError="1"/>
      <sheetData sheetId="4">
        <row r="58">
          <cell r="AB58">
            <v>2301419</v>
          </cell>
        </row>
        <row r="59">
          <cell r="AB59">
            <v>5094640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enableFormatConditionsCalculation="0">
    <tabColor indexed="11"/>
    <pageSetUpPr fitToPage="1"/>
  </sheetPr>
  <dimension ref="A1:L114"/>
  <sheetViews>
    <sheetView topLeftCell="D1" workbookViewId="0">
      <selection activeCell="N9" sqref="N8:N9"/>
    </sheetView>
  </sheetViews>
  <sheetFormatPr defaultRowHeight="12.75"/>
  <cols>
    <col min="1" max="1" width="3.28515625" style="22" customWidth="1"/>
    <col min="2" max="2" width="32.28515625" customWidth="1"/>
    <col min="3" max="3" width="12.140625" style="1" customWidth="1"/>
    <col min="4" max="4" width="15" customWidth="1"/>
    <col min="5" max="5" width="3.28515625" customWidth="1"/>
    <col min="6" max="6" width="12.140625" style="15" customWidth="1"/>
    <col min="7" max="7" width="13.140625" style="62" customWidth="1"/>
    <col min="8" max="8" width="3.85546875" customWidth="1"/>
    <col min="9" max="9" width="10.7109375" customWidth="1"/>
    <col min="248" max="248" width="13.5703125" customWidth="1"/>
  </cols>
  <sheetData>
    <row r="1" spans="1:11">
      <c r="I1" s="43" t="s">
        <v>173</v>
      </c>
    </row>
    <row r="2" spans="1:11">
      <c r="I2" s="43" t="s">
        <v>138</v>
      </c>
    </row>
    <row r="3" spans="1:11">
      <c r="I3" s="43" t="s">
        <v>139</v>
      </c>
    </row>
    <row r="5" spans="1:11">
      <c r="F5" s="8"/>
    </row>
    <row r="6" spans="1:11">
      <c r="D6" s="10"/>
      <c r="E6" s="10"/>
    </row>
    <row r="7" spans="1:11">
      <c r="A7" s="159" t="s">
        <v>13</v>
      </c>
      <c r="B7" s="160" t="s">
        <v>175</v>
      </c>
      <c r="C7" s="16"/>
      <c r="D7" s="14"/>
      <c r="E7" s="14"/>
      <c r="F7" s="18"/>
    </row>
    <row r="8" spans="1:11">
      <c r="A8" s="4" t="s">
        <v>53</v>
      </c>
      <c r="B8" s="14"/>
      <c r="C8" s="16"/>
      <c r="D8" s="14"/>
      <c r="E8" s="14"/>
      <c r="F8" s="18"/>
    </row>
    <row r="9" spans="1:11">
      <c r="A9" s="4" t="s">
        <v>174</v>
      </c>
      <c r="B9" s="14"/>
      <c r="C9" s="16"/>
      <c r="D9" s="14"/>
      <c r="E9" s="14"/>
      <c r="F9" s="18"/>
    </row>
    <row r="10" spans="1:11">
      <c r="A10" s="4"/>
      <c r="B10" s="14"/>
      <c r="C10" s="16"/>
      <c r="D10" s="14"/>
      <c r="E10" s="14"/>
      <c r="F10" s="18"/>
    </row>
    <row r="11" spans="1:11">
      <c r="A11" s="4"/>
      <c r="B11" s="14"/>
      <c r="C11" s="80" t="s">
        <v>15</v>
      </c>
      <c r="D11" s="7" t="s">
        <v>24</v>
      </c>
      <c r="E11" s="7"/>
      <c r="F11" s="69" t="s">
        <v>26</v>
      </c>
      <c r="G11" s="68" t="s">
        <v>156</v>
      </c>
      <c r="I11" s="163" t="s">
        <v>187</v>
      </c>
      <c r="J11" s="166" t="s">
        <v>188</v>
      </c>
      <c r="K11" s="166" t="s">
        <v>191</v>
      </c>
    </row>
    <row r="12" spans="1:11">
      <c r="A12" s="14"/>
      <c r="B12" s="14"/>
      <c r="C12" s="81"/>
      <c r="F12" s="70"/>
      <c r="G12" s="66" t="s">
        <v>159</v>
      </c>
      <c r="H12" s="7"/>
      <c r="I12" s="70"/>
      <c r="J12" s="97"/>
      <c r="K12" s="97"/>
    </row>
    <row r="13" spans="1:11">
      <c r="C13" s="82">
        <v>2008</v>
      </c>
      <c r="D13" s="17" t="s">
        <v>47</v>
      </c>
      <c r="E13" s="17"/>
      <c r="F13" s="71" t="s">
        <v>153</v>
      </c>
      <c r="G13" s="66" t="s">
        <v>155</v>
      </c>
      <c r="H13" s="17"/>
      <c r="I13" s="71" t="s">
        <v>157</v>
      </c>
      <c r="J13" s="167" t="s">
        <v>189</v>
      </c>
      <c r="K13" s="167" t="s">
        <v>192</v>
      </c>
    </row>
    <row r="14" spans="1:11" ht="13.5" thickBot="1">
      <c r="A14" s="26"/>
      <c r="B14" s="11" t="s">
        <v>45</v>
      </c>
      <c r="C14" s="83" t="s">
        <v>120</v>
      </c>
      <c r="D14" s="19" t="s">
        <v>19</v>
      </c>
      <c r="E14" s="19"/>
      <c r="F14" s="72" t="s">
        <v>154</v>
      </c>
      <c r="G14" s="67" t="s">
        <v>19</v>
      </c>
      <c r="H14" s="19"/>
      <c r="I14" s="72" t="s">
        <v>158</v>
      </c>
      <c r="J14" s="168" t="s">
        <v>190</v>
      </c>
      <c r="K14" s="168" t="s">
        <v>190</v>
      </c>
    </row>
    <row r="15" spans="1:11" ht="13.5" thickTop="1">
      <c r="C15" s="81"/>
      <c r="F15" s="73"/>
      <c r="G15"/>
      <c r="I15" s="73"/>
      <c r="J15" s="97"/>
      <c r="K15" s="97"/>
    </row>
    <row r="16" spans="1:11">
      <c r="B16" s="43" t="s">
        <v>133</v>
      </c>
      <c r="C16" s="81"/>
      <c r="D16" s="1"/>
      <c r="E16" s="1"/>
      <c r="F16" s="70"/>
      <c r="G16" s="1"/>
      <c r="H16" s="1"/>
      <c r="I16" s="70"/>
      <c r="J16" s="97"/>
      <c r="K16" s="97"/>
    </row>
    <row r="17" spans="1:11">
      <c r="A17" s="22">
        <v>1</v>
      </c>
      <c r="B17" t="s">
        <v>125</v>
      </c>
      <c r="C17" s="81">
        <v>12549.05</v>
      </c>
      <c r="D17" s="1"/>
      <c r="E17" s="1"/>
      <c r="F17" s="73">
        <f>D17+C17</f>
        <v>12549.05</v>
      </c>
      <c r="G17" s="1"/>
      <c r="H17" s="1"/>
      <c r="I17" s="73">
        <f>G17+F17</f>
        <v>12549.05</v>
      </c>
      <c r="J17" s="97"/>
      <c r="K17" s="97"/>
    </row>
    <row r="18" spans="1:11">
      <c r="A18" s="22">
        <v>2</v>
      </c>
      <c r="B18" t="s">
        <v>115</v>
      </c>
      <c r="C18" s="81"/>
      <c r="D18" s="1"/>
      <c r="E18" s="1"/>
      <c r="F18" s="73">
        <f>D18+C18</f>
        <v>0</v>
      </c>
      <c r="G18" s="1"/>
      <c r="H18" s="1"/>
      <c r="I18" s="73">
        <f>G18+F18</f>
        <v>0</v>
      </c>
      <c r="J18" s="97"/>
      <c r="K18" s="97"/>
    </row>
    <row r="19" spans="1:11">
      <c r="A19" s="22">
        <v>3</v>
      </c>
      <c r="B19" t="s">
        <v>88</v>
      </c>
      <c r="C19" s="84"/>
      <c r="D19" s="33"/>
      <c r="E19" s="33"/>
      <c r="F19" s="74">
        <f>D19+C19</f>
        <v>0</v>
      </c>
      <c r="G19" s="33"/>
      <c r="H19" s="33"/>
      <c r="I19" s="74">
        <f>G19+F19</f>
        <v>0</v>
      </c>
      <c r="J19" s="170">
        <f>H19+G19</f>
        <v>0</v>
      </c>
      <c r="K19" s="170">
        <f>I19+H19</f>
        <v>0</v>
      </c>
    </row>
    <row r="20" spans="1:11">
      <c r="C20" s="85" t="s">
        <v>119</v>
      </c>
      <c r="D20" s="30" t="s">
        <v>119</v>
      </c>
      <c r="E20" s="30"/>
      <c r="F20" s="75" t="s">
        <v>119</v>
      </c>
      <c r="G20" s="30" t="s">
        <v>119</v>
      </c>
      <c r="H20" s="30"/>
      <c r="I20" s="75" t="s">
        <v>119</v>
      </c>
      <c r="J20" s="97"/>
      <c r="K20" s="97"/>
    </row>
    <row r="21" spans="1:11" ht="13.5" thickBot="1">
      <c r="A21" s="22">
        <v>4</v>
      </c>
      <c r="B21" s="43" t="s">
        <v>110</v>
      </c>
      <c r="C21" s="86">
        <f>SUM(C17:C19)</f>
        <v>12549.05</v>
      </c>
      <c r="D21" s="42">
        <f>SUM(D17:D20)</f>
        <v>0</v>
      </c>
      <c r="E21" s="42"/>
      <c r="F21" s="76">
        <f>C21+D21</f>
        <v>12549.05</v>
      </c>
      <c r="G21" s="42">
        <f>SUM(G17:G20)</f>
        <v>0</v>
      </c>
      <c r="H21" s="42"/>
      <c r="I21" s="76">
        <f>F21+G21</f>
        <v>12549.05</v>
      </c>
      <c r="J21" s="171">
        <f>G21+H21</f>
        <v>0</v>
      </c>
      <c r="K21" s="171">
        <v>0</v>
      </c>
    </row>
    <row r="22" spans="1:11" ht="13.5" thickTop="1">
      <c r="C22" s="85" t="s">
        <v>119</v>
      </c>
      <c r="D22" s="30" t="s">
        <v>119</v>
      </c>
      <c r="E22" s="30"/>
      <c r="F22" s="73" t="s">
        <v>119</v>
      </c>
      <c r="G22" s="1"/>
      <c r="H22" s="1"/>
      <c r="I22" s="73" t="s">
        <v>119</v>
      </c>
      <c r="J22" s="97"/>
      <c r="K22" s="97"/>
    </row>
    <row r="23" spans="1:11">
      <c r="B23" t="s">
        <v>73</v>
      </c>
      <c r="C23" s="81"/>
      <c r="D23" s="1"/>
      <c r="E23" s="1"/>
      <c r="F23" s="73">
        <f t="shared" ref="F23:F29" si="0">D23+C23</f>
        <v>0</v>
      </c>
      <c r="G23" s="1"/>
      <c r="H23" s="1"/>
      <c r="I23" s="73">
        <f t="shared" ref="I23:I29" si="1">G23+F23</f>
        <v>0</v>
      </c>
      <c r="J23" s="97"/>
      <c r="K23" s="97"/>
    </row>
    <row r="24" spans="1:11">
      <c r="A24" s="22">
        <v>5</v>
      </c>
      <c r="B24" t="s">
        <v>89</v>
      </c>
      <c r="C24" s="81"/>
      <c r="D24" s="1"/>
      <c r="E24" s="1"/>
      <c r="F24" s="73">
        <f t="shared" si="0"/>
        <v>0</v>
      </c>
      <c r="G24" s="1"/>
      <c r="H24" s="1"/>
      <c r="I24" s="73">
        <f t="shared" si="1"/>
        <v>0</v>
      </c>
      <c r="J24" s="97"/>
      <c r="K24" s="97"/>
    </row>
    <row r="25" spans="1:11">
      <c r="A25" s="22">
        <v>6</v>
      </c>
      <c r="B25" t="s">
        <v>32</v>
      </c>
      <c r="C25" s="81"/>
      <c r="D25" s="1"/>
      <c r="E25" s="1"/>
      <c r="F25" s="73">
        <f t="shared" si="0"/>
        <v>0</v>
      </c>
      <c r="G25" s="1"/>
      <c r="H25" s="1"/>
      <c r="I25" s="73">
        <f t="shared" si="1"/>
        <v>0</v>
      </c>
      <c r="J25" s="97"/>
      <c r="K25" s="97"/>
    </row>
    <row r="26" spans="1:11">
      <c r="A26" s="22">
        <v>7</v>
      </c>
      <c r="B26" t="s">
        <v>95</v>
      </c>
      <c r="C26" s="81"/>
      <c r="D26" s="1"/>
      <c r="E26" s="1"/>
      <c r="F26" s="73">
        <f t="shared" si="0"/>
        <v>0</v>
      </c>
      <c r="G26" s="1"/>
      <c r="H26" s="1"/>
      <c r="I26" s="73">
        <f t="shared" si="1"/>
        <v>0</v>
      </c>
      <c r="J26" s="97"/>
      <c r="K26" s="97"/>
    </row>
    <row r="27" spans="1:11">
      <c r="A27" s="22">
        <v>8</v>
      </c>
      <c r="B27" t="s">
        <v>58</v>
      </c>
      <c r="C27" s="81"/>
      <c r="D27" s="1"/>
      <c r="E27" s="1"/>
      <c r="F27" s="73">
        <f t="shared" si="0"/>
        <v>0</v>
      </c>
      <c r="G27" s="1"/>
      <c r="H27" s="1"/>
      <c r="I27" s="73">
        <f t="shared" si="1"/>
        <v>0</v>
      </c>
      <c r="J27" s="97"/>
      <c r="K27" s="97"/>
    </row>
    <row r="28" spans="1:11">
      <c r="A28" s="22">
        <v>9</v>
      </c>
      <c r="B28" t="s">
        <v>71</v>
      </c>
      <c r="C28" s="81"/>
      <c r="D28" s="1"/>
      <c r="E28" s="1"/>
      <c r="F28" s="73">
        <f t="shared" si="0"/>
        <v>0</v>
      </c>
      <c r="G28" s="1"/>
      <c r="H28" s="1"/>
      <c r="I28" s="73">
        <f t="shared" si="1"/>
        <v>0</v>
      </c>
      <c r="J28" s="97"/>
      <c r="K28" s="97"/>
    </row>
    <row r="29" spans="1:11">
      <c r="A29" s="22">
        <v>10</v>
      </c>
      <c r="B29" t="s">
        <v>85</v>
      </c>
      <c r="C29" s="84"/>
      <c r="D29" s="33"/>
      <c r="E29" s="33"/>
      <c r="F29" s="74">
        <f t="shared" si="0"/>
        <v>0</v>
      </c>
      <c r="G29" s="33"/>
      <c r="H29" s="33"/>
      <c r="I29" s="74">
        <f t="shared" si="1"/>
        <v>0</v>
      </c>
      <c r="J29" s="158"/>
      <c r="K29" s="158"/>
    </row>
    <row r="30" spans="1:11">
      <c r="C30" s="85" t="s">
        <v>119</v>
      </c>
      <c r="D30" s="30" t="s">
        <v>119</v>
      </c>
      <c r="E30" s="30"/>
      <c r="F30" s="75" t="s">
        <v>119</v>
      </c>
      <c r="G30" s="30" t="s">
        <v>119</v>
      </c>
      <c r="H30" s="30"/>
      <c r="I30" s="75" t="s">
        <v>119</v>
      </c>
      <c r="J30" s="97"/>
      <c r="K30" s="97"/>
    </row>
    <row r="31" spans="1:11" ht="13.5" thickBot="1">
      <c r="A31" s="22">
        <v>11</v>
      </c>
      <c r="B31" s="43" t="s">
        <v>105</v>
      </c>
      <c r="C31" s="86">
        <f>SUM(C23:C29)</f>
        <v>0</v>
      </c>
      <c r="D31" s="42">
        <f>SUM(D24:D30)</f>
        <v>0</v>
      </c>
      <c r="E31" s="42"/>
      <c r="F31" s="76">
        <f>C31+D31</f>
        <v>0</v>
      </c>
      <c r="G31" s="42">
        <f>SUM(G24:G30)</f>
        <v>0</v>
      </c>
      <c r="H31" s="42"/>
      <c r="I31" s="76">
        <f>F31+G31</f>
        <v>0</v>
      </c>
      <c r="J31" s="172"/>
      <c r="K31" s="172"/>
    </row>
    <row r="32" spans="1:11" ht="14.25" thickTop="1" thickBot="1">
      <c r="B32" s="29"/>
      <c r="C32" s="85" t="s">
        <v>119</v>
      </c>
      <c r="D32" s="30" t="s">
        <v>119</v>
      </c>
      <c r="E32" s="30" t="s">
        <v>119</v>
      </c>
      <c r="F32" s="75" t="s">
        <v>119</v>
      </c>
      <c r="G32" s="30" t="s">
        <v>119</v>
      </c>
      <c r="H32" s="30" t="s">
        <v>119</v>
      </c>
      <c r="I32" s="75" t="s">
        <v>119</v>
      </c>
      <c r="J32" s="97"/>
      <c r="K32" s="97"/>
    </row>
    <row r="33" spans="1:11" s="43" customFormat="1" ht="13.5" thickBot="1">
      <c r="A33" s="44">
        <v>12</v>
      </c>
      <c r="B33" s="45" t="s">
        <v>109</v>
      </c>
      <c r="C33" s="87">
        <f>C21+C31</f>
        <v>12549.05</v>
      </c>
      <c r="D33" s="46">
        <f>D31+D21</f>
        <v>0</v>
      </c>
      <c r="E33" s="46"/>
      <c r="F33" s="77">
        <f>F21+F31</f>
        <v>12549.05</v>
      </c>
      <c r="G33" s="46">
        <f>G31+G21</f>
        <v>0</v>
      </c>
      <c r="H33" s="46"/>
      <c r="I33" s="77">
        <f>I21+I31</f>
        <v>12549.05</v>
      </c>
      <c r="J33" s="177"/>
      <c r="K33" s="173"/>
    </row>
    <row r="34" spans="1:11">
      <c r="B34" s="29"/>
      <c r="C34" s="85" t="s">
        <v>119</v>
      </c>
      <c r="D34" s="30" t="s">
        <v>119</v>
      </c>
      <c r="E34" s="30"/>
      <c r="F34" s="75" t="s">
        <v>119</v>
      </c>
      <c r="G34" s="30" t="s">
        <v>119</v>
      </c>
      <c r="H34" s="30"/>
      <c r="I34" s="75" t="s">
        <v>119</v>
      </c>
      <c r="J34" s="97"/>
      <c r="K34" s="97"/>
    </row>
    <row r="35" spans="1:11">
      <c r="B35" s="43" t="s">
        <v>67</v>
      </c>
      <c r="C35" s="81"/>
      <c r="D35" s="1"/>
      <c r="E35" s="1"/>
      <c r="F35" s="73"/>
      <c r="G35" s="1"/>
      <c r="H35" s="1"/>
      <c r="I35" s="73"/>
      <c r="J35" s="97"/>
      <c r="K35" s="97"/>
    </row>
    <row r="36" spans="1:11">
      <c r="A36" s="22">
        <v>13</v>
      </c>
      <c r="B36" t="s">
        <v>93</v>
      </c>
      <c r="C36" s="81"/>
      <c r="D36" s="1"/>
      <c r="E36" s="1"/>
      <c r="F36" s="73">
        <f t="shared" ref="F36:F67" si="2">D36+C36</f>
        <v>0</v>
      </c>
      <c r="G36" s="1"/>
      <c r="H36" s="1"/>
      <c r="I36" s="73">
        <f t="shared" ref="I36:I67" si="3">G36+F36</f>
        <v>0</v>
      </c>
      <c r="J36" s="97"/>
      <c r="K36" s="97"/>
    </row>
    <row r="37" spans="1:11">
      <c r="A37" s="22">
        <v>14</v>
      </c>
      <c r="B37" t="s">
        <v>94</v>
      </c>
      <c r="C37" s="81"/>
      <c r="D37" s="1"/>
      <c r="E37" s="1"/>
      <c r="F37" s="73">
        <f t="shared" si="2"/>
        <v>0</v>
      </c>
      <c r="G37" s="1"/>
      <c r="H37" s="1"/>
      <c r="I37" s="73">
        <f t="shared" si="3"/>
        <v>0</v>
      </c>
      <c r="J37" s="97"/>
      <c r="K37" s="97"/>
    </row>
    <row r="38" spans="1:11">
      <c r="A38" s="22">
        <v>15</v>
      </c>
      <c r="B38" t="s">
        <v>49</v>
      </c>
      <c r="C38" s="81"/>
      <c r="D38" s="1"/>
      <c r="E38" s="1"/>
      <c r="F38" s="73">
        <f t="shared" si="2"/>
        <v>0</v>
      </c>
      <c r="G38" s="1"/>
      <c r="H38" s="1"/>
      <c r="I38" s="73">
        <f t="shared" si="3"/>
        <v>0</v>
      </c>
      <c r="J38" s="97"/>
      <c r="K38" s="97"/>
    </row>
    <row r="39" spans="1:11">
      <c r="A39" s="22">
        <v>16</v>
      </c>
      <c r="B39" t="s">
        <v>48</v>
      </c>
      <c r="C39" s="81"/>
      <c r="D39" s="1"/>
      <c r="E39" s="1"/>
      <c r="F39" s="73">
        <f t="shared" si="2"/>
        <v>0</v>
      </c>
      <c r="G39" s="1"/>
      <c r="H39" s="1"/>
      <c r="I39" s="73">
        <f t="shared" si="3"/>
        <v>0</v>
      </c>
      <c r="J39" s="97"/>
      <c r="K39" s="97"/>
    </row>
    <row r="40" spans="1:11">
      <c r="A40" s="22">
        <v>17</v>
      </c>
      <c r="B40" t="s">
        <v>181</v>
      </c>
      <c r="C40" s="81">
        <v>8052.53</v>
      </c>
      <c r="D40" s="1">
        <f>-188.06-30-30-15-2508.47-3000-164</f>
        <v>-5935.53</v>
      </c>
      <c r="E40" s="1"/>
      <c r="F40" s="73">
        <f t="shared" si="2"/>
        <v>2117</v>
      </c>
      <c r="G40" s="1">
        <f>-(F40-1800)</f>
        <v>-317</v>
      </c>
      <c r="H40" s="1"/>
      <c r="I40" s="73">
        <f t="shared" si="3"/>
        <v>1800</v>
      </c>
      <c r="J40" s="169">
        <f>I40</f>
        <v>1800</v>
      </c>
      <c r="K40" s="97"/>
    </row>
    <row r="41" spans="1:11">
      <c r="A41" s="22">
        <v>18</v>
      </c>
      <c r="B41" t="s">
        <v>78</v>
      </c>
      <c r="C41" s="81">
        <v>0</v>
      </c>
      <c r="D41" s="1"/>
      <c r="E41" s="1"/>
      <c r="F41" s="73">
        <f t="shared" si="2"/>
        <v>0</v>
      </c>
      <c r="G41" s="1"/>
      <c r="H41" s="1"/>
      <c r="I41" s="73">
        <f t="shared" si="3"/>
        <v>0</v>
      </c>
      <c r="J41" s="97"/>
      <c r="K41" s="97"/>
    </row>
    <row r="42" spans="1:11">
      <c r="A42" s="22">
        <v>19</v>
      </c>
      <c r="B42" t="s">
        <v>29</v>
      </c>
      <c r="C42" s="81"/>
      <c r="D42" s="1"/>
      <c r="E42" s="1"/>
      <c r="F42" s="73">
        <f t="shared" si="2"/>
        <v>0</v>
      </c>
      <c r="G42" s="1"/>
      <c r="H42" s="1"/>
      <c r="I42" s="73">
        <f t="shared" si="3"/>
        <v>0</v>
      </c>
      <c r="J42" s="97"/>
      <c r="K42" s="97"/>
    </row>
    <row r="43" spans="1:11">
      <c r="A43" s="22">
        <v>20</v>
      </c>
      <c r="B43" t="s">
        <v>62</v>
      </c>
      <c r="C43" s="81">
        <v>523.21</v>
      </c>
      <c r="D43" s="1"/>
      <c r="E43" s="1"/>
      <c r="F43" s="73">
        <f t="shared" si="2"/>
        <v>523.21</v>
      </c>
      <c r="G43" s="1"/>
      <c r="H43" s="1"/>
      <c r="I43" s="73">
        <f t="shared" si="3"/>
        <v>523.21</v>
      </c>
      <c r="J43" s="97"/>
      <c r="K43" s="169">
        <f>I43</f>
        <v>523.21</v>
      </c>
    </row>
    <row r="44" spans="1:11">
      <c r="A44" s="22">
        <v>21</v>
      </c>
      <c r="B44" t="s">
        <v>34</v>
      </c>
      <c r="C44" s="81"/>
      <c r="D44" s="1"/>
      <c r="E44" s="1"/>
      <c r="F44" s="73">
        <f t="shared" si="2"/>
        <v>0</v>
      </c>
      <c r="G44" s="1"/>
      <c r="H44" s="1"/>
      <c r="I44" s="73">
        <f t="shared" si="3"/>
        <v>0</v>
      </c>
      <c r="J44" s="97"/>
      <c r="K44" s="97"/>
    </row>
    <row r="45" spans="1:11">
      <c r="A45" s="22">
        <v>22</v>
      </c>
      <c r="B45" t="s">
        <v>33</v>
      </c>
      <c r="C45" s="81">
        <v>825</v>
      </c>
      <c r="D45" s="1"/>
      <c r="E45" s="1"/>
      <c r="F45" s="73">
        <f t="shared" si="2"/>
        <v>825</v>
      </c>
      <c r="G45" s="1">
        <f>SUM(300*12)-F45</f>
        <v>2775</v>
      </c>
      <c r="H45" s="1"/>
      <c r="I45" s="73">
        <f t="shared" si="3"/>
        <v>3600</v>
      </c>
      <c r="J45" s="169">
        <f>I45</f>
        <v>3600</v>
      </c>
      <c r="K45" s="97"/>
    </row>
    <row r="46" spans="1:11">
      <c r="A46" s="22">
        <v>23</v>
      </c>
      <c r="B46" t="s">
        <v>40</v>
      </c>
      <c r="C46" s="81"/>
      <c r="D46" s="1"/>
      <c r="E46" s="1"/>
      <c r="F46" s="73">
        <f t="shared" si="2"/>
        <v>0</v>
      </c>
      <c r="G46" s="1"/>
      <c r="H46" s="1"/>
      <c r="I46" s="73">
        <f t="shared" si="3"/>
        <v>0</v>
      </c>
      <c r="J46" s="97"/>
      <c r="K46" s="97"/>
    </row>
    <row r="47" spans="1:11">
      <c r="A47" s="22">
        <v>24</v>
      </c>
      <c r="B47" t="s">
        <v>38</v>
      </c>
      <c r="C47" s="81"/>
      <c r="D47" s="1"/>
      <c r="E47" s="1"/>
      <c r="F47" s="73">
        <f t="shared" si="2"/>
        <v>0</v>
      </c>
      <c r="G47" s="1"/>
      <c r="H47" s="1"/>
      <c r="I47" s="73">
        <f t="shared" si="3"/>
        <v>0</v>
      </c>
      <c r="J47" s="97"/>
      <c r="K47" s="97"/>
    </row>
    <row r="48" spans="1:11">
      <c r="A48" s="22">
        <v>25</v>
      </c>
      <c r="B48" t="s">
        <v>35</v>
      </c>
      <c r="C48" s="81">
        <v>1825.5</v>
      </c>
      <c r="D48" s="1"/>
      <c r="E48" s="1"/>
      <c r="F48" s="73">
        <f t="shared" si="2"/>
        <v>1825.5</v>
      </c>
      <c r="G48" s="1">
        <f>(200*12)-F48</f>
        <v>574.5</v>
      </c>
      <c r="H48" s="1"/>
      <c r="I48" s="73">
        <f t="shared" si="3"/>
        <v>2400</v>
      </c>
      <c r="J48" s="169">
        <f>I48</f>
        <v>2400</v>
      </c>
      <c r="K48" s="97"/>
    </row>
    <row r="49" spans="1:11">
      <c r="A49" s="22">
        <v>26</v>
      </c>
      <c r="B49" t="s">
        <v>37</v>
      </c>
      <c r="C49" s="81"/>
      <c r="D49" s="1"/>
      <c r="E49" s="1"/>
      <c r="F49" s="73">
        <f t="shared" si="2"/>
        <v>0</v>
      </c>
      <c r="G49" s="1"/>
      <c r="H49" s="1"/>
      <c r="I49" s="73">
        <f t="shared" si="3"/>
        <v>0</v>
      </c>
      <c r="J49" s="97"/>
      <c r="K49" s="97"/>
    </row>
    <row r="50" spans="1:11">
      <c r="A50" s="22">
        <v>27</v>
      </c>
      <c r="B50" t="s">
        <v>36</v>
      </c>
      <c r="C50" s="81"/>
      <c r="D50" s="1"/>
      <c r="E50" s="1"/>
      <c r="F50" s="73">
        <f t="shared" si="2"/>
        <v>0</v>
      </c>
      <c r="G50" s="1"/>
      <c r="H50" s="1"/>
      <c r="I50" s="73">
        <f t="shared" si="3"/>
        <v>0</v>
      </c>
      <c r="J50" s="97"/>
      <c r="K50" s="97"/>
    </row>
    <row r="51" spans="1:11">
      <c r="A51" s="22">
        <v>28</v>
      </c>
      <c r="B51" t="s">
        <v>41</v>
      </c>
      <c r="C51" s="81"/>
      <c r="D51" s="1"/>
      <c r="E51" s="1"/>
      <c r="F51" s="73">
        <f t="shared" si="2"/>
        <v>0</v>
      </c>
      <c r="G51" s="1"/>
      <c r="H51" s="1"/>
      <c r="I51" s="73">
        <f t="shared" si="3"/>
        <v>0</v>
      </c>
      <c r="J51" s="97"/>
      <c r="K51" s="97"/>
    </row>
    <row r="52" spans="1:11">
      <c r="A52" s="22">
        <v>29</v>
      </c>
      <c r="B52" t="s">
        <v>39</v>
      </c>
      <c r="C52" s="81">
        <v>57013.599999999999</v>
      </c>
      <c r="D52" s="1">
        <v>-57013.599999999999</v>
      </c>
      <c r="E52" s="1"/>
      <c r="F52" s="73">
        <f t="shared" si="2"/>
        <v>0</v>
      </c>
      <c r="G52" s="1">
        <f>500*12</f>
        <v>6000</v>
      </c>
      <c r="H52" s="1"/>
      <c r="I52" s="73">
        <f t="shared" si="3"/>
        <v>6000</v>
      </c>
      <c r="J52" s="169">
        <f>I52</f>
        <v>6000</v>
      </c>
      <c r="K52" s="97"/>
    </row>
    <row r="53" spans="1:11">
      <c r="A53" s="22">
        <v>30</v>
      </c>
      <c r="B53" t="s">
        <v>178</v>
      </c>
      <c r="C53" s="81">
        <v>24</v>
      </c>
      <c r="D53" s="1"/>
      <c r="E53" s="1"/>
      <c r="F53" s="73">
        <f t="shared" si="2"/>
        <v>24</v>
      </c>
      <c r="G53" s="1"/>
      <c r="H53" s="1"/>
      <c r="I53" s="73">
        <f t="shared" si="3"/>
        <v>24</v>
      </c>
      <c r="J53" s="169">
        <f>I53</f>
        <v>24</v>
      </c>
      <c r="K53" s="97"/>
    </row>
    <row r="54" spans="1:11">
      <c r="A54" s="22">
        <v>31</v>
      </c>
      <c r="B54" t="s">
        <v>84</v>
      </c>
      <c r="C54" s="88">
        <v>40</v>
      </c>
      <c r="D54" s="1"/>
      <c r="E54" s="1"/>
      <c r="F54" s="73">
        <f t="shared" si="2"/>
        <v>40</v>
      </c>
      <c r="G54" s="1"/>
      <c r="H54" s="1"/>
      <c r="I54" s="73">
        <f t="shared" si="3"/>
        <v>40</v>
      </c>
      <c r="J54" s="169">
        <f>I54</f>
        <v>40</v>
      </c>
      <c r="K54" s="97"/>
    </row>
    <row r="55" spans="1:11">
      <c r="A55" s="22">
        <v>32</v>
      </c>
      <c r="B55" t="s">
        <v>112</v>
      </c>
      <c r="C55" s="88">
        <f>18.5+11.93</f>
        <v>30.43</v>
      </c>
      <c r="D55" s="1"/>
      <c r="E55" s="1"/>
      <c r="F55" s="73">
        <f t="shared" si="2"/>
        <v>30.43</v>
      </c>
      <c r="G55" s="1"/>
      <c r="H55" s="1"/>
      <c r="I55" s="73">
        <f t="shared" si="3"/>
        <v>30.43</v>
      </c>
      <c r="J55" s="169">
        <f>I55</f>
        <v>30.43</v>
      </c>
      <c r="K55" s="97"/>
    </row>
    <row r="56" spans="1:11">
      <c r="A56" s="22">
        <v>33</v>
      </c>
      <c r="B56" t="s">
        <v>54</v>
      </c>
      <c r="C56" s="88"/>
      <c r="D56" s="1"/>
      <c r="E56" s="1"/>
      <c r="F56" s="73">
        <f t="shared" si="2"/>
        <v>0</v>
      </c>
      <c r="G56" s="1">
        <v>2000</v>
      </c>
      <c r="H56" s="1"/>
      <c r="I56" s="73">
        <f t="shared" si="3"/>
        <v>2000</v>
      </c>
      <c r="J56" s="169">
        <f>I56</f>
        <v>2000</v>
      </c>
      <c r="K56" s="97"/>
    </row>
    <row r="57" spans="1:11">
      <c r="A57" s="22">
        <v>34</v>
      </c>
      <c r="B57" t="s">
        <v>55</v>
      </c>
      <c r="C57" s="88"/>
      <c r="D57" s="1"/>
      <c r="E57" s="1"/>
      <c r="F57" s="73">
        <f t="shared" si="2"/>
        <v>0</v>
      </c>
      <c r="G57" s="1"/>
      <c r="H57" s="1"/>
      <c r="I57" s="73">
        <f t="shared" si="3"/>
        <v>0</v>
      </c>
      <c r="J57" s="97"/>
      <c r="K57" s="97"/>
    </row>
    <row r="58" spans="1:11">
      <c r="A58" s="22">
        <v>35</v>
      </c>
      <c r="B58" t="s">
        <v>20</v>
      </c>
      <c r="C58" s="88">
        <v>1400</v>
      </c>
      <c r="D58" s="1">
        <f>-C58</f>
        <v>-1400</v>
      </c>
      <c r="E58" s="1"/>
      <c r="F58" s="73">
        <f t="shared" si="2"/>
        <v>0</v>
      </c>
      <c r="G58" s="1"/>
      <c r="H58" s="1"/>
      <c r="I58" s="73">
        <f t="shared" si="3"/>
        <v>0</v>
      </c>
      <c r="J58" s="97"/>
      <c r="K58" s="97"/>
    </row>
    <row r="59" spans="1:11">
      <c r="A59" s="22">
        <v>36</v>
      </c>
      <c r="B59" t="s">
        <v>179</v>
      </c>
      <c r="C59" s="88">
        <v>255</v>
      </c>
      <c r="D59" s="1"/>
      <c r="E59" s="1"/>
      <c r="F59" s="73">
        <f t="shared" si="2"/>
        <v>255</v>
      </c>
      <c r="G59" s="1"/>
      <c r="H59" s="1"/>
      <c r="I59" s="73">
        <f t="shared" si="3"/>
        <v>255</v>
      </c>
      <c r="J59" s="169">
        <f>I59</f>
        <v>255</v>
      </c>
      <c r="K59" s="97"/>
    </row>
    <row r="60" spans="1:11">
      <c r="A60" s="22">
        <v>38</v>
      </c>
      <c r="B60" t="s">
        <v>25</v>
      </c>
      <c r="C60" s="88">
        <v>321.67</v>
      </c>
      <c r="D60" s="1"/>
      <c r="E60" s="1"/>
      <c r="F60" s="73">
        <f t="shared" si="2"/>
        <v>321.67</v>
      </c>
      <c r="G60" s="1">
        <f>-F60</f>
        <v>-321.67</v>
      </c>
      <c r="H60" s="1"/>
      <c r="I60" s="73">
        <f t="shared" si="3"/>
        <v>0</v>
      </c>
      <c r="J60" s="97"/>
      <c r="K60" s="97"/>
    </row>
    <row r="61" spans="1:11">
      <c r="A61" s="22">
        <v>39</v>
      </c>
      <c r="B61" t="s">
        <v>177</v>
      </c>
      <c r="C61" s="88">
        <v>192</v>
      </c>
      <c r="D61" s="1"/>
      <c r="E61" s="1"/>
      <c r="F61" s="73">
        <f t="shared" si="2"/>
        <v>192</v>
      </c>
      <c r="G61" s="1"/>
      <c r="H61" s="1"/>
      <c r="I61" s="73">
        <f t="shared" si="3"/>
        <v>192</v>
      </c>
      <c r="J61" s="97"/>
      <c r="K61" s="169">
        <f>I61</f>
        <v>192</v>
      </c>
    </row>
    <row r="62" spans="1:11">
      <c r="A62" s="22">
        <v>46</v>
      </c>
      <c r="B62" t="s">
        <v>66</v>
      </c>
      <c r="C62" s="81"/>
      <c r="D62" s="1"/>
      <c r="E62" s="1"/>
      <c r="F62" s="73">
        <f t="shared" si="2"/>
        <v>0</v>
      </c>
      <c r="G62" s="1">
        <f>30*12</f>
        <v>360</v>
      </c>
      <c r="H62" s="1"/>
      <c r="I62" s="73">
        <f t="shared" si="3"/>
        <v>360</v>
      </c>
      <c r="J62" s="97"/>
      <c r="K62" s="169">
        <f>I62</f>
        <v>360</v>
      </c>
    </row>
    <row r="63" spans="1:11">
      <c r="A63" s="22">
        <v>47</v>
      </c>
      <c r="B63" t="s">
        <v>75</v>
      </c>
      <c r="C63" s="88">
        <v>69.56</v>
      </c>
      <c r="D63" s="1"/>
      <c r="E63" s="1"/>
      <c r="F63" s="73">
        <f t="shared" si="2"/>
        <v>69.56</v>
      </c>
      <c r="G63" s="1">
        <f>(20*12)-F63</f>
        <v>170.44</v>
      </c>
      <c r="H63" s="1"/>
      <c r="I63" s="73">
        <f t="shared" si="3"/>
        <v>240</v>
      </c>
      <c r="J63" s="97"/>
      <c r="K63" s="169">
        <f>I63</f>
        <v>240</v>
      </c>
    </row>
    <row r="64" spans="1:11">
      <c r="A64" s="22">
        <v>48</v>
      </c>
      <c r="B64" t="s">
        <v>116</v>
      </c>
      <c r="C64" s="88">
        <v>2380.4</v>
      </c>
      <c r="D64" s="1"/>
      <c r="E64" s="1"/>
      <c r="F64" s="73">
        <f t="shared" si="2"/>
        <v>2380.4</v>
      </c>
      <c r="G64" s="1">
        <f>2400-F64</f>
        <v>19.599999999999909</v>
      </c>
      <c r="H64" s="1"/>
      <c r="I64" s="73">
        <f t="shared" si="3"/>
        <v>2400</v>
      </c>
      <c r="J64" s="97"/>
      <c r="K64" s="169">
        <f>I64</f>
        <v>2400</v>
      </c>
    </row>
    <row r="65" spans="1:11">
      <c r="A65" s="22">
        <v>52</v>
      </c>
      <c r="B65" t="s">
        <v>176</v>
      </c>
      <c r="C65" s="81">
        <v>29939.97</v>
      </c>
      <c r="D65" s="1">
        <f>-C65</f>
        <v>-29939.97</v>
      </c>
      <c r="E65" s="1"/>
      <c r="F65" s="73">
        <f t="shared" si="2"/>
        <v>0</v>
      </c>
      <c r="G65" s="1"/>
      <c r="H65" s="1"/>
      <c r="I65" s="73">
        <f t="shared" si="3"/>
        <v>0</v>
      </c>
      <c r="J65" s="97"/>
      <c r="K65" s="97"/>
    </row>
    <row r="66" spans="1:11">
      <c r="A66" s="22">
        <v>55</v>
      </c>
      <c r="B66" s="56" t="s">
        <v>137</v>
      </c>
      <c r="C66" s="81">
        <v>15984.98</v>
      </c>
      <c r="D66" s="58"/>
      <c r="E66" s="1"/>
      <c r="F66" s="73">
        <f t="shared" si="2"/>
        <v>15984.98</v>
      </c>
      <c r="G66" s="1">
        <f>2400-F66</f>
        <v>-13584.98</v>
      </c>
      <c r="H66" s="1"/>
      <c r="I66" s="73">
        <f t="shared" si="3"/>
        <v>2400</v>
      </c>
      <c r="J66" s="97"/>
      <c r="K66" s="169">
        <f>I66</f>
        <v>2400</v>
      </c>
    </row>
    <row r="67" spans="1:11">
      <c r="A67" s="22">
        <v>57</v>
      </c>
      <c r="B67" t="s">
        <v>114</v>
      </c>
      <c r="C67" s="84">
        <v>0</v>
      </c>
      <c r="D67" s="33"/>
      <c r="E67" s="33"/>
      <c r="F67" s="74">
        <f t="shared" si="2"/>
        <v>0</v>
      </c>
      <c r="G67" s="33">
        <f>2700+3300</f>
        <v>6000</v>
      </c>
      <c r="H67" s="33"/>
      <c r="I67" s="74">
        <f t="shared" si="3"/>
        <v>6000</v>
      </c>
      <c r="J67" s="170">
        <f>I67</f>
        <v>6000</v>
      </c>
      <c r="K67" s="158"/>
    </row>
    <row r="68" spans="1:11">
      <c r="C68" s="85" t="s">
        <v>119</v>
      </c>
      <c r="D68" s="30" t="s">
        <v>119</v>
      </c>
      <c r="E68" s="30" t="s">
        <v>119</v>
      </c>
      <c r="F68" s="75" t="s">
        <v>12</v>
      </c>
      <c r="G68" s="30" t="s">
        <v>119</v>
      </c>
      <c r="H68" s="30" t="s">
        <v>119</v>
      </c>
      <c r="I68" s="75" t="s">
        <v>12</v>
      </c>
      <c r="J68" s="97"/>
      <c r="K68" s="97"/>
    </row>
    <row r="69" spans="1:11" s="43" customFormat="1" ht="13.5" thickBot="1">
      <c r="A69" s="47">
        <v>58</v>
      </c>
      <c r="B69" s="43" t="s">
        <v>101</v>
      </c>
      <c r="C69" s="89">
        <f>SUM(C36:C67)</f>
        <v>118877.84999999998</v>
      </c>
      <c r="D69" s="48">
        <f>F69-C69</f>
        <v>-94289.099999999977</v>
      </c>
      <c r="E69" s="48"/>
      <c r="F69" s="78">
        <f>SUM(F36:F67)</f>
        <v>24588.75</v>
      </c>
      <c r="G69" s="48">
        <f>I69-F69</f>
        <v>3675.8899999999994</v>
      </c>
      <c r="H69" s="48"/>
      <c r="I69" s="78">
        <f>SUM(I36:I67)</f>
        <v>28264.639999999999</v>
      </c>
      <c r="J69" s="174"/>
      <c r="K69" s="174"/>
    </row>
    <row r="70" spans="1:11" ht="13.5" thickTop="1">
      <c r="C70" s="85" t="s">
        <v>12</v>
      </c>
      <c r="D70" s="30" t="s">
        <v>12</v>
      </c>
      <c r="E70" s="30"/>
      <c r="F70" s="75" t="s">
        <v>12</v>
      </c>
      <c r="G70" s="30" t="s">
        <v>12</v>
      </c>
      <c r="H70" s="30"/>
      <c r="I70" s="75" t="s">
        <v>12</v>
      </c>
      <c r="J70" s="97"/>
      <c r="K70" s="97"/>
    </row>
    <row r="71" spans="1:11">
      <c r="B71" s="43" t="s">
        <v>69</v>
      </c>
      <c r="C71" s="81"/>
      <c r="D71" s="1"/>
      <c r="E71" s="1"/>
      <c r="F71" s="73"/>
      <c r="G71" s="1"/>
      <c r="H71" s="1"/>
      <c r="I71" s="73"/>
      <c r="J71" s="97"/>
      <c r="K71" s="97"/>
    </row>
    <row r="72" spans="1:11">
      <c r="A72" s="22">
        <v>59</v>
      </c>
      <c r="B72" t="s">
        <v>44</v>
      </c>
      <c r="C72" s="81">
        <v>54739.06</v>
      </c>
      <c r="D72" s="1">
        <f>-C72*90%</f>
        <v>-49265.154000000002</v>
      </c>
      <c r="E72" s="1"/>
      <c r="F72" s="73">
        <f>D72+C72</f>
        <v>5473.9059999999954</v>
      </c>
      <c r="G72" s="1"/>
      <c r="H72" s="1"/>
      <c r="I72" s="73">
        <f>G72+F72</f>
        <v>5473.9059999999954</v>
      </c>
      <c r="J72" s="169">
        <f>I72</f>
        <v>5473.9059999999954</v>
      </c>
      <c r="K72" s="97"/>
    </row>
    <row r="73" spans="1:11">
      <c r="A73" s="22">
        <v>60</v>
      </c>
      <c r="B73" t="s">
        <v>83</v>
      </c>
      <c r="C73" s="81">
        <v>50</v>
      </c>
      <c r="D73" s="1"/>
      <c r="E73" s="1"/>
      <c r="F73" s="73">
        <f>D73+C73</f>
        <v>50</v>
      </c>
      <c r="G73" s="1"/>
      <c r="H73" s="1"/>
      <c r="I73" s="73">
        <f>G73+F73</f>
        <v>50</v>
      </c>
      <c r="J73" s="169">
        <f>I73</f>
        <v>50</v>
      </c>
      <c r="K73" s="97"/>
    </row>
    <row r="74" spans="1:11">
      <c r="A74" s="22">
        <v>61</v>
      </c>
      <c r="B74" t="s">
        <v>74</v>
      </c>
      <c r="C74" s="88"/>
      <c r="D74" s="1"/>
      <c r="E74" s="1"/>
      <c r="F74" s="73">
        <f>D74+C74</f>
        <v>0</v>
      </c>
      <c r="G74" s="1"/>
      <c r="H74" s="1"/>
      <c r="I74" s="73">
        <f>G74+F74</f>
        <v>0</v>
      </c>
      <c r="J74" s="97"/>
      <c r="K74" s="97"/>
    </row>
    <row r="75" spans="1:11">
      <c r="A75" s="22">
        <v>62</v>
      </c>
      <c r="B75" t="s">
        <v>76</v>
      </c>
      <c r="C75" s="88"/>
      <c r="D75" s="1"/>
      <c r="E75" s="1"/>
      <c r="F75" s="73">
        <f>D75+C75</f>
        <v>0</v>
      </c>
      <c r="G75" s="1"/>
      <c r="H75" s="1"/>
      <c r="I75" s="73">
        <f>G75+F75</f>
        <v>0</v>
      </c>
      <c r="J75" s="97"/>
      <c r="K75" s="97"/>
    </row>
    <row r="76" spans="1:11">
      <c r="A76" s="22">
        <v>63</v>
      </c>
      <c r="B76" t="s">
        <v>72</v>
      </c>
      <c r="C76" s="84">
        <v>47.05</v>
      </c>
      <c r="D76" s="33"/>
      <c r="E76" s="33"/>
      <c r="F76" s="74">
        <f>D76+C76</f>
        <v>47.05</v>
      </c>
      <c r="G76" s="33"/>
      <c r="H76" s="33"/>
      <c r="I76" s="74">
        <f>G76+F76</f>
        <v>47.05</v>
      </c>
      <c r="J76" s="170">
        <f>I76</f>
        <v>47.05</v>
      </c>
      <c r="K76" s="158"/>
    </row>
    <row r="77" spans="1:11">
      <c r="C77" s="85" t="s">
        <v>119</v>
      </c>
      <c r="D77" s="30" t="s">
        <v>119</v>
      </c>
      <c r="E77" s="30" t="s">
        <v>119</v>
      </c>
      <c r="F77" s="75" t="s">
        <v>119</v>
      </c>
      <c r="G77" s="30" t="s">
        <v>119</v>
      </c>
      <c r="H77" s="30" t="s">
        <v>119</v>
      </c>
      <c r="I77" s="75" t="s">
        <v>119</v>
      </c>
      <c r="J77" s="97"/>
      <c r="K77" s="97"/>
    </row>
    <row r="78" spans="1:11" ht="13.5" thickBot="1">
      <c r="A78" s="22">
        <v>64</v>
      </c>
      <c r="B78" s="43" t="s">
        <v>103</v>
      </c>
      <c r="C78" s="86">
        <f>SUM(C72:C77)</f>
        <v>54836.11</v>
      </c>
      <c r="D78" s="42">
        <f>SUM(D72:D77)</f>
        <v>-49265.154000000002</v>
      </c>
      <c r="E78" s="42"/>
      <c r="F78" s="76">
        <f>SUM(F72:F76)</f>
        <v>5570.9559999999956</v>
      </c>
      <c r="G78" s="42">
        <f>SUM(G72:G77)</f>
        <v>0</v>
      </c>
      <c r="H78" s="42"/>
      <c r="I78" s="76">
        <f>SUM(I72:I76)</f>
        <v>5570.9559999999956</v>
      </c>
      <c r="J78" s="172"/>
      <c r="K78" s="172"/>
    </row>
    <row r="79" spans="1:11" ht="14.25" thickTop="1" thickBot="1">
      <c r="C79" s="85" t="s">
        <v>119</v>
      </c>
      <c r="D79" s="30" t="s">
        <v>119</v>
      </c>
      <c r="E79" s="30" t="s">
        <v>119</v>
      </c>
      <c r="F79" s="75" t="s">
        <v>119</v>
      </c>
      <c r="G79" s="30" t="s">
        <v>119</v>
      </c>
      <c r="H79" s="30" t="s">
        <v>119</v>
      </c>
      <c r="I79" s="75" t="s">
        <v>119</v>
      </c>
      <c r="J79" s="97"/>
      <c r="K79" s="97"/>
    </row>
    <row r="80" spans="1:11" ht="13.5" thickBot="1">
      <c r="A80" s="22">
        <v>65</v>
      </c>
      <c r="B80" s="45" t="s">
        <v>100</v>
      </c>
      <c r="C80" s="90">
        <f>C69+C78</f>
        <v>173713.95999999996</v>
      </c>
      <c r="D80" s="57">
        <f>F80-C80</f>
        <v>-143554.25399999996</v>
      </c>
      <c r="E80" s="57"/>
      <c r="F80" s="79">
        <f>F69+F78</f>
        <v>30159.705999999995</v>
      </c>
      <c r="G80" s="57">
        <f>I80-F80</f>
        <v>3675.8900000000031</v>
      </c>
      <c r="H80" s="57"/>
      <c r="I80" s="79">
        <f>I69+I78</f>
        <v>33835.595999999998</v>
      </c>
      <c r="J80" s="178"/>
      <c r="K80" s="175"/>
    </row>
    <row r="81" spans="1:11">
      <c r="B81" s="29"/>
      <c r="C81" s="85" t="s">
        <v>119</v>
      </c>
      <c r="D81" s="30" t="s">
        <v>119</v>
      </c>
      <c r="E81" s="30" t="s">
        <v>119</v>
      </c>
      <c r="F81" s="75" t="s">
        <v>119</v>
      </c>
      <c r="G81" s="30" t="s">
        <v>119</v>
      </c>
      <c r="H81" s="30" t="s">
        <v>119</v>
      </c>
      <c r="I81" s="75" t="s">
        <v>119</v>
      </c>
      <c r="J81" s="97"/>
      <c r="K81" s="97"/>
    </row>
    <row r="82" spans="1:11" ht="13.5" thickBot="1">
      <c r="A82" s="28">
        <v>66</v>
      </c>
      <c r="B82" s="49" t="s">
        <v>68</v>
      </c>
      <c r="C82" s="89">
        <f>C33-C80</f>
        <v>-161164.90999999997</v>
      </c>
      <c r="D82" s="48">
        <f>F82-C82</f>
        <v>143554.25399999999</v>
      </c>
      <c r="E82" s="48"/>
      <c r="F82" s="78">
        <f>F33-F80</f>
        <v>-17610.655999999995</v>
      </c>
      <c r="G82" s="48">
        <f>I82-F82</f>
        <v>-3675.8900000000031</v>
      </c>
      <c r="H82" s="48"/>
      <c r="I82" s="78">
        <f>I33-I80</f>
        <v>-21286.545999999998</v>
      </c>
      <c r="J82" s="172"/>
      <c r="K82" s="172"/>
    </row>
    <row r="83" spans="1:11" ht="13.5" thickTop="1">
      <c r="B83" s="29"/>
      <c r="C83" s="85" t="s">
        <v>119</v>
      </c>
      <c r="D83" s="30" t="s">
        <v>119</v>
      </c>
      <c r="E83" s="30" t="s">
        <v>119</v>
      </c>
      <c r="F83" s="75" t="s">
        <v>119</v>
      </c>
      <c r="G83" s="30" t="s">
        <v>119</v>
      </c>
      <c r="H83" s="30" t="s">
        <v>119</v>
      </c>
      <c r="I83" s="75" t="s">
        <v>119</v>
      </c>
      <c r="J83" s="97"/>
      <c r="K83" s="97"/>
    </row>
    <row r="84" spans="1:11">
      <c r="A84" s="22">
        <v>67</v>
      </c>
      <c r="B84" t="s">
        <v>50</v>
      </c>
      <c r="C84" s="81"/>
      <c r="D84" s="1"/>
      <c r="E84" s="1"/>
      <c r="F84" s="73">
        <f>D84+C84</f>
        <v>0</v>
      </c>
      <c r="G84" s="1"/>
      <c r="H84" s="1"/>
      <c r="I84" s="73">
        <f>G84+F84</f>
        <v>0</v>
      </c>
      <c r="J84" s="97"/>
      <c r="K84" s="97"/>
    </row>
    <row r="85" spans="1:11">
      <c r="A85" s="22">
        <v>68</v>
      </c>
      <c r="B85" t="s">
        <v>96</v>
      </c>
      <c r="C85" s="84"/>
      <c r="D85" s="33"/>
      <c r="E85" s="33"/>
      <c r="F85" s="74">
        <f>D85+C85</f>
        <v>0</v>
      </c>
      <c r="G85" s="33"/>
      <c r="H85" s="33"/>
      <c r="I85" s="74">
        <f>G85+F85</f>
        <v>0</v>
      </c>
      <c r="J85" s="158"/>
      <c r="K85" s="158"/>
    </row>
    <row r="86" spans="1:11">
      <c r="C86" s="85" t="s">
        <v>119</v>
      </c>
      <c r="D86" s="30" t="s">
        <v>119</v>
      </c>
      <c r="E86" s="30" t="s">
        <v>119</v>
      </c>
      <c r="F86" s="75" t="s">
        <v>119</v>
      </c>
      <c r="G86" s="30" t="s">
        <v>119</v>
      </c>
      <c r="H86" s="30" t="s">
        <v>119</v>
      </c>
      <c r="I86" s="75" t="s">
        <v>119</v>
      </c>
      <c r="J86" s="97"/>
      <c r="K86" s="97"/>
    </row>
    <row r="87" spans="1:11" ht="13.5" thickBot="1">
      <c r="A87" s="22">
        <v>69</v>
      </c>
      <c r="B87" t="s">
        <v>99</v>
      </c>
      <c r="C87" s="86">
        <f>SUM(C84:C86)</f>
        <v>0</v>
      </c>
      <c r="D87" s="42">
        <f>F87-C87</f>
        <v>0</v>
      </c>
      <c r="E87" s="42"/>
      <c r="F87" s="76">
        <f>SUM(F84:F86)</f>
        <v>0</v>
      </c>
      <c r="G87" s="42">
        <f>SUM(G84:G86)</f>
        <v>0</v>
      </c>
      <c r="H87" s="42"/>
      <c r="I87" s="76">
        <f>SUM(I84:I86)</f>
        <v>0</v>
      </c>
      <c r="J87" s="172"/>
      <c r="K87" s="172"/>
    </row>
    <row r="88" spans="1:11" ht="13.5" thickTop="1">
      <c r="C88" s="85" t="s">
        <v>119</v>
      </c>
      <c r="D88" s="30" t="s">
        <v>119</v>
      </c>
      <c r="E88" s="30" t="s">
        <v>119</v>
      </c>
      <c r="F88" s="75" t="s">
        <v>119</v>
      </c>
      <c r="G88" s="30" t="s">
        <v>119</v>
      </c>
      <c r="H88" s="30" t="s">
        <v>119</v>
      </c>
      <c r="I88" s="75" t="s">
        <v>119</v>
      </c>
      <c r="J88" s="97"/>
      <c r="K88" s="97"/>
    </row>
    <row r="89" spans="1:11" ht="13.5" thickBot="1">
      <c r="A89" s="22">
        <v>70</v>
      </c>
      <c r="B89" s="49" t="s">
        <v>63</v>
      </c>
      <c r="C89" s="89">
        <f>C82-C87</f>
        <v>-161164.90999999997</v>
      </c>
      <c r="D89" s="48">
        <f>F89-C89</f>
        <v>143554.25399999999</v>
      </c>
      <c r="E89" s="48"/>
      <c r="F89" s="78">
        <f>F82-F87</f>
        <v>-17610.655999999995</v>
      </c>
      <c r="G89" s="48">
        <f>I89-F89</f>
        <v>-3675.8900000000031</v>
      </c>
      <c r="H89" s="48"/>
      <c r="I89" s="78">
        <f>I82-I87</f>
        <v>-21286.545999999998</v>
      </c>
      <c r="J89" s="172"/>
      <c r="K89" s="172"/>
    </row>
    <row r="90" spans="1:11" ht="13.5" thickTop="1">
      <c r="B90" s="29"/>
      <c r="C90" s="85"/>
      <c r="D90" s="30"/>
      <c r="E90" s="30"/>
      <c r="F90" s="75"/>
      <c r="G90" s="30"/>
      <c r="H90" s="30"/>
      <c r="I90" s="75"/>
      <c r="J90" s="97"/>
      <c r="K90" s="97"/>
    </row>
    <row r="91" spans="1:11">
      <c r="B91" s="43" t="s">
        <v>70</v>
      </c>
      <c r="C91" s="81"/>
      <c r="D91" s="1"/>
      <c r="E91" s="1"/>
      <c r="F91" s="73"/>
      <c r="G91" s="1"/>
      <c r="H91" s="1"/>
      <c r="I91" s="73"/>
      <c r="J91" s="97"/>
      <c r="K91" s="97"/>
    </row>
    <row r="92" spans="1:11">
      <c r="A92" s="22">
        <v>71</v>
      </c>
      <c r="B92" t="s">
        <v>56</v>
      </c>
      <c r="C92" s="81">
        <v>-30</v>
      </c>
      <c r="D92" s="1"/>
      <c r="E92" s="1"/>
      <c r="F92" s="73">
        <f>D92+C92</f>
        <v>-30</v>
      </c>
      <c r="G92" s="1"/>
      <c r="H92" s="1"/>
      <c r="I92" s="73">
        <f>G92+F92</f>
        <v>-30</v>
      </c>
      <c r="J92" s="97"/>
      <c r="K92" s="169">
        <f>I92</f>
        <v>-30</v>
      </c>
    </row>
    <row r="93" spans="1:11">
      <c r="A93" s="22">
        <v>72</v>
      </c>
      <c r="B93" t="s">
        <v>57</v>
      </c>
      <c r="C93" s="84">
        <v>8913.5499999999993</v>
      </c>
      <c r="D93" s="33">
        <f>-C93</f>
        <v>-8913.5499999999993</v>
      </c>
      <c r="E93" s="33"/>
      <c r="F93" s="74">
        <f>D93+C93</f>
        <v>0</v>
      </c>
      <c r="G93" s="33"/>
      <c r="H93" s="33"/>
      <c r="I93" s="74">
        <f>G93+F93</f>
        <v>0</v>
      </c>
      <c r="J93" s="158"/>
      <c r="K93" s="158"/>
    </row>
    <row r="94" spans="1:11">
      <c r="C94" s="85" t="s">
        <v>119</v>
      </c>
      <c r="D94" s="30" t="s">
        <v>119</v>
      </c>
      <c r="E94" s="30" t="s">
        <v>119</v>
      </c>
      <c r="F94" s="75" t="s">
        <v>119</v>
      </c>
      <c r="G94" s="30" t="s">
        <v>119</v>
      </c>
      <c r="H94" s="30" t="s">
        <v>119</v>
      </c>
      <c r="I94" s="75" t="s">
        <v>119</v>
      </c>
      <c r="J94" s="97"/>
      <c r="K94" s="97"/>
    </row>
    <row r="95" spans="1:11" ht="13.5" thickBot="1">
      <c r="A95" s="47">
        <v>73</v>
      </c>
      <c r="B95" s="43" t="s">
        <v>104</v>
      </c>
      <c r="C95" s="86">
        <f>SUM(C92:C94)</f>
        <v>8883.5499999999993</v>
      </c>
      <c r="D95" s="42">
        <f>F95-C95</f>
        <v>-8913.5499999999993</v>
      </c>
      <c r="E95" s="42"/>
      <c r="F95" s="76">
        <f>SUM(F92:F94)</f>
        <v>-30</v>
      </c>
      <c r="G95" s="42">
        <f>I95-F95</f>
        <v>0</v>
      </c>
      <c r="H95" s="42"/>
      <c r="I95" s="76">
        <f>SUM(I92:I94)</f>
        <v>-30</v>
      </c>
      <c r="J95" s="172"/>
      <c r="K95" s="172"/>
    </row>
    <row r="96" spans="1:11" ht="14.25" thickTop="1" thickBot="1">
      <c r="A96" s="28"/>
      <c r="B96" s="29"/>
      <c r="C96" s="85" t="s">
        <v>119</v>
      </c>
      <c r="D96" s="30" t="s">
        <v>119</v>
      </c>
      <c r="E96" s="30" t="s">
        <v>119</v>
      </c>
      <c r="F96" s="75" t="s">
        <v>119</v>
      </c>
      <c r="G96" s="30" t="s">
        <v>119</v>
      </c>
      <c r="H96" s="30" t="s">
        <v>119</v>
      </c>
      <c r="I96" s="75" t="s">
        <v>119</v>
      </c>
      <c r="J96" s="97"/>
      <c r="K96" s="97"/>
    </row>
    <row r="97" spans="1:12" ht="13.5" thickBot="1">
      <c r="A97" s="50">
        <v>74</v>
      </c>
      <c r="B97" s="51" t="s">
        <v>134</v>
      </c>
      <c r="C97" s="87">
        <f>C89-C95</f>
        <v>-170048.45999999996</v>
      </c>
      <c r="D97" s="46">
        <f>F97-C97</f>
        <v>152467.80399999997</v>
      </c>
      <c r="E97" s="46"/>
      <c r="F97" s="77">
        <f>F89-F95</f>
        <v>-17580.655999999995</v>
      </c>
      <c r="G97" s="46">
        <f>I97-F97</f>
        <v>-3675.8900000000031</v>
      </c>
      <c r="H97" s="46"/>
      <c r="I97" s="77">
        <f>I89-I95</f>
        <v>-21256.545999999998</v>
      </c>
      <c r="J97" s="179">
        <f>SUM(J15:J96)</f>
        <v>27720.385999999995</v>
      </c>
      <c r="K97" s="176">
        <f>SUM(K15:K96)</f>
        <v>6085.21</v>
      </c>
      <c r="L97" s="164" t="s">
        <v>119</v>
      </c>
    </row>
    <row r="98" spans="1:12">
      <c r="A98" s="28"/>
      <c r="B98" s="29"/>
      <c r="C98" s="30" t="s">
        <v>119</v>
      </c>
      <c r="D98" s="30" t="s">
        <v>119</v>
      </c>
      <c r="E98" s="30" t="s">
        <v>119</v>
      </c>
      <c r="F98" s="30" t="s">
        <v>119</v>
      </c>
    </row>
    <row r="99" spans="1:12">
      <c r="B99" t="s">
        <v>180</v>
      </c>
      <c r="D99" s="1"/>
      <c r="E99" s="1"/>
    </row>
    <row r="100" spans="1:12">
      <c r="B100" s="64" t="s">
        <v>152</v>
      </c>
      <c r="D100" s="1"/>
      <c r="E100" s="1"/>
    </row>
    <row r="101" spans="1:12">
      <c r="B101" s="63" t="s">
        <v>150</v>
      </c>
      <c r="D101" s="1"/>
      <c r="E101" s="1"/>
    </row>
    <row r="102" spans="1:12">
      <c r="B102" s="63" t="s">
        <v>151</v>
      </c>
      <c r="D102" s="1"/>
      <c r="E102" s="1"/>
    </row>
    <row r="103" spans="1:12">
      <c r="B103" s="63" t="s">
        <v>161</v>
      </c>
      <c r="D103" s="1"/>
      <c r="E103" s="1"/>
    </row>
    <row r="104" spans="1:12">
      <c r="B104" s="62" t="s">
        <v>123</v>
      </c>
      <c r="D104" s="1"/>
      <c r="E104" s="1"/>
    </row>
    <row r="105" spans="1:12">
      <c r="B105" s="62" t="s">
        <v>124</v>
      </c>
      <c r="D105" s="1"/>
      <c r="E105" s="1"/>
    </row>
    <row r="106" spans="1:12">
      <c r="B106" s="62" t="s">
        <v>135</v>
      </c>
    </row>
    <row r="107" spans="1:12">
      <c r="B107" s="62" t="s">
        <v>143</v>
      </c>
    </row>
    <row r="108" spans="1:12">
      <c r="B108" s="62" t="s">
        <v>144</v>
      </c>
    </row>
    <row r="109" spans="1:12">
      <c r="B109" s="65"/>
    </row>
    <row r="110" spans="1:12">
      <c r="B110" s="65"/>
    </row>
    <row r="111" spans="1:12">
      <c r="B111" s="65"/>
    </row>
    <row r="112" spans="1:12">
      <c r="B112" s="65"/>
    </row>
    <row r="113" spans="2:2">
      <c r="B113" s="65"/>
    </row>
    <row r="114" spans="2:2">
      <c r="B114" s="65"/>
    </row>
  </sheetData>
  <phoneticPr fontId="3" type="noConversion"/>
  <pageMargins left="0.75" right="0.75" top="0.76" bottom="0.82" header="0.5" footer="0.5"/>
  <pageSetup scale="68" fitToHeight="4" orientation="portrait" verticalDpi="0" r:id="rId1"/>
  <headerFooter alignWithMargins="0">
    <oddFooter>&amp;L&amp;"Arial,Bold"&amp;8&amp;F - &amp;D&amp;R&amp;P of &amp;N</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12"/>
  </sheetPr>
  <dimension ref="A1:G44"/>
  <sheetViews>
    <sheetView workbookViewId="0">
      <selection activeCell="D1" sqref="D1:D3"/>
    </sheetView>
  </sheetViews>
  <sheetFormatPr defaultRowHeight="12.75"/>
  <cols>
    <col min="1" max="1" width="3.28515625" style="22" customWidth="1"/>
    <col min="2" max="2" width="42.140625" customWidth="1"/>
    <col min="3" max="3" width="12.140625" customWidth="1"/>
    <col min="4" max="4" width="15" customWidth="1"/>
    <col min="5" max="5" width="3.85546875" customWidth="1"/>
    <col min="6" max="6" width="12.140625" customWidth="1"/>
    <col min="7" max="7" width="2.28515625" customWidth="1"/>
    <col min="8" max="8" width="9.42578125" customWidth="1"/>
    <col min="9" max="9" width="8.7109375" customWidth="1"/>
    <col min="10" max="10" width="9.42578125" customWidth="1"/>
    <col min="11" max="11" width="12" customWidth="1"/>
  </cols>
  <sheetData>
    <row r="1" spans="1:6">
      <c r="C1" s="1"/>
      <c r="D1" s="43" t="s">
        <v>173</v>
      </c>
    </row>
    <row r="2" spans="1:6">
      <c r="C2" s="1"/>
      <c r="D2" s="43" t="s">
        <v>138</v>
      </c>
    </row>
    <row r="3" spans="1:6">
      <c r="C3" s="1"/>
      <c r="D3" s="43" t="s">
        <v>140</v>
      </c>
    </row>
    <row r="4" spans="1:6">
      <c r="B4" t="s">
        <v>119</v>
      </c>
      <c r="C4" s="1"/>
      <c r="D4" s="25"/>
      <c r="E4" s="25"/>
      <c r="F4" s="1"/>
    </row>
    <row r="5" spans="1:6">
      <c r="C5" s="1"/>
      <c r="D5" s="10"/>
      <c r="E5" s="10"/>
      <c r="F5" s="12"/>
    </row>
    <row r="6" spans="1:6">
      <c r="C6" s="1"/>
      <c r="D6" s="10"/>
      <c r="E6" s="10"/>
      <c r="F6" s="1"/>
    </row>
    <row r="7" spans="1:6">
      <c r="A7" s="4" t="s">
        <v>14</v>
      </c>
      <c r="B7" s="160" t="s">
        <v>182</v>
      </c>
      <c r="C7" s="16"/>
      <c r="D7" s="16"/>
      <c r="E7" s="16"/>
      <c r="F7" s="16"/>
    </row>
    <row r="8" spans="1:6">
      <c r="A8" s="4" t="s">
        <v>82</v>
      </c>
      <c r="B8" s="14"/>
      <c r="C8" s="16"/>
      <c r="D8" s="16"/>
      <c r="E8" s="16"/>
      <c r="F8" s="16"/>
    </row>
    <row r="9" spans="1:6">
      <c r="A9" s="160" t="s">
        <v>183</v>
      </c>
      <c r="B9" s="14"/>
      <c r="C9" s="14"/>
      <c r="D9" s="14"/>
      <c r="E9" s="14"/>
      <c r="F9" s="16"/>
    </row>
    <row r="10" spans="1:6">
      <c r="B10" s="14"/>
      <c r="C10" s="14"/>
      <c r="D10" s="14"/>
      <c r="E10" s="14"/>
      <c r="F10" s="16"/>
    </row>
    <row r="11" spans="1:6">
      <c r="C11" s="17" t="s">
        <v>31</v>
      </c>
      <c r="D11" s="14"/>
      <c r="E11" s="14"/>
      <c r="F11" s="1" t="s">
        <v>47</v>
      </c>
    </row>
    <row r="12" spans="1:6">
      <c r="C12" t="s">
        <v>77</v>
      </c>
      <c r="D12" s="14"/>
      <c r="E12" s="14"/>
      <c r="F12" t="s">
        <v>77</v>
      </c>
    </row>
    <row r="13" spans="1:6">
      <c r="A13" s="26"/>
      <c r="B13" s="11" t="s">
        <v>46</v>
      </c>
      <c r="C13" s="19" t="s">
        <v>81</v>
      </c>
      <c r="D13" s="19" t="s">
        <v>19</v>
      </c>
      <c r="E13" s="19"/>
      <c r="F13" s="20" t="s">
        <v>81</v>
      </c>
    </row>
    <row r="14" spans="1:6">
      <c r="F14" s="1"/>
    </row>
    <row r="15" spans="1:6">
      <c r="A15" s="22">
        <v>1</v>
      </c>
      <c r="B15" t="s">
        <v>113</v>
      </c>
      <c r="C15" s="1">
        <v>2189562</v>
      </c>
      <c r="D15" s="1">
        <f>-C15*90%</f>
        <v>-1970605.8</v>
      </c>
      <c r="E15" s="1"/>
      <c r="F15" s="1">
        <f>C15+D15</f>
        <v>218956.19999999995</v>
      </c>
    </row>
    <row r="16" spans="1:6">
      <c r="A16" s="22">
        <v>2</v>
      </c>
      <c r="B16" t="s">
        <v>17</v>
      </c>
      <c r="C16" s="1">
        <f>--104992</f>
        <v>104992</v>
      </c>
      <c r="D16" s="1">
        <f>-C16*90%</f>
        <v>-94492.800000000003</v>
      </c>
      <c r="E16" s="58" t="s">
        <v>121</v>
      </c>
      <c r="F16" s="1">
        <f>C16+D16</f>
        <v>10499.199999999997</v>
      </c>
    </row>
    <row r="17" spans="1:7">
      <c r="C17" s="33">
        <v>0</v>
      </c>
      <c r="D17" s="33">
        <v>0</v>
      </c>
      <c r="E17" s="33"/>
      <c r="F17" s="33">
        <f>C17+D17</f>
        <v>0</v>
      </c>
    </row>
    <row r="18" spans="1:7" ht="13.5" thickBot="1">
      <c r="A18" s="22">
        <v>3</v>
      </c>
      <c r="B18" t="s">
        <v>64</v>
      </c>
      <c r="C18" s="146">
        <f>SUM(C15:C17)</f>
        <v>2294554</v>
      </c>
      <c r="D18" s="146">
        <f>SUM(D15:D17)</f>
        <v>-2065098.6</v>
      </c>
      <c r="E18" s="146"/>
      <c r="F18" s="146">
        <f>SUM(F15:F17)</f>
        <v>229455.39999999997</v>
      </c>
    </row>
    <row r="19" spans="1:7" ht="13.5" thickTop="1">
      <c r="C19" s="1" t="s">
        <v>12</v>
      </c>
      <c r="D19" s="1" t="s">
        <v>119</v>
      </c>
      <c r="E19" s="1"/>
      <c r="F19" s="1" t="s">
        <v>119</v>
      </c>
    </row>
    <row r="20" spans="1:7">
      <c r="A20" s="22">
        <v>4</v>
      </c>
      <c r="B20" t="s">
        <v>43</v>
      </c>
      <c r="C20" s="1" t="s">
        <v>119</v>
      </c>
      <c r="D20" s="1" t="s">
        <v>119</v>
      </c>
      <c r="E20" s="1"/>
      <c r="F20" s="1" t="s">
        <v>119</v>
      </c>
    </row>
    <row r="21" spans="1:7">
      <c r="A21" s="22">
        <v>5</v>
      </c>
      <c r="B21" t="s">
        <v>42</v>
      </c>
      <c r="C21" s="1">
        <v>0</v>
      </c>
      <c r="D21" s="1">
        <v>0</v>
      </c>
      <c r="E21" s="1"/>
      <c r="F21" s="1">
        <f>D21+C21</f>
        <v>0</v>
      </c>
    </row>
    <row r="22" spans="1:7">
      <c r="A22" s="22">
        <v>6</v>
      </c>
      <c r="B22" t="s">
        <v>16</v>
      </c>
      <c r="C22" s="1">
        <v>0</v>
      </c>
      <c r="D22" s="1">
        <v>0</v>
      </c>
      <c r="E22" s="1"/>
      <c r="F22" s="1">
        <f>C22+D22</f>
        <v>0</v>
      </c>
    </row>
    <row r="23" spans="1:7">
      <c r="A23" s="134">
        <v>7</v>
      </c>
      <c r="B23" s="137" t="s">
        <v>27</v>
      </c>
      <c r="C23" s="138">
        <f ca="1">'INCOME STMT'!C69</f>
        <v>118877.84999999998</v>
      </c>
      <c r="D23" s="138">
        <f>D40</f>
        <v>-11171.491643835614</v>
      </c>
      <c r="E23" s="144" t="s">
        <v>122</v>
      </c>
      <c r="F23" s="138">
        <f>F40</f>
        <v>3484.6816438356163</v>
      </c>
    </row>
    <row r="24" spans="1:7">
      <c r="B24" s="29"/>
      <c r="C24" s="30" t="s">
        <v>119</v>
      </c>
      <c r="D24" s="30" t="s">
        <v>119</v>
      </c>
      <c r="E24" s="30"/>
      <c r="F24" s="30" t="s">
        <v>119</v>
      </c>
      <c r="G24" s="29"/>
    </row>
    <row r="25" spans="1:7" ht="13.5" thickBot="1">
      <c r="A25" s="22">
        <v>8</v>
      </c>
      <c r="B25" s="29" t="s">
        <v>65</v>
      </c>
      <c r="C25" s="42">
        <f>SUM(C21:C24)</f>
        <v>118877.84999999998</v>
      </c>
      <c r="D25" s="42">
        <f>SUM(D20:D24)</f>
        <v>-11171.491643835614</v>
      </c>
      <c r="E25" s="42"/>
      <c r="F25" s="42">
        <f>SUM(F21:F23)</f>
        <v>3484.6816438356163</v>
      </c>
      <c r="G25" s="29"/>
    </row>
    <row r="26" spans="1:7" ht="14.45" customHeight="1" thickTop="1" thickBot="1">
      <c r="A26" s="28"/>
      <c r="B26" s="29"/>
      <c r="C26" s="145" t="s">
        <v>119</v>
      </c>
      <c r="D26" s="145" t="s">
        <v>119</v>
      </c>
      <c r="E26" s="30"/>
      <c r="F26" s="145" t="s">
        <v>119</v>
      </c>
    </row>
    <row r="27" spans="1:7" ht="13.5" thickBot="1">
      <c r="A27" s="130">
        <v>9</v>
      </c>
      <c r="B27" s="131" t="s">
        <v>106</v>
      </c>
      <c r="C27" s="132">
        <f>C25+C18</f>
        <v>2413431.85</v>
      </c>
      <c r="D27" s="132">
        <f>D25+D18</f>
        <v>-2076270.0916438357</v>
      </c>
      <c r="E27" s="132"/>
      <c r="F27" s="133">
        <f>F25+F18</f>
        <v>232940.08164383558</v>
      </c>
      <c r="G27" s="29"/>
    </row>
    <row r="28" spans="1:7">
      <c r="A28" s="28"/>
      <c r="B28" s="29"/>
      <c r="C28" s="30" t="s">
        <v>119</v>
      </c>
      <c r="D28" s="30" t="s">
        <v>119</v>
      </c>
      <c r="E28" s="30"/>
      <c r="F28" s="30" t="s">
        <v>119</v>
      </c>
    </row>
    <row r="29" spans="1:7">
      <c r="C29" s="1"/>
      <c r="D29" s="1" t="s">
        <v>119</v>
      </c>
      <c r="E29" s="1"/>
      <c r="F29" s="1" t="s">
        <v>119</v>
      </c>
    </row>
    <row r="30" spans="1:7">
      <c r="C30" s="1"/>
      <c r="D30" s="1"/>
      <c r="E30" s="1"/>
      <c r="F30" s="1"/>
    </row>
    <row r="31" spans="1:7">
      <c r="C31" s="1"/>
      <c r="D31" s="1"/>
      <c r="E31" s="1"/>
      <c r="F31" s="1"/>
    </row>
    <row r="32" spans="1:7">
      <c r="C32" s="1" t="s">
        <v>119</v>
      </c>
      <c r="D32" s="1" t="s">
        <v>119</v>
      </c>
      <c r="E32" s="1"/>
      <c r="F32" s="1" t="s">
        <v>119</v>
      </c>
    </row>
    <row r="33" spans="1:7">
      <c r="C33" s="1"/>
      <c r="D33" s="1"/>
      <c r="E33" s="1"/>
      <c r="F33" s="1"/>
    </row>
    <row r="34" spans="1:7">
      <c r="A34" s="134" t="s">
        <v>10</v>
      </c>
      <c r="B34" s="135" t="s">
        <v>28</v>
      </c>
      <c r="C34" s="136"/>
      <c r="D34" s="136"/>
      <c r="E34" s="136"/>
      <c r="F34" s="136"/>
    </row>
    <row r="35" spans="1:7">
      <c r="A35" s="134">
        <v>10</v>
      </c>
      <c r="B35" s="137" t="s">
        <v>102</v>
      </c>
      <c r="C35" s="136">
        <f ca="1">'INCOME STMT'!C69</f>
        <v>118877.84999999998</v>
      </c>
      <c r="D35" s="136">
        <f ca="1">'INCOME STMT'!D69+'INCOME STMT'!G69</f>
        <v>-90613.209999999977</v>
      </c>
      <c r="E35" s="136"/>
      <c r="F35" s="136">
        <f ca="1">'INCOME STMT'!F69</f>
        <v>24588.75</v>
      </c>
    </row>
    <row r="36" spans="1:7">
      <c r="A36" s="134">
        <v>11</v>
      </c>
      <c r="B36" s="137" t="s">
        <v>59</v>
      </c>
      <c r="C36" s="136">
        <v>0</v>
      </c>
      <c r="D36" s="136">
        <v>0</v>
      </c>
      <c r="E36" s="136"/>
      <c r="F36" s="136">
        <f>D36+C36</f>
        <v>0</v>
      </c>
    </row>
    <row r="37" spans="1:7">
      <c r="A37" s="134"/>
      <c r="B37" s="137"/>
      <c r="C37" s="136" t="s">
        <v>12</v>
      </c>
      <c r="D37" s="136" t="s">
        <v>12</v>
      </c>
      <c r="E37" s="136"/>
      <c r="F37" s="136" t="s">
        <v>12</v>
      </c>
    </row>
    <row r="38" spans="1:7">
      <c r="A38" s="134">
        <v>12</v>
      </c>
      <c r="B38" s="137" t="s">
        <v>18</v>
      </c>
      <c r="C38" s="138">
        <f>SUM(C35:C37)</f>
        <v>118877.84999999998</v>
      </c>
      <c r="D38" s="138">
        <f>SUM(D35:D37)</f>
        <v>-90613.209999999977</v>
      </c>
      <c r="E38" s="138"/>
      <c r="F38" s="138">
        <f>SUM(F35:F37)</f>
        <v>24588.75</v>
      </c>
    </row>
    <row r="39" spans="1:7" ht="13.5" thickBot="1">
      <c r="A39" s="134"/>
      <c r="B39" s="137"/>
      <c r="C39" s="139"/>
      <c r="D39" s="139"/>
      <c r="E39" s="139"/>
      <c r="F39" s="139"/>
    </row>
    <row r="40" spans="1:7" ht="13.5" thickBot="1">
      <c r="A40" s="134">
        <v>13</v>
      </c>
      <c r="B40" s="140" t="s">
        <v>60</v>
      </c>
      <c r="C40" s="141">
        <f>C38*45/365</f>
        <v>14656.17328767123</v>
      </c>
      <c r="D40" s="142">
        <f>D38*45/365</f>
        <v>-11171.491643835614</v>
      </c>
      <c r="E40" s="142"/>
      <c r="F40" s="143">
        <f>C40+D40</f>
        <v>3484.6816438356163</v>
      </c>
      <c r="G40" s="29"/>
    </row>
    <row r="41" spans="1:7">
      <c r="C41" s="30"/>
      <c r="D41" s="30"/>
      <c r="E41" s="30"/>
      <c r="F41" s="30"/>
    </row>
    <row r="42" spans="1:7">
      <c r="B42" s="64" t="s">
        <v>165</v>
      </c>
    </row>
    <row r="43" spans="1:7">
      <c r="B43" t="s">
        <v>126</v>
      </c>
    </row>
    <row r="44" spans="1:7">
      <c r="B44" s="1" t="s">
        <v>127</v>
      </c>
    </row>
  </sheetData>
  <phoneticPr fontId="3" type="noConversion"/>
  <pageMargins left="0.75" right="0.75" top="0.73" bottom="0.81" header="0.5" footer="0.5"/>
  <pageSetup orientation="portrait" verticalDpi="0" r:id="rId1"/>
  <headerFooter alignWithMargins="0">
    <oddFooter>&amp;L&amp;"Arial,Bold"&amp;8&amp;F - &amp;D</oddFooter>
  </headerFooter>
</worksheet>
</file>

<file path=xl/worksheets/sheet3.xml><?xml version="1.0" encoding="utf-8"?>
<worksheet xmlns="http://schemas.openxmlformats.org/spreadsheetml/2006/main" xmlns:r="http://schemas.openxmlformats.org/officeDocument/2006/relationships">
  <sheetPr enableFormatConditionsCalculation="0">
    <tabColor indexed="13"/>
  </sheetPr>
  <dimension ref="A1:F53"/>
  <sheetViews>
    <sheetView topLeftCell="A12" workbookViewId="0">
      <selection activeCell="E31" sqref="E31"/>
    </sheetView>
  </sheetViews>
  <sheetFormatPr defaultRowHeight="12.75"/>
  <cols>
    <col min="1" max="1" width="3.28515625" style="17" customWidth="1"/>
    <col min="2" max="2" width="38.28515625" customWidth="1"/>
    <col min="3" max="3" width="13.140625" style="1" customWidth="1"/>
    <col min="4" max="4" width="8.7109375" customWidth="1"/>
    <col min="5" max="5" width="12.28515625" customWidth="1"/>
    <col min="6" max="6" width="8.5703125" customWidth="1"/>
  </cols>
  <sheetData>
    <row r="1" spans="1:5">
      <c r="E1" s="43" t="s">
        <v>173</v>
      </c>
    </row>
    <row r="2" spans="1:5">
      <c r="E2" s="43" t="s">
        <v>138</v>
      </c>
    </row>
    <row r="3" spans="1:5">
      <c r="E3" s="43" t="s">
        <v>141</v>
      </c>
    </row>
    <row r="4" spans="1:5">
      <c r="B4" t="s">
        <v>119</v>
      </c>
      <c r="C4" s="6"/>
    </row>
    <row r="5" spans="1:5">
      <c r="B5" s="22"/>
    </row>
    <row r="6" spans="1:5">
      <c r="B6" s="22"/>
      <c r="C6" s="10"/>
    </row>
    <row r="7" spans="1:5">
      <c r="A7" s="160" t="s">
        <v>182</v>
      </c>
      <c r="B7" s="14"/>
      <c r="C7" s="16"/>
      <c r="D7" s="14"/>
      <c r="E7" s="14"/>
    </row>
    <row r="8" spans="1:5">
      <c r="A8" s="4" t="s">
        <v>90</v>
      </c>
      <c r="B8" s="14"/>
      <c r="C8" s="16"/>
      <c r="D8" s="14"/>
      <c r="E8" s="14"/>
    </row>
    <row r="9" spans="1:5">
      <c r="A9" s="160" t="s">
        <v>183</v>
      </c>
      <c r="B9" s="14"/>
      <c r="C9" s="16"/>
      <c r="D9" s="14"/>
      <c r="E9" s="14"/>
    </row>
    <row r="10" spans="1:5" ht="13.5" thickBot="1">
      <c r="A10" s="19"/>
      <c r="B10" s="11"/>
      <c r="C10" s="20"/>
      <c r="D10" s="11"/>
      <c r="E10" s="11"/>
    </row>
    <row r="11" spans="1:5" ht="13.5" thickTop="1">
      <c r="A11" s="22"/>
    </row>
    <row r="12" spans="1:5">
      <c r="A12" s="27"/>
      <c r="B12" s="21" t="s">
        <v>46</v>
      </c>
    </row>
    <row r="13" spans="1:5">
      <c r="A13" s="22"/>
    </row>
    <row r="14" spans="1:5">
      <c r="A14" s="22">
        <v>1</v>
      </c>
      <c r="B14" s="56" t="s">
        <v>163</v>
      </c>
      <c r="C14" s="2">
        <f ca="1">RATEBASE!F27</f>
        <v>232940.08164383558</v>
      </c>
    </row>
    <row r="15" spans="1:5">
      <c r="A15" s="91">
        <v>2</v>
      </c>
      <c r="B15" s="97" t="s">
        <v>80</v>
      </c>
      <c r="C15" s="95">
        <f>F34</f>
        <v>0</v>
      </c>
      <c r="D15" t="s">
        <v>10</v>
      </c>
      <c r="E15" s="15" t="s">
        <v>119</v>
      </c>
    </row>
    <row r="16" spans="1:5">
      <c r="A16" s="22"/>
      <c r="C16" s="23" t="s">
        <v>119</v>
      </c>
      <c r="D16" t="s">
        <v>119</v>
      </c>
      <c r="E16" s="15" t="s">
        <v>119</v>
      </c>
    </row>
    <row r="17" spans="1:6">
      <c r="A17" s="22">
        <v>3</v>
      </c>
      <c r="B17" t="s">
        <v>87</v>
      </c>
      <c r="C17" s="1">
        <f>C14*C15</f>
        <v>0</v>
      </c>
      <c r="D17" t="s">
        <v>119</v>
      </c>
      <c r="E17" s="35" t="s">
        <v>119</v>
      </c>
    </row>
    <row r="18" spans="1:6">
      <c r="A18" s="108">
        <v>4</v>
      </c>
      <c r="B18" s="106" t="s">
        <v>98</v>
      </c>
      <c r="C18" s="73">
        <f>C17*C42</f>
        <v>0</v>
      </c>
      <c r="D18" t="s">
        <v>11</v>
      </c>
      <c r="E18" s="35" t="s">
        <v>119</v>
      </c>
    </row>
    <row r="19" spans="1:6">
      <c r="A19" s="22"/>
      <c r="C19" s="1" t="s">
        <v>119</v>
      </c>
      <c r="D19" t="s">
        <v>119</v>
      </c>
      <c r="E19" s="15" t="s">
        <v>119</v>
      </c>
    </row>
    <row r="20" spans="1:6">
      <c r="A20" s="22">
        <v>5</v>
      </c>
      <c r="B20" t="s">
        <v>107</v>
      </c>
      <c r="C20" s="1">
        <f>C18+C17</f>
        <v>0</v>
      </c>
      <c r="D20" s="1" t="s">
        <v>119</v>
      </c>
      <c r="E20" s="1" t="s">
        <v>119</v>
      </c>
    </row>
    <row r="21" spans="1:6">
      <c r="A21" s="22"/>
      <c r="E21" s="15" t="s">
        <v>119</v>
      </c>
    </row>
    <row r="22" spans="1:6">
      <c r="A22" s="22">
        <v>6</v>
      </c>
      <c r="B22" t="s">
        <v>67</v>
      </c>
      <c r="C22" s="1">
        <f ca="1">'INCOME STMT'!I80+'INCOME STMT'!I93</f>
        <v>33835.595999999998</v>
      </c>
      <c r="D22" s="10"/>
      <c r="E22" s="35" t="s">
        <v>119</v>
      </c>
    </row>
    <row r="23" spans="1:6">
      <c r="A23" s="22"/>
      <c r="C23" s="1" t="s">
        <v>119</v>
      </c>
      <c r="D23" t="s">
        <v>119</v>
      </c>
      <c r="E23" s="15" t="s">
        <v>119</v>
      </c>
    </row>
    <row r="24" spans="1:6">
      <c r="A24" s="108">
        <v>7</v>
      </c>
      <c r="B24" s="106" t="s">
        <v>91</v>
      </c>
      <c r="C24" s="114">
        <f>C22+C20</f>
        <v>33835.595999999998</v>
      </c>
      <c r="E24" s="36" t="s">
        <v>119</v>
      </c>
    </row>
    <row r="25" spans="1:6">
      <c r="A25" s="22"/>
      <c r="C25" s="1" t="s">
        <v>119</v>
      </c>
      <c r="D25" t="s">
        <v>119</v>
      </c>
      <c r="E25" s="15" t="s">
        <v>119</v>
      </c>
    </row>
    <row r="26" spans="1:6">
      <c r="C26" s="1" t="s">
        <v>119</v>
      </c>
      <c r="D26" t="s">
        <v>119</v>
      </c>
      <c r="E26" s="15" t="s">
        <v>119</v>
      </c>
    </row>
    <row r="27" spans="1:6">
      <c r="C27" t="s">
        <v>119</v>
      </c>
      <c r="D27" t="s">
        <v>119</v>
      </c>
      <c r="E27" s="15" t="s">
        <v>119</v>
      </c>
    </row>
    <row r="28" spans="1:6">
      <c r="A28" s="91" t="s">
        <v>10</v>
      </c>
      <c r="B28" s="92" t="s">
        <v>86</v>
      </c>
      <c r="C28" s="93" t="s">
        <v>162</v>
      </c>
      <c r="D28" s="94"/>
      <c r="E28" s="95"/>
      <c r="F28" s="97" t="s">
        <v>172</v>
      </c>
    </row>
    <row r="29" spans="1:6">
      <c r="A29" s="96"/>
      <c r="B29" s="97"/>
      <c r="C29" s="98" t="s">
        <v>21</v>
      </c>
      <c r="D29" s="99" t="s">
        <v>119</v>
      </c>
      <c r="E29" s="100" t="s">
        <v>119</v>
      </c>
      <c r="F29" s="158"/>
    </row>
    <row r="30" spans="1:6">
      <c r="A30" s="96">
        <v>8</v>
      </c>
      <c r="B30" s="92" t="s">
        <v>30</v>
      </c>
      <c r="C30" s="101">
        <v>-354796</v>
      </c>
      <c r="D30" s="95">
        <f>C30/C34</f>
        <v>1</v>
      </c>
      <c r="E30" s="102">
        <v>0</v>
      </c>
      <c r="F30" s="95">
        <f>E30*D30</f>
        <v>0</v>
      </c>
    </row>
    <row r="31" spans="1:6">
      <c r="A31" s="96">
        <v>9</v>
      </c>
      <c r="B31" s="92" t="s">
        <v>117</v>
      </c>
      <c r="C31" s="101">
        <v>0</v>
      </c>
      <c r="D31" s="95">
        <f>C31/$C$34</f>
        <v>0</v>
      </c>
      <c r="E31" s="95">
        <v>0</v>
      </c>
      <c r="F31" s="95">
        <f>E31*D31</f>
        <v>0</v>
      </c>
    </row>
    <row r="32" spans="1:6">
      <c r="A32" s="96">
        <v>10</v>
      </c>
      <c r="B32" s="92" t="s">
        <v>118</v>
      </c>
      <c r="C32" s="101">
        <v>0</v>
      </c>
      <c r="D32" s="95">
        <f>C32/$C$34</f>
        <v>0</v>
      </c>
      <c r="E32" s="95" t="s">
        <v>119</v>
      </c>
      <c r="F32" s="97"/>
    </row>
    <row r="33" spans="1:6">
      <c r="A33" s="96"/>
      <c r="B33" s="96"/>
      <c r="C33" s="101" t="s">
        <v>12</v>
      </c>
      <c r="D33" s="101" t="s">
        <v>12</v>
      </c>
      <c r="E33" s="101" t="s">
        <v>12</v>
      </c>
      <c r="F33" s="97"/>
    </row>
    <row r="34" spans="1:6" ht="13.5" thickBot="1">
      <c r="A34" s="96"/>
      <c r="B34" s="96" t="s">
        <v>111</v>
      </c>
      <c r="C34" s="103">
        <f>SUM(C30:C33)</f>
        <v>-354796</v>
      </c>
      <c r="D34" s="104">
        <f>SUM(D30:D33)</f>
        <v>1</v>
      </c>
      <c r="E34" s="105"/>
      <c r="F34" s="95">
        <f>SUM(F30:F33)</f>
        <v>0</v>
      </c>
    </row>
    <row r="35" spans="1:6" ht="13.5" thickTop="1"/>
    <row r="36" spans="1:6">
      <c r="A36" s="109"/>
      <c r="B36" s="110" t="s">
        <v>164</v>
      </c>
      <c r="C36" s="73"/>
      <c r="D36" s="106"/>
      <c r="E36" s="106"/>
      <c r="F36" s="106"/>
    </row>
    <row r="37" spans="1:6">
      <c r="A37" s="107" t="s">
        <v>119</v>
      </c>
      <c r="B37" s="109" t="s">
        <v>61</v>
      </c>
      <c r="C37" s="73"/>
      <c r="D37" s="106"/>
      <c r="E37" s="106"/>
      <c r="F37" s="106"/>
    </row>
    <row r="38" spans="1:6">
      <c r="A38" s="109"/>
      <c r="B38" s="106" t="s">
        <v>52</v>
      </c>
      <c r="C38" s="73"/>
      <c r="D38" s="106"/>
      <c r="E38" s="106"/>
      <c r="F38" s="106"/>
    </row>
    <row r="39" spans="1:6">
      <c r="A39" s="109"/>
      <c r="B39" s="109" t="s">
        <v>51</v>
      </c>
      <c r="C39" s="73"/>
      <c r="D39" s="106"/>
      <c r="E39" s="106"/>
      <c r="F39" s="106"/>
    </row>
    <row r="40" spans="1:6">
      <c r="A40" s="109"/>
      <c r="B40" s="109" t="s">
        <v>97</v>
      </c>
      <c r="C40" s="73"/>
      <c r="D40" s="111"/>
      <c r="E40" s="106"/>
      <c r="F40" s="106"/>
    </row>
    <row r="41" spans="1:6">
      <c r="A41" s="109"/>
      <c r="B41" s="109" t="s">
        <v>108</v>
      </c>
      <c r="C41" s="73"/>
      <c r="D41" s="106"/>
      <c r="E41" s="106"/>
      <c r="F41" s="106"/>
    </row>
    <row r="42" spans="1:6" ht="13.5" thickBot="1">
      <c r="A42" s="109"/>
      <c r="B42" s="108" t="s">
        <v>9</v>
      </c>
      <c r="C42" s="112">
        <f>0.2/(1-0.2)</f>
        <v>0.25</v>
      </c>
      <c r="D42" s="106"/>
      <c r="E42" s="106"/>
      <c r="F42" s="106"/>
    </row>
    <row r="43" spans="1:6" ht="13.5" thickBot="1">
      <c r="A43" s="109"/>
      <c r="B43" s="108" t="s">
        <v>8</v>
      </c>
      <c r="C43" s="113">
        <f>C17*C42</f>
        <v>0</v>
      </c>
      <c r="D43" s="106"/>
      <c r="E43" s="106"/>
      <c r="F43" s="106"/>
    </row>
    <row r="53" spans="3:3">
      <c r="C53" s="24"/>
    </row>
  </sheetData>
  <phoneticPr fontId="3" type="noConversion"/>
  <pageMargins left="0.75" right="0.75" top="0.52" bottom="0.64" header="0.5" footer="0.5"/>
  <pageSetup orientation="portrait" verticalDpi="0" r:id="rId1"/>
  <headerFooter alignWithMargins="0">
    <oddFooter>&amp;L&amp;"Arial,Bold"&amp;8&amp;F - &amp;D</oddFooter>
  </headerFooter>
</worksheet>
</file>

<file path=xl/worksheets/sheet4.xml><?xml version="1.0" encoding="utf-8"?>
<worksheet xmlns="http://schemas.openxmlformats.org/spreadsheetml/2006/main" xmlns:r="http://schemas.openxmlformats.org/officeDocument/2006/relationships">
  <sheetPr>
    <tabColor indexed="14"/>
  </sheetPr>
  <dimension ref="A1:J45"/>
  <sheetViews>
    <sheetView zoomScale="90" zoomScaleNormal="90" workbookViewId="0">
      <selection activeCell="I1" sqref="I1"/>
    </sheetView>
  </sheetViews>
  <sheetFormatPr defaultRowHeight="12.75"/>
  <cols>
    <col min="1" max="1" width="3.28515625" style="22" customWidth="1"/>
    <col min="2" max="2" width="39" customWidth="1"/>
    <col min="3" max="3" width="8.5703125" customWidth="1"/>
    <col min="4" max="4" width="12.28515625" customWidth="1"/>
    <col min="5" max="5" width="13.28515625" customWidth="1"/>
    <col min="6" max="6" width="19.28515625" customWidth="1"/>
    <col min="7" max="7" width="15.42578125" customWidth="1"/>
  </cols>
  <sheetData>
    <row r="1" spans="1:10">
      <c r="E1" s="43" t="s">
        <v>173</v>
      </c>
    </row>
    <row r="2" spans="1:10">
      <c r="E2" s="43" t="s">
        <v>138</v>
      </c>
    </row>
    <row r="3" spans="1:10">
      <c r="E3" s="43" t="s">
        <v>142</v>
      </c>
    </row>
    <row r="4" spans="1:10">
      <c r="B4" t="s">
        <v>119</v>
      </c>
      <c r="D4" s="25"/>
    </row>
    <row r="5" spans="1:10">
      <c r="D5" s="10"/>
      <c r="F5" s="8" t="s">
        <v>119</v>
      </c>
    </row>
    <row r="6" spans="1:10">
      <c r="B6" s="14"/>
    </row>
    <row r="7" spans="1:10">
      <c r="A7" s="160" t="s">
        <v>182</v>
      </c>
      <c r="B7" s="14"/>
      <c r="C7" s="14"/>
      <c r="D7" s="14"/>
      <c r="E7" s="14"/>
      <c r="F7" s="14"/>
    </row>
    <row r="8" spans="1:10">
      <c r="A8" s="4" t="s">
        <v>79</v>
      </c>
      <c r="B8" s="14"/>
      <c r="C8" s="14"/>
      <c r="D8" s="14"/>
      <c r="E8" s="14"/>
      <c r="F8" s="14"/>
    </row>
    <row r="9" spans="1:10">
      <c r="A9" s="160" t="s">
        <v>183</v>
      </c>
      <c r="B9" s="14"/>
      <c r="C9" s="14"/>
      <c r="D9" s="14"/>
      <c r="E9" s="14"/>
      <c r="F9" s="14"/>
    </row>
    <row r="11" spans="1:10" ht="13.5" thickBot="1">
      <c r="A11" s="26"/>
      <c r="B11" s="9" t="s">
        <v>45</v>
      </c>
      <c r="C11" s="11"/>
      <c r="D11" s="11"/>
      <c r="E11" s="11" t="s">
        <v>22</v>
      </c>
      <c r="F11" s="11"/>
      <c r="J11" s="56" t="s">
        <v>136</v>
      </c>
    </row>
    <row r="12" spans="1:10" ht="13.5" thickTop="1">
      <c r="A12" s="108">
        <v>1</v>
      </c>
      <c r="B12" s="115" t="s">
        <v>23</v>
      </c>
      <c r="C12" s="106"/>
      <c r="D12" s="106"/>
      <c r="E12" s="116">
        <f ca="1">'Revenue Requirement'!C24</f>
        <v>33835.595999999998</v>
      </c>
      <c r="F12" s="106"/>
      <c r="J12" s="56" t="s">
        <v>119</v>
      </c>
    </row>
    <row r="13" spans="1:10">
      <c r="C13" t="s">
        <v>128</v>
      </c>
      <c r="D13" s="66" t="s">
        <v>193</v>
      </c>
      <c r="J13" s="56" t="s">
        <v>119</v>
      </c>
    </row>
    <row r="14" spans="1:10">
      <c r="B14" s="5" t="s">
        <v>1</v>
      </c>
      <c r="J14" s="56" t="s">
        <v>119</v>
      </c>
    </row>
    <row r="15" spans="1:10">
      <c r="A15" s="22">
        <v>2</v>
      </c>
      <c r="B15" t="s">
        <v>4</v>
      </c>
      <c r="C15">
        <v>37</v>
      </c>
      <c r="D15">
        <v>10</v>
      </c>
      <c r="E15" s="3">
        <f>C15*D15*12</f>
        <v>4440</v>
      </c>
      <c r="J15" s="56" t="s">
        <v>119</v>
      </c>
    </row>
    <row r="16" spans="1:10">
      <c r="A16" s="22">
        <v>3</v>
      </c>
      <c r="B16" t="s">
        <v>132</v>
      </c>
      <c r="C16">
        <v>0</v>
      </c>
      <c r="D16" s="1">
        <v>0</v>
      </c>
      <c r="E16" s="3">
        <f>C16*D16</f>
        <v>0</v>
      </c>
      <c r="J16" s="56" t="s">
        <v>119</v>
      </c>
    </row>
    <row r="17" spans="1:10">
      <c r="A17" s="22">
        <v>4</v>
      </c>
      <c r="B17" s="56" t="s">
        <v>160</v>
      </c>
      <c r="C17">
        <v>0</v>
      </c>
      <c r="D17" s="1">
        <v>0</v>
      </c>
      <c r="E17" s="3">
        <f>C17*D17</f>
        <v>0</v>
      </c>
      <c r="J17" s="56"/>
    </row>
    <row r="18" spans="1:10">
      <c r="A18" s="22">
        <v>5</v>
      </c>
      <c r="B18" t="s">
        <v>130</v>
      </c>
      <c r="C18">
        <v>0</v>
      </c>
      <c r="D18" s="34">
        <v>1500</v>
      </c>
      <c r="E18" s="3">
        <f>C18*D18</f>
        <v>0</v>
      </c>
      <c r="J18" s="56" t="s">
        <v>119</v>
      </c>
    </row>
    <row r="19" spans="1:10">
      <c r="A19" s="22">
        <v>6</v>
      </c>
      <c r="B19" t="s">
        <v>131</v>
      </c>
      <c r="C19" s="38">
        <v>0</v>
      </c>
      <c r="D19" s="38">
        <v>0</v>
      </c>
      <c r="E19" s="39">
        <f>C19*D19</f>
        <v>0</v>
      </c>
    </row>
    <row r="20" spans="1:10">
      <c r="C20" s="29"/>
      <c r="D20" s="29" t="s">
        <v>119</v>
      </c>
      <c r="E20" s="29"/>
      <c r="F20" s="29"/>
    </row>
    <row r="21" spans="1:10" ht="13.5" thickBot="1">
      <c r="A21" s="107">
        <v>7</v>
      </c>
      <c r="B21" s="117" t="s">
        <v>92</v>
      </c>
      <c r="C21" s="117" t="s">
        <v>119</v>
      </c>
      <c r="D21" s="117" t="s">
        <v>119</v>
      </c>
      <c r="E21" s="118">
        <f>SUM(E15:E19)</f>
        <v>4440</v>
      </c>
      <c r="F21" s="106"/>
    </row>
    <row r="22" spans="1:10" ht="13.5" thickTop="1">
      <c r="E22" s="3" t="s">
        <v>119</v>
      </c>
    </row>
    <row r="23" spans="1:10">
      <c r="B23" s="5" t="s">
        <v>3</v>
      </c>
      <c r="C23" t="s">
        <v>119</v>
      </c>
      <c r="D23" s="29"/>
      <c r="E23" s="37" t="s">
        <v>119</v>
      </c>
    </row>
    <row r="24" spans="1:10">
      <c r="A24" s="22">
        <v>8</v>
      </c>
      <c r="B24" t="s">
        <v>129</v>
      </c>
      <c r="C24" s="29" t="s">
        <v>119</v>
      </c>
      <c r="D24" s="40" t="s">
        <v>119</v>
      </c>
      <c r="E24" s="40" t="s">
        <v>119</v>
      </c>
    </row>
    <row r="25" spans="1:10">
      <c r="A25" s="22">
        <v>9</v>
      </c>
      <c r="B25" t="s">
        <v>5</v>
      </c>
      <c r="C25" s="29">
        <v>42</v>
      </c>
      <c r="D25" s="41">
        <v>100</v>
      </c>
      <c r="E25" s="31">
        <f>D25*C25</f>
        <v>4200</v>
      </c>
    </row>
    <row r="26" spans="1:10">
      <c r="C26" t="s">
        <v>119</v>
      </c>
      <c r="D26" s="29" t="s">
        <v>119</v>
      </c>
      <c r="E26" s="37" t="s">
        <v>119</v>
      </c>
    </row>
    <row r="27" spans="1:10">
      <c r="A27" s="22">
        <v>10</v>
      </c>
      <c r="B27" t="s">
        <v>2</v>
      </c>
      <c r="C27" s="29" t="s">
        <v>119</v>
      </c>
      <c r="D27" s="32">
        <f>E25</f>
        <v>4200</v>
      </c>
      <c r="E27" s="37" t="s">
        <v>119</v>
      </c>
    </row>
    <row r="28" spans="1:10">
      <c r="A28" s="22">
        <v>11</v>
      </c>
      <c r="B28" t="s">
        <v>6</v>
      </c>
      <c r="C28" s="38" t="s">
        <v>119</v>
      </c>
      <c r="D28" s="39">
        <v>12</v>
      </c>
      <c r="E28" s="39">
        <f>D28*D27</f>
        <v>50400</v>
      </c>
    </row>
    <row r="29" spans="1:10">
      <c r="C29" s="29"/>
      <c r="D29" s="29" t="s">
        <v>119</v>
      </c>
      <c r="E29" s="31" t="s">
        <v>119</v>
      </c>
    </row>
    <row r="30" spans="1:10" ht="13.5" thickBot="1">
      <c r="A30" s="22">
        <v>12</v>
      </c>
      <c r="B30" s="43" t="s">
        <v>0</v>
      </c>
      <c r="C30" s="43"/>
      <c r="D30" s="43" t="s">
        <v>119</v>
      </c>
      <c r="E30" s="53">
        <f>E28</f>
        <v>50400</v>
      </c>
    </row>
    <row r="31" spans="1:10" ht="14.25" thickTop="1" thickBot="1">
      <c r="E31" s="40" t="s">
        <v>119</v>
      </c>
    </row>
    <row r="32" spans="1:10" ht="13.5" thickBot="1">
      <c r="A32" s="108">
        <v>13</v>
      </c>
      <c r="B32" s="117" t="s">
        <v>7</v>
      </c>
      <c r="C32" s="117"/>
      <c r="D32" s="119"/>
      <c r="E32" s="120">
        <f>E30+E21</f>
        <v>54840</v>
      </c>
      <c r="F32" s="121"/>
    </row>
    <row r="33" spans="1:8">
      <c r="B33" s="43"/>
      <c r="C33" s="43"/>
      <c r="D33" s="52"/>
      <c r="E33" s="55"/>
      <c r="F33" s="29"/>
    </row>
    <row r="34" spans="1:8">
      <c r="B34" s="43" t="s">
        <v>145</v>
      </c>
      <c r="C34" s="5"/>
      <c r="E34" s="3"/>
    </row>
    <row r="35" spans="1:8">
      <c r="A35" s="60" t="s">
        <v>119</v>
      </c>
      <c r="B35" s="56" t="s">
        <v>119</v>
      </c>
      <c r="C35" s="58" t="s">
        <v>119</v>
      </c>
      <c r="E35" s="13"/>
      <c r="G35" s="29"/>
    </row>
    <row r="36" spans="1:8">
      <c r="A36" s="22">
        <v>14</v>
      </c>
      <c r="B36" s="56" t="s">
        <v>184</v>
      </c>
      <c r="C36" s="59" t="s">
        <v>119</v>
      </c>
      <c r="D36">
        <v>1.18</v>
      </c>
      <c r="E36" s="3"/>
      <c r="F36" s="29"/>
      <c r="G36" s="29"/>
      <c r="H36" s="29"/>
    </row>
    <row r="37" spans="1:8">
      <c r="A37" s="22">
        <v>15</v>
      </c>
      <c r="B37" s="56" t="s">
        <v>185</v>
      </c>
      <c r="C37" s="59" t="s">
        <v>119</v>
      </c>
      <c r="D37" s="161">
        <f>'[1]Usage Amount 2009'!$AB$58</f>
        <v>2301419</v>
      </c>
      <c r="E37" s="3"/>
      <c r="G37" s="29"/>
    </row>
    <row r="38" spans="1:8">
      <c r="A38" s="22">
        <v>16</v>
      </c>
      <c r="B38" s="56" t="s">
        <v>186</v>
      </c>
      <c r="C38" t="s">
        <v>119</v>
      </c>
      <c r="D38" s="162">
        <f>'[1]Usage Amount 2009'!$AB$59</f>
        <v>5094640</v>
      </c>
      <c r="E38" s="39"/>
    </row>
    <row r="39" spans="1:8">
      <c r="A39" s="60" t="s">
        <v>119</v>
      </c>
      <c r="B39" s="56" t="s">
        <v>119</v>
      </c>
      <c r="C39" s="59" t="s">
        <v>119</v>
      </c>
      <c r="E39" s="3"/>
    </row>
    <row r="40" spans="1:8" s="43" customFormat="1" ht="13.5" thickBot="1">
      <c r="A40" s="125">
        <v>17</v>
      </c>
      <c r="B40" s="126" t="s">
        <v>146</v>
      </c>
      <c r="C40" s="127" t="s">
        <v>119</v>
      </c>
      <c r="D40" s="126"/>
      <c r="E40" s="128">
        <f>SUM(D37/1000)*D36</f>
        <v>2715.6744199999998</v>
      </c>
      <c r="F40" s="126" t="s">
        <v>149</v>
      </c>
    </row>
    <row r="41" spans="1:8" ht="13.5" thickTop="1">
      <c r="B41" s="56"/>
      <c r="C41" s="59"/>
      <c r="E41" s="3"/>
      <c r="F41" s="56"/>
    </row>
    <row r="42" spans="1:8" s="43" customFormat="1" ht="13.5" thickBot="1">
      <c r="A42" s="47">
        <v>18</v>
      </c>
      <c r="B42" s="43" t="s">
        <v>148</v>
      </c>
      <c r="C42" s="43" t="s">
        <v>119</v>
      </c>
      <c r="E42" s="53">
        <f>E40+E32</f>
        <v>57555.674420000003</v>
      </c>
    </row>
    <row r="43" spans="1:8" s="43" customFormat="1" ht="14.25" thickTop="1" thickBot="1">
      <c r="A43" s="47"/>
      <c r="E43" s="61"/>
    </row>
    <row r="44" spans="1:8" s="43" customFormat="1" ht="13.5" thickBot="1">
      <c r="A44" s="122">
        <v>19</v>
      </c>
      <c r="B44" s="123" t="s">
        <v>147</v>
      </c>
      <c r="C44" s="124" t="s">
        <v>119</v>
      </c>
      <c r="D44" s="123"/>
      <c r="E44" s="129">
        <f>E42-E12</f>
        <v>23720.078420000005</v>
      </c>
      <c r="F44" s="123"/>
    </row>
    <row r="45" spans="1:8">
      <c r="A45" s="60" t="s">
        <v>119</v>
      </c>
      <c r="C45" s="54" t="s">
        <v>119</v>
      </c>
      <c r="E45" s="3"/>
    </row>
  </sheetData>
  <phoneticPr fontId="3" type="noConversion"/>
  <pageMargins left="0.75" right="0.28000000000000003" top="0.63" bottom="1" header="0.5" footer="0.5"/>
  <pageSetup orientation="portrait" verticalDpi="0" r:id="rId1"/>
  <headerFooter alignWithMargins="0">
    <oddFooter>&amp;L&amp;"Arial,Bold"&amp;8&amp;F - &amp;D&amp;R&amp;P of &amp;N</oddFooter>
  </headerFooter>
</worksheet>
</file>

<file path=xl/worksheets/sheet5.xml><?xml version="1.0" encoding="utf-8"?>
<worksheet xmlns="http://schemas.openxmlformats.org/spreadsheetml/2006/main" xmlns:r="http://schemas.openxmlformats.org/officeDocument/2006/relationships">
  <sheetPr enableFormatConditionsCalculation="0">
    <tabColor indexed="14"/>
  </sheetPr>
  <dimension ref="A1:J46"/>
  <sheetViews>
    <sheetView tabSelected="1" topLeftCell="A16" zoomScale="90" zoomScaleNormal="90" workbookViewId="0">
      <selection activeCell="F40" sqref="F40"/>
    </sheetView>
  </sheetViews>
  <sheetFormatPr defaultRowHeight="12.75"/>
  <cols>
    <col min="1" max="1" width="3.28515625" style="22" customWidth="1"/>
    <col min="2" max="2" width="43.85546875" customWidth="1"/>
    <col min="3" max="3" width="4.5703125" customWidth="1"/>
    <col min="4" max="4" width="12.28515625" customWidth="1"/>
    <col min="5" max="5" width="9.85546875" customWidth="1"/>
    <col min="6" max="6" width="21" customWidth="1"/>
    <col min="7" max="7" width="15.42578125" customWidth="1"/>
  </cols>
  <sheetData>
    <row r="1" spans="1:10">
      <c r="E1" s="43" t="s">
        <v>173</v>
      </c>
    </row>
    <row r="2" spans="1:10">
      <c r="E2" s="43" t="s">
        <v>138</v>
      </c>
    </row>
    <row r="3" spans="1:10">
      <c r="E3" s="43" t="s">
        <v>196</v>
      </c>
    </row>
    <row r="4" spans="1:10">
      <c r="B4" t="s">
        <v>119</v>
      </c>
      <c r="D4" s="25"/>
    </row>
    <row r="5" spans="1:10">
      <c r="D5" s="10"/>
      <c r="F5" s="8" t="s">
        <v>119</v>
      </c>
    </row>
    <row r="6" spans="1:10">
      <c r="B6" s="14"/>
    </row>
    <row r="7" spans="1:10">
      <c r="A7" s="160" t="s">
        <v>182</v>
      </c>
      <c r="B7" s="14"/>
      <c r="C7" s="14"/>
      <c r="D7" s="14"/>
      <c r="E7" s="14"/>
      <c r="F7" s="14"/>
    </row>
    <row r="8" spans="1:10">
      <c r="A8" s="4" t="s">
        <v>79</v>
      </c>
      <c r="B8" s="14"/>
      <c r="C8" s="14"/>
      <c r="D8" s="14"/>
      <c r="E8" s="14"/>
      <c r="F8" s="14"/>
    </row>
    <row r="9" spans="1:10">
      <c r="A9" s="160" t="s">
        <v>183</v>
      </c>
      <c r="B9" s="14"/>
      <c r="C9" s="14"/>
      <c r="D9" s="14"/>
      <c r="E9" s="14"/>
      <c r="F9" s="14"/>
    </row>
    <row r="11" spans="1:10">
      <c r="A11" s="26"/>
      <c r="B11" s="9" t="s">
        <v>45</v>
      </c>
      <c r="C11" s="11"/>
      <c r="D11" s="11"/>
      <c r="E11" s="11" t="s">
        <v>22</v>
      </c>
      <c r="F11" s="11"/>
      <c r="J11" s="56" t="s">
        <v>136</v>
      </c>
    </row>
    <row r="12" spans="1:10">
      <c r="A12" s="108">
        <v>1</v>
      </c>
      <c r="B12" s="115" t="s">
        <v>23</v>
      </c>
      <c r="C12" s="106"/>
      <c r="D12" s="106"/>
      <c r="E12" s="116">
        <f ca="1">'Revenue Requirement'!C24</f>
        <v>33835.595999999998</v>
      </c>
      <c r="F12" s="106"/>
      <c r="J12" s="56" t="s">
        <v>119</v>
      </c>
    </row>
    <row r="13" spans="1:10">
      <c r="C13" t="s">
        <v>128</v>
      </c>
      <c r="D13" s="66" t="s">
        <v>193</v>
      </c>
      <c r="J13" s="56" t="s">
        <v>119</v>
      </c>
    </row>
    <row r="14" spans="1:10">
      <c r="B14" s="5" t="s">
        <v>1</v>
      </c>
      <c r="J14" s="56" t="s">
        <v>119</v>
      </c>
    </row>
    <row r="15" spans="1:10">
      <c r="A15" s="22">
        <v>2</v>
      </c>
      <c r="B15" t="s">
        <v>4</v>
      </c>
      <c r="C15">
        <v>37</v>
      </c>
      <c r="D15">
        <v>15</v>
      </c>
      <c r="E15" s="3">
        <f>C15*D15*12</f>
        <v>6660</v>
      </c>
      <c r="J15" s="56" t="s">
        <v>119</v>
      </c>
    </row>
    <row r="16" spans="1:10">
      <c r="A16" s="22">
        <v>3</v>
      </c>
      <c r="B16" t="s">
        <v>132</v>
      </c>
      <c r="C16">
        <v>0</v>
      </c>
      <c r="D16" s="1">
        <v>0</v>
      </c>
      <c r="E16" s="3">
        <f>C16*D16</f>
        <v>0</v>
      </c>
      <c r="J16" s="56" t="s">
        <v>119</v>
      </c>
    </row>
    <row r="17" spans="1:10">
      <c r="A17" s="22">
        <v>4</v>
      </c>
      <c r="B17" s="56" t="s">
        <v>160</v>
      </c>
      <c r="C17">
        <v>0</v>
      </c>
      <c r="D17" s="1">
        <v>0</v>
      </c>
      <c r="E17" s="3">
        <f>C17*D17</f>
        <v>0</v>
      </c>
      <c r="J17" s="56"/>
    </row>
    <row r="18" spans="1:10">
      <c r="A18" s="22">
        <v>5</v>
      </c>
      <c r="B18" s="56" t="s">
        <v>194</v>
      </c>
      <c r="C18">
        <v>0</v>
      </c>
      <c r="D18" s="34">
        <v>1500</v>
      </c>
      <c r="E18" s="3">
        <f>C18*D18</f>
        <v>0</v>
      </c>
      <c r="J18" s="56" t="s">
        <v>119</v>
      </c>
    </row>
    <row r="19" spans="1:10">
      <c r="B19" s="56" t="s">
        <v>195</v>
      </c>
      <c r="C19">
        <v>0</v>
      </c>
      <c r="D19" s="34">
        <f>3745+1500</f>
        <v>5245</v>
      </c>
      <c r="E19" s="3">
        <f>C19*D19</f>
        <v>0</v>
      </c>
      <c r="J19" s="56"/>
    </row>
    <row r="20" spans="1:10">
      <c r="A20" s="22">
        <v>6</v>
      </c>
      <c r="B20" t="s">
        <v>131</v>
      </c>
      <c r="C20" s="38">
        <v>0</v>
      </c>
      <c r="D20" s="38">
        <v>0</v>
      </c>
      <c r="E20" s="39">
        <f>C20*D20</f>
        <v>0</v>
      </c>
    </row>
    <row r="21" spans="1:10">
      <c r="C21" s="29"/>
      <c r="D21" s="29" t="s">
        <v>119</v>
      </c>
      <c r="E21" s="29"/>
      <c r="F21" s="29"/>
    </row>
    <row r="22" spans="1:10" ht="13.5" thickBot="1">
      <c r="A22" s="107">
        <v>7</v>
      </c>
      <c r="B22" s="117" t="s">
        <v>92</v>
      </c>
      <c r="C22" s="117" t="s">
        <v>119</v>
      </c>
      <c r="D22" s="117" t="s">
        <v>119</v>
      </c>
      <c r="E22" s="118">
        <f>SUM(E15:E20)</f>
        <v>6660</v>
      </c>
      <c r="F22" s="106"/>
    </row>
    <row r="23" spans="1:10" ht="13.5" thickTop="1">
      <c r="E23" s="3" t="s">
        <v>119</v>
      </c>
    </row>
    <row r="24" spans="1:10">
      <c r="B24" s="5" t="s">
        <v>3</v>
      </c>
      <c r="C24" t="s">
        <v>119</v>
      </c>
      <c r="D24" s="29"/>
      <c r="E24" s="37" t="s">
        <v>119</v>
      </c>
    </row>
    <row r="25" spans="1:10">
      <c r="A25" s="22">
        <v>8</v>
      </c>
      <c r="B25" t="s">
        <v>129</v>
      </c>
      <c r="C25" s="29" t="s">
        <v>119</v>
      </c>
      <c r="D25" s="40" t="s">
        <v>119</v>
      </c>
      <c r="E25" s="40" t="s">
        <v>119</v>
      </c>
    </row>
    <row r="26" spans="1:10">
      <c r="A26" s="22">
        <v>9</v>
      </c>
      <c r="B26" t="s">
        <v>5</v>
      </c>
      <c r="C26" s="29">
        <v>42</v>
      </c>
      <c r="D26" s="41">
        <v>45</v>
      </c>
      <c r="E26" s="31">
        <f>D26*C26</f>
        <v>1890</v>
      </c>
    </row>
    <row r="27" spans="1:10">
      <c r="C27" t="s">
        <v>119</v>
      </c>
      <c r="D27" s="29" t="s">
        <v>119</v>
      </c>
      <c r="E27" s="37" t="s">
        <v>119</v>
      </c>
    </row>
    <row r="28" spans="1:10">
      <c r="A28" s="22">
        <v>10</v>
      </c>
      <c r="B28" t="s">
        <v>2</v>
      </c>
      <c r="C28" s="29" t="s">
        <v>119</v>
      </c>
      <c r="D28" s="32">
        <f>E26</f>
        <v>1890</v>
      </c>
      <c r="E28" s="37" t="s">
        <v>119</v>
      </c>
    </row>
    <row r="29" spans="1:10">
      <c r="A29" s="22">
        <v>11</v>
      </c>
      <c r="B29" t="s">
        <v>6</v>
      </c>
      <c r="C29" s="38" t="s">
        <v>119</v>
      </c>
      <c r="D29" s="39">
        <v>12</v>
      </c>
      <c r="E29" s="39">
        <f>D29*D28</f>
        <v>22680</v>
      </c>
    </row>
    <row r="30" spans="1:10">
      <c r="C30" s="29"/>
      <c r="D30" s="29" t="s">
        <v>119</v>
      </c>
      <c r="E30" s="31" t="s">
        <v>119</v>
      </c>
    </row>
    <row r="31" spans="1:10" ht="13.5" thickBot="1">
      <c r="A31" s="22">
        <v>12</v>
      </c>
      <c r="B31" s="43" t="s">
        <v>0</v>
      </c>
      <c r="C31" s="43"/>
      <c r="D31" s="43" t="s">
        <v>119</v>
      </c>
      <c r="E31" s="53">
        <f>E29</f>
        <v>22680</v>
      </c>
    </row>
    <row r="32" spans="1:10" ht="14.25" thickTop="1" thickBot="1">
      <c r="E32" s="40" t="s">
        <v>119</v>
      </c>
    </row>
    <row r="33" spans="1:8" ht="13.5" thickBot="1">
      <c r="A33" s="108">
        <v>13</v>
      </c>
      <c r="B33" s="117" t="s">
        <v>7</v>
      </c>
      <c r="C33" s="117"/>
      <c r="D33" s="119"/>
      <c r="E33" s="120">
        <f>E31+E22</f>
        <v>29340</v>
      </c>
      <c r="F33" s="121"/>
    </row>
    <row r="34" spans="1:8">
      <c r="B34" s="43"/>
      <c r="C34" s="43"/>
      <c r="D34" s="52"/>
      <c r="E34" s="55"/>
      <c r="F34" s="29"/>
    </row>
    <row r="35" spans="1:8">
      <c r="B35" s="43" t="s">
        <v>145</v>
      </c>
      <c r="C35" s="5"/>
      <c r="E35" s="3"/>
    </row>
    <row r="36" spans="1:8">
      <c r="A36" s="60" t="s">
        <v>119</v>
      </c>
      <c r="B36" s="56" t="s">
        <v>119</v>
      </c>
      <c r="C36" s="58" t="s">
        <v>119</v>
      </c>
      <c r="E36" s="13"/>
      <c r="G36" s="29"/>
    </row>
    <row r="37" spans="1:8">
      <c r="A37" s="22">
        <v>14</v>
      </c>
      <c r="B37" s="56" t="s">
        <v>184</v>
      </c>
      <c r="C37" s="59" t="s">
        <v>119</v>
      </c>
      <c r="D37" s="165">
        <v>1.95</v>
      </c>
      <c r="E37" s="3"/>
      <c r="F37" s="29"/>
      <c r="G37" s="29"/>
      <c r="H37" s="29"/>
    </row>
    <row r="38" spans="1:8">
      <c r="A38" s="22">
        <v>15</v>
      </c>
      <c r="B38" s="56" t="s">
        <v>185</v>
      </c>
      <c r="C38" s="59" t="s">
        <v>119</v>
      </c>
      <c r="D38" s="1">
        <f>'[1]Usage Amount 2009'!$AB$58</f>
        <v>2301419</v>
      </c>
      <c r="E38" s="3"/>
      <c r="F38" s="56" t="s">
        <v>197</v>
      </c>
      <c r="G38" s="29"/>
    </row>
    <row r="39" spans="1:8">
      <c r="A39" s="22">
        <v>16</v>
      </c>
      <c r="B39" s="56" t="s">
        <v>186</v>
      </c>
      <c r="C39" t="s">
        <v>119</v>
      </c>
      <c r="D39" s="33">
        <f>'[1]Usage Amount 2009'!$AB$59</f>
        <v>5094640</v>
      </c>
      <c r="E39" s="39"/>
      <c r="F39" s="56" t="s">
        <v>197</v>
      </c>
    </row>
    <row r="40" spans="1:8">
      <c r="A40" s="60" t="s">
        <v>119</v>
      </c>
      <c r="B40" s="56" t="s">
        <v>119</v>
      </c>
      <c r="C40" s="59" t="s">
        <v>119</v>
      </c>
      <c r="E40" s="3"/>
    </row>
    <row r="41" spans="1:8" s="43" customFormat="1" ht="13.5" thickBot="1">
      <c r="A41" s="125">
        <v>17</v>
      </c>
      <c r="B41" s="126" t="s">
        <v>146</v>
      </c>
      <c r="C41" s="127" t="s">
        <v>119</v>
      </c>
      <c r="D41" s="126"/>
      <c r="E41" s="128">
        <f>SUM(D38/1000)*D37</f>
        <v>4487.7670499999995</v>
      </c>
      <c r="F41" s="126" t="s">
        <v>119</v>
      </c>
    </row>
    <row r="42" spans="1:8" ht="13.5" thickTop="1">
      <c r="B42" s="56"/>
      <c r="C42" s="59"/>
      <c r="E42" s="3"/>
      <c r="F42" s="56"/>
    </row>
    <row r="43" spans="1:8" s="43" customFormat="1" ht="13.5" thickBot="1">
      <c r="A43" s="47">
        <v>18</v>
      </c>
      <c r="B43" s="43" t="s">
        <v>148</v>
      </c>
      <c r="C43" s="43" t="s">
        <v>119</v>
      </c>
      <c r="E43" s="53">
        <f>E41+E33</f>
        <v>33827.767050000002</v>
      </c>
    </row>
    <row r="44" spans="1:8" s="43" customFormat="1" ht="14.25" thickTop="1" thickBot="1">
      <c r="A44" s="47"/>
      <c r="E44" s="61"/>
    </row>
    <row r="45" spans="1:8" s="43" customFormat="1" ht="13.5" thickBot="1">
      <c r="A45" s="122">
        <v>19</v>
      </c>
      <c r="B45" s="123" t="s">
        <v>147</v>
      </c>
      <c r="C45" s="124" t="s">
        <v>119</v>
      </c>
      <c r="D45" s="123"/>
      <c r="E45" s="129">
        <f>E43-E12</f>
        <v>-7.8289499999955297</v>
      </c>
      <c r="F45" s="123"/>
    </row>
    <row r="46" spans="1:8">
      <c r="A46" s="60" t="s">
        <v>119</v>
      </c>
      <c r="C46" s="54" t="s">
        <v>119</v>
      </c>
      <c r="E46" s="3"/>
    </row>
  </sheetData>
  <phoneticPr fontId="3" type="noConversion"/>
  <pageMargins left="0.75" right="0.28000000000000003" top="0.63" bottom="1" header="0.5" footer="0.5"/>
  <pageSetup orientation="portrait" verticalDpi="0" r:id="rId1"/>
  <headerFooter alignWithMargins="0">
    <oddFooter>&amp;L&amp;"Arial,Bold"&amp;8&amp;F - &amp;D&amp;R&amp;P of &amp;N</oddFooter>
  </headerFooter>
</worksheet>
</file>

<file path=xl/worksheets/sheet6.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0.85546875" customWidth="1"/>
    <col min="2" max="2" width="50.140625" customWidth="1"/>
    <col min="3" max="3" width="1.28515625" customWidth="1"/>
    <col min="4" max="4" width="4.28515625" customWidth="1"/>
    <col min="5" max="5" width="12.42578125" customWidth="1"/>
  </cols>
  <sheetData>
    <row r="1" spans="2:5">
      <c r="B1" s="147" t="s">
        <v>166</v>
      </c>
      <c r="C1" s="148"/>
      <c r="D1" s="153"/>
      <c r="E1" s="153"/>
    </row>
    <row r="2" spans="2:5">
      <c r="B2" s="147" t="s">
        <v>167</v>
      </c>
      <c r="C2" s="148"/>
      <c r="D2" s="153"/>
      <c r="E2" s="153"/>
    </row>
    <row r="3" spans="2:5">
      <c r="B3" s="149"/>
      <c r="C3" s="149"/>
      <c r="D3" s="154"/>
      <c r="E3" s="154"/>
    </row>
    <row r="4" spans="2:5" ht="51">
      <c r="B4" s="150" t="s">
        <v>168</v>
      </c>
      <c r="C4" s="149"/>
      <c r="D4" s="154"/>
      <c r="E4" s="154"/>
    </row>
    <row r="5" spans="2:5">
      <c r="B5" s="149"/>
      <c r="C5" s="149"/>
      <c r="D5" s="154"/>
      <c r="E5" s="154"/>
    </row>
    <row r="6" spans="2:5" ht="25.5">
      <c r="B6" s="147" t="s">
        <v>169</v>
      </c>
      <c r="C6" s="148"/>
      <c r="D6" s="153"/>
      <c r="E6" s="155" t="s">
        <v>170</v>
      </c>
    </row>
    <row r="7" spans="2:5" ht="13.5" thickBot="1">
      <c r="B7" s="149"/>
      <c r="C7" s="149"/>
      <c r="D7" s="154"/>
      <c r="E7" s="154"/>
    </row>
    <row r="8" spans="2:5" ht="39" thickBot="1">
      <c r="B8" s="151" t="s">
        <v>171</v>
      </c>
      <c r="C8" s="152"/>
      <c r="D8" s="156"/>
      <c r="E8" s="157">
        <v>91</v>
      </c>
    </row>
    <row r="9" spans="2:5">
      <c r="B9" s="149"/>
      <c r="C9" s="149"/>
      <c r="D9" s="154"/>
      <c r="E9" s="154"/>
    </row>
    <row r="10" spans="2:5">
      <c r="B10" s="149"/>
      <c r="C10" s="149"/>
      <c r="D10" s="154"/>
      <c r="E10" s="154"/>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INCOME STMT</vt:lpstr>
      <vt:lpstr>RATEBASE</vt:lpstr>
      <vt:lpstr>Revenue Requirement</vt:lpstr>
      <vt:lpstr>PROPOSED RATES</vt:lpstr>
      <vt:lpstr>RATES</vt:lpstr>
      <vt:lpstr>Compatibility Report</vt:lpstr>
      <vt:lpstr>Sheet2</vt:lpstr>
      <vt:lpstr>all</vt:lpstr>
      <vt:lpstr>'INCOME STMT'!Print_Titles</vt:lpstr>
      <vt:lpstr>'PROPOSED RATES'!Print_Titles</vt:lpstr>
      <vt:lpstr>RATES!Print_Titles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2009-11-13T00:10:00Z</cp:lastPrinted>
  <dcterms:created xsi:type="dcterms:W3CDTF">2008-07-15T21:44:32Z</dcterms:created>
  <dcterms:modified xsi:type="dcterms:W3CDTF">2009-11-17T00:05:00Z</dcterms:modified>
</cp:coreProperties>
</file>