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2375" windowHeight="7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H20"/>
  <c r="H19"/>
  <c r="H18"/>
  <c r="H14"/>
  <c r="H13"/>
  <c r="H7"/>
  <c r="H6"/>
  <c r="G20"/>
  <c r="G19"/>
  <c r="G6"/>
  <c r="G15"/>
  <c r="G13"/>
  <c r="H10"/>
  <c r="G9"/>
  <c r="F19"/>
  <c r="F20"/>
  <c r="F15"/>
  <c r="F14"/>
  <c r="F13"/>
  <c r="F6"/>
  <c r="F10" s="1"/>
  <c r="E14"/>
  <c r="E15"/>
  <c r="E20"/>
  <c r="E13"/>
  <c r="E6"/>
  <c r="E10" s="1"/>
  <c r="D20"/>
  <c r="D15"/>
  <c r="D14"/>
  <c r="D13"/>
  <c r="D6"/>
  <c r="D10" s="1"/>
  <c r="C20"/>
  <c r="C15"/>
  <c r="C14"/>
  <c r="C13"/>
  <c r="C6"/>
  <c r="C10" s="1"/>
  <c r="G10" l="1"/>
  <c r="C22"/>
  <c r="C24" s="1"/>
  <c r="F22"/>
  <c r="F24" s="1"/>
  <c r="H22"/>
  <c r="H24" s="1"/>
  <c r="G22"/>
  <c r="G24" s="1"/>
  <c r="E22"/>
  <c r="E24" s="1"/>
  <c r="D22"/>
  <c r="D24" s="1"/>
</calcChain>
</file>

<file path=xl/sharedStrings.xml><?xml version="1.0" encoding="utf-8"?>
<sst xmlns="http://schemas.openxmlformats.org/spreadsheetml/2006/main" count="19" uniqueCount="19">
  <si>
    <t>Cedar Ridge Comparative Income Statements</t>
  </si>
  <si>
    <t>Unmetered Sales</t>
  </si>
  <si>
    <t>Electricity</t>
  </si>
  <si>
    <t>Tax &amp; License</t>
  </si>
  <si>
    <t>Testing</t>
  </si>
  <si>
    <t>Repairs</t>
  </si>
  <si>
    <t>Loan Payments</t>
  </si>
  <si>
    <t>TOTAL REVENUE</t>
  </si>
  <si>
    <t>TOTAL EXPENSE</t>
  </si>
  <si>
    <t>REVENUE</t>
  </si>
  <si>
    <t>EXPENSE</t>
  </si>
  <si>
    <t>Stock Income</t>
  </si>
  <si>
    <t>Business Loan - DZT</t>
  </si>
  <si>
    <t>Stock Payment to DZT</t>
  </si>
  <si>
    <t>Capital Improvement</t>
  </si>
  <si>
    <t>Assessment Income</t>
  </si>
  <si>
    <t>Office Expense</t>
  </si>
  <si>
    <t>Water Mast Education</t>
  </si>
  <si>
    <t>NET GAIN/LOSS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</si>
</sst>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2" borderId="0" xfId="0" applyFill="1"/>
    <xf numFmtId="43" fontId="0" fillId="3" borderId="0" xfId="1" applyFont="1" applyFill="1" applyBorder="1"/>
    <xf numFmtId="43" fontId="0" fillId="3" borderId="0" xfId="1" applyFont="1" applyFill="1"/>
    <xf numFmtId="43" fontId="0" fillId="3" borderId="1" xfId="1" applyFont="1" applyFill="1" applyBorder="1"/>
    <xf numFmtId="43" fontId="0" fillId="3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I1" sqref="I1"/>
    </sheetView>
  </sheetViews>
  <sheetFormatPr defaultRowHeight="15"/>
  <cols>
    <col min="2" max="2" width="17.140625" customWidth="1"/>
    <col min="3" max="3" width="10.7109375" bestFit="1" customWidth="1"/>
    <col min="4" max="4" width="11.7109375" customWidth="1"/>
    <col min="5" max="6" width="11.42578125" customWidth="1"/>
    <col min="7" max="7" width="12" customWidth="1"/>
    <col min="8" max="8" width="15.7109375" customWidth="1"/>
  </cols>
  <sheetData>
    <row r="1" spans="1:8">
      <c r="B1" t="s">
        <v>0</v>
      </c>
    </row>
    <row r="3" spans="1:8">
      <c r="C3" s="2">
        <v>2005</v>
      </c>
      <c r="D3" s="2">
        <v>2006</v>
      </c>
      <c r="E3" s="2">
        <v>2007</v>
      </c>
      <c r="F3" s="2">
        <v>2008</v>
      </c>
      <c r="G3" s="2">
        <v>2009</v>
      </c>
      <c r="H3" s="2">
        <v>2010</v>
      </c>
    </row>
    <row r="4" spans="1:8">
      <c r="A4" t="s">
        <v>9</v>
      </c>
    </row>
    <row r="6" spans="1:8">
      <c r="B6" t="s">
        <v>1</v>
      </c>
      <c r="C6" s="3">
        <f>45+2220+1667.5+45+45+45+1302.5+1332.5+45+45+45+1757.5+45+1090+45+45+1800+45+1180+2535+45+45+155</f>
        <v>15625</v>
      </c>
      <c r="D6" s="4">
        <f>45+2410+45+45+45+1780+900+45+2542.5+1910+450+45+45+45+505+1932.5+45+45+45+1692.5+1107.5+45</f>
        <v>15770</v>
      </c>
      <c r="E6" s="4">
        <f>1552.5+45+1522.5+45+45+45+3030+180+45+45+1845+450+45+45+45+2340+45+45+2542.5+45+45</f>
        <v>14047.5</v>
      </c>
      <c r="F6" s="4">
        <f>2635+270+45+45+45+2850+1215+45+45+2512.5+635+45+45+2280+45+2245+45+45+1575+45+1190+45+1170</f>
        <v>19117.5</v>
      </c>
      <c r="G6" s="4">
        <f>45+45+3290+45+45+1675+830+45+45+1855+45+1540+45+45+860+225+135+45+450+185+1395+45+1245+425+45+1060+45+935+855</f>
        <v>17545</v>
      </c>
      <c r="H6" s="4">
        <f>1870+45+45+1212.75+45+865+45+855+540+45+1300+45+1845+45+1260+45+1012.25+667+145+610+45+635+45+1460+45+900+900+45</f>
        <v>16617</v>
      </c>
    </row>
    <row r="7" spans="1:8">
      <c r="B7" t="s">
        <v>15</v>
      </c>
      <c r="C7" s="3"/>
      <c r="D7" s="4"/>
      <c r="E7" s="4"/>
      <c r="F7" s="4"/>
      <c r="G7" s="4"/>
      <c r="H7" s="4">
        <f>600+970+970+970+970+970+970+970+970+970+970+970+200+300</f>
        <v>11770</v>
      </c>
    </row>
    <row r="8" spans="1:8">
      <c r="B8" t="s">
        <v>11</v>
      </c>
      <c r="C8" s="3"/>
      <c r="D8" s="4"/>
      <c r="E8" s="4"/>
      <c r="F8" s="4">
        <v>5000</v>
      </c>
      <c r="G8" s="4"/>
      <c r="H8" s="4"/>
    </row>
    <row r="9" spans="1:8">
      <c r="B9" t="s">
        <v>12</v>
      </c>
      <c r="C9" s="3"/>
      <c r="D9" s="4"/>
      <c r="E9" s="4"/>
      <c r="F9" s="4">
        <v>3000</v>
      </c>
      <c r="G9" s="4">
        <f>6000+10000+1000+500+10000</f>
        <v>27500</v>
      </c>
      <c r="H9" s="4">
        <v>4000</v>
      </c>
    </row>
    <row r="10" spans="1:8" ht="15.75" thickBot="1">
      <c r="A10" t="s">
        <v>7</v>
      </c>
      <c r="C10" s="5">
        <f t="shared" ref="C10:F10" si="0">SUM(C6:C9)</f>
        <v>15625</v>
      </c>
      <c r="D10" s="5">
        <f t="shared" si="0"/>
        <v>15770</v>
      </c>
      <c r="E10" s="5">
        <f t="shared" si="0"/>
        <v>14047.5</v>
      </c>
      <c r="F10" s="5">
        <f t="shared" si="0"/>
        <v>27117.5</v>
      </c>
      <c r="G10" s="5">
        <f>SUM(G6:G9)</f>
        <v>45045</v>
      </c>
      <c r="H10" s="5">
        <f t="shared" ref="H10" si="1">SUM(H6:H9)</f>
        <v>32387</v>
      </c>
    </row>
    <row r="11" spans="1:8" ht="15.75" thickTop="1">
      <c r="C11" s="1"/>
      <c r="D11" s="1"/>
      <c r="E11" s="1"/>
      <c r="F11" s="1"/>
      <c r="G11" s="1"/>
      <c r="H11" s="1"/>
    </row>
    <row r="12" spans="1:8">
      <c r="A12" t="s">
        <v>10</v>
      </c>
      <c r="C12" s="1"/>
      <c r="D12" s="1"/>
      <c r="E12" s="1"/>
      <c r="F12" s="1"/>
      <c r="G12" s="1"/>
      <c r="H12" s="1"/>
    </row>
    <row r="13" spans="1:8">
      <c r="B13" t="s">
        <v>2</v>
      </c>
      <c r="C13" s="4">
        <f>312.43+314.66+311.14+323.54+843.32+793.76+1904.13+742.94+355.66</f>
        <v>5901.58</v>
      </c>
      <c r="D13" s="4">
        <f>486.12+274.58+281.44+262.51+296.45+819.93+1980.9+950.14+768.35+338.42+360.28</f>
        <v>6819.1200000000008</v>
      </c>
      <c r="E13" s="4">
        <f>346.19+304.88+328.07+346.48+394.99+776.49+961.22+1073.41+1113.11+757.19+420.07+357</f>
        <v>7179.0999999999985</v>
      </c>
      <c r="F13" s="4">
        <f>331.21+333.87+271.03+551.01+447.71+738.34+1043.21+1111.67+1210.43+1170.4+500.99+446.91+440.39</f>
        <v>8597.17</v>
      </c>
      <c r="G13" s="4">
        <f>603.61+479.29+533.71+475.6+1111.58+1289.49+1287.53+1555.89+1443.95+682.59+678.46</f>
        <v>10141.700000000001</v>
      </c>
      <c r="H13" s="4">
        <f>743.25+639.28+575.42+851.52+651.69+746.98+1070.45+1271.27+1083.22+1025.83+690.83+532.15</f>
        <v>9881.89</v>
      </c>
    </row>
    <row r="14" spans="1:8">
      <c r="B14" t="s">
        <v>3</v>
      </c>
      <c r="C14" s="4">
        <f>4.67+7+10+4.65</f>
        <v>26.32</v>
      </c>
      <c r="D14" s="4">
        <f>7+75+5.71</f>
        <v>87.71</v>
      </c>
      <c r="E14" s="4">
        <f>5.52+7</f>
        <v>12.52</v>
      </c>
      <c r="F14" s="4">
        <f>100+7+6.49+7</f>
        <v>120.49</v>
      </c>
      <c r="G14" s="4">
        <v>6.88</v>
      </c>
      <c r="H14" s="4">
        <f>10+6.73</f>
        <v>16.73</v>
      </c>
    </row>
    <row r="15" spans="1:8">
      <c r="B15" t="s">
        <v>4</v>
      </c>
      <c r="C15" s="4">
        <f>75+60+105+165</f>
        <v>405</v>
      </c>
      <c r="D15" s="4">
        <f>70+160+80+100</f>
        <v>410</v>
      </c>
      <c r="E15" s="4">
        <f>160+120</f>
        <v>280</v>
      </c>
      <c r="F15" s="4">
        <f>200+80+60+120+15+1445</f>
        <v>1920</v>
      </c>
      <c r="G15" s="4">
        <f>155+120+155+130+1315</f>
        <v>1875</v>
      </c>
      <c r="H15" s="4">
        <f>120+120+148</f>
        <v>388</v>
      </c>
    </row>
    <row r="16" spans="1:8">
      <c r="B16" t="s">
        <v>5</v>
      </c>
      <c r="C16" s="4">
        <v>0</v>
      </c>
      <c r="D16" s="4">
        <v>0</v>
      </c>
      <c r="E16" s="4">
        <v>1274</v>
      </c>
      <c r="F16" s="4">
        <v>800</v>
      </c>
      <c r="G16" s="4">
        <v>0</v>
      </c>
      <c r="H16" s="4">
        <v>0</v>
      </c>
    </row>
    <row r="17" spans="1:8">
      <c r="B17" t="s">
        <v>17</v>
      </c>
      <c r="C17" s="4"/>
      <c r="D17" s="4"/>
      <c r="E17" s="4"/>
      <c r="F17" s="4"/>
      <c r="G17" s="4"/>
      <c r="H17" s="4">
        <v>35</v>
      </c>
    </row>
    <row r="18" spans="1:8">
      <c r="B18" t="s">
        <v>16</v>
      </c>
      <c r="C18" s="4"/>
      <c r="D18" s="4"/>
      <c r="E18" s="4"/>
      <c r="F18" s="4"/>
      <c r="G18" s="4"/>
      <c r="H18" s="4">
        <f>34.11+29.84</f>
        <v>63.95</v>
      </c>
    </row>
    <row r="19" spans="1:8">
      <c r="B19" t="s">
        <v>14</v>
      </c>
      <c r="C19" s="4"/>
      <c r="D19" s="4"/>
      <c r="E19" s="4"/>
      <c r="F19" s="4">
        <f>11000+1414.31</f>
        <v>12414.31</v>
      </c>
      <c r="G19" s="4">
        <f>3204.98+8000+5681+1577.11</f>
        <v>18463.09</v>
      </c>
      <c r="H19" s="4">
        <f>1731+8223.29</f>
        <v>9954.2900000000009</v>
      </c>
    </row>
    <row r="20" spans="1:8">
      <c r="B20" t="s">
        <v>6</v>
      </c>
      <c r="C20" s="4">
        <f>4514.18+4069.25+4471.74+4467.5+4470.05</f>
        <v>21992.719999999998</v>
      </c>
      <c r="D20" s="4">
        <f>4575.69+4668.64</f>
        <v>9244.33</v>
      </c>
      <c r="E20" s="4">
        <f>4854.62</f>
        <v>4854.62</v>
      </c>
      <c r="F20" s="4">
        <f>2250</f>
        <v>2250</v>
      </c>
      <c r="G20" s="4">
        <f>3145+1000+10000+500</f>
        <v>14645</v>
      </c>
      <c r="H20" s="4">
        <f>6000+4000</f>
        <v>10000</v>
      </c>
    </row>
    <row r="21" spans="1:8">
      <c r="B21" t="s">
        <v>13</v>
      </c>
      <c r="C21" s="4"/>
      <c r="D21" s="4"/>
      <c r="E21" s="4"/>
      <c r="F21" s="4">
        <v>5000</v>
      </c>
      <c r="G21" s="4"/>
      <c r="H21" s="4"/>
    </row>
    <row r="22" spans="1:8" ht="15.75" thickBot="1">
      <c r="A22" t="s">
        <v>8</v>
      </c>
      <c r="C22" s="6">
        <f>SUM(C13:C20)</f>
        <v>28325.619999999995</v>
      </c>
      <c r="D22" s="6">
        <f>SUM(D13:D20)</f>
        <v>16561.16</v>
      </c>
      <c r="E22" s="6">
        <f>SUM(E13:E20)</f>
        <v>13600.239999999998</v>
      </c>
      <c r="F22" s="6">
        <f>SUM(F13:F21)</f>
        <v>31101.97</v>
      </c>
      <c r="G22" s="6">
        <f>SUM(G13:G20)</f>
        <v>45131.67</v>
      </c>
      <c r="H22" s="6">
        <f>SUM(H13:H20)</f>
        <v>30339.86</v>
      </c>
    </row>
    <row r="23" spans="1:8" ht="15.75" thickTop="1"/>
    <row r="24" spans="1:8" ht="15.75" thickBot="1">
      <c r="A24" t="s">
        <v>18</v>
      </c>
      <c r="C24" s="6">
        <f>C10-C22</f>
        <v>-12700.619999999995</v>
      </c>
      <c r="D24" s="6">
        <f t="shared" ref="D24:H24" si="2">D10-D22</f>
        <v>-791.15999999999985</v>
      </c>
      <c r="E24" s="6">
        <f t="shared" si="2"/>
        <v>447.26000000000204</v>
      </c>
      <c r="F24" s="6">
        <f t="shared" si="2"/>
        <v>-3984.4700000000012</v>
      </c>
      <c r="G24" s="6">
        <f t="shared" si="2"/>
        <v>-86.669999999998254</v>
      </c>
      <c r="H24" s="6">
        <f t="shared" si="2"/>
        <v>2047.1399999999994</v>
      </c>
    </row>
    <row r="25" spans="1:8" ht="15.75" thickTop="1"/>
  </sheetData>
  <pageMargins left="0.7" right="0.7" top="0.75" bottom="0.75" header="0.3" footer="0.3"/>
  <pageSetup orientation="landscape" r:id="rId1"/>
  <headerFooter>
    <oddHeader>&amp;RDoclet 11-2423-02
Exhibit DPU 2.9
Shauna Benvegnu-Springer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SBenvegn</dc:creator>
  <cp:lastModifiedBy>MPaschal</cp:lastModifiedBy>
  <cp:lastPrinted>2011-11-18T14:02:19Z</cp:lastPrinted>
  <dcterms:created xsi:type="dcterms:W3CDTF">2011-11-13T04:37:47Z</dcterms:created>
  <dcterms:modified xsi:type="dcterms:W3CDTF">2011-11-23T16:21:19Z</dcterms:modified>
</cp:coreProperties>
</file>