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524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L40" s="1"/>
  <c r="M40" s="1"/>
  <c r="H42"/>
  <c r="F40"/>
  <c r="M39"/>
  <c r="L39"/>
  <c r="F39"/>
  <c r="L38"/>
  <c r="M38" s="1"/>
  <c r="F38"/>
  <c r="L37"/>
  <c r="M37" s="1"/>
  <c r="F37"/>
  <c r="I35"/>
  <c r="H35"/>
  <c r="D35"/>
  <c r="C35"/>
  <c r="K34"/>
  <c r="M34" s="1"/>
  <c r="F34"/>
  <c r="L33"/>
  <c r="K33"/>
  <c r="K35" s="1"/>
  <c r="J33"/>
  <c r="J35" s="1"/>
  <c r="F33"/>
  <c r="M32"/>
  <c r="F32"/>
  <c r="M31"/>
  <c r="F31"/>
  <c r="M30"/>
  <c r="F30"/>
  <c r="M29"/>
  <c r="L29"/>
  <c r="J29"/>
  <c r="F29"/>
  <c r="M28"/>
  <c r="F28"/>
  <c r="H15"/>
  <c r="L18"/>
  <c r="M18" s="1"/>
  <c r="L20"/>
  <c r="M20" s="1"/>
  <c r="L19"/>
  <c r="M19" s="1"/>
  <c r="L9"/>
  <c r="L17"/>
  <c r="L13"/>
  <c r="D15"/>
  <c r="I15"/>
  <c r="C15"/>
  <c r="C21"/>
  <c r="M17"/>
  <c r="F20"/>
  <c r="F19"/>
  <c r="F18"/>
  <c r="F17"/>
  <c r="H22"/>
  <c r="K14"/>
  <c r="M14" s="1"/>
  <c r="F14"/>
  <c r="K13"/>
  <c r="K15" s="1"/>
  <c r="J13"/>
  <c r="F13"/>
  <c r="F12"/>
  <c r="M11"/>
  <c r="M12"/>
  <c r="F11"/>
  <c r="M10"/>
  <c r="M8"/>
  <c r="J9"/>
  <c r="F10"/>
  <c r="F9"/>
  <c r="F8"/>
  <c r="M9" l="1"/>
  <c r="L21"/>
  <c r="C22"/>
  <c r="L15"/>
  <c r="C41"/>
  <c r="M41" s="1"/>
  <c r="L35"/>
  <c r="L41"/>
  <c r="M33"/>
  <c r="M35" s="1"/>
  <c r="J15"/>
  <c r="M21"/>
  <c r="M13"/>
  <c r="C42" l="1"/>
  <c r="M42"/>
  <c r="M22"/>
  <c r="M15"/>
</calcChain>
</file>

<file path=xl/sharedStrings.xml><?xml version="1.0" encoding="utf-8"?>
<sst xmlns="http://schemas.openxmlformats.org/spreadsheetml/2006/main" count="57" uniqueCount="18">
  <si>
    <t>Cedar Ridge Promissory Notes</t>
  </si>
  <si>
    <t>Amount</t>
  </si>
  <si>
    <t>Term</t>
  </si>
  <si>
    <t>Interest</t>
  </si>
  <si>
    <t>Due</t>
  </si>
  <si>
    <t>Paid</t>
  </si>
  <si>
    <t>Date</t>
  </si>
  <si>
    <t>of Note</t>
  </si>
  <si>
    <t>Note</t>
  </si>
  <si>
    <t>18 months</t>
  </si>
  <si>
    <t>Interest Earned</t>
  </si>
  <si>
    <t>unpaid balance</t>
  </si>
  <si>
    <t>Docket 11-2423-01</t>
  </si>
  <si>
    <t>Shauna Benvegnu-Springer</t>
  </si>
  <si>
    <t>Exhibit DPU 2.8</t>
  </si>
  <si>
    <t xml:space="preserve"> </t>
  </si>
  <si>
    <t>*</t>
  </si>
  <si>
    <t>* Disallowance of $10,222 for attorney fees and $10,950 for water master and office expense.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</si>
</sst>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0" fillId="0" borderId="2" xfId="0" applyBorder="1"/>
    <xf numFmtId="44" fontId="0" fillId="0" borderId="2" xfId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/>
    <xf numFmtId="44" fontId="0" fillId="0" borderId="3" xfId="1" applyFont="1" applyBorder="1"/>
    <xf numFmtId="14" fontId="0" fillId="0" borderId="3" xfId="0" applyNumberFormat="1" applyBorder="1"/>
    <xf numFmtId="44" fontId="0" fillId="0" borderId="3" xfId="0" applyNumberFormat="1" applyBorder="1"/>
    <xf numFmtId="44" fontId="0" fillId="0" borderId="0" xfId="0" applyNumberFormat="1" applyFont="1" applyBorder="1"/>
    <xf numFmtId="44" fontId="0" fillId="0" borderId="1" xfId="1" applyFont="1" applyBorder="1"/>
    <xf numFmtId="0" fontId="0" fillId="0" borderId="1" xfId="0" applyBorder="1"/>
    <xf numFmtId="14" fontId="0" fillId="0" borderId="1" xfId="0" applyNumberFormat="1" applyBorder="1"/>
    <xf numFmtId="44" fontId="0" fillId="0" borderId="1" xfId="0" applyNumberFormat="1" applyFont="1" applyBorder="1"/>
    <xf numFmtId="10" fontId="0" fillId="0" borderId="0" xfId="2" applyNumberFormat="1" applyFont="1"/>
    <xf numFmtId="10" fontId="0" fillId="0" borderId="2" xfId="2" applyNumberFormat="1" applyFont="1" applyBorder="1"/>
    <xf numFmtId="10" fontId="0" fillId="0" borderId="3" xfId="2" applyNumberFormat="1" applyFont="1" applyBorder="1"/>
    <xf numFmtId="10" fontId="0" fillId="0" borderId="1" xfId="1" applyNumberFormat="1" applyFont="1" applyBorder="1"/>
    <xf numFmtId="10" fontId="0" fillId="0" borderId="1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topLeftCell="A19" workbookViewId="0">
      <selection activeCell="A44" sqref="A44"/>
    </sheetView>
  </sheetViews>
  <sheetFormatPr defaultRowHeight="12.75"/>
  <cols>
    <col min="1" max="1" width="10.140625" bestFit="1" customWidth="1"/>
    <col min="3" max="3" width="11.42578125" style="2" bestFit="1" customWidth="1"/>
    <col min="5" max="5" width="10.7109375" style="17" customWidth="1"/>
    <col min="6" max="6" width="9.140625" bestFit="1" customWidth="1"/>
    <col min="7" max="7" width="10.140625" bestFit="1" customWidth="1"/>
    <col min="8" max="8" width="11.85546875" style="2" bestFit="1" customWidth="1"/>
    <col min="11" max="11" width="10.85546875" customWidth="1"/>
    <col min="12" max="12" width="10.28515625" customWidth="1"/>
    <col min="13" max="13" width="12" customWidth="1"/>
  </cols>
  <sheetData>
    <row r="1" spans="1:13">
      <c r="K1" t="s">
        <v>14</v>
      </c>
    </row>
    <row r="2" spans="1:13">
      <c r="K2" t="s">
        <v>12</v>
      </c>
    </row>
    <row r="3" spans="1:13">
      <c r="K3" t="s">
        <v>13</v>
      </c>
    </row>
    <row r="5" spans="1:13">
      <c r="A5" s="4" t="s">
        <v>0</v>
      </c>
    </row>
    <row r="6" spans="1:13" ht="25.5">
      <c r="A6" s="5" t="s">
        <v>6</v>
      </c>
      <c r="B6" s="5"/>
      <c r="C6" s="6" t="s">
        <v>8</v>
      </c>
      <c r="D6" s="5"/>
      <c r="E6" s="18"/>
      <c r="F6" s="5" t="s">
        <v>6</v>
      </c>
      <c r="G6" s="5" t="s">
        <v>6</v>
      </c>
      <c r="H6" s="6" t="s">
        <v>5</v>
      </c>
      <c r="I6" s="5" t="s">
        <v>10</v>
      </c>
      <c r="J6" s="5"/>
      <c r="K6" s="5"/>
      <c r="L6" s="5"/>
      <c r="M6" s="7" t="s">
        <v>11</v>
      </c>
    </row>
    <row r="7" spans="1:13" ht="13.5" thickBot="1">
      <c r="A7" s="8" t="s">
        <v>7</v>
      </c>
      <c r="B7" s="8"/>
      <c r="C7" s="9" t="s">
        <v>1</v>
      </c>
      <c r="D7" s="8" t="s">
        <v>2</v>
      </c>
      <c r="E7" s="19" t="s">
        <v>3</v>
      </c>
      <c r="F7" s="8" t="s">
        <v>4</v>
      </c>
      <c r="G7" s="8" t="s">
        <v>5</v>
      </c>
      <c r="H7" s="9" t="s">
        <v>1</v>
      </c>
      <c r="I7" s="8">
        <v>2008</v>
      </c>
      <c r="J7" s="8">
        <v>2009</v>
      </c>
      <c r="K7" s="8">
        <v>2010</v>
      </c>
      <c r="L7" s="8">
        <v>2011</v>
      </c>
      <c r="M7" s="10">
        <v>40543</v>
      </c>
    </row>
    <row r="8" spans="1:13" ht="13.5" thickTop="1">
      <c r="A8" s="1">
        <v>39771</v>
      </c>
      <c r="C8" s="2">
        <v>3000</v>
      </c>
      <c r="D8" t="s">
        <v>9</v>
      </c>
      <c r="E8" s="17">
        <v>0.12</v>
      </c>
      <c r="F8" s="1">
        <f t="shared" ref="F8:F20" si="0">A8+540</f>
        <v>40311</v>
      </c>
      <c r="G8" s="1">
        <v>39917</v>
      </c>
      <c r="H8" s="2">
        <v>3145</v>
      </c>
      <c r="I8" s="2">
        <v>42</v>
      </c>
      <c r="J8" s="2">
        <v>103</v>
      </c>
      <c r="K8" s="2">
        <v>0</v>
      </c>
      <c r="L8" s="2">
        <v>0</v>
      </c>
      <c r="M8" s="3">
        <f>C8+I8+J8+K8+L8-H8</f>
        <v>0</v>
      </c>
    </row>
    <row r="9" spans="1:13">
      <c r="A9" s="1">
        <v>39979</v>
      </c>
      <c r="C9" s="2">
        <v>10000</v>
      </c>
      <c r="D9" t="s">
        <v>9</v>
      </c>
      <c r="E9" s="17">
        <v>7.0000000000000007E-2</v>
      </c>
      <c r="F9" s="1">
        <f t="shared" si="0"/>
        <v>40519</v>
      </c>
      <c r="H9" s="2">
        <v>0</v>
      </c>
      <c r="I9" s="2">
        <v>0</v>
      </c>
      <c r="J9" s="2">
        <f>1083.56-K9</f>
        <v>382.76</v>
      </c>
      <c r="K9" s="2">
        <v>700.8</v>
      </c>
      <c r="L9" s="2">
        <f>C9*E9</f>
        <v>700.00000000000011</v>
      </c>
      <c r="M9" s="3">
        <f t="shared" ref="M9:M21" si="1">C9+I9+J9+K9+L9-H9</f>
        <v>11783.56</v>
      </c>
    </row>
    <row r="10" spans="1:13">
      <c r="A10" s="1">
        <v>40011</v>
      </c>
      <c r="C10" s="2">
        <v>6000</v>
      </c>
      <c r="D10" t="s">
        <v>9</v>
      </c>
      <c r="E10" s="17">
        <v>7.0000000000000007E-2</v>
      </c>
      <c r="F10" s="1">
        <f t="shared" si="0"/>
        <v>40551</v>
      </c>
      <c r="G10" s="1">
        <v>40403</v>
      </c>
      <c r="H10" s="2">
        <v>6000</v>
      </c>
      <c r="I10" s="2">
        <v>0</v>
      </c>
      <c r="J10" s="2">
        <v>207</v>
      </c>
      <c r="K10" s="2">
        <v>244.95</v>
      </c>
      <c r="L10" s="2">
        <v>0</v>
      </c>
      <c r="M10" s="3">
        <f t="shared" si="1"/>
        <v>451.94999999999982</v>
      </c>
    </row>
    <row r="11" spans="1:13">
      <c r="A11" s="1">
        <v>40085</v>
      </c>
      <c r="C11" s="2">
        <v>1000</v>
      </c>
      <c r="D11" t="s">
        <v>9</v>
      </c>
      <c r="E11" s="17">
        <v>7.0000000000000007E-2</v>
      </c>
      <c r="F11" s="1">
        <f t="shared" si="0"/>
        <v>40625</v>
      </c>
      <c r="G11" s="1">
        <v>40086</v>
      </c>
      <c r="H11" s="2">
        <v>1000</v>
      </c>
      <c r="I11" s="2">
        <v>0</v>
      </c>
      <c r="J11" s="2">
        <v>0</v>
      </c>
      <c r="K11" s="2">
        <v>0</v>
      </c>
      <c r="L11" s="2">
        <v>0</v>
      </c>
      <c r="M11" s="3">
        <f t="shared" si="1"/>
        <v>0</v>
      </c>
    </row>
    <row r="12" spans="1:13">
      <c r="A12" s="1">
        <v>40119</v>
      </c>
      <c r="C12" s="2">
        <v>500</v>
      </c>
      <c r="D12" t="s">
        <v>9</v>
      </c>
      <c r="E12" s="17">
        <v>7.0000000000000007E-2</v>
      </c>
      <c r="F12" s="1">
        <f t="shared" si="0"/>
        <v>40659</v>
      </c>
      <c r="G12" s="1">
        <v>40168</v>
      </c>
      <c r="H12" s="2">
        <v>500</v>
      </c>
      <c r="I12" s="2">
        <v>0</v>
      </c>
      <c r="J12" s="2">
        <v>4.79</v>
      </c>
      <c r="K12" s="2">
        <v>0</v>
      </c>
      <c r="L12" s="2">
        <v>0</v>
      </c>
      <c r="M12" s="3">
        <f t="shared" si="1"/>
        <v>4.7900000000000205</v>
      </c>
    </row>
    <row r="13" spans="1:13">
      <c r="A13" s="1">
        <v>40165</v>
      </c>
      <c r="C13" s="2">
        <v>10000</v>
      </c>
      <c r="D13" t="s">
        <v>9</v>
      </c>
      <c r="E13" s="17">
        <v>7.0000000000000007E-2</v>
      </c>
      <c r="F13" s="1">
        <f t="shared" si="0"/>
        <v>40705</v>
      </c>
      <c r="I13" s="2">
        <v>0</v>
      </c>
      <c r="J13" s="2">
        <f>13*1.92</f>
        <v>24.96</v>
      </c>
      <c r="K13" s="2">
        <f>1.92*365</f>
        <v>700.8</v>
      </c>
      <c r="L13" s="2">
        <f>C13*E13</f>
        <v>700.00000000000011</v>
      </c>
      <c r="M13" s="3">
        <f t="shared" si="1"/>
        <v>11425.759999999998</v>
      </c>
    </row>
    <row r="14" spans="1:13">
      <c r="A14" s="1">
        <v>40284</v>
      </c>
      <c r="C14" s="2">
        <v>4000</v>
      </c>
      <c r="D14" t="s">
        <v>9</v>
      </c>
      <c r="E14" s="17">
        <v>7.0000000000000007E-2</v>
      </c>
      <c r="F14" s="1">
        <f t="shared" si="0"/>
        <v>40824</v>
      </c>
      <c r="G14" s="1">
        <v>40414</v>
      </c>
      <c r="H14" s="2">
        <v>4000</v>
      </c>
      <c r="I14" s="2">
        <v>0</v>
      </c>
      <c r="J14" s="2">
        <v>0</v>
      </c>
      <c r="K14" s="2">
        <f>131*0.767</f>
        <v>100.477</v>
      </c>
      <c r="L14" s="2">
        <v>0</v>
      </c>
      <c r="M14" s="12">
        <f t="shared" si="1"/>
        <v>100.47699999999986</v>
      </c>
    </row>
    <row r="15" spans="1:13" ht="13.5" thickBot="1">
      <c r="A15" s="1"/>
      <c r="C15" s="13">
        <f>SUM(C8:C14)</f>
        <v>34500</v>
      </c>
      <c r="D15" s="13">
        <f t="shared" ref="D15:M15" si="2">SUM(D8:D14)</f>
        <v>0</v>
      </c>
      <c r="E15" s="20" t="s">
        <v>15</v>
      </c>
      <c r="F15" s="13" t="s">
        <v>15</v>
      </c>
      <c r="G15" s="13" t="s">
        <v>15</v>
      </c>
      <c r="H15" s="13">
        <f>SUM(H8:H14)</f>
        <v>14645</v>
      </c>
      <c r="I15" s="13">
        <f t="shared" si="2"/>
        <v>42</v>
      </c>
      <c r="J15" s="13">
        <f t="shared" si="2"/>
        <v>722.51</v>
      </c>
      <c r="K15" s="13">
        <f t="shared" si="2"/>
        <v>1747.027</v>
      </c>
      <c r="L15" s="13">
        <f t="shared" si="2"/>
        <v>1400.0000000000002</v>
      </c>
      <c r="M15" s="13">
        <f t="shared" si="2"/>
        <v>23766.536999999997</v>
      </c>
    </row>
    <row r="16" spans="1:13" ht="13.5" thickTop="1">
      <c r="A16" s="1"/>
      <c r="F16" s="1"/>
      <c r="G16" s="1"/>
      <c r="I16" s="2"/>
      <c r="J16" s="2"/>
      <c r="K16" s="2"/>
      <c r="L16" s="2"/>
      <c r="M16" s="12"/>
    </row>
    <row r="17" spans="1:13">
      <c r="A17" s="1">
        <v>40568</v>
      </c>
      <c r="C17" s="2">
        <v>4000</v>
      </c>
      <c r="E17" s="17">
        <v>0.12</v>
      </c>
      <c r="F17" s="1">
        <f t="shared" si="0"/>
        <v>41108</v>
      </c>
      <c r="G17" s="1"/>
      <c r="I17" s="2"/>
      <c r="J17" s="2"/>
      <c r="K17" s="2"/>
      <c r="L17" s="2">
        <f>SUM(E17/365)*SUM(365-25)*C17</f>
        <v>447.1232876712329</v>
      </c>
      <c r="M17" s="12">
        <f t="shared" si="1"/>
        <v>4447.1232876712329</v>
      </c>
    </row>
    <row r="18" spans="1:13">
      <c r="A18" s="1">
        <v>40792</v>
      </c>
      <c r="C18" s="2">
        <v>6000</v>
      </c>
      <c r="E18" s="17">
        <v>0.12</v>
      </c>
      <c r="F18" s="1">
        <f t="shared" si="0"/>
        <v>41332</v>
      </c>
      <c r="G18" s="1"/>
      <c r="I18" s="2"/>
      <c r="J18" s="2"/>
      <c r="K18" s="2"/>
      <c r="L18" s="2">
        <f>SUM(E18/365)*SUM(24+31+30+31)*C18</f>
        <v>228.82191780821918</v>
      </c>
      <c r="M18" s="12">
        <f t="shared" si="1"/>
        <v>6228.821917808219</v>
      </c>
    </row>
    <row r="19" spans="1:13">
      <c r="A19" s="1">
        <v>40816</v>
      </c>
      <c r="C19" s="2">
        <v>2000</v>
      </c>
      <c r="E19" s="17">
        <v>0.12</v>
      </c>
      <c r="F19" s="1">
        <f t="shared" si="0"/>
        <v>41356</v>
      </c>
      <c r="G19" s="1"/>
      <c r="I19" s="2"/>
      <c r="J19" s="2"/>
      <c r="K19" s="2"/>
      <c r="L19" s="2">
        <f>SUM(E19/365)*SUM(31+30+31)*C19</f>
        <v>60.493150684931507</v>
      </c>
      <c r="M19" s="12">
        <f t="shared" si="1"/>
        <v>2060.4931506849316</v>
      </c>
    </row>
    <row r="20" spans="1:13">
      <c r="A20" s="1">
        <v>40858</v>
      </c>
      <c r="C20" s="2">
        <v>17000</v>
      </c>
      <c r="E20" s="17">
        <v>0.12</v>
      </c>
      <c r="F20" s="1">
        <f t="shared" si="0"/>
        <v>41398</v>
      </c>
      <c r="G20" s="1"/>
      <c r="I20" s="2"/>
      <c r="J20" s="2"/>
      <c r="K20" s="2"/>
      <c r="L20" s="2">
        <f>SUM(E20/365)*SUM(19+31)*C20</f>
        <v>279.45205479452056</v>
      </c>
      <c r="M20" s="12">
        <f t="shared" si="1"/>
        <v>17279.452054794521</v>
      </c>
    </row>
    <row r="21" spans="1:13" ht="13.5" thickBot="1">
      <c r="A21" s="1"/>
      <c r="C21" s="13">
        <f>SUM(C17:C20)</f>
        <v>29000</v>
      </c>
      <c r="D21" s="14"/>
      <c r="E21" s="21"/>
      <c r="F21" s="15"/>
      <c r="G21" s="15"/>
      <c r="H21" s="13"/>
      <c r="I21" s="13"/>
      <c r="J21" s="13"/>
      <c r="K21" s="13"/>
      <c r="L21" s="13">
        <f>SUM(L17:L20)</f>
        <v>1015.8904109589041</v>
      </c>
      <c r="M21" s="16">
        <f t="shared" si="1"/>
        <v>30015.890410958906</v>
      </c>
    </row>
    <row r="22" spans="1:13" ht="14.25" thickTop="1" thickBot="1">
      <c r="C22" s="2">
        <f>C21+C15</f>
        <v>63500</v>
      </c>
      <c r="H22" s="2">
        <f>SUM(H8:H14)</f>
        <v>14645</v>
      </c>
      <c r="I22" s="2"/>
      <c r="J22" s="2"/>
      <c r="K22" s="2"/>
      <c r="L22" s="2"/>
      <c r="M22" s="11">
        <f>M21+M15</f>
        <v>53782.427410958902</v>
      </c>
    </row>
    <row r="23" spans="1:13" ht="13.5" thickTop="1"/>
    <row r="25" spans="1:13">
      <c r="A25" s="4" t="s">
        <v>0</v>
      </c>
    </row>
    <row r="26" spans="1:13" ht="25.5">
      <c r="A26" s="5" t="s">
        <v>6</v>
      </c>
      <c r="B26" s="5"/>
      <c r="C26" s="6" t="s">
        <v>8</v>
      </c>
      <c r="D26" s="5"/>
      <c r="E26" s="18"/>
      <c r="F26" s="5" t="s">
        <v>6</v>
      </c>
      <c r="G26" s="5" t="s">
        <v>6</v>
      </c>
      <c r="H26" s="6" t="s">
        <v>5</v>
      </c>
      <c r="I26" s="5" t="s">
        <v>10</v>
      </c>
      <c r="J26" s="5"/>
      <c r="K26" s="5"/>
      <c r="L26" s="5"/>
      <c r="M26" s="7" t="s">
        <v>11</v>
      </c>
    </row>
    <row r="27" spans="1:13" ht="13.5" thickBot="1">
      <c r="A27" s="8" t="s">
        <v>7</v>
      </c>
      <c r="B27" s="8"/>
      <c r="C27" s="9" t="s">
        <v>1</v>
      </c>
      <c r="D27" s="8" t="s">
        <v>2</v>
      </c>
      <c r="E27" s="19" t="s">
        <v>3</v>
      </c>
      <c r="F27" s="8" t="s">
        <v>4</v>
      </c>
      <c r="G27" s="8" t="s">
        <v>5</v>
      </c>
      <c r="H27" s="9" t="s">
        <v>1</v>
      </c>
      <c r="I27" s="8">
        <v>2008</v>
      </c>
      <c r="J27" s="8">
        <v>2009</v>
      </c>
      <c r="K27" s="8">
        <v>2010</v>
      </c>
      <c r="L27" s="8">
        <v>2011</v>
      </c>
      <c r="M27" s="10">
        <v>40543</v>
      </c>
    </row>
    <row r="28" spans="1:13" ht="13.5" thickTop="1">
      <c r="A28" s="1">
        <v>39771</v>
      </c>
      <c r="C28" s="2">
        <v>3000</v>
      </c>
      <c r="D28" t="s">
        <v>9</v>
      </c>
      <c r="E28" s="17">
        <v>3.5000000000000003E-2</v>
      </c>
      <c r="F28" s="1">
        <f t="shared" ref="F28:F34" si="3">A28+540</f>
        <v>40311</v>
      </c>
      <c r="G28" s="1">
        <v>39917</v>
      </c>
      <c r="H28" s="2">
        <v>3145</v>
      </c>
      <c r="I28" s="2">
        <v>42</v>
      </c>
      <c r="J28" s="2">
        <v>103</v>
      </c>
      <c r="K28" s="2">
        <v>0</v>
      </c>
      <c r="L28" s="2">
        <v>0</v>
      </c>
      <c r="M28" s="3">
        <f>C28+I28+J28+K28+L28-H28</f>
        <v>0</v>
      </c>
    </row>
    <row r="29" spans="1:13">
      <c r="A29" s="1">
        <v>39979</v>
      </c>
      <c r="C29" s="2">
        <v>10000</v>
      </c>
      <c r="D29" t="s">
        <v>9</v>
      </c>
      <c r="E29" s="17">
        <v>3.5000000000000003E-2</v>
      </c>
      <c r="F29" s="1">
        <f t="shared" si="3"/>
        <v>40519</v>
      </c>
      <c r="H29" s="2">
        <v>0</v>
      </c>
      <c r="I29" s="2">
        <v>0</v>
      </c>
      <c r="J29" s="2">
        <f>1083.56-K29</f>
        <v>382.76</v>
      </c>
      <c r="K29" s="2">
        <v>700.8</v>
      </c>
      <c r="L29" s="2">
        <f>C29*E29</f>
        <v>350.00000000000006</v>
      </c>
      <c r="M29" s="3">
        <f t="shared" ref="M29:M34" si="4">C29+I29+J29+K29+L29-H29</f>
        <v>11433.56</v>
      </c>
    </row>
    <row r="30" spans="1:13">
      <c r="A30" s="1">
        <v>40011</v>
      </c>
      <c r="C30" s="2">
        <v>6000</v>
      </c>
      <c r="D30" t="s">
        <v>9</v>
      </c>
      <c r="E30" s="17">
        <v>3.5000000000000003E-2</v>
      </c>
      <c r="F30" s="1">
        <f t="shared" si="3"/>
        <v>40551</v>
      </c>
      <c r="G30" s="1">
        <v>40403</v>
      </c>
      <c r="H30" s="2">
        <v>6000</v>
      </c>
      <c r="I30" s="2">
        <v>0</v>
      </c>
      <c r="J30" s="2">
        <v>207</v>
      </c>
      <c r="K30" s="2">
        <v>244.95</v>
      </c>
      <c r="L30" s="2">
        <v>0</v>
      </c>
      <c r="M30" s="3">
        <f t="shared" si="4"/>
        <v>451.94999999999982</v>
      </c>
    </row>
    <row r="31" spans="1:13">
      <c r="A31" s="1">
        <v>40085</v>
      </c>
      <c r="C31" s="2">
        <v>1000</v>
      </c>
      <c r="D31" t="s">
        <v>9</v>
      </c>
      <c r="E31" s="17">
        <v>3.5000000000000003E-2</v>
      </c>
      <c r="F31" s="1">
        <f t="shared" si="3"/>
        <v>40625</v>
      </c>
      <c r="G31" s="1">
        <v>40086</v>
      </c>
      <c r="H31" s="2">
        <v>1000</v>
      </c>
      <c r="I31" s="2">
        <v>0</v>
      </c>
      <c r="J31" s="2">
        <v>0</v>
      </c>
      <c r="K31" s="2">
        <v>0</v>
      </c>
      <c r="L31" s="2">
        <v>0</v>
      </c>
      <c r="M31" s="3">
        <f t="shared" si="4"/>
        <v>0</v>
      </c>
    </row>
    <row r="32" spans="1:13">
      <c r="A32" s="1">
        <v>40119</v>
      </c>
      <c r="C32" s="2">
        <v>500</v>
      </c>
      <c r="D32" t="s">
        <v>9</v>
      </c>
      <c r="E32" s="17">
        <v>3.5000000000000003E-2</v>
      </c>
      <c r="F32" s="1">
        <f t="shared" si="3"/>
        <v>40659</v>
      </c>
      <c r="G32" s="1">
        <v>40168</v>
      </c>
      <c r="H32" s="2">
        <v>500</v>
      </c>
      <c r="I32" s="2">
        <v>0</v>
      </c>
      <c r="J32" s="2">
        <v>4.79</v>
      </c>
      <c r="K32" s="2">
        <v>0</v>
      </c>
      <c r="L32" s="2">
        <v>0</v>
      </c>
      <c r="M32" s="3">
        <f t="shared" si="4"/>
        <v>4.7900000000000205</v>
      </c>
    </row>
    <row r="33" spans="1:13">
      <c r="A33" s="1">
        <v>40165</v>
      </c>
      <c r="C33" s="2">
        <v>10000</v>
      </c>
      <c r="D33" t="s">
        <v>9</v>
      </c>
      <c r="E33" s="17">
        <v>3.5000000000000003E-2</v>
      </c>
      <c r="F33" s="1">
        <f t="shared" si="3"/>
        <v>40705</v>
      </c>
      <c r="I33" s="2">
        <v>0</v>
      </c>
      <c r="J33" s="2">
        <f>13*1.92</f>
        <v>24.96</v>
      </c>
      <c r="K33" s="2">
        <f>1.92*365</f>
        <v>700.8</v>
      </c>
      <c r="L33" s="2">
        <f>C33*E33</f>
        <v>350.00000000000006</v>
      </c>
      <c r="M33" s="3">
        <f t="shared" si="4"/>
        <v>11075.759999999998</v>
      </c>
    </row>
    <row r="34" spans="1:13">
      <c r="A34" s="1">
        <v>40284</v>
      </c>
      <c r="C34" s="2">
        <v>4000</v>
      </c>
      <c r="D34" t="s">
        <v>9</v>
      </c>
      <c r="E34" s="17">
        <v>3.5000000000000003E-2</v>
      </c>
      <c r="F34" s="1">
        <f t="shared" si="3"/>
        <v>40824</v>
      </c>
      <c r="G34" s="1">
        <v>40414</v>
      </c>
      <c r="H34" s="2">
        <v>4000</v>
      </c>
      <c r="I34" s="2">
        <v>0</v>
      </c>
      <c r="J34" s="2">
        <v>0</v>
      </c>
      <c r="K34" s="2">
        <f>131*0.767</f>
        <v>100.477</v>
      </c>
      <c r="L34" s="2">
        <v>0</v>
      </c>
      <c r="M34" s="12">
        <f t="shared" si="4"/>
        <v>100.47699999999986</v>
      </c>
    </row>
    <row r="35" spans="1:13" ht="13.5" thickBot="1">
      <c r="A35" s="1"/>
      <c r="C35" s="13">
        <f>SUM(C28:C34)</f>
        <v>34500</v>
      </c>
      <c r="D35" s="13">
        <f t="shared" ref="D35" si="5">SUM(D28:D34)</f>
        <v>0</v>
      </c>
      <c r="E35" s="20" t="s">
        <v>15</v>
      </c>
      <c r="F35" s="13" t="s">
        <v>15</v>
      </c>
      <c r="G35" s="13" t="s">
        <v>15</v>
      </c>
      <c r="H35" s="13">
        <f>SUM(H28:H34)</f>
        <v>14645</v>
      </c>
      <c r="I35" s="13">
        <f t="shared" ref="I35" si="6">SUM(I28:I34)</f>
        <v>42</v>
      </c>
      <c r="J35" s="13">
        <f t="shared" ref="J35" si="7">SUM(J28:J34)</f>
        <v>722.51</v>
      </c>
      <c r="K35" s="13">
        <f t="shared" ref="K35" si="8">SUM(K28:K34)</f>
        <v>1747.027</v>
      </c>
      <c r="L35" s="13">
        <f t="shared" ref="L35" si="9">SUM(L28:L34)</f>
        <v>700.00000000000011</v>
      </c>
      <c r="M35" s="13">
        <f t="shared" ref="M35" si="10">SUM(M28:M34)</f>
        <v>23066.536999999997</v>
      </c>
    </row>
    <row r="36" spans="1:13" ht="13.5" thickTop="1">
      <c r="A36" s="1"/>
      <c r="F36" s="1"/>
      <c r="G36" s="1"/>
      <c r="I36" s="2"/>
      <c r="J36" s="2"/>
      <c r="K36" s="2"/>
      <c r="L36" s="2"/>
      <c r="M36" s="12"/>
    </row>
    <row r="37" spans="1:13">
      <c r="A37" s="1">
        <v>40568</v>
      </c>
      <c r="C37" s="2">
        <v>4000</v>
      </c>
      <c r="E37" s="17">
        <v>3.5000000000000003E-2</v>
      </c>
      <c r="F37" s="1">
        <f t="shared" ref="F37:F40" si="11">A37+540</f>
        <v>41108</v>
      </c>
      <c r="G37" s="1"/>
      <c r="I37" s="2"/>
      <c r="J37" s="2"/>
      <c r="K37" s="2"/>
      <c r="L37" s="2">
        <f>SUM(E37/365)*SUM(365-25)*C37</f>
        <v>130.41095890410961</v>
      </c>
      <c r="M37" s="12">
        <f t="shared" ref="M37:M41" si="12">C37+I37+J37+K37+L37-H37</f>
        <v>4130.41095890411</v>
      </c>
    </row>
    <row r="38" spans="1:13">
      <c r="A38" s="1">
        <v>40792</v>
      </c>
      <c r="C38" s="2">
        <v>0</v>
      </c>
      <c r="D38" t="s">
        <v>16</v>
      </c>
      <c r="E38" s="17">
        <v>3.5000000000000003E-2</v>
      </c>
      <c r="F38" s="1">
        <f t="shared" si="11"/>
        <v>41332</v>
      </c>
      <c r="G38" s="1"/>
      <c r="I38" s="2"/>
      <c r="J38" s="2"/>
      <c r="K38" s="2"/>
      <c r="L38" s="2">
        <f>SUM(E38/365)*SUM(24+31+30+31)*C38</f>
        <v>0</v>
      </c>
      <c r="M38" s="12">
        <f t="shared" si="12"/>
        <v>0</v>
      </c>
    </row>
    <row r="39" spans="1:13">
      <c r="A39" s="1">
        <v>40816</v>
      </c>
      <c r="C39" s="2">
        <v>0</v>
      </c>
      <c r="D39" t="s">
        <v>16</v>
      </c>
      <c r="E39" s="17">
        <v>3.5000000000000003E-2</v>
      </c>
      <c r="F39" s="1">
        <f t="shared" si="11"/>
        <v>41356</v>
      </c>
      <c r="G39" s="1"/>
      <c r="I39" s="2"/>
      <c r="J39" s="2"/>
      <c r="K39" s="2"/>
      <c r="L39" s="2">
        <f>SUM(E39/365)*SUM(31+30+31)*C39</f>
        <v>0</v>
      </c>
      <c r="M39" s="12">
        <f t="shared" si="12"/>
        <v>0</v>
      </c>
    </row>
    <row r="40" spans="1:13">
      <c r="A40" s="1">
        <v>40858</v>
      </c>
      <c r="C40" s="2">
        <f>17000-10950-2222</f>
        <v>3828</v>
      </c>
      <c r="D40" t="s">
        <v>16</v>
      </c>
      <c r="E40" s="17">
        <v>3.5000000000000003E-2</v>
      </c>
      <c r="F40" s="1">
        <f t="shared" si="11"/>
        <v>41398</v>
      </c>
      <c r="G40" s="1"/>
      <c r="I40" s="2"/>
      <c r="J40" s="2"/>
      <c r="K40" s="2"/>
      <c r="L40" s="2">
        <f>SUM(E40/365)*SUM(19+31)*C40</f>
        <v>18.353424657534248</v>
      </c>
      <c r="M40" s="12">
        <f t="shared" si="12"/>
        <v>3846.3534246575341</v>
      </c>
    </row>
    <row r="41" spans="1:13" ht="13.5" thickBot="1">
      <c r="A41" s="1"/>
      <c r="C41" s="13">
        <f>SUM(C37:C40)</f>
        <v>7828</v>
      </c>
      <c r="D41" s="14"/>
      <c r="E41" s="21"/>
      <c r="F41" s="15"/>
      <c r="G41" s="15"/>
      <c r="H41" s="13"/>
      <c r="I41" s="13"/>
      <c r="J41" s="13"/>
      <c r="K41" s="13"/>
      <c r="L41" s="13">
        <f>SUM(L37:L40)</f>
        <v>148.76438356164385</v>
      </c>
      <c r="M41" s="16">
        <f t="shared" si="12"/>
        <v>7976.7643835616436</v>
      </c>
    </row>
    <row r="42" spans="1:13" ht="14.25" thickTop="1" thickBot="1">
      <c r="C42" s="2">
        <f>C41+C35</f>
        <v>42328</v>
      </c>
      <c r="H42" s="2">
        <f>SUM(H28:H34)</f>
        <v>14645</v>
      </c>
      <c r="I42" s="2"/>
      <c r="J42" s="2"/>
      <c r="K42" s="2"/>
      <c r="L42" s="2"/>
      <c r="M42" s="11">
        <f>M41+M35</f>
        <v>31043.30138356164</v>
      </c>
    </row>
    <row r="43" spans="1:13" ht="13.5" thickTop="1"/>
    <row r="44" spans="1:13">
      <c r="A44" t="s">
        <v>17</v>
      </c>
    </row>
  </sheetData>
  <pageMargins left="0.7" right="0.7" top="0.75" bottom="0.75" header="0.3" footer="0.3"/>
  <pageSetup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Benvegnu-Springer</dc:creator>
  <cp:lastModifiedBy>MPaschal</cp:lastModifiedBy>
  <cp:lastPrinted>2011-11-22T21:37:16Z</cp:lastPrinted>
  <dcterms:created xsi:type="dcterms:W3CDTF">2011-06-28T03:02:19Z</dcterms:created>
  <dcterms:modified xsi:type="dcterms:W3CDTF">2011-11-23T16:46:59Z</dcterms:modified>
</cp:coreProperties>
</file>