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Websites\Pscweb\utilities\rules\21 Rules\21R00804\"/>
    </mc:Choice>
  </mc:AlternateContent>
  <bookViews>
    <workbookView xWindow="0" yWindow="0" windowWidth="28800" windowHeight="12300"/>
  </bookViews>
  <sheets>
    <sheet name="Analysis v8" sheetId="1" r:id="rId1"/>
  </sheets>
  <definedNames>
    <definedName name="_xlnm.Print_Area" localSheetId="0">'Analysis v8'!$A$1:$S$41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7" i="1" l="1"/>
  <c r="Q37" i="1" s="1"/>
  <c r="K37" i="1"/>
  <c r="J37" i="1"/>
  <c r="I37" i="1"/>
  <c r="L31" i="1"/>
  <c r="K31" i="1"/>
  <c r="J31" i="1"/>
  <c r="I31" i="1"/>
  <c r="L25" i="1"/>
  <c r="K25" i="1"/>
  <c r="J25" i="1"/>
  <c r="I25" i="1"/>
  <c r="F25" i="1"/>
  <c r="E25" i="1"/>
  <c r="N7" i="1"/>
  <c r="Q7" i="1"/>
  <c r="O7" i="1"/>
  <c r="O25" i="1" l="1"/>
  <c r="N37" i="1"/>
  <c r="G25" i="1"/>
  <c r="Q25" i="1" s="1"/>
  <c r="N25" i="1"/>
  <c r="P25" i="1"/>
  <c r="N31" i="1"/>
  <c r="P7" i="1"/>
  <c r="R7" i="1" s="1"/>
  <c r="H7" i="1"/>
  <c r="H25" i="1" l="1"/>
  <c r="Q31" i="1"/>
  <c r="R25" i="1"/>
  <c r="S25" i="1" s="1"/>
  <c r="P37" i="1" l="1"/>
  <c r="O37" i="1"/>
  <c r="R37" i="1" s="1"/>
  <c r="S37" i="1" s="1"/>
  <c r="H37" i="1"/>
  <c r="P31" i="1" l="1"/>
  <c r="O31" i="1"/>
  <c r="R31" i="1" s="1"/>
  <c r="S31" i="1" s="1"/>
  <c r="H31" i="1"/>
</calcChain>
</file>

<file path=xl/sharedStrings.xml><?xml version="1.0" encoding="utf-8"?>
<sst xmlns="http://schemas.openxmlformats.org/spreadsheetml/2006/main" count="106" uniqueCount="42">
  <si>
    <t>URTA Wholesale Broadband Estimates on Utah Universal Service Without Positive Federal Universal Service Impacts</t>
  </si>
  <si>
    <t>Standalone Voice</t>
  </si>
  <si>
    <t>Bundle</t>
  </si>
  <si>
    <t>Standalone Broadband</t>
  </si>
  <si>
    <t>Standalone Voice Customers</t>
  </si>
  <si>
    <t>Bundle Voice/Data Customers</t>
  </si>
  <si>
    <t>Standalone Broadband Customers</t>
  </si>
  <si>
    <t>Total Customers</t>
  </si>
  <si>
    <t>Standalone Voice Revenue Per Month</t>
  </si>
  <si>
    <t>Data Bundle Rate Per Month</t>
  </si>
  <si>
    <t>Voice Bundle Rate Per Month</t>
  </si>
  <si>
    <r>
      <t>Standalone Data Rate Per Month (</t>
    </r>
    <r>
      <rPr>
        <b/>
        <sz val="12"/>
        <color rgb="FFFF0000"/>
        <rFont val="Calibri (Body)"/>
      </rPr>
      <t>Not Including Federal ARC</t>
    </r>
    <r>
      <rPr>
        <b/>
        <sz val="12"/>
        <color theme="1"/>
        <rFont val="Calibri"/>
        <family val="2"/>
        <scheme val="minor"/>
      </rPr>
      <t>)</t>
    </r>
  </si>
  <si>
    <t>Revenue: Standalone Voice Annual</t>
  </si>
  <si>
    <t>Revenue: Data Bundle Revenue Annual</t>
  </si>
  <si>
    <t>Revenue: Voice Bundle Revenue Annual</t>
  </si>
  <si>
    <t>Revenue: Standalone Data Annual Plus Federal ARC</t>
  </si>
  <si>
    <t>Total Rate Base Revenue</t>
  </si>
  <si>
    <r>
      <t xml:space="preserve">Net UUSF Revenue </t>
    </r>
    <r>
      <rPr>
        <b/>
        <sz val="12"/>
        <color theme="9"/>
        <rFont val="Calibri (Body)"/>
      </rPr>
      <t>Benefit</t>
    </r>
    <r>
      <rPr>
        <b/>
        <sz val="12"/>
        <color theme="1"/>
        <rFont val="Calibri"/>
        <family val="2"/>
        <scheme val="minor"/>
      </rPr>
      <t xml:space="preserve"> or </t>
    </r>
    <r>
      <rPr>
        <b/>
        <sz val="12"/>
        <color rgb="FFFF0000"/>
        <rFont val="Calibri (Body)"/>
      </rPr>
      <t xml:space="preserve">Loss </t>
    </r>
    <r>
      <rPr>
        <b/>
        <sz val="12"/>
        <color theme="1"/>
        <rFont val="Calibri"/>
        <family val="2"/>
        <scheme val="minor"/>
      </rPr>
      <t>From Current State</t>
    </r>
  </si>
  <si>
    <t>Current State</t>
  </si>
  <si>
    <t>TOTAL All URTA Members*</t>
  </si>
  <si>
    <t>na</t>
  </si>
  <si>
    <t>Modeling Rate Assumptions</t>
  </si>
  <si>
    <t>Voice Only Service (no change in number of subscribers)</t>
  </si>
  <si>
    <t>Monthly Rate (Average) for Standalone Voice (Voice Only Service)</t>
  </si>
  <si>
    <t xml:space="preserve">Bundle Voice and Data Service (subscribers change as </t>
  </si>
  <si>
    <t>Monthly Rate (Wholesale) for Bundled Broadband Service</t>
  </si>
  <si>
    <t>Monthly Rate (Average) for Bundled Voice (Bundled Voice Service)</t>
  </si>
  <si>
    <t>Standalone Broadband Data Service</t>
  </si>
  <si>
    <t>Monthly Rate (Wholesale) for Standalone Broadband Service</t>
  </si>
  <si>
    <t>Federal Access Recovery Charge (maximum single line residential)</t>
  </si>
  <si>
    <t>Modeling Scenario 1: Adjust Rates for Broadband to Proposed Affordable Rates</t>
  </si>
  <si>
    <t>Estimated Current State of Customers with Proposed Rate Change</t>
  </si>
  <si>
    <t>Modeling Scenario 2: 33% of Broadband Customers Move to Standalone Broadband** using Proposed Rates</t>
  </si>
  <si>
    <t>Standalone Voice Per Month</t>
  </si>
  <si>
    <t>Modeling Scenario 3: 50% of Broadband Customers Move to Standalone Broadband** using Proposed Rates</t>
  </si>
  <si>
    <t>Notes</t>
  </si>
  <si>
    <t>*</t>
  </si>
  <si>
    <t>Union Telephone was not included in analysis.</t>
  </si>
  <si>
    <t>**</t>
  </si>
  <si>
    <t>Direct Communications already provides CBOL. Its subscribers remain constant in the modeling scenarios.</t>
  </si>
  <si>
    <t xml:space="preserve">Additionally, if Emery, Manti, and South Central begin to offer CBOL, they will be eligible for additional federal CAF-BLS support. </t>
  </si>
  <si>
    <t>However, since it unclear whether they will offer  CBOL, their customers were not forecasted to move from bundled service to CBOL and no additional CAF.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</si>
</sst>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8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FF0000"/>
      <name val="Calibri (Body)"/>
    </font>
    <font>
      <b/>
      <sz val="12"/>
      <color theme="9"/>
      <name val="Calibri (Body)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0" applyFont="1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2" xfId="0" applyFont="1" applyBorder="1" applyAlignment="1">
      <alignment wrapText="1"/>
    </xf>
    <xf numFmtId="164" fontId="7" fillId="0" borderId="0" xfId="1" applyNumberFormat="1" applyFont="1"/>
    <xf numFmtId="44" fontId="7" fillId="0" borderId="0" xfId="2" applyFont="1"/>
    <xf numFmtId="44" fontId="7" fillId="0" borderId="0" xfId="2" applyFont="1" applyBorder="1"/>
    <xf numFmtId="43" fontId="7" fillId="0" borderId="0" xfId="1" applyFont="1"/>
    <xf numFmtId="0" fontId="7" fillId="0" borderId="0" xfId="0" applyFont="1"/>
    <xf numFmtId="164" fontId="2" fillId="0" borderId="0" xfId="0" applyNumberFormat="1" applyFont="1"/>
    <xf numFmtId="164" fontId="2" fillId="0" borderId="0" xfId="1" applyNumberFormat="1" applyFont="1"/>
    <xf numFmtId="44" fontId="2" fillId="0" borderId="0" xfId="2" applyFont="1"/>
    <xf numFmtId="165" fontId="2" fillId="0" borderId="0" xfId="2" applyNumberFormat="1" applyFont="1"/>
    <xf numFmtId="0" fontId="2" fillId="0" borderId="0" xfId="0" applyFont="1" applyAlignment="1">
      <alignment horizontal="center"/>
    </xf>
    <xf numFmtId="43" fontId="0" fillId="0" borderId="0" xfId="0" applyNumberFormat="1"/>
    <xf numFmtId="0" fontId="0" fillId="0" borderId="0" xfId="0" applyAlignment="1">
      <alignment horizontal="left" indent="1"/>
    </xf>
    <xf numFmtId="43" fontId="0" fillId="2" borderId="0" xfId="0" applyNumberFormat="1" applyFill="1"/>
    <xf numFmtId="44" fontId="7" fillId="2" borderId="0" xfId="2" applyFont="1" applyFill="1"/>
    <xf numFmtId="44" fontId="7" fillId="0" borderId="0" xfId="2" applyFont="1" applyFill="1"/>
    <xf numFmtId="44" fontId="2" fillId="3" borderId="0" xfId="2" applyFont="1" applyFill="1"/>
    <xf numFmtId="9" fontId="3" fillId="0" borderId="0" xfId="0" applyNumberFormat="1" applyFont="1"/>
    <xf numFmtId="164" fontId="0" fillId="0" borderId="0" xfId="0" applyNumberFormat="1"/>
    <xf numFmtId="0" fontId="2" fillId="0" borderId="0" xfId="0" applyFont="1" applyAlignment="1">
      <alignment horizontal="center" wrapText="1"/>
    </xf>
    <xf numFmtId="44" fontId="2" fillId="0" borderId="0" xfId="2" applyFont="1" applyBorder="1"/>
    <xf numFmtId="43" fontId="0" fillId="0" borderId="0" xfId="1" applyFont="1"/>
    <xf numFmtId="43" fontId="0" fillId="0" borderId="0" xfId="1" applyFont="1" applyBorder="1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wrapText="1"/>
    </xf>
  </cellXfs>
  <cellStyles count="3">
    <cellStyle name="Comma" xfId="1" builtinId="3"/>
    <cellStyle name="Currency" xfId="2" builtinId="4"/>
    <cellStyle name="Normal" xfId="0" builtinId="0"/>
  </cellStyles>
  <dxfs count="9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3"/>
  <sheetViews>
    <sheetView tabSelected="1" topLeftCell="L6" zoomScale="70" zoomScaleNormal="70" workbookViewId="0">
      <selection activeCell="AB26" sqref="AB26"/>
    </sheetView>
  </sheetViews>
  <sheetFormatPr defaultColWidth="11" defaultRowHeight="15.75"/>
  <cols>
    <col min="1" max="1" width="12" customWidth="1"/>
    <col min="2" max="2" width="19.75" customWidth="1"/>
    <col min="3" max="3" width="22.5" customWidth="1"/>
    <col min="4" max="5" width="14.75" customWidth="1"/>
    <col min="6" max="9" width="12.375" customWidth="1"/>
    <col min="10" max="10" width="13.25" customWidth="1"/>
    <col min="11" max="11" width="14.25" customWidth="1"/>
    <col min="12" max="12" width="16" customWidth="1"/>
    <col min="13" max="13" width="3.375" customWidth="1"/>
    <col min="14" max="14" width="16" customWidth="1"/>
    <col min="15" max="15" width="14" bestFit="1" customWidth="1"/>
    <col min="16" max="16" width="14.375" customWidth="1"/>
    <col min="17" max="17" width="18" customWidth="1"/>
    <col min="18" max="18" width="15.5" customWidth="1"/>
    <col min="19" max="19" width="15.375" customWidth="1"/>
    <col min="24" max="26" width="14" bestFit="1" customWidth="1"/>
  </cols>
  <sheetData>
    <row r="1" spans="1:19" ht="21">
      <c r="A1" s="1" t="s">
        <v>0</v>
      </c>
    </row>
    <row r="2" spans="1:19" ht="21">
      <c r="A2" s="1"/>
    </row>
    <row r="3" spans="1:19" s="2" customFormat="1" ht="31.5">
      <c r="I3" s="3" t="s">
        <v>1</v>
      </c>
      <c r="J3" s="30" t="s">
        <v>2</v>
      </c>
      <c r="K3" s="30"/>
      <c r="L3" s="3" t="s">
        <v>3</v>
      </c>
      <c r="N3" s="3" t="s">
        <v>1</v>
      </c>
      <c r="O3" s="30" t="s">
        <v>2</v>
      </c>
      <c r="P3" s="30"/>
      <c r="Q3" s="3" t="s">
        <v>3</v>
      </c>
    </row>
    <row r="4" spans="1:19" s="2" customFormat="1" ht="78.75">
      <c r="B4" s="5"/>
      <c r="C4" s="5"/>
      <c r="D4" s="5"/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5"/>
      <c r="N4" s="6" t="s">
        <v>12</v>
      </c>
      <c r="O4" s="6" t="s">
        <v>13</v>
      </c>
      <c r="P4" s="6" t="s">
        <v>14</v>
      </c>
      <c r="Q4" s="6" t="s">
        <v>15</v>
      </c>
      <c r="R4" s="6" t="s">
        <v>16</v>
      </c>
      <c r="S4" s="6" t="s">
        <v>17</v>
      </c>
    </row>
    <row r="5" spans="1:19">
      <c r="F5" s="7"/>
      <c r="G5" s="7"/>
      <c r="H5" s="7"/>
      <c r="I5" s="7"/>
      <c r="J5" s="8"/>
      <c r="K5" s="8"/>
      <c r="L5" s="8"/>
      <c r="M5" s="9"/>
      <c r="N5" s="8"/>
      <c r="O5" s="10"/>
      <c r="P5" s="7"/>
      <c r="Q5" s="10"/>
      <c r="R5" s="11"/>
    </row>
    <row r="6" spans="1:19">
      <c r="A6" s="4" t="s">
        <v>18</v>
      </c>
      <c r="F6" s="7"/>
      <c r="G6" s="7"/>
      <c r="H6" s="7"/>
      <c r="I6" s="7"/>
      <c r="J6" s="8"/>
      <c r="K6" s="8"/>
      <c r="L6" s="8"/>
      <c r="M6" s="9"/>
      <c r="N6" s="8"/>
      <c r="O6" s="10"/>
      <c r="P6" s="7"/>
      <c r="Q6" s="10"/>
      <c r="R6" s="11"/>
    </row>
    <row r="7" spans="1:19">
      <c r="B7" t="s">
        <v>19</v>
      </c>
      <c r="C7" s="4"/>
      <c r="D7" s="4"/>
      <c r="E7" s="12">
        <v>15218</v>
      </c>
      <c r="F7" s="13">
        <v>40224</v>
      </c>
      <c r="G7" s="13">
        <v>10208</v>
      </c>
      <c r="H7" s="13">
        <f>SUM(E7:G7)</f>
        <v>65650</v>
      </c>
      <c r="I7" s="14">
        <v>28</v>
      </c>
      <c r="J7" s="14">
        <v>18.399999999999999</v>
      </c>
      <c r="K7" s="14">
        <v>28</v>
      </c>
      <c r="L7" s="14">
        <v>8.9700000000000006</v>
      </c>
      <c r="M7" s="14"/>
      <c r="N7" s="15">
        <f>E7*I7*12</f>
        <v>5113248</v>
      </c>
      <c r="O7" s="15">
        <f>F7*J7*12</f>
        <v>8881459.1999999993</v>
      </c>
      <c r="P7" s="15">
        <f>F7*K7*12</f>
        <v>13515264</v>
      </c>
      <c r="Q7" s="15">
        <f>G7*(L7+F19)*12</f>
        <v>1466277.12</v>
      </c>
      <c r="R7" s="15">
        <f>SUM(N7:Q7)</f>
        <v>28976248.32</v>
      </c>
      <c r="S7" s="16" t="s">
        <v>20</v>
      </c>
    </row>
    <row r="9" spans="1:19">
      <c r="A9" s="4" t="s">
        <v>21</v>
      </c>
      <c r="F9" s="17"/>
    </row>
    <row r="10" spans="1:19">
      <c r="A10" s="4"/>
      <c r="B10" t="s">
        <v>22</v>
      </c>
      <c r="F10" s="17"/>
    </row>
    <row r="11" spans="1:19">
      <c r="A11" s="4"/>
      <c r="B11" s="18" t="s">
        <v>23</v>
      </c>
      <c r="F11" s="19">
        <v>28</v>
      </c>
    </row>
    <row r="12" spans="1:19">
      <c r="A12" s="4"/>
      <c r="F12" s="17"/>
    </row>
    <row r="13" spans="1:19">
      <c r="B13" t="s">
        <v>24</v>
      </c>
    </row>
    <row r="14" spans="1:19">
      <c r="B14" s="18" t="s">
        <v>25</v>
      </c>
      <c r="F14" s="20">
        <v>18.399999999999999</v>
      </c>
    </row>
    <row r="15" spans="1:19">
      <c r="B15" s="18" t="s">
        <v>26</v>
      </c>
      <c r="F15" s="20">
        <v>28</v>
      </c>
    </row>
    <row r="17" spans="1:22">
      <c r="B17" t="s">
        <v>27</v>
      </c>
    </row>
    <row r="18" spans="1:22">
      <c r="B18" s="18" t="s">
        <v>28</v>
      </c>
      <c r="F18" s="20">
        <v>25</v>
      </c>
    </row>
    <row r="19" spans="1:22">
      <c r="B19" s="18" t="s">
        <v>29</v>
      </c>
      <c r="F19" s="21">
        <v>3</v>
      </c>
    </row>
    <row r="21" spans="1:22" ht="31.5">
      <c r="A21" s="2"/>
      <c r="B21" s="2"/>
      <c r="C21" s="2"/>
      <c r="D21" s="2"/>
      <c r="E21" s="2"/>
      <c r="F21" s="2"/>
      <c r="G21" s="2"/>
      <c r="H21" s="2"/>
      <c r="I21" s="3" t="s">
        <v>1</v>
      </c>
      <c r="J21" s="30" t="s">
        <v>2</v>
      </c>
      <c r="K21" s="30"/>
      <c r="L21" s="3" t="s">
        <v>3</v>
      </c>
      <c r="M21" s="2"/>
      <c r="N21" s="3" t="s">
        <v>1</v>
      </c>
      <c r="O21" s="30" t="s">
        <v>2</v>
      </c>
      <c r="P21" s="30"/>
      <c r="Q21" s="3" t="s">
        <v>3</v>
      </c>
      <c r="R21" s="2"/>
      <c r="S21" s="2"/>
    </row>
    <row r="22" spans="1:22" ht="78.75">
      <c r="A22" s="2"/>
      <c r="B22" s="5"/>
      <c r="C22" s="5"/>
      <c r="D22" s="5"/>
      <c r="E22" s="6" t="s">
        <v>4</v>
      </c>
      <c r="F22" s="6" t="s">
        <v>5</v>
      </c>
      <c r="G22" s="6" t="s">
        <v>6</v>
      </c>
      <c r="H22" s="6" t="s">
        <v>7</v>
      </c>
      <c r="I22" s="6" t="s">
        <v>8</v>
      </c>
      <c r="J22" s="6" t="s">
        <v>9</v>
      </c>
      <c r="K22" s="6" t="s">
        <v>10</v>
      </c>
      <c r="L22" s="6" t="s">
        <v>11</v>
      </c>
      <c r="M22" s="5"/>
      <c r="N22" s="6" t="s">
        <v>12</v>
      </c>
      <c r="O22" s="6" t="s">
        <v>13</v>
      </c>
      <c r="P22" s="6" t="s">
        <v>14</v>
      </c>
      <c r="Q22" s="6" t="s">
        <v>15</v>
      </c>
      <c r="R22" s="6" t="s">
        <v>16</v>
      </c>
      <c r="S22" s="6" t="s">
        <v>17</v>
      </c>
    </row>
    <row r="23" spans="1:22">
      <c r="A23" s="4" t="s">
        <v>30</v>
      </c>
    </row>
    <row r="25" spans="1:22">
      <c r="B25" t="s">
        <v>31</v>
      </c>
      <c r="E25" s="12">
        <f>E7</f>
        <v>15218</v>
      </c>
      <c r="F25" s="13">
        <f>F7</f>
        <v>40224</v>
      </c>
      <c r="G25" s="13">
        <f>G7</f>
        <v>10208</v>
      </c>
      <c r="H25" s="13">
        <f>SUM(E25:G25)</f>
        <v>65650</v>
      </c>
      <c r="I25" s="22">
        <f>F11</f>
        <v>28</v>
      </c>
      <c r="J25" s="22">
        <f>F14</f>
        <v>18.399999999999999</v>
      </c>
      <c r="K25" s="22">
        <f>F15</f>
        <v>28</v>
      </c>
      <c r="L25" s="22">
        <f>F18</f>
        <v>25</v>
      </c>
      <c r="M25" s="14"/>
      <c r="N25" s="15">
        <f>E25*I25*12</f>
        <v>5113248</v>
      </c>
      <c r="O25" s="15">
        <f>F25*J25*12</f>
        <v>8881459.1999999993</v>
      </c>
      <c r="P25" s="15">
        <f>F25*K25*12</f>
        <v>13515264</v>
      </c>
      <c r="Q25" s="15">
        <f>G25*(L25+F19)*12</f>
        <v>3429888</v>
      </c>
      <c r="R25" s="15">
        <f>SUM(N25:Q25)</f>
        <v>30939859.199999999</v>
      </c>
      <c r="S25" s="15">
        <f>R25-$R$7</f>
        <v>1963610.879999999</v>
      </c>
    </row>
    <row r="28" spans="1:22">
      <c r="A28" s="4" t="s">
        <v>32</v>
      </c>
      <c r="H28" s="23">
        <v>0.33</v>
      </c>
      <c r="J28" s="24"/>
      <c r="L28" s="17"/>
      <c r="M28" s="17"/>
      <c r="N28" s="17"/>
      <c r="O28" s="17"/>
    </row>
    <row r="29" spans="1:22" ht="31.5">
      <c r="E29" s="2"/>
      <c r="F29" s="2"/>
      <c r="G29" s="2"/>
      <c r="H29" s="2"/>
      <c r="I29" s="3" t="s">
        <v>1</v>
      </c>
      <c r="J29" s="30" t="s">
        <v>2</v>
      </c>
      <c r="K29" s="30"/>
      <c r="L29" s="3" t="s">
        <v>3</v>
      </c>
      <c r="M29" s="25"/>
      <c r="N29" s="3" t="s">
        <v>1</v>
      </c>
      <c r="O29" s="30" t="s">
        <v>2</v>
      </c>
      <c r="P29" s="30"/>
      <c r="Q29" s="3" t="s">
        <v>3</v>
      </c>
      <c r="R29" s="2"/>
    </row>
    <row r="30" spans="1:22" ht="78.75">
      <c r="E30" s="6" t="s">
        <v>4</v>
      </c>
      <c r="F30" s="6" t="s">
        <v>5</v>
      </c>
      <c r="G30" s="6" t="s">
        <v>6</v>
      </c>
      <c r="H30" s="6" t="s">
        <v>7</v>
      </c>
      <c r="I30" s="6" t="s">
        <v>33</v>
      </c>
      <c r="J30" s="6" t="s">
        <v>9</v>
      </c>
      <c r="K30" s="6" t="s">
        <v>10</v>
      </c>
      <c r="L30" s="6" t="s">
        <v>11</v>
      </c>
      <c r="M30" s="5"/>
      <c r="N30" s="6" t="s">
        <v>12</v>
      </c>
      <c r="O30" s="6" t="s">
        <v>13</v>
      </c>
      <c r="P30" s="6" t="s">
        <v>14</v>
      </c>
      <c r="Q30" s="6" t="s">
        <v>15</v>
      </c>
      <c r="R30" s="6" t="s">
        <v>16</v>
      </c>
      <c r="S30" s="6" t="s">
        <v>17</v>
      </c>
      <c r="V30" s="5"/>
    </row>
    <row r="31" spans="1:22">
      <c r="B31" s="4" t="s">
        <v>19</v>
      </c>
      <c r="C31" s="4"/>
      <c r="D31" s="13"/>
      <c r="E31" s="13">
        <v>15218</v>
      </c>
      <c r="F31" s="13">
        <v>35326.979999999996</v>
      </c>
      <c r="G31" s="13">
        <v>15105.02</v>
      </c>
      <c r="H31" s="13">
        <f>SUM(E31:G31)</f>
        <v>65650</v>
      </c>
      <c r="I31" s="22">
        <f>$F$11</f>
        <v>28</v>
      </c>
      <c r="J31" s="22">
        <f>$F$14</f>
        <v>18.399999999999999</v>
      </c>
      <c r="K31" s="22">
        <f>$F$15</f>
        <v>28</v>
      </c>
      <c r="L31" s="22">
        <f t="shared" ref="L31" si="0">$F$18</f>
        <v>25</v>
      </c>
      <c r="M31" s="26"/>
      <c r="N31" s="15">
        <f>E31*I31*12</f>
        <v>5113248</v>
      </c>
      <c r="O31" s="13">
        <f>F31*J31*12</f>
        <v>7800197.1839999985</v>
      </c>
      <c r="P31" s="13">
        <f>F31*K31*12</f>
        <v>11869865.279999999</v>
      </c>
      <c r="Q31" s="13">
        <f t="shared" ref="Q31" si="1">(L31+$F$19)*G31*12</f>
        <v>5075286.72</v>
      </c>
      <c r="R31" s="15">
        <f>SUM(N31:Q31)</f>
        <v>29858597.183999997</v>
      </c>
      <c r="S31" s="15">
        <f>R31-$R$7</f>
        <v>882348.86399999633</v>
      </c>
    </row>
    <row r="32" spans="1:22">
      <c r="F32" s="24"/>
      <c r="G32" s="24"/>
      <c r="H32" s="24"/>
      <c r="L32" s="27"/>
      <c r="M32" s="28"/>
      <c r="N32" s="27"/>
      <c r="O32" s="27"/>
      <c r="P32" s="27"/>
      <c r="R32" s="15"/>
      <c r="S32" s="15"/>
    </row>
    <row r="33" spans="1:19">
      <c r="J33" s="24"/>
      <c r="L33" s="17"/>
      <c r="M33" s="17"/>
      <c r="N33" s="17"/>
      <c r="O33" s="17"/>
    </row>
    <row r="34" spans="1:19">
      <c r="A34" s="4" t="s">
        <v>34</v>
      </c>
      <c r="H34" s="23">
        <v>0.5</v>
      </c>
      <c r="J34" s="24"/>
      <c r="L34" s="17"/>
      <c r="M34" s="17"/>
      <c r="N34" s="17"/>
      <c r="O34" s="17"/>
    </row>
    <row r="35" spans="1:19" ht="31.5">
      <c r="E35" s="2"/>
      <c r="F35" s="2"/>
      <c r="G35" s="2"/>
      <c r="H35" s="2"/>
      <c r="I35" s="3" t="s">
        <v>1</v>
      </c>
      <c r="J35" s="30" t="s">
        <v>2</v>
      </c>
      <c r="K35" s="30"/>
      <c r="L35" s="3" t="s">
        <v>3</v>
      </c>
      <c r="M35" s="25"/>
      <c r="N35" s="3" t="s">
        <v>1</v>
      </c>
      <c r="O35" s="30" t="s">
        <v>2</v>
      </c>
      <c r="P35" s="30"/>
      <c r="Q35" s="3" t="s">
        <v>3</v>
      </c>
      <c r="R35" s="2"/>
    </row>
    <row r="36" spans="1:19" ht="78.75">
      <c r="E36" s="6" t="s">
        <v>4</v>
      </c>
      <c r="F36" s="6" t="s">
        <v>5</v>
      </c>
      <c r="G36" s="6" t="s">
        <v>6</v>
      </c>
      <c r="H36" s="6" t="s">
        <v>7</v>
      </c>
      <c r="I36" s="6" t="s">
        <v>33</v>
      </c>
      <c r="J36" s="6" t="s">
        <v>9</v>
      </c>
      <c r="K36" s="6" t="s">
        <v>10</v>
      </c>
      <c r="L36" s="6" t="s">
        <v>11</v>
      </c>
      <c r="M36" s="5"/>
      <c r="N36" s="6" t="s">
        <v>12</v>
      </c>
      <c r="O36" s="6" t="s">
        <v>13</v>
      </c>
      <c r="P36" s="6" t="s">
        <v>14</v>
      </c>
      <c r="Q36" s="6" t="s">
        <v>15</v>
      </c>
      <c r="R36" s="6" t="s">
        <v>16</v>
      </c>
      <c r="S36" s="6" t="s">
        <v>17</v>
      </c>
    </row>
    <row r="37" spans="1:19">
      <c r="B37" s="4" t="s">
        <v>19</v>
      </c>
      <c r="C37" s="4"/>
      <c r="D37" s="13"/>
      <c r="E37" s="13">
        <v>15218</v>
      </c>
      <c r="F37" s="13">
        <v>31775</v>
      </c>
      <c r="G37" s="13">
        <v>18657</v>
      </c>
      <c r="H37" s="13">
        <f>SUM(E37:G37)</f>
        <v>65650</v>
      </c>
      <c r="I37" s="22">
        <f>$F$11</f>
        <v>28</v>
      </c>
      <c r="J37" s="22">
        <f>$F$14</f>
        <v>18.399999999999999</v>
      </c>
      <c r="K37" s="22">
        <f>$F$15</f>
        <v>28</v>
      </c>
      <c r="L37" s="22">
        <f t="shared" ref="L37" si="2">$F$18</f>
        <v>25</v>
      </c>
      <c r="M37" s="26"/>
      <c r="N37" s="15">
        <f>E37*I37*12</f>
        <v>5113248</v>
      </c>
      <c r="O37" s="13">
        <f>F37*J37*12</f>
        <v>7015920</v>
      </c>
      <c r="P37" s="13">
        <f>F37*K37*12</f>
        <v>10676400</v>
      </c>
      <c r="Q37" s="13">
        <f t="shared" ref="Q37" si="3">(L37+$F$19)*G37*12</f>
        <v>6268752</v>
      </c>
      <c r="R37" s="15">
        <f>SUM(N37:Q37)</f>
        <v>29074320</v>
      </c>
      <c r="S37" s="15">
        <f>R37-$R$7</f>
        <v>98071.679999999702</v>
      </c>
    </row>
    <row r="38" spans="1:19">
      <c r="R38" s="15"/>
      <c r="S38" s="15"/>
    </row>
    <row r="39" spans="1:19">
      <c r="A39" s="4" t="s">
        <v>35</v>
      </c>
      <c r="F39" s="24"/>
      <c r="G39" s="24"/>
    </row>
    <row r="40" spans="1:19">
      <c r="A40" s="29" t="s">
        <v>36</v>
      </c>
      <c r="B40" t="s">
        <v>37</v>
      </c>
    </row>
    <row r="41" spans="1:19">
      <c r="A41" s="29" t="s">
        <v>38</v>
      </c>
      <c r="B41" t="s">
        <v>39</v>
      </c>
    </row>
    <row r="42" spans="1:19">
      <c r="B42" t="s">
        <v>40</v>
      </c>
    </row>
    <row r="43" spans="1:19">
      <c r="B43" t="s">
        <v>41</v>
      </c>
    </row>
  </sheetData>
  <mergeCells count="8">
    <mergeCell ref="J35:K35"/>
    <mergeCell ref="O35:P35"/>
    <mergeCell ref="J3:K3"/>
    <mergeCell ref="O3:P3"/>
    <mergeCell ref="J21:K21"/>
    <mergeCell ref="O21:P21"/>
    <mergeCell ref="J29:K29"/>
    <mergeCell ref="O29:P29"/>
  </mergeCells>
  <conditionalFormatting sqref="S31">
    <cfRule type="cellIs" dxfId="8" priority="7" operator="greaterThan">
      <formula>0</formula>
    </cfRule>
    <cfRule type="cellIs" dxfId="7" priority="8" operator="lessThan">
      <formula>0</formula>
    </cfRule>
    <cfRule type="cellIs" dxfId="6" priority="9" operator="greaterThan">
      <formula>0</formula>
    </cfRule>
  </conditionalFormatting>
  <conditionalFormatting sqref="S37">
    <cfRule type="cellIs" dxfId="5" priority="1" operator="greaterThan">
      <formula>0</formula>
    </cfRule>
    <cfRule type="cellIs" dxfId="4" priority="2" operator="lessThan">
      <formula>0</formula>
    </cfRule>
    <cfRule type="cellIs" dxfId="3" priority="3" operator="greaterThan">
      <formula>0</formula>
    </cfRule>
  </conditionalFormatting>
  <conditionalFormatting sqref="S25">
    <cfRule type="cellIs" dxfId="2" priority="4" operator="greaterThan">
      <formula>0</formula>
    </cfRule>
    <cfRule type="cellIs" dxfId="1" priority="5" operator="lessThan">
      <formula>0</formula>
    </cfRule>
    <cfRule type="cellIs" dxfId="0" priority="6" operator="greaterThan">
      <formula>0</formula>
    </cfRule>
  </conditionalFormatting>
  <pageMargins left="0.7" right="0.7" top="0.75" bottom="0.75" header="0.3" footer="0.3"/>
  <pageSetup scale="42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Analysis v8</vt:lpstr>
      <vt:lpstr>'Analysis v8'!Print_Area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Melissa Paschal</cp:lastModifiedBy>
  <dcterms:created xsi:type="dcterms:W3CDTF">2021-08-19T22:56:21Z</dcterms:created>
  <dcterms:modified xsi:type="dcterms:W3CDTF">2021-09-21T22:48:25Z</dcterms:modified>
</cp:coreProperties>
</file>