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5880" windowWidth="17400" windowHeight="5925"/>
  </bookViews>
  <sheets>
    <sheet name="Page 1.0" sheetId="1" r:id="rId1"/>
    <sheet name="Page 1.1" sheetId="5" r:id="rId2"/>
    <sheet name="Page 1.2" sheetId="6" r:id="rId3"/>
    <sheet name="Pages 1.3 - 1.4" sheetId="7" r:id="rId4"/>
  </sheets>
  <definedNames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iterate="1"/>
</workbook>
</file>

<file path=xl/calcChain.xml><?xml version="1.0" encoding="utf-8"?>
<calcChain xmlns="http://schemas.openxmlformats.org/spreadsheetml/2006/main">
  <c r="N87" i="7"/>
  <c r="N85"/>
  <c r="N83"/>
  <c r="N82"/>
  <c r="N80"/>
  <c r="N79"/>
  <c r="N78"/>
  <c r="N77"/>
  <c r="N76"/>
  <c r="N74"/>
  <c r="N71"/>
  <c r="N69"/>
  <c r="N67"/>
  <c r="N65"/>
  <c r="N63"/>
  <c r="N62"/>
  <c r="N61"/>
  <c r="N60"/>
  <c r="N59"/>
  <c r="N58"/>
  <c r="N57"/>
  <c r="N54"/>
  <c r="N52"/>
  <c r="N51"/>
  <c r="N50"/>
  <c r="N49"/>
  <c r="N48"/>
  <c r="N47"/>
  <c r="N46"/>
  <c r="N45"/>
  <c r="N44"/>
  <c r="N43"/>
  <c r="N42"/>
  <c r="N39"/>
  <c r="N37"/>
  <c r="N35"/>
  <c r="N34"/>
  <c r="N33"/>
  <c r="N32"/>
  <c r="N31"/>
  <c r="N30"/>
  <c r="N29"/>
  <c r="N28"/>
  <c r="N26"/>
  <c r="N24"/>
  <c r="N23"/>
  <c r="N22"/>
  <c r="N21"/>
  <c r="N20"/>
  <c r="N19"/>
  <c r="N18"/>
  <c r="N17"/>
  <c r="N16"/>
  <c r="N15"/>
  <c r="N12"/>
  <c r="N11"/>
  <c r="N10"/>
  <c r="N9"/>
  <c r="N8"/>
  <c r="D17" i="6"/>
  <c r="D21" s="1"/>
  <c r="D25" s="1"/>
  <c r="D48" i="5"/>
  <c r="D22" l="1"/>
  <c r="D30"/>
  <c r="D35" s="1"/>
  <c r="E78" i="1"/>
  <c r="D36" i="5" l="1"/>
  <c r="D39" s="1"/>
  <c r="D41" s="1"/>
  <c r="D43" s="1"/>
  <c r="E81" i="1" l="1"/>
  <c r="E80" l="1"/>
  <c r="C14" l="1"/>
  <c r="C76" l="1"/>
  <c r="E67"/>
  <c r="E10" l="1"/>
  <c r="E23"/>
  <c r="E32"/>
  <c r="E34"/>
  <c r="C41"/>
  <c r="E56"/>
  <c r="C69"/>
  <c r="E69" s="1"/>
  <c r="D76"/>
  <c r="E76" s="1"/>
  <c r="E79"/>
  <c r="C82"/>
  <c r="C84"/>
  <c r="C85" s="1"/>
  <c r="D84"/>
  <c r="C87"/>
  <c r="E84" l="1"/>
  <c r="C71"/>
  <c r="E82"/>
  <c r="E85" s="1"/>
  <c r="D39"/>
  <c r="E41"/>
  <c r="D87"/>
  <c r="E87" s="1"/>
  <c r="E33"/>
  <c r="D82"/>
  <c r="D85" s="1"/>
  <c r="E71" l="1"/>
  <c r="E39"/>
  <c r="D41"/>
</calcChain>
</file>

<file path=xl/sharedStrings.xml><?xml version="1.0" encoding="utf-8"?>
<sst xmlns="http://schemas.openxmlformats.org/spreadsheetml/2006/main" count="233" uniqueCount="140">
  <si>
    <t>Page 1.1</t>
  </si>
  <si>
    <t>(1)</t>
  </si>
  <si>
    <t>Page 1.2</t>
  </si>
  <si>
    <t>(2)</t>
  </si>
  <si>
    <t>(3)</t>
  </si>
  <si>
    <t>Page 1.0</t>
  </si>
  <si>
    <t>Total Adjusted</t>
  </si>
  <si>
    <t xml:space="preserve">Results with </t>
  </si>
  <si>
    <t>Results</t>
  </si>
  <si>
    <t>Price Change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</si>
  <si>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</si>
  <si>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</si>
  <si>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</si>
  <si>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</si>
  <si>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</si>
  <si>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</si>
  <si>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</si>
  <si>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</si>
  <si>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</si>
  <si>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</si>
  <si>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</si>
  <si>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</si>
  <si>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</si>
  <si>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</si>
  <si>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</si>
  <si>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</si>
  <si>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</si>
  <si>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</si>
  <si>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</si>
  <si>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</si>
  <si>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</si>
  <si>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</si>
  <si>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</si>
  <si>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</si>
  <si>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</si>
  <si>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</si>
  <si>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</si>
  <si>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</si>
  <si>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</si>
  <si>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</si>
  <si>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</si>
  <si>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</si>
  <si>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</si>
  <si>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</si>
  <si>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</si>
  <si>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</si>
  <si>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</si>
  <si>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</si>
  <si>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</si>
  <si>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</si>
  <si>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</si>
  <si>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</si>
  <si>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</si>
  <si>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</si>
  <si>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</si>
  <si>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</si>
  <si>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</si>
  <si>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</si>
  <si>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</si>
  <si>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</si>
  <si>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</si>
  <si>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</si>
  <si>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</si>
  <si>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</si>
  <si>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</si>
  <si>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</si>
  <si>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</si>
  <si>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</si>
  <si>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</si>
  <si>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</si>
  <si>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</si>
  <si>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</si>
  <si>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</si>
  <si>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</si>
  <si>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Ref. Page 2.2</t>
  </si>
  <si>
    <t xml:space="preserve">Net Rate Base </t>
  </si>
  <si>
    <t>Ref. Page 1.0</t>
  </si>
  <si>
    <t>Return on Rate Base Requested</t>
  </si>
  <si>
    <t>Ref. Page 2.1</t>
  </si>
  <si>
    <t>Revenues Required to Earn Requested Return</t>
  </si>
  <si>
    <t>Less Current Operating Revenues</t>
  </si>
  <si>
    <t>Increase to Current Revenues</t>
  </si>
  <si>
    <t>Net to Gross Bump-up</t>
  </si>
  <si>
    <t>Price Change Required for Requested Return</t>
  </si>
  <si>
    <t>Requested Price Change</t>
  </si>
  <si>
    <t>Uncollectible Percent</t>
  </si>
  <si>
    <t>Ref. Page 1.2</t>
  </si>
  <si>
    <t>Increased Uncollectible Expense</t>
  </si>
  <si>
    <t>Franchise Tax</t>
  </si>
  <si>
    <t>Revenue Tax</t>
  </si>
  <si>
    <t>Resource Supplier Tax</t>
  </si>
  <si>
    <t xml:space="preserve">Gross Receipts </t>
  </si>
  <si>
    <t>Increase Taxes Other Than Income</t>
  </si>
  <si>
    <t>Uncollectible Expense</t>
  </si>
  <si>
    <t>Income Before Taxes</t>
  </si>
  <si>
    <t>State Effective Tax Rate</t>
  </si>
  <si>
    <t xml:space="preserve"> </t>
  </si>
  <si>
    <t>Federal Income Tax Rate</t>
  </si>
  <si>
    <t>Federal Income Taxes</t>
  </si>
  <si>
    <t>Operating Income</t>
  </si>
  <si>
    <t>Net  Operating Income</t>
  </si>
  <si>
    <t>Net to Gross Bump-Up</t>
  </si>
  <si>
    <t>Operating Deductions</t>
  </si>
  <si>
    <t>Uncollectible Accounts</t>
  </si>
  <si>
    <t>See Note (1) Below</t>
  </si>
  <si>
    <t>Taxes Other - Franchise Tax</t>
  </si>
  <si>
    <t>Taxes Other - Revenue Tax</t>
  </si>
  <si>
    <t>Taxes Other - Resource Supplier</t>
  </si>
  <si>
    <t>Taxes Other - Gross Receipts</t>
  </si>
  <si>
    <t>Sub-Total</t>
  </si>
  <si>
    <t>State Income Tax @ 4.54%</t>
  </si>
  <si>
    <t>Federal Income Tax @ 35.00%</t>
  </si>
  <si>
    <t>Net Operating Income</t>
  </si>
  <si>
    <t xml:space="preserve">(1) Uncollectible Accounts = </t>
  </si>
  <si>
    <t>Pg. 2.2, General Business Revenues</t>
  </si>
  <si>
    <t>Rocky Mountain Power</t>
  </si>
  <si>
    <t>Normalized Results of Operations - 2010 PROTOCOL</t>
  </si>
  <si>
    <t>UTAH</t>
  </si>
  <si>
    <t>Twelve Months Ending May 31, 2013</t>
  </si>
  <si>
    <t>Pg 2.12, UTAH Situs from Account 904</t>
  </si>
  <si>
    <t>Normalized Results of Operations</t>
  </si>
  <si>
    <t>Adjustment Summary</t>
  </si>
  <si>
    <t>Tab 3</t>
  </si>
  <si>
    <t>Tab 4</t>
  </si>
  <si>
    <t>Tab 5</t>
  </si>
  <si>
    <t>Tab 6</t>
  </si>
  <si>
    <t>Tab 7</t>
  </si>
  <si>
    <t>Tab 8</t>
  </si>
  <si>
    <t>Tab 12</t>
  </si>
  <si>
    <t>Revenue Adjustments</t>
  </si>
  <si>
    <t>O&amp;M Adjustments</t>
  </si>
  <si>
    <t>Net Power Cost Adjustments</t>
  </si>
  <si>
    <t>Depreciation &amp; Amortization Adjustments</t>
  </si>
  <si>
    <t>Tax Adjustments</t>
  </si>
  <si>
    <t>Rate Base Adjustments</t>
  </si>
  <si>
    <t>Rebuttal Adjustments</t>
  </si>
  <si>
    <t>APPROXIMATE 
PRICE CHANGE</t>
  </si>
  <si>
    <t>TOTAL COMPANY
ACTUAL RESULTS 
JUNE 2011</t>
  </si>
  <si>
    <t>UTAH ALLOCATED 
ACTUAL RESULTS 
JUNE 2011</t>
  </si>
  <si>
    <t>Utah Normalized Results
May 2013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</si>
</sst>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_);_(* \(#,##0.000\);_(* &quot;-&quot;??_);_(@_)"/>
    <numFmt numFmtId="167" formatCode="0.000%"/>
    <numFmt numFmtId="168" formatCode="_(&quot;$&quot;* #,##0_);_(&quot;$&quot;* \(#,##0\);_(&quot;$&quot;* &quot;-&quot;??_);_(@_)"/>
  </numFmts>
  <fonts count="1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" fontId="11" fillId="2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/>
    </xf>
  </cellStyleXfs>
  <cellXfs count="121">
    <xf numFmtId="0" fontId="0" fillId="0" borderId="0" xfId="0"/>
    <xf numFmtId="0" fontId="2" fillId="0" borderId="0" xfId="0" quotePrefix="1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/>
    </xf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0" fillId="0" borderId="0" xfId="0" applyProtection="1"/>
    <xf numFmtId="10" fontId="0" fillId="0" borderId="0" xfId="3" applyNumberFormat="1" applyFont="1" applyFill="1" applyProtection="1"/>
    <xf numFmtId="0" fontId="3" fillId="0" borderId="0" xfId="0" applyFont="1" applyAlignment="1" applyProtection="1">
      <alignment horizontal="centerContinuous"/>
    </xf>
    <xf numFmtId="164" fontId="3" fillId="0" borderId="0" xfId="0" applyNumberFormat="1" applyFont="1" applyAlignment="1" applyProtection="1">
      <alignment horizontal="centerContinuous"/>
    </xf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0" fontId="6" fillId="0" borderId="0" xfId="0" quotePrefix="1" applyFont="1" applyAlignment="1" applyProtection="1">
      <alignment horizontal="center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5" fontId="6" fillId="0" borderId="0" xfId="1" applyNumberFormat="1" applyFont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/>
    <xf numFmtId="165" fontId="7" fillId="0" borderId="0" xfId="1" applyNumberFormat="1" applyFont="1" applyFill="1" applyBorder="1" applyProtection="1">
      <protection locked="0"/>
    </xf>
    <xf numFmtId="165" fontId="6" fillId="0" borderId="0" xfId="0" applyNumberFormat="1" applyFont="1" applyBorder="1" applyProtection="1">
      <protection locked="0"/>
    </xf>
    <xf numFmtId="166" fontId="7" fillId="0" borderId="0" xfId="3" applyNumberFormat="1" applyFont="1" applyFill="1" applyBorder="1" applyProtection="1">
      <protection locked="0"/>
    </xf>
    <xf numFmtId="37" fontId="7" fillId="0" borderId="0" xfId="0" applyNumberFormat="1" applyFont="1" applyFill="1" applyBorder="1" applyProtection="1">
      <protection locked="0"/>
    </xf>
    <xf numFmtId="165" fontId="6" fillId="0" borderId="1" xfId="1" applyNumberFormat="1" applyFont="1" applyBorder="1" applyAlignment="1" applyProtection="1">
      <alignment vertical="center"/>
    </xf>
    <xf numFmtId="165" fontId="7" fillId="0" borderId="0" xfId="0" applyNumberFormat="1" applyFont="1" applyFill="1" applyBorder="1" applyProtection="1">
      <protection locked="0"/>
    </xf>
    <xf numFmtId="43" fontId="7" fillId="0" borderId="0" xfId="0" applyNumberFormat="1" applyFont="1" applyFill="1" applyBorder="1" applyProtection="1">
      <protection locked="0"/>
    </xf>
    <xf numFmtId="165" fontId="6" fillId="0" borderId="2" xfId="1" applyNumberFormat="1" applyFont="1" applyBorder="1" applyAlignment="1" applyProtection="1">
      <alignment vertical="center"/>
    </xf>
    <xf numFmtId="165" fontId="6" fillId="0" borderId="0" xfId="1" applyNumberFormat="1" applyFont="1" applyBorder="1" applyAlignment="1" applyProtection="1">
      <alignment vertical="center"/>
    </xf>
    <xf numFmtId="0" fontId="7" fillId="0" borderId="0" xfId="0" applyFont="1" applyFill="1" applyBorder="1" applyProtection="1">
      <protection locked="0"/>
    </xf>
    <xf numFmtId="165" fontId="6" fillId="0" borderId="0" xfId="1" applyNumberFormat="1" applyFont="1" applyFill="1" applyAlignment="1" applyProtection="1">
      <alignment vertical="center"/>
    </xf>
    <xf numFmtId="165" fontId="6" fillId="0" borderId="3" xfId="1" applyNumberFormat="1" applyFont="1" applyBorder="1" applyAlignment="1" applyProtection="1">
      <alignment vertical="center"/>
    </xf>
    <xf numFmtId="167" fontId="6" fillId="0" borderId="0" xfId="0" applyNumberFormat="1" applyFont="1" applyAlignment="1" applyProtection="1">
      <alignment vertical="center"/>
    </xf>
    <xf numFmtId="167" fontId="6" fillId="0" borderId="0" xfId="0" quotePrefix="1" applyNumberFormat="1" applyFont="1" applyAlignment="1" applyProtection="1">
      <alignment vertical="center"/>
    </xf>
    <xf numFmtId="165" fontId="0" fillId="0" borderId="0" xfId="1" applyNumberFormat="1" applyFont="1" applyBorder="1" applyProtection="1">
      <protection locked="0"/>
    </xf>
    <xf numFmtId="165" fontId="0" fillId="0" borderId="0" xfId="1" applyNumberFormat="1" applyFont="1" applyProtection="1">
      <protection locked="0"/>
    </xf>
    <xf numFmtId="165" fontId="6" fillId="0" borderId="4" xfId="1" applyNumberFormat="1" applyFont="1" applyBorder="1" applyAlignment="1" applyProtection="1">
      <alignment vertical="center"/>
    </xf>
    <xf numFmtId="0" fontId="6" fillId="0" borderId="0" xfId="0" quotePrefix="1" applyFont="1" applyAlignment="1" applyProtection="1">
      <alignment horizontal="left" vertical="center"/>
    </xf>
    <xf numFmtId="0" fontId="0" fillId="0" borderId="0" xfId="0" applyAlignment="1" applyProtection="1">
      <alignment horizontal="centerContinuous"/>
    </xf>
    <xf numFmtId="0" fontId="4" fillId="0" borderId="0" xfId="0" applyFont="1" applyAlignment="1" applyProtection="1">
      <alignment horizontal="right"/>
    </xf>
    <xf numFmtId="168" fontId="7" fillId="0" borderId="0" xfId="2" applyNumberFormat="1" applyFont="1" applyProtection="1"/>
    <xf numFmtId="0" fontId="7" fillId="0" borderId="0" xfId="0" applyFont="1" applyAlignment="1" applyProtection="1">
      <alignment horizontal="center"/>
    </xf>
    <xf numFmtId="167" fontId="7" fillId="0" borderId="2" xfId="3" applyNumberFormat="1" applyFont="1" applyBorder="1" applyProtection="1"/>
    <xf numFmtId="0" fontId="7" fillId="0" borderId="0" xfId="0" applyFont="1" applyProtection="1"/>
    <xf numFmtId="165" fontId="7" fillId="0" borderId="0" xfId="0" applyNumberFormat="1" applyFont="1" applyProtection="1"/>
    <xf numFmtId="165" fontId="7" fillId="0" borderId="2" xfId="0" applyNumberFormat="1" applyFont="1" applyBorder="1" applyProtection="1"/>
    <xf numFmtId="10" fontId="7" fillId="0" borderId="2" xfId="3" applyNumberFormat="1" applyFont="1" applyBorder="1" applyProtection="1"/>
    <xf numFmtId="168" fontId="7" fillId="0" borderId="3" xfId="2" applyNumberFormat="1" applyFont="1" applyBorder="1" applyProtection="1"/>
    <xf numFmtId="168" fontId="7" fillId="0" borderId="0" xfId="0" applyNumberFormat="1" applyFont="1" applyProtection="1"/>
    <xf numFmtId="168" fontId="7" fillId="0" borderId="1" xfId="2" applyNumberFormat="1" applyFont="1" applyBorder="1" applyProtection="1"/>
    <xf numFmtId="167" fontId="7" fillId="0" borderId="0" xfId="3" applyNumberFormat="1" applyFont="1" applyProtection="1"/>
    <xf numFmtId="165" fontId="7" fillId="0" borderId="0" xfId="1" applyNumberFormat="1" applyFont="1" applyProtection="1"/>
    <xf numFmtId="165" fontId="7" fillId="0" borderId="2" xfId="1" applyNumberFormat="1" applyFont="1" applyBorder="1" applyProtection="1"/>
    <xf numFmtId="168" fontId="7" fillId="0" borderId="1" xfId="0" applyNumberFormat="1" applyFont="1" applyFill="1" applyBorder="1" applyProtection="1"/>
    <xf numFmtId="168" fontId="7" fillId="0" borderId="0" xfId="0" applyNumberFormat="1" applyFont="1" applyFill="1" applyProtection="1"/>
    <xf numFmtId="10" fontId="7" fillId="0" borderId="0" xfId="0" quotePrefix="1" applyNumberFormat="1" applyFont="1" applyFill="1" applyProtection="1"/>
    <xf numFmtId="168" fontId="7" fillId="0" borderId="1" xfId="2" applyNumberFormat="1" applyFont="1" applyFill="1" applyBorder="1" applyProtection="1"/>
    <xf numFmtId="10" fontId="0" fillId="0" borderId="0" xfId="0" applyNumberFormat="1" applyProtection="1"/>
    <xf numFmtId="0" fontId="7" fillId="0" borderId="0" xfId="0" applyFont="1" applyFill="1" applyProtection="1"/>
    <xf numFmtId="10" fontId="7" fillId="0" borderId="1" xfId="3" applyNumberFormat="1" applyFont="1" applyBorder="1" applyProtection="1"/>
    <xf numFmtId="167" fontId="0" fillId="0" borderId="0" xfId="3" applyNumberFormat="1" applyFont="1" applyProtection="1"/>
    <xf numFmtId="167" fontId="5" fillId="0" borderId="0" xfId="3" applyNumberFormat="1" applyFont="1" applyProtection="1"/>
    <xf numFmtId="167" fontId="5" fillId="0" borderId="0" xfId="3" applyNumberFormat="1" applyFont="1" applyBorder="1" applyProtection="1"/>
    <xf numFmtId="167" fontId="5" fillId="0" borderId="2" xfId="3" applyNumberFormat="1" applyFont="1" applyBorder="1" applyProtection="1"/>
    <xf numFmtId="167" fontId="0" fillId="0" borderId="0" xfId="3" quotePrefix="1" applyNumberFormat="1" applyFont="1" applyProtection="1"/>
    <xf numFmtId="167" fontId="0" fillId="0" borderId="0" xfId="3" applyNumberFormat="1" applyFont="1" applyFill="1" applyProtection="1"/>
    <xf numFmtId="167" fontId="0" fillId="0" borderId="2" xfId="3" applyNumberFormat="1" applyFont="1" applyFill="1" applyBorder="1" applyProtection="1"/>
    <xf numFmtId="167" fontId="0" fillId="0" borderId="0" xfId="3" quotePrefix="1" applyNumberFormat="1" applyFont="1" applyFill="1" applyProtection="1"/>
    <xf numFmtId="167" fontId="0" fillId="0" borderId="3" xfId="3" quotePrefix="1" applyNumberFormat="1" applyFont="1" applyFill="1" applyBorder="1" applyProtection="1"/>
    <xf numFmtId="3" fontId="0" fillId="0" borderId="2" xfId="0" applyNumberFormat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9" fillId="0" borderId="0" xfId="4" applyFont="1"/>
    <xf numFmtId="0" fontId="8" fillId="0" borderId="0" xfId="4"/>
    <xf numFmtId="0" fontId="8" fillId="0" borderId="0" xfId="4" applyBorder="1"/>
    <xf numFmtId="0" fontId="3" fillId="0" borderId="0" xfId="4" applyFont="1"/>
    <xf numFmtId="165" fontId="6" fillId="0" borderId="0" xfId="5" applyNumberFormat="1" applyFont="1" applyAlignment="1">
      <alignment vertic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164" fontId="3" fillId="0" borderId="0" xfId="4" applyNumberFormat="1" applyFont="1" applyAlignment="1" applyProtection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 wrapText="1"/>
    </xf>
    <xf numFmtId="0" fontId="8" fillId="0" borderId="2" xfId="4" applyBorder="1" applyAlignment="1">
      <alignment horizontal="center" wrapText="1"/>
    </xf>
    <xf numFmtId="0" fontId="5" fillId="0" borderId="2" xfId="4" applyFont="1" applyBorder="1" applyAlignment="1">
      <alignment horizontal="center" wrapText="1"/>
    </xf>
    <xf numFmtId="0" fontId="6" fillId="0" borderId="0" xfId="4" applyFont="1" applyAlignment="1">
      <alignment vertical="center"/>
    </xf>
    <xf numFmtId="165" fontId="6" fillId="0" borderId="0" xfId="5" applyNumberFormat="1" applyFont="1" applyBorder="1" applyAlignment="1">
      <alignment vertical="center"/>
    </xf>
    <xf numFmtId="165" fontId="6" fillId="0" borderId="0" xfId="5" applyNumberFormat="1" applyFont="1" applyBorder="1" applyAlignment="1" applyProtection="1">
      <alignment vertical="center"/>
    </xf>
    <xf numFmtId="165" fontId="6" fillId="0" borderId="0" xfId="5" applyNumberFormat="1" applyFont="1" applyAlignment="1" applyProtection="1">
      <alignment vertical="center"/>
    </xf>
    <xf numFmtId="165" fontId="8" fillId="0" borderId="0" xfId="4" applyNumberFormat="1"/>
    <xf numFmtId="165" fontId="6" fillId="0" borderId="1" xfId="5" applyNumberFormat="1" applyFont="1" applyBorder="1" applyAlignment="1" applyProtection="1">
      <alignment vertical="center"/>
    </xf>
    <xf numFmtId="165" fontId="6" fillId="0" borderId="2" xfId="5" applyNumberFormat="1" applyFont="1" applyBorder="1" applyAlignment="1" applyProtection="1">
      <alignment vertical="center"/>
    </xf>
    <xf numFmtId="165" fontId="6" fillId="0" borderId="3" xfId="5" applyNumberFormat="1" applyFont="1" applyBorder="1" applyAlignment="1" applyProtection="1">
      <alignment vertical="center"/>
    </xf>
    <xf numFmtId="0" fontId="6" fillId="0" borderId="0" xfId="4" applyFont="1" applyBorder="1" applyAlignment="1" applyProtection="1">
      <alignment vertical="center"/>
    </xf>
    <xf numFmtId="0" fontId="6" fillId="0" borderId="0" xfId="4" applyFont="1" applyAlignment="1" applyProtection="1">
      <alignment vertical="center"/>
    </xf>
    <xf numFmtId="167" fontId="6" fillId="0" borderId="0" xfId="4" applyNumberFormat="1" applyFont="1" applyBorder="1" applyAlignment="1" applyProtection="1">
      <alignment vertical="center"/>
    </xf>
    <xf numFmtId="167" fontId="6" fillId="0" borderId="0" xfId="4" applyNumberFormat="1" applyFont="1" applyAlignment="1" applyProtection="1">
      <alignment vertical="center"/>
    </xf>
    <xf numFmtId="165" fontId="6" fillId="0" borderId="4" xfId="5" applyNumberFormat="1" applyFont="1" applyBorder="1" applyAlignment="1" applyProtection="1">
      <alignment vertical="center"/>
    </xf>
    <xf numFmtId="0" fontId="6" fillId="0" borderId="0" xfId="4" quotePrefix="1" applyFont="1" applyAlignment="1">
      <alignment horizontal="left" vertical="center"/>
    </xf>
    <xf numFmtId="0" fontId="5" fillId="0" borderId="0" xfId="4" applyFont="1" applyBorder="1" applyProtection="1"/>
    <xf numFmtId="0" fontId="8" fillId="0" borderId="0" xfId="4" applyProtection="1"/>
    <xf numFmtId="0" fontId="5" fillId="0" borderId="0" xfId="4" applyFont="1" applyProtection="1"/>
    <xf numFmtId="0" fontId="3" fillId="0" borderId="0" xfId="4" applyFont="1" applyFill="1"/>
    <xf numFmtId="0" fontId="6" fillId="0" borderId="0" xfId="4" applyFont="1" applyFill="1" applyAlignment="1">
      <alignment vertical="center" wrapText="1"/>
    </xf>
    <xf numFmtId="165" fontId="4" fillId="0" borderId="0" xfId="5" applyNumberFormat="1" applyFont="1" applyFill="1" applyBorder="1" applyAlignment="1" applyProtection="1">
      <alignment vertical="center"/>
    </xf>
    <xf numFmtId="165" fontId="6" fillId="0" borderId="0" xfId="5" applyNumberFormat="1" applyFont="1" applyFill="1" applyAlignment="1" applyProtection="1">
      <alignment vertical="center"/>
    </xf>
    <xf numFmtId="0" fontId="8" fillId="0" borderId="0" xfId="4" applyFill="1"/>
    <xf numFmtId="165" fontId="4" fillId="0" borderId="0" xfId="5" applyNumberFormat="1" applyFont="1" applyFill="1" applyAlignment="1" applyProtection="1">
      <alignment vertical="center"/>
    </xf>
    <xf numFmtId="0" fontId="5" fillId="0" borderId="0" xfId="4" applyFont="1"/>
    <xf numFmtId="0" fontId="5" fillId="0" borderId="0" xfId="4" applyFont="1" applyBorder="1"/>
    <xf numFmtId="165" fontId="5" fillId="0" borderId="0" xfId="5" applyNumberFormat="1"/>
    <xf numFmtId="165" fontId="5" fillId="0" borderId="0" xfId="5" applyNumberFormat="1" applyBorder="1"/>
    <xf numFmtId="165" fontId="5" fillId="0" borderId="0" xfId="5" applyNumberFormat="1" applyFont="1" applyBorder="1" applyAlignment="1">
      <alignment horizontal="right"/>
    </xf>
    <xf numFmtId="165" fontId="6" fillId="0" borderId="0" xfId="5" applyNumberFormat="1" applyFont="1" applyBorder="1"/>
    <xf numFmtId="165" fontId="8" fillId="0" borderId="0" xfId="4" applyNumberFormat="1" applyBorder="1"/>
    <xf numFmtId="165" fontId="8" fillId="0" borderId="0" xfId="4" applyNumberFormat="1" applyBorder="1" applyAlignment="1">
      <alignment horizontal="right"/>
    </xf>
    <xf numFmtId="165" fontId="10" fillId="0" borderId="0" xfId="4" applyNumberFormat="1" applyFont="1" applyBorder="1"/>
    <xf numFmtId="0" fontId="4" fillId="0" borderId="0" xfId="4" applyFont="1" applyFill="1" applyAlignment="1">
      <alignment vertical="center" wrapText="1"/>
    </xf>
    <xf numFmtId="165" fontId="5" fillId="0" borderId="0" xfId="5" applyNumberFormat="1" applyFont="1"/>
  </cellXfs>
  <cellStyles count="8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  <cellStyle name="SAPBEXchaText" xfId="6"/>
    <cellStyle name="SAPBEXtitl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Normal="100" workbookViewId="0">
      <selection activeCell="E17" sqref="E17"/>
    </sheetView>
  </sheetViews>
  <sheetFormatPr defaultRowHeight="12.75"/>
  <cols>
    <col min="1" max="1" width="4.5703125" style="5" customWidth="1"/>
    <col min="2" max="2" width="29.85546875" style="5" customWidth="1"/>
    <col min="3" max="3" width="15.7109375" style="5" customWidth="1"/>
    <col min="4" max="4" width="14.85546875" style="5" bestFit="1" customWidth="1"/>
    <col min="5" max="5" width="17.28515625" style="5" bestFit="1" customWidth="1"/>
    <col min="6" max="6" width="13.85546875" style="5" customWidth="1"/>
    <col min="7" max="7" width="10.7109375" style="5" customWidth="1"/>
    <col min="8" max="16384" width="9.140625" style="5"/>
  </cols>
  <sheetData>
    <row r="1" spans="1:7" ht="15">
      <c r="A1" s="1" t="s">
        <v>115</v>
      </c>
      <c r="B1" s="2"/>
      <c r="C1" s="2"/>
      <c r="D1" s="2"/>
      <c r="E1" s="2"/>
      <c r="F1" s="3"/>
      <c r="G1" s="4" t="s">
        <v>5</v>
      </c>
    </row>
    <row r="2" spans="1:7">
      <c r="A2" s="7" t="s">
        <v>117</v>
      </c>
      <c r="B2" s="7"/>
      <c r="C2" s="7"/>
      <c r="D2" s="7"/>
      <c r="E2" s="7"/>
    </row>
    <row r="3" spans="1:7">
      <c r="A3" s="7" t="s">
        <v>116</v>
      </c>
      <c r="B3" s="7"/>
      <c r="C3" s="7"/>
      <c r="D3" s="7"/>
      <c r="E3" s="7"/>
    </row>
    <row r="4" spans="1:7">
      <c r="A4" s="8" t="s">
        <v>118</v>
      </c>
      <c r="B4" s="7"/>
      <c r="C4" s="7"/>
      <c r="D4" s="7"/>
      <c r="E4" s="7"/>
    </row>
    <row r="5" spans="1:7" ht="10.35" customHeight="1">
      <c r="A5" s="9"/>
      <c r="B5" s="9"/>
      <c r="C5" s="9"/>
      <c r="D5" s="9"/>
      <c r="E5" s="9"/>
      <c r="F5" s="10"/>
    </row>
    <row r="6" spans="1:7" ht="10.35" customHeight="1">
      <c r="A6" s="9"/>
      <c r="B6" s="9"/>
      <c r="C6" s="11" t="s">
        <v>1</v>
      </c>
      <c r="D6" s="11" t="s">
        <v>3</v>
      </c>
      <c r="E6" s="11" t="s">
        <v>4</v>
      </c>
      <c r="F6" s="12"/>
      <c r="G6" s="13"/>
    </row>
    <row r="7" spans="1:7" ht="10.35" customHeight="1">
      <c r="A7" s="9"/>
      <c r="B7" s="9"/>
      <c r="C7" s="14" t="s">
        <v>6</v>
      </c>
      <c r="D7" s="15"/>
      <c r="E7" s="11" t="s">
        <v>7</v>
      </c>
      <c r="F7" s="12"/>
      <c r="G7" s="13"/>
    </row>
    <row r="8" spans="1:7" ht="10.35" customHeight="1">
      <c r="A8" s="17"/>
      <c r="B8" s="18"/>
      <c r="C8" s="14" t="s">
        <v>8</v>
      </c>
      <c r="D8" s="14" t="s">
        <v>9</v>
      </c>
      <c r="E8" s="11" t="s">
        <v>9</v>
      </c>
      <c r="F8" s="19"/>
      <c r="G8" s="20"/>
    </row>
    <row r="9" spans="1:7" ht="10.35" customHeight="1">
      <c r="A9" s="21">
        <v>1</v>
      </c>
      <c r="B9" s="21" t="s">
        <v>10</v>
      </c>
      <c r="C9" s="22"/>
      <c r="D9" s="22"/>
      <c r="E9" s="22"/>
      <c r="F9" s="19"/>
      <c r="G9" s="20"/>
    </row>
    <row r="10" spans="1:7" ht="10.35" customHeight="1">
      <c r="A10" s="21">
        <v>2</v>
      </c>
      <c r="B10" s="21" t="s">
        <v>11</v>
      </c>
      <c r="C10" s="16">
        <v>1774126306.4491663</v>
      </c>
      <c r="D10" s="16">
        <v>155733570.87825996</v>
      </c>
      <c r="E10" s="16">
        <f>SUM(C10:D10)</f>
        <v>1929859877.3274262</v>
      </c>
      <c r="F10" s="23"/>
      <c r="G10" s="24"/>
    </row>
    <row r="11" spans="1:7" ht="10.35" customHeight="1">
      <c r="A11" s="21">
        <v>3</v>
      </c>
      <c r="B11" s="21" t="s">
        <v>12</v>
      </c>
      <c r="C11" s="16">
        <v>0</v>
      </c>
      <c r="D11" s="16"/>
      <c r="E11" s="16"/>
      <c r="F11" s="25"/>
      <c r="G11" s="24"/>
    </row>
    <row r="12" spans="1:7" ht="10.35" customHeight="1">
      <c r="A12" s="21">
        <v>4</v>
      </c>
      <c r="B12" s="21" t="s">
        <v>13</v>
      </c>
      <c r="C12" s="16">
        <v>196905820.44071987</v>
      </c>
      <c r="D12" s="16"/>
      <c r="E12" s="16"/>
      <c r="F12" s="26"/>
      <c r="G12" s="24"/>
    </row>
    <row r="13" spans="1:7" ht="10.35" customHeight="1">
      <c r="A13" s="21">
        <v>5</v>
      </c>
      <c r="B13" s="21" t="s">
        <v>14</v>
      </c>
      <c r="C13" s="16">
        <v>85428486.246301383</v>
      </c>
      <c r="D13" s="16"/>
      <c r="E13" s="16"/>
      <c r="F13" s="26"/>
      <c r="G13" s="24"/>
    </row>
    <row r="14" spans="1:7" ht="10.35" customHeight="1">
      <c r="A14" s="21">
        <v>6</v>
      </c>
      <c r="B14" s="21" t="s">
        <v>15</v>
      </c>
      <c r="C14" s="27">
        <f>SUM(C10:C13)</f>
        <v>2056460613.1361876</v>
      </c>
      <c r="D14" s="27"/>
      <c r="E14" s="27"/>
      <c r="F14" s="26"/>
      <c r="G14" s="24"/>
    </row>
    <row r="15" spans="1:7" ht="10.35" customHeight="1">
      <c r="A15" s="21">
        <v>7</v>
      </c>
      <c r="B15" s="21"/>
      <c r="C15" s="16"/>
      <c r="D15" s="16"/>
      <c r="E15" s="16"/>
      <c r="F15" s="28"/>
      <c r="G15" s="24"/>
    </row>
    <row r="16" spans="1:7" ht="10.35" customHeight="1">
      <c r="A16" s="21">
        <v>8</v>
      </c>
      <c r="B16" s="21" t="s">
        <v>16</v>
      </c>
      <c r="C16" s="16"/>
      <c r="D16" s="16"/>
      <c r="E16" s="16"/>
      <c r="F16" s="29"/>
      <c r="G16" s="24"/>
    </row>
    <row r="17" spans="1:7" ht="10.35" customHeight="1">
      <c r="A17" s="21">
        <v>9</v>
      </c>
      <c r="B17" s="21" t="s">
        <v>17</v>
      </c>
      <c r="C17" s="16">
        <v>464060191.72322088</v>
      </c>
      <c r="D17" s="16"/>
      <c r="E17" s="16"/>
      <c r="F17" s="26"/>
      <c r="G17" s="24"/>
    </row>
    <row r="18" spans="1:7" ht="10.35" customHeight="1">
      <c r="A18" s="21">
        <v>10</v>
      </c>
      <c r="B18" s="21" t="s">
        <v>18</v>
      </c>
      <c r="C18" s="16">
        <v>0</v>
      </c>
      <c r="D18" s="16"/>
      <c r="E18" s="16"/>
      <c r="F18" s="26"/>
      <c r="G18" s="24"/>
    </row>
    <row r="19" spans="1:7" ht="10.35" customHeight="1">
      <c r="A19" s="21">
        <v>11</v>
      </c>
      <c r="B19" s="21" t="s">
        <v>19</v>
      </c>
      <c r="C19" s="16">
        <v>20953542.58236983</v>
      </c>
      <c r="D19" s="16"/>
      <c r="E19" s="16"/>
      <c r="F19" s="26"/>
      <c r="G19" s="24"/>
    </row>
    <row r="20" spans="1:7" ht="10.35" customHeight="1">
      <c r="A20" s="21">
        <v>12</v>
      </c>
      <c r="B20" s="21" t="s">
        <v>20</v>
      </c>
      <c r="C20" s="16">
        <v>510979188.67513287</v>
      </c>
      <c r="D20" s="16"/>
      <c r="E20" s="16"/>
      <c r="F20" s="26"/>
      <c r="G20" s="24"/>
    </row>
    <row r="21" spans="1:7" ht="10.35" customHeight="1">
      <c r="A21" s="21">
        <v>13</v>
      </c>
      <c r="B21" s="21" t="s">
        <v>21</v>
      </c>
      <c r="C21" s="16">
        <v>87572003.344017193</v>
      </c>
      <c r="D21" s="16"/>
      <c r="E21" s="16"/>
      <c r="F21" s="26"/>
      <c r="G21" s="24"/>
    </row>
    <row r="22" spans="1:7" ht="10.35" customHeight="1">
      <c r="A22" s="21">
        <v>14</v>
      </c>
      <c r="B22" s="21" t="s">
        <v>22</v>
      </c>
      <c r="C22" s="16">
        <v>98068335.518378899</v>
      </c>
      <c r="D22" s="16"/>
      <c r="E22" s="16"/>
      <c r="F22" s="26"/>
      <c r="G22" s="24"/>
    </row>
    <row r="23" spans="1:7" ht="10.35" customHeight="1">
      <c r="A23" s="21">
        <v>15</v>
      </c>
      <c r="B23" s="21" t="s">
        <v>23</v>
      </c>
      <c r="C23" s="16">
        <v>38955927.928779766</v>
      </c>
      <c r="D23" s="16">
        <v>333253.0694485518</v>
      </c>
      <c r="E23" s="16">
        <f>SUM(C23:D23)</f>
        <v>39289180.998228319</v>
      </c>
      <c r="F23" s="26"/>
      <c r="G23" s="24"/>
    </row>
    <row r="24" spans="1:7" ht="10.35" customHeight="1">
      <c r="A24" s="21">
        <v>16</v>
      </c>
      <c r="B24" s="21" t="s">
        <v>24</v>
      </c>
      <c r="C24" s="16">
        <v>6743516.6480030194</v>
      </c>
      <c r="D24" s="16"/>
      <c r="E24" s="16"/>
      <c r="F24" s="26"/>
      <c r="G24" s="24"/>
    </row>
    <row r="25" spans="1:7" ht="10.35" customHeight="1">
      <c r="A25" s="21">
        <v>17</v>
      </c>
      <c r="B25" s="21" t="s">
        <v>25</v>
      </c>
      <c r="C25" s="16">
        <v>0</v>
      </c>
      <c r="D25" s="16"/>
      <c r="E25" s="16"/>
      <c r="F25" s="26"/>
      <c r="G25" s="24"/>
    </row>
    <row r="26" spans="1:7" ht="10.35" customHeight="1">
      <c r="A26" s="21">
        <v>18</v>
      </c>
      <c r="B26" s="21" t="s">
        <v>26</v>
      </c>
      <c r="C26" s="30">
        <v>64439012.229416743</v>
      </c>
      <c r="D26" s="30"/>
      <c r="E26" s="30"/>
      <c r="F26" s="26"/>
      <c r="G26" s="24"/>
    </row>
    <row r="27" spans="1:7" ht="10.35" customHeight="1">
      <c r="A27" s="21">
        <v>19</v>
      </c>
      <c r="B27" s="21"/>
      <c r="C27" s="31"/>
      <c r="D27" s="31"/>
      <c r="E27" s="31"/>
      <c r="F27" s="26"/>
      <c r="G27" s="24"/>
    </row>
    <row r="28" spans="1:7" ht="10.35" customHeight="1">
      <c r="A28" s="21">
        <v>20</v>
      </c>
      <c r="B28" s="21" t="s">
        <v>27</v>
      </c>
      <c r="C28" s="16">
        <v>1291771718.6493196</v>
      </c>
      <c r="D28" s="16"/>
      <c r="E28" s="16"/>
      <c r="F28" s="26"/>
      <c r="G28" s="24"/>
    </row>
    <row r="29" spans="1:7" ht="10.35" customHeight="1">
      <c r="A29" s="21">
        <v>21</v>
      </c>
      <c r="B29" s="21"/>
      <c r="C29" s="16"/>
      <c r="D29" s="16"/>
      <c r="E29" s="16"/>
      <c r="F29" s="32"/>
      <c r="G29" s="24"/>
    </row>
    <row r="30" spans="1:7" ht="10.35" customHeight="1">
      <c r="A30" s="21">
        <v>22</v>
      </c>
      <c r="B30" s="21" t="s">
        <v>28</v>
      </c>
      <c r="C30" s="16">
        <v>237053376.47153229</v>
      </c>
      <c r="D30" s="16"/>
      <c r="E30" s="16"/>
      <c r="F30" s="26"/>
      <c r="G30" s="24"/>
    </row>
    <row r="31" spans="1:7" ht="10.35" customHeight="1">
      <c r="A31" s="21">
        <v>23</v>
      </c>
      <c r="B31" s="21" t="s">
        <v>29</v>
      </c>
      <c r="C31" s="16">
        <v>23132193.572685182</v>
      </c>
      <c r="D31" s="16"/>
      <c r="E31" s="16"/>
      <c r="F31" s="26"/>
      <c r="G31" s="24"/>
    </row>
    <row r="32" spans="1:7" ht="10.35" customHeight="1">
      <c r="A32" s="21">
        <v>24</v>
      </c>
      <c r="B32" s="21" t="s">
        <v>30</v>
      </c>
      <c r="C32" s="16">
        <v>57889961.265137501</v>
      </c>
      <c r="D32" s="16">
        <v>0</v>
      </c>
      <c r="E32" s="16">
        <f>SUM(C32:D32)</f>
        <v>57889961.265137501</v>
      </c>
      <c r="F32" s="26"/>
      <c r="G32" s="24"/>
    </row>
    <row r="33" spans="1:7" ht="10.35" customHeight="1">
      <c r="A33" s="21">
        <v>25</v>
      </c>
      <c r="B33" s="21" t="s">
        <v>31</v>
      </c>
      <c r="C33" s="16">
        <v>-6968550.9083587751</v>
      </c>
      <c r="D33" s="16">
        <v>51920800.183101974</v>
      </c>
      <c r="E33" s="16">
        <f>SUM(C33:D33)</f>
        <v>44952249.274743199</v>
      </c>
      <c r="F33" s="23"/>
      <c r="G33" s="24"/>
    </row>
    <row r="34" spans="1:7" ht="10.35" customHeight="1">
      <c r="A34" s="21">
        <v>26</v>
      </c>
      <c r="B34" s="21" t="s">
        <v>32</v>
      </c>
      <c r="C34" s="16">
        <v>2749915.51419415</v>
      </c>
      <c r="D34" s="33">
        <v>7055174.4285200378</v>
      </c>
      <c r="E34" s="16">
        <f>SUM(C34:D34)</f>
        <v>9805089.9427141882</v>
      </c>
      <c r="F34" s="23"/>
      <c r="G34" s="24"/>
    </row>
    <row r="35" spans="1:7" ht="10.35" customHeight="1">
      <c r="A35" s="21">
        <v>27</v>
      </c>
      <c r="B35" s="21" t="s">
        <v>33</v>
      </c>
      <c r="C35" s="16">
        <v>94183106.578481793</v>
      </c>
      <c r="D35" s="16"/>
      <c r="E35" s="16"/>
      <c r="F35" s="26"/>
      <c r="G35" s="24"/>
    </row>
    <row r="36" spans="1:7" ht="10.35" customHeight="1">
      <c r="A36" s="21">
        <v>28</v>
      </c>
      <c r="B36" s="21" t="s">
        <v>34</v>
      </c>
      <c r="C36" s="16">
        <v>-1545328.0628615732</v>
      </c>
      <c r="D36" s="16"/>
      <c r="E36" s="16"/>
      <c r="F36" s="26"/>
      <c r="G36" s="24"/>
    </row>
    <row r="37" spans="1:7" ht="10.35" customHeight="1">
      <c r="A37" s="21">
        <v>29</v>
      </c>
      <c r="B37" s="21" t="s">
        <v>35</v>
      </c>
      <c r="C37" s="30">
        <v>-648381.35307045293</v>
      </c>
      <c r="D37" s="30"/>
      <c r="E37" s="30"/>
      <c r="F37" s="26"/>
      <c r="G37" s="24"/>
    </row>
    <row r="38" spans="1:7" ht="10.35" customHeight="1">
      <c r="A38" s="21">
        <v>30</v>
      </c>
      <c r="B38" s="21"/>
      <c r="C38" s="16"/>
      <c r="D38" s="16"/>
      <c r="E38" s="16"/>
      <c r="F38" s="26"/>
      <c r="G38" s="24"/>
    </row>
    <row r="39" spans="1:7" ht="10.35" customHeight="1">
      <c r="A39" s="21">
        <v>31</v>
      </c>
      <c r="B39" s="21" t="s">
        <v>36</v>
      </c>
      <c r="C39" s="31">
        <v>1697618011.7270598</v>
      </c>
      <c r="D39" s="31">
        <f>SUM(D23,D32:D34)</f>
        <v>59309227.681070566</v>
      </c>
      <c r="E39" s="31">
        <f>C39+D39</f>
        <v>1756927239.4081304</v>
      </c>
      <c r="F39" s="26"/>
      <c r="G39" s="24"/>
    </row>
    <row r="40" spans="1:7" ht="10.35" customHeight="1">
      <c r="A40" s="21">
        <v>32</v>
      </c>
      <c r="B40" s="21"/>
      <c r="C40" s="16"/>
      <c r="D40" s="16"/>
      <c r="E40" s="16"/>
      <c r="F40" s="32"/>
      <c r="G40" s="24"/>
    </row>
    <row r="41" spans="1:7" ht="10.35" customHeight="1" thickBot="1">
      <c r="A41" s="21">
        <v>33</v>
      </c>
      <c r="B41" s="21" t="s">
        <v>37</v>
      </c>
      <c r="C41" s="34">
        <f>C14-C39</f>
        <v>358842601.40912771</v>
      </c>
      <c r="D41" s="34">
        <f>D10-D39</f>
        <v>96424343.197189391</v>
      </c>
      <c r="E41" s="34">
        <f>(C41+D10-D23-D32-D33-D34)</f>
        <v>455266944.60631716</v>
      </c>
      <c r="F41" s="26"/>
      <c r="G41" s="24"/>
    </row>
    <row r="42" spans="1:7" ht="10.35" customHeight="1" thickTop="1">
      <c r="A42" s="21">
        <v>34</v>
      </c>
      <c r="B42" s="21"/>
      <c r="C42" s="16"/>
      <c r="D42" s="16"/>
      <c r="E42" s="16"/>
      <c r="F42" s="32"/>
      <c r="G42" s="24"/>
    </row>
    <row r="43" spans="1:7" ht="10.35" customHeight="1">
      <c r="A43" s="21">
        <v>35</v>
      </c>
      <c r="B43" s="21" t="s">
        <v>38</v>
      </c>
      <c r="C43" s="16"/>
      <c r="D43" s="16"/>
      <c r="E43" s="16"/>
      <c r="F43" s="32"/>
      <c r="G43" s="24"/>
    </row>
    <row r="44" spans="1:7" ht="10.35" customHeight="1">
      <c r="A44" s="21">
        <v>36</v>
      </c>
      <c r="B44" s="21" t="s">
        <v>39</v>
      </c>
      <c r="C44" s="16">
        <v>10150743914.712145</v>
      </c>
      <c r="D44" s="16"/>
      <c r="E44" s="16"/>
      <c r="F44" s="26"/>
      <c r="G44" s="24"/>
    </row>
    <row r="45" spans="1:7" ht="10.35" customHeight="1">
      <c r="A45" s="21">
        <v>37</v>
      </c>
      <c r="B45" s="21" t="s">
        <v>40</v>
      </c>
      <c r="C45" s="16">
        <v>15069278.079657376</v>
      </c>
      <c r="D45" s="16"/>
      <c r="E45" s="16"/>
      <c r="F45" s="26"/>
      <c r="G45" s="24"/>
    </row>
    <row r="46" spans="1:7" ht="10.35" customHeight="1">
      <c r="A46" s="21">
        <v>38</v>
      </c>
      <c r="B46" s="21" t="s">
        <v>41</v>
      </c>
      <c r="C46" s="16">
        <v>34855305.400306664</v>
      </c>
      <c r="D46" s="16"/>
      <c r="E46" s="16"/>
      <c r="F46" s="26"/>
      <c r="G46" s="24"/>
    </row>
    <row r="47" spans="1:7" ht="10.35" customHeight="1">
      <c r="A47" s="21">
        <v>39</v>
      </c>
      <c r="B47" s="21" t="s">
        <v>42</v>
      </c>
      <c r="C47" s="16">
        <v>20171634.670434982</v>
      </c>
      <c r="D47" s="16"/>
      <c r="E47" s="16"/>
      <c r="F47" s="26"/>
      <c r="G47" s="24"/>
    </row>
    <row r="48" spans="1:7" ht="10.35" customHeight="1">
      <c r="A48" s="21">
        <v>40</v>
      </c>
      <c r="B48" s="21" t="s">
        <v>43</v>
      </c>
      <c r="C48" s="16">
        <v>0</v>
      </c>
      <c r="D48" s="16"/>
      <c r="E48" s="16"/>
      <c r="F48" s="26"/>
      <c r="G48" s="24"/>
    </row>
    <row r="49" spans="1:7" ht="10.35" customHeight="1">
      <c r="A49" s="21">
        <v>41</v>
      </c>
      <c r="B49" s="21" t="s">
        <v>44</v>
      </c>
      <c r="C49" s="16">
        <v>14220649.657512467</v>
      </c>
      <c r="D49" s="16"/>
      <c r="E49" s="16"/>
      <c r="F49" s="26"/>
      <c r="G49" s="24"/>
    </row>
    <row r="50" spans="1:7" ht="10.35" customHeight="1">
      <c r="A50" s="21">
        <v>42</v>
      </c>
      <c r="B50" s="21" t="s">
        <v>45</v>
      </c>
      <c r="C50" s="16">
        <v>104858415.65705222</v>
      </c>
      <c r="D50" s="16"/>
      <c r="E50" s="16"/>
      <c r="F50" s="26"/>
      <c r="G50" s="24"/>
    </row>
    <row r="51" spans="1:7" ht="10.35" customHeight="1">
      <c r="A51" s="21">
        <v>43</v>
      </c>
      <c r="B51" s="21" t="s">
        <v>46</v>
      </c>
      <c r="C51" s="16">
        <v>79883934.452754334</v>
      </c>
      <c r="D51" s="16"/>
      <c r="E51" s="16"/>
      <c r="F51" s="26"/>
      <c r="G51" s="24"/>
    </row>
    <row r="52" spans="1:7" ht="10.35" customHeight="1">
      <c r="A52" s="21">
        <v>44</v>
      </c>
      <c r="B52" s="21" t="s">
        <v>47</v>
      </c>
      <c r="C52" s="16">
        <v>33405686.877143972</v>
      </c>
      <c r="D52" s="16"/>
      <c r="E52" s="16"/>
      <c r="F52" s="26"/>
      <c r="G52" s="24"/>
    </row>
    <row r="53" spans="1:7" ht="10.35" customHeight="1">
      <c r="A53" s="21">
        <v>45</v>
      </c>
      <c r="B53" s="21" t="s">
        <v>48</v>
      </c>
      <c r="C53" s="16">
        <v>4796547.9151649196</v>
      </c>
      <c r="D53" s="16"/>
      <c r="E53" s="16"/>
      <c r="F53" s="26"/>
      <c r="G53" s="24"/>
    </row>
    <row r="54" spans="1:7" ht="10.35" customHeight="1">
      <c r="A54" s="21">
        <v>46</v>
      </c>
      <c r="B54" s="21" t="s">
        <v>49</v>
      </c>
      <c r="C54" s="30">
        <v>1.7344110212695308E-8</v>
      </c>
      <c r="D54" s="30"/>
      <c r="E54" s="30"/>
      <c r="F54" s="26"/>
      <c r="G54" s="24"/>
    </row>
    <row r="55" spans="1:7" ht="10.35" customHeight="1">
      <c r="A55" s="21">
        <v>47</v>
      </c>
      <c r="B55" s="21"/>
      <c r="C55" s="16"/>
      <c r="D55" s="16"/>
      <c r="E55" s="16"/>
      <c r="F55" s="32"/>
      <c r="G55" s="24"/>
    </row>
    <row r="56" spans="1:7" ht="10.35" customHeight="1">
      <c r="A56" s="21">
        <v>48</v>
      </c>
      <c r="B56" s="21" t="s">
        <v>50</v>
      </c>
      <c r="C56" s="31">
        <v>10458005367.422173</v>
      </c>
      <c r="D56" s="31">
        <v>0</v>
      </c>
      <c r="E56" s="31">
        <f>SUM(C56:D56)</f>
        <v>10458005367.422173</v>
      </c>
      <c r="F56" s="26"/>
      <c r="G56" s="24"/>
    </row>
    <row r="57" spans="1:7" ht="10.35" customHeight="1">
      <c r="A57" s="21">
        <v>49</v>
      </c>
      <c r="B57" s="21"/>
      <c r="C57" s="16"/>
      <c r="D57" s="16"/>
      <c r="E57" s="16"/>
      <c r="F57" s="32"/>
      <c r="G57" s="24"/>
    </row>
    <row r="58" spans="1:7" ht="10.35" customHeight="1">
      <c r="A58" s="21">
        <v>50</v>
      </c>
      <c r="B58" s="21" t="s">
        <v>51</v>
      </c>
      <c r="C58" s="16"/>
      <c r="D58" s="16"/>
      <c r="E58" s="16"/>
      <c r="F58" s="32"/>
      <c r="G58" s="24"/>
    </row>
    <row r="59" spans="1:7" ht="10.35" customHeight="1">
      <c r="A59" s="21">
        <v>51</v>
      </c>
      <c r="B59" s="21" t="s">
        <v>52</v>
      </c>
      <c r="C59" s="16">
        <v>-2914815206.0046835</v>
      </c>
      <c r="D59" s="16"/>
      <c r="E59" s="16"/>
      <c r="F59" s="26"/>
      <c r="G59" s="24"/>
    </row>
    <row r="60" spans="1:7" ht="10.35" customHeight="1">
      <c r="A60" s="21">
        <v>52</v>
      </c>
      <c r="B60" s="21" t="s">
        <v>53</v>
      </c>
      <c r="C60" s="16">
        <v>-215574264.50775361</v>
      </c>
      <c r="D60" s="16"/>
      <c r="E60" s="16"/>
      <c r="F60" s="26"/>
      <c r="G60" s="24"/>
    </row>
    <row r="61" spans="1:7" ht="10.35" customHeight="1">
      <c r="A61" s="21">
        <v>53</v>
      </c>
      <c r="B61" s="21" t="s">
        <v>54</v>
      </c>
      <c r="C61" s="16">
        <v>-1522245438.1295791</v>
      </c>
      <c r="D61" s="16"/>
      <c r="E61" s="16"/>
      <c r="F61" s="26"/>
      <c r="G61" s="24"/>
    </row>
    <row r="62" spans="1:7" ht="10.35" customHeight="1">
      <c r="A62" s="21">
        <v>54</v>
      </c>
      <c r="B62" s="21" t="s">
        <v>55</v>
      </c>
      <c r="C62" s="16">
        <v>-115632.17522</v>
      </c>
      <c r="D62" s="16"/>
      <c r="E62" s="16"/>
      <c r="F62" s="26"/>
      <c r="G62" s="24"/>
    </row>
    <row r="63" spans="1:7" ht="10.35" customHeight="1">
      <c r="A63" s="21">
        <v>55</v>
      </c>
      <c r="B63" s="21" t="s">
        <v>56</v>
      </c>
      <c r="C63" s="16">
        <v>-8891343.3146605771</v>
      </c>
      <c r="D63" s="16"/>
      <c r="E63" s="16"/>
      <c r="F63" s="26"/>
      <c r="G63" s="24"/>
    </row>
    <row r="64" spans="1:7" ht="10.35" customHeight="1">
      <c r="A64" s="21">
        <v>56</v>
      </c>
      <c r="B64" s="21" t="s">
        <v>57</v>
      </c>
      <c r="C64" s="16">
        <v>-14421398.745000001</v>
      </c>
      <c r="D64" s="16"/>
      <c r="E64" s="16"/>
      <c r="F64" s="26"/>
      <c r="G64" s="24"/>
    </row>
    <row r="65" spans="1:7" ht="10.35" customHeight="1">
      <c r="A65" s="21">
        <v>57</v>
      </c>
      <c r="B65" s="21" t="s">
        <v>58</v>
      </c>
      <c r="C65" s="30">
        <v>-23187970.635388516</v>
      </c>
      <c r="D65" s="30"/>
      <c r="E65" s="30"/>
      <c r="F65" s="26"/>
      <c r="G65" s="24"/>
    </row>
    <row r="66" spans="1:7" ht="10.35" customHeight="1">
      <c r="A66" s="21">
        <v>58</v>
      </c>
      <c r="B66" s="21"/>
      <c r="C66" s="16"/>
      <c r="D66" s="16"/>
      <c r="E66" s="16"/>
      <c r="F66" s="26"/>
      <c r="G66" s="24"/>
    </row>
    <row r="67" spans="1:7" ht="10.35" customHeight="1">
      <c r="A67" s="21">
        <v>59</v>
      </c>
      <c r="B67" s="21" t="s">
        <v>59</v>
      </c>
      <c r="C67" s="31">
        <v>-4699251253.5122843</v>
      </c>
      <c r="D67" s="31">
        <v>0</v>
      </c>
      <c r="E67" s="31">
        <f>SUM(C67:D67)</f>
        <v>-4699251253.5122843</v>
      </c>
      <c r="F67" s="26"/>
      <c r="G67" s="24"/>
    </row>
    <row r="68" spans="1:7" ht="10.35" customHeight="1">
      <c r="A68" s="21">
        <v>60</v>
      </c>
      <c r="B68" s="21"/>
      <c r="C68" s="16"/>
      <c r="D68" s="16"/>
      <c r="E68" s="16"/>
      <c r="F68" s="32"/>
      <c r="G68" s="24"/>
    </row>
    <row r="69" spans="1:7" ht="10.35" customHeight="1" thickBot="1">
      <c r="A69" s="21">
        <v>61</v>
      </c>
      <c r="B69" s="21" t="s">
        <v>60</v>
      </c>
      <c r="C69" s="34">
        <f>SUM(C56,C67)</f>
        <v>5758754113.9098883</v>
      </c>
      <c r="D69" s="34">
        <v>0</v>
      </c>
      <c r="E69" s="34">
        <f>SUM(C69:D69)</f>
        <v>5758754113.9098883</v>
      </c>
      <c r="F69" s="26"/>
      <c r="G69" s="24"/>
    </row>
    <row r="70" spans="1:7" ht="10.35" customHeight="1" thickTop="1">
      <c r="A70" s="21">
        <v>62</v>
      </c>
      <c r="B70" s="21"/>
      <c r="C70" s="21"/>
      <c r="D70" s="21"/>
      <c r="E70" s="21"/>
      <c r="F70" s="32"/>
      <c r="G70" s="24"/>
    </row>
    <row r="71" spans="1:7" ht="10.35" customHeight="1">
      <c r="A71" s="21">
        <v>63</v>
      </c>
      <c r="B71" s="21" t="s">
        <v>61</v>
      </c>
      <c r="C71" s="35">
        <f>C41/C69</f>
        <v>6.2312540926581193E-2</v>
      </c>
      <c r="D71" s="35"/>
      <c r="E71" s="35">
        <f>E41/E69</f>
        <v>7.9056500000000016E-2</v>
      </c>
      <c r="F71" s="23"/>
      <c r="G71" s="24"/>
    </row>
    <row r="72" spans="1:7" ht="10.35" customHeight="1">
      <c r="A72" s="21">
        <v>64</v>
      </c>
      <c r="B72" s="21"/>
      <c r="C72" s="35"/>
      <c r="D72" s="35"/>
      <c r="E72" s="35"/>
      <c r="F72" s="23"/>
      <c r="G72" s="24"/>
    </row>
    <row r="73" spans="1:7" ht="10.35" customHeight="1">
      <c r="A73" s="21">
        <v>65</v>
      </c>
      <c r="B73" s="21" t="s">
        <v>62</v>
      </c>
      <c r="C73" s="35">
        <v>6.9861882776547396E-2</v>
      </c>
      <c r="D73" s="35"/>
      <c r="E73" s="36">
        <v>0.10200000000000002</v>
      </c>
      <c r="F73" s="23"/>
      <c r="G73" s="24"/>
    </row>
    <row r="74" spans="1:7" ht="10.35" customHeight="1">
      <c r="A74" s="21">
        <v>66</v>
      </c>
      <c r="B74" s="21"/>
      <c r="C74" s="21"/>
      <c r="D74" s="21"/>
      <c r="E74" s="21"/>
      <c r="F74" s="37"/>
      <c r="G74" s="24"/>
    </row>
    <row r="75" spans="1:7" ht="10.35" customHeight="1">
      <c r="A75" s="21">
        <v>67</v>
      </c>
      <c r="B75" s="21" t="s">
        <v>63</v>
      </c>
      <c r="C75" s="21"/>
      <c r="D75" s="21"/>
      <c r="E75" s="21"/>
      <c r="F75" s="38"/>
      <c r="G75" s="24"/>
    </row>
    <row r="76" spans="1:7" ht="10.35" customHeight="1">
      <c r="A76" s="21">
        <v>68</v>
      </c>
      <c r="B76" s="21" t="s">
        <v>64</v>
      </c>
      <c r="C76" s="16">
        <f>C14-C28-C30-C31-C32-C37</f>
        <v>447261744.53058338</v>
      </c>
      <c r="D76" s="16">
        <f>D10-D23-D32</f>
        <v>155400317.8088114</v>
      </c>
      <c r="E76" s="16">
        <f>SUM(C76:D76)</f>
        <v>602662062.33939481</v>
      </c>
      <c r="F76" s="38"/>
      <c r="G76" s="24"/>
    </row>
    <row r="77" spans="1:7" ht="10.35" customHeight="1">
      <c r="A77" s="21">
        <v>69</v>
      </c>
      <c r="B77" s="21" t="s">
        <v>65</v>
      </c>
      <c r="C77" s="16"/>
      <c r="D77" s="16"/>
      <c r="E77" s="16"/>
      <c r="F77" s="38"/>
      <c r="G77" s="24"/>
    </row>
    <row r="78" spans="1:7" ht="10.35" customHeight="1">
      <c r="A78" s="21">
        <v>70</v>
      </c>
      <c r="B78" s="21" t="s">
        <v>66</v>
      </c>
      <c r="C78" s="16">
        <v>-21281554.735873289</v>
      </c>
      <c r="D78" s="16">
        <v>0</v>
      </c>
      <c r="E78" s="16">
        <f>SUM(C78:D78)</f>
        <v>-21281554.735873289</v>
      </c>
      <c r="F78" s="38"/>
      <c r="G78" s="24"/>
    </row>
    <row r="79" spans="1:7" ht="10.35" customHeight="1">
      <c r="A79" s="21">
        <v>71</v>
      </c>
      <c r="B79" s="21" t="s">
        <v>67</v>
      </c>
      <c r="C79" s="16">
        <v>148297132.43976188</v>
      </c>
      <c r="D79" s="16">
        <v>0</v>
      </c>
      <c r="E79" s="16">
        <f>SUM(C79:D79)</f>
        <v>148297132.43976188</v>
      </c>
      <c r="F79" s="12"/>
      <c r="G79" s="24"/>
    </row>
    <row r="80" spans="1:7" ht="10.35" customHeight="1">
      <c r="A80" s="21">
        <v>72</v>
      </c>
      <c r="B80" s="21" t="s">
        <v>68</v>
      </c>
      <c r="C80" s="16">
        <v>313312782.28950942</v>
      </c>
      <c r="D80" s="31">
        <v>0</v>
      </c>
      <c r="E80" s="31">
        <f>SUM(C80:D80)</f>
        <v>313312782.28950942</v>
      </c>
      <c r="F80" s="12"/>
      <c r="G80" s="24"/>
    </row>
    <row r="81" spans="1:7" ht="10.35" customHeight="1">
      <c r="A81" s="21">
        <v>73</v>
      </c>
      <c r="B81" s="21" t="s">
        <v>69</v>
      </c>
      <c r="C81" s="30">
        <v>565331738.59392309</v>
      </c>
      <c r="D81" s="30">
        <v>0</v>
      </c>
      <c r="E81" s="30">
        <f>SUM(C81:D81)</f>
        <v>565331738.59392309</v>
      </c>
      <c r="F81" s="12"/>
      <c r="G81" s="24"/>
    </row>
    <row r="82" spans="1:7" ht="10.35" customHeight="1">
      <c r="A82" s="21">
        <v>74</v>
      </c>
      <c r="B82" s="21" t="s">
        <v>70</v>
      </c>
      <c r="C82" s="16">
        <f>C76-C78-C79+C80-C81</f>
        <v>68227210.52228117</v>
      </c>
      <c r="D82" s="16">
        <f>D76-D78-D79+D80-D81</f>
        <v>155400317.8088114</v>
      </c>
      <c r="E82" s="16">
        <f>E76-E78-E79+E80-E81</f>
        <v>223627528.3310926</v>
      </c>
      <c r="F82" s="12"/>
      <c r="G82" s="24"/>
    </row>
    <row r="83" spans="1:7" ht="10.35" customHeight="1">
      <c r="A83" s="21">
        <v>75</v>
      </c>
      <c r="B83" s="21"/>
      <c r="C83" s="16"/>
      <c r="D83" s="16"/>
      <c r="E83" s="16"/>
      <c r="F83" s="12"/>
      <c r="G83" s="24"/>
    </row>
    <row r="84" spans="1:7" ht="10.35" customHeight="1">
      <c r="A84" s="21">
        <v>76</v>
      </c>
      <c r="B84" s="21" t="s">
        <v>71</v>
      </c>
      <c r="C84" s="30">
        <f>C34</f>
        <v>2749915.51419415</v>
      </c>
      <c r="D84" s="30">
        <f>D34</f>
        <v>7055174.4285200378</v>
      </c>
      <c r="E84" s="30">
        <f>SUM(C84:D84)</f>
        <v>9805089.9427141882</v>
      </c>
      <c r="F84" s="12"/>
      <c r="G84" s="24"/>
    </row>
    <row r="85" spans="1:7" ht="10.35" customHeight="1" thickBot="1">
      <c r="A85" s="21">
        <v>77</v>
      </c>
      <c r="B85" s="21" t="s">
        <v>72</v>
      </c>
      <c r="C85" s="39">
        <f>C82-C84</f>
        <v>65477295.008087017</v>
      </c>
      <c r="D85" s="39">
        <f>D82-D84</f>
        <v>148345143.38029137</v>
      </c>
      <c r="E85" s="39">
        <f>E82-E84</f>
        <v>213822438.38837841</v>
      </c>
      <c r="F85" s="12"/>
      <c r="G85" s="24"/>
    </row>
    <row r="86" spans="1:7" ht="10.35" customHeight="1" thickTop="1">
      <c r="A86" s="21">
        <v>78</v>
      </c>
      <c r="B86" s="21"/>
      <c r="C86" s="16"/>
      <c r="D86" s="16"/>
      <c r="E86" s="16"/>
      <c r="F86" s="12"/>
      <c r="G86" s="24"/>
    </row>
    <row r="87" spans="1:7" ht="10.35" customHeight="1" thickBot="1">
      <c r="A87" s="21">
        <v>79</v>
      </c>
      <c r="B87" s="40" t="s">
        <v>73</v>
      </c>
      <c r="C87" s="34">
        <f>C33</f>
        <v>-6968550.9083587751</v>
      </c>
      <c r="D87" s="34">
        <f>D33</f>
        <v>51920800.183101974</v>
      </c>
      <c r="E87" s="34">
        <f>SUM(C87:D87)</f>
        <v>44952249.274743199</v>
      </c>
      <c r="F87" s="12"/>
      <c r="G87" s="24"/>
    </row>
    <row r="88" spans="1:7" ht="10.35" customHeight="1" thickTop="1"/>
    <row r="89" spans="1:7" ht="10.35" customHeight="1">
      <c r="C89" s="14" t="s">
        <v>74</v>
      </c>
      <c r="D89" s="14"/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/>
  </sheetViews>
  <sheetFormatPr defaultRowHeight="12.75"/>
  <cols>
    <col min="1" max="1" width="4.5703125" style="5" customWidth="1"/>
    <col min="2" max="2" width="29.85546875" style="5" customWidth="1"/>
    <col min="3" max="3" width="15.7109375" style="5" customWidth="1"/>
    <col min="4" max="4" width="14.85546875" style="5" bestFit="1" customWidth="1"/>
    <col min="5" max="5" width="17.28515625" style="5" bestFit="1" customWidth="1"/>
    <col min="6" max="6" width="13.85546875" style="5" customWidth="1"/>
    <col min="7" max="7" width="10.7109375" style="5" customWidth="1"/>
    <col min="8" max="16384" width="9.140625" style="5"/>
  </cols>
  <sheetData>
    <row r="1" spans="1:7">
      <c r="A1" s="7" t="s">
        <v>115</v>
      </c>
      <c r="B1" s="41"/>
      <c r="C1" s="41"/>
      <c r="D1" s="41"/>
      <c r="E1" s="41"/>
      <c r="G1" s="42" t="s">
        <v>0</v>
      </c>
    </row>
    <row r="2" spans="1:7">
      <c r="A2" s="7" t="s">
        <v>117</v>
      </c>
      <c r="B2" s="41"/>
      <c r="C2" s="41"/>
      <c r="D2" s="41"/>
      <c r="E2" s="41"/>
    </row>
    <row r="3" spans="1:7">
      <c r="A3" s="7" t="s">
        <v>116</v>
      </c>
      <c r="B3" s="41"/>
      <c r="C3" s="41"/>
      <c r="D3" s="41"/>
      <c r="E3" s="41"/>
    </row>
    <row r="4" spans="1:7">
      <c r="A4" s="8" t="s">
        <v>118</v>
      </c>
      <c r="B4" s="41"/>
      <c r="C4" s="41"/>
      <c r="D4" s="41"/>
      <c r="E4" s="41"/>
    </row>
    <row r="8" spans="1:7">
      <c r="B8" s="5" t="s">
        <v>75</v>
      </c>
      <c r="D8" s="43">
        <v>5758754113.9098883</v>
      </c>
      <c r="E8" s="44" t="s">
        <v>76</v>
      </c>
    </row>
    <row r="9" spans="1:7">
      <c r="B9" s="5" t="s">
        <v>77</v>
      </c>
      <c r="D9" s="45">
        <v>7.9056500000000002E-2</v>
      </c>
      <c r="E9" s="44" t="s">
        <v>78</v>
      </c>
    </row>
    <row r="10" spans="1:7">
      <c r="D10" s="46"/>
    </row>
    <row r="11" spans="1:7">
      <c r="B11" s="5" t="s">
        <v>79</v>
      </c>
      <c r="D11" s="47">
        <v>455266944.60631716</v>
      </c>
    </row>
    <row r="12" spans="1:7">
      <c r="B12" s="5" t="s">
        <v>80</v>
      </c>
      <c r="D12" s="48">
        <v>-358842601.40912771</v>
      </c>
    </row>
    <row r="13" spans="1:7">
      <c r="D13" s="46"/>
    </row>
    <row r="14" spans="1:7">
      <c r="B14" s="5" t="s">
        <v>81</v>
      </c>
      <c r="D14" s="47">
        <v>96424343.19718945</v>
      </c>
    </row>
    <row r="15" spans="1:7">
      <c r="B15" s="5" t="s">
        <v>82</v>
      </c>
      <c r="D15" s="49">
        <v>1.6150856279081125</v>
      </c>
      <c r="E15" s="44"/>
    </row>
    <row r="16" spans="1:7">
      <c r="D16" s="46"/>
    </row>
    <row r="17" spans="2:5" ht="13.5" thickBot="1">
      <c r="B17" s="5" t="s">
        <v>83</v>
      </c>
      <c r="D17" s="50">
        <v>155733570.87825996</v>
      </c>
      <c r="E17" s="44" t="s">
        <v>76</v>
      </c>
    </row>
    <row r="18" spans="2:5" ht="13.5" thickTop="1">
      <c r="D18" s="46"/>
    </row>
    <row r="19" spans="2:5">
      <c r="D19" s="15"/>
    </row>
    <row r="20" spans="2:5">
      <c r="B20" s="5" t="s">
        <v>84</v>
      </c>
      <c r="D20" s="51">
        <v>155733570.87825996</v>
      </c>
    </row>
    <row r="21" spans="2:5">
      <c r="B21" s="5" t="s">
        <v>85</v>
      </c>
      <c r="D21" s="45">
        <v>2.1398923017636471E-3</v>
      </c>
      <c r="E21" s="44" t="s">
        <v>86</v>
      </c>
    </row>
    <row r="22" spans="2:5">
      <c r="B22" s="5" t="s">
        <v>87</v>
      </c>
      <c r="D22" s="52">
        <f>D20*D21</f>
        <v>333253.0694485518</v>
      </c>
    </row>
    <row r="23" spans="2:5">
      <c r="D23" s="46"/>
    </row>
    <row r="24" spans="2:5">
      <c r="D24" s="46"/>
    </row>
    <row r="25" spans="2:5">
      <c r="B25" s="5" t="s">
        <v>84</v>
      </c>
      <c r="D25" s="51">
        <v>155733570.87825996</v>
      </c>
    </row>
    <row r="26" spans="2:5">
      <c r="B26" s="5" t="s">
        <v>88</v>
      </c>
      <c r="D26" s="53">
        <v>0</v>
      </c>
      <c r="E26" s="44" t="s">
        <v>86</v>
      </c>
    </row>
    <row r="27" spans="2:5">
      <c r="B27" s="5" t="s">
        <v>89</v>
      </c>
      <c r="D27" s="53">
        <v>0</v>
      </c>
      <c r="E27" s="44" t="s">
        <v>86</v>
      </c>
    </row>
    <row r="28" spans="2:5">
      <c r="B28" s="5" t="s">
        <v>90</v>
      </c>
      <c r="D28" s="53">
        <v>0</v>
      </c>
      <c r="E28" s="44" t="s">
        <v>86</v>
      </c>
    </row>
    <row r="29" spans="2:5">
      <c r="B29" s="5" t="s">
        <v>91</v>
      </c>
      <c r="D29" s="53">
        <v>0</v>
      </c>
      <c r="E29" s="44" t="s">
        <v>86</v>
      </c>
    </row>
    <row r="30" spans="2:5">
      <c r="B30" s="5" t="s">
        <v>92</v>
      </c>
      <c r="D30" s="52">
        <f>SUM(D26:D29)*D25</f>
        <v>0</v>
      </c>
    </row>
    <row r="31" spans="2:5">
      <c r="D31" s="46"/>
    </row>
    <row r="32" spans="2:5">
      <c r="D32" s="46"/>
    </row>
    <row r="33" spans="2:6">
      <c r="B33" s="5" t="s">
        <v>84</v>
      </c>
      <c r="D33" s="51">
        <v>155733570.87825996</v>
      </c>
    </row>
    <row r="34" spans="2:6">
      <c r="B34" s="5" t="s">
        <v>93</v>
      </c>
      <c r="D34" s="54">
        <v>-333253.0694485518</v>
      </c>
    </row>
    <row r="35" spans="2:6">
      <c r="B35" s="5" t="s">
        <v>30</v>
      </c>
      <c r="D35" s="55">
        <f>-D30</f>
        <v>0</v>
      </c>
    </row>
    <row r="36" spans="2:6">
      <c r="B36" s="5" t="s">
        <v>94</v>
      </c>
      <c r="D36" s="56">
        <f>SUM(D33:D35)</f>
        <v>155400317.8088114</v>
      </c>
    </row>
    <row r="37" spans="2:6">
      <c r="D37" s="57"/>
    </row>
    <row r="38" spans="2:6">
      <c r="B38" s="5" t="s">
        <v>95</v>
      </c>
      <c r="D38" s="58">
        <v>4.5400000000000003E-2</v>
      </c>
      <c r="E38" s="44" t="s">
        <v>78</v>
      </c>
      <c r="F38" s="5" t="s">
        <v>96</v>
      </c>
    </row>
    <row r="39" spans="2:6">
      <c r="B39" s="5" t="s">
        <v>71</v>
      </c>
      <c r="D39" s="59">
        <f>D36*D38</f>
        <v>7055174.4285200378</v>
      </c>
      <c r="F39" s="60" t="s">
        <v>96</v>
      </c>
    </row>
    <row r="40" spans="2:6">
      <c r="D40" s="61"/>
    </row>
    <row r="41" spans="2:6">
      <c r="B41" s="5" t="s">
        <v>72</v>
      </c>
      <c r="D41" s="57">
        <f>D36-D39</f>
        <v>148345143.38029137</v>
      </c>
    </row>
    <row r="42" spans="2:6">
      <c r="B42" s="5" t="s">
        <v>97</v>
      </c>
      <c r="D42" s="58">
        <v>0.35</v>
      </c>
      <c r="E42" s="44" t="s">
        <v>78</v>
      </c>
      <c r="F42" s="5" t="s">
        <v>96</v>
      </c>
    </row>
    <row r="43" spans="2:6">
      <c r="B43" s="5" t="s">
        <v>98</v>
      </c>
      <c r="D43" s="59">
        <f>D41*D42</f>
        <v>51920800.183101974</v>
      </c>
      <c r="F43" s="5" t="s">
        <v>96</v>
      </c>
    </row>
    <row r="44" spans="2:6">
      <c r="D44" s="61"/>
    </row>
    <row r="45" spans="2:6">
      <c r="D45" s="61"/>
    </row>
    <row r="46" spans="2:6">
      <c r="B46" s="5" t="s">
        <v>99</v>
      </c>
      <c r="D46" s="53">
        <v>1</v>
      </c>
    </row>
    <row r="47" spans="2:6">
      <c r="B47" s="5" t="s">
        <v>100</v>
      </c>
      <c r="D47" s="53">
        <v>0.61916221822567863</v>
      </c>
      <c r="E47" s="44" t="s">
        <v>86</v>
      </c>
    </row>
    <row r="48" spans="2:6">
      <c r="B48" s="5" t="s">
        <v>101</v>
      </c>
      <c r="D48" s="62">
        <f>D46/D47</f>
        <v>1.6150856279081125</v>
      </c>
    </row>
  </sheetData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>
      <selection activeCell="D8" sqref="D8"/>
    </sheetView>
  </sheetViews>
  <sheetFormatPr defaultRowHeight="12.75"/>
  <cols>
    <col min="1" max="1" width="4.5703125" style="5" customWidth="1"/>
    <col min="2" max="2" width="29.85546875" style="5" customWidth="1"/>
    <col min="3" max="3" width="15.7109375" style="5" customWidth="1"/>
    <col min="4" max="4" width="14.85546875" style="5" bestFit="1" customWidth="1"/>
    <col min="5" max="5" width="17.28515625" style="5" bestFit="1" customWidth="1"/>
    <col min="6" max="6" width="13.85546875" style="5" customWidth="1"/>
    <col min="7" max="7" width="10.7109375" style="5" customWidth="1"/>
    <col min="8" max="16384" width="9.140625" style="5"/>
  </cols>
  <sheetData>
    <row r="1" spans="1:7">
      <c r="A1" s="7" t="s">
        <v>115</v>
      </c>
      <c r="B1" s="41"/>
      <c r="C1" s="41"/>
      <c r="D1" s="41"/>
      <c r="E1" s="41"/>
      <c r="G1" s="42" t="s">
        <v>2</v>
      </c>
    </row>
    <row r="2" spans="1:7">
      <c r="A2" s="7" t="s">
        <v>117</v>
      </c>
      <c r="B2" s="41"/>
      <c r="C2" s="41"/>
      <c r="D2" s="41"/>
      <c r="E2" s="41"/>
    </row>
    <row r="3" spans="1:7">
      <c r="A3" s="7" t="s">
        <v>116</v>
      </c>
      <c r="B3" s="41"/>
      <c r="C3" s="41"/>
      <c r="D3" s="41"/>
      <c r="E3" s="41"/>
    </row>
    <row r="4" spans="1:7">
      <c r="A4" s="8" t="s">
        <v>118</v>
      </c>
      <c r="B4" s="41"/>
      <c r="C4" s="41"/>
      <c r="D4" s="41"/>
      <c r="E4" s="41"/>
    </row>
    <row r="8" spans="1:7">
      <c r="A8" s="5" t="s">
        <v>64</v>
      </c>
      <c r="D8" s="64">
        <v>1</v>
      </c>
    </row>
    <row r="9" spans="1:7">
      <c r="D9" s="63"/>
    </row>
    <row r="10" spans="1:7">
      <c r="A10" s="5" t="s">
        <v>102</v>
      </c>
      <c r="D10" s="63"/>
    </row>
    <row r="11" spans="1:7">
      <c r="A11" s="5" t="s">
        <v>103</v>
      </c>
      <c r="D11" s="64">
        <v>2.1398923017636471E-3</v>
      </c>
      <c r="E11" s="5" t="s">
        <v>104</v>
      </c>
    </row>
    <row r="12" spans="1:7">
      <c r="A12" s="5" t="s">
        <v>105</v>
      </c>
      <c r="D12" s="64">
        <v>0</v>
      </c>
    </row>
    <row r="13" spans="1:7">
      <c r="A13" s="5" t="s">
        <v>106</v>
      </c>
      <c r="D13" s="64">
        <v>0</v>
      </c>
    </row>
    <row r="14" spans="1:7">
      <c r="A14" s="5" t="s">
        <v>107</v>
      </c>
      <c r="D14" s="65">
        <v>0</v>
      </c>
    </row>
    <row r="15" spans="1:7">
      <c r="A15" s="5" t="s">
        <v>108</v>
      </c>
      <c r="D15" s="66">
        <v>0</v>
      </c>
    </row>
    <row r="16" spans="1:7">
      <c r="D16" s="63"/>
    </row>
    <row r="17" spans="1:4">
      <c r="A17" s="5" t="s">
        <v>109</v>
      </c>
      <c r="D17" s="67">
        <f>D8-SUM(D10:D15)</f>
        <v>0.9978601076982363</v>
      </c>
    </row>
    <row r="18" spans="1:4">
      <c r="D18" s="68"/>
    </row>
    <row r="19" spans="1:4">
      <c r="A19" s="5" t="s">
        <v>110</v>
      </c>
      <c r="D19" s="69">
        <v>4.5302848889499932E-2</v>
      </c>
    </row>
    <row r="20" spans="1:4">
      <c r="D20" s="68"/>
    </row>
    <row r="21" spans="1:4">
      <c r="A21" s="5" t="s">
        <v>109</v>
      </c>
      <c r="D21" s="70">
        <f>D17-D19</f>
        <v>0.95255725880873632</v>
      </c>
    </row>
    <row r="22" spans="1:4">
      <c r="D22" s="68"/>
    </row>
    <row r="23" spans="1:4">
      <c r="A23" s="5" t="s">
        <v>111</v>
      </c>
      <c r="D23" s="69">
        <v>0.33339504058305769</v>
      </c>
    </row>
    <row r="24" spans="1:4">
      <c r="D24" s="6"/>
    </row>
    <row r="25" spans="1:4" ht="13.5" thickBot="1">
      <c r="A25" s="5" t="s">
        <v>112</v>
      </c>
      <c r="D25" s="71">
        <f>D21-D23</f>
        <v>0.61916221822567863</v>
      </c>
    </row>
    <row r="26" spans="1:4" ht="13.5" thickTop="1"/>
    <row r="28" spans="1:4">
      <c r="B28" s="5" t="s">
        <v>113</v>
      </c>
      <c r="C28" s="72">
        <v>3796439.2255269438</v>
      </c>
      <c r="D28" s="5" t="s">
        <v>119</v>
      </c>
    </row>
    <row r="29" spans="1:4">
      <c r="C29" s="73">
        <v>1774126306.4491663</v>
      </c>
      <c r="D29" s="5" t="s">
        <v>114</v>
      </c>
    </row>
  </sheetData>
  <pageMargins left="1" right="0.45" top="1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Normal="100" workbookViewId="0"/>
  </sheetViews>
  <sheetFormatPr defaultRowHeight="12.75"/>
  <cols>
    <col min="1" max="1" width="3.140625" style="75" bestFit="1" customWidth="1"/>
    <col min="2" max="2" width="36.7109375" style="75" customWidth="1"/>
    <col min="3" max="4" width="17.140625" style="110" customWidth="1"/>
    <col min="5" max="5" width="2.42578125" style="76" customWidth="1"/>
    <col min="6" max="12" width="19.28515625" style="75" customWidth="1"/>
    <col min="13" max="13" width="2.42578125" style="75" customWidth="1"/>
    <col min="14" max="14" width="17.7109375" style="75" customWidth="1"/>
    <col min="15" max="15" width="9.140625" style="75"/>
    <col min="16" max="16" width="14.5703125" style="75" bestFit="1" customWidth="1"/>
    <col min="17" max="256" width="9.140625" style="75"/>
    <col min="257" max="257" width="3.140625" style="75" bestFit="1" customWidth="1"/>
    <col min="258" max="258" width="36.7109375" style="75" customWidth="1"/>
    <col min="259" max="260" width="17.140625" style="75" customWidth="1"/>
    <col min="261" max="261" width="2.42578125" style="75" customWidth="1"/>
    <col min="262" max="268" width="19.28515625" style="75" customWidth="1"/>
    <col min="269" max="269" width="2.42578125" style="75" customWidth="1"/>
    <col min="270" max="270" width="17.7109375" style="75" customWidth="1"/>
    <col min="271" max="271" width="9.140625" style="75"/>
    <col min="272" max="272" width="14.5703125" style="75" bestFit="1" customWidth="1"/>
    <col min="273" max="512" width="9.140625" style="75"/>
    <col min="513" max="513" width="3.140625" style="75" bestFit="1" customWidth="1"/>
    <col min="514" max="514" width="36.7109375" style="75" customWidth="1"/>
    <col min="515" max="516" width="17.140625" style="75" customWidth="1"/>
    <col min="517" max="517" width="2.42578125" style="75" customWidth="1"/>
    <col min="518" max="524" width="19.28515625" style="75" customWidth="1"/>
    <col min="525" max="525" width="2.42578125" style="75" customWidth="1"/>
    <col min="526" max="526" width="17.7109375" style="75" customWidth="1"/>
    <col min="527" max="527" width="9.140625" style="75"/>
    <col min="528" max="528" width="14.5703125" style="75" bestFit="1" customWidth="1"/>
    <col min="529" max="768" width="9.140625" style="75"/>
    <col min="769" max="769" width="3.140625" style="75" bestFit="1" customWidth="1"/>
    <col min="770" max="770" width="36.7109375" style="75" customWidth="1"/>
    <col min="771" max="772" width="17.140625" style="75" customWidth="1"/>
    <col min="773" max="773" width="2.42578125" style="75" customWidth="1"/>
    <col min="774" max="780" width="19.28515625" style="75" customWidth="1"/>
    <col min="781" max="781" width="2.42578125" style="75" customWidth="1"/>
    <col min="782" max="782" width="17.7109375" style="75" customWidth="1"/>
    <col min="783" max="783" width="9.140625" style="75"/>
    <col min="784" max="784" width="14.5703125" style="75" bestFit="1" customWidth="1"/>
    <col min="785" max="1024" width="9.140625" style="75"/>
    <col min="1025" max="1025" width="3.140625" style="75" bestFit="1" customWidth="1"/>
    <col min="1026" max="1026" width="36.7109375" style="75" customWidth="1"/>
    <col min="1027" max="1028" width="17.140625" style="75" customWidth="1"/>
    <col min="1029" max="1029" width="2.42578125" style="75" customWidth="1"/>
    <col min="1030" max="1036" width="19.28515625" style="75" customWidth="1"/>
    <col min="1037" max="1037" width="2.42578125" style="75" customWidth="1"/>
    <col min="1038" max="1038" width="17.7109375" style="75" customWidth="1"/>
    <col min="1039" max="1039" width="9.140625" style="75"/>
    <col min="1040" max="1040" width="14.5703125" style="75" bestFit="1" customWidth="1"/>
    <col min="1041" max="1280" width="9.140625" style="75"/>
    <col min="1281" max="1281" width="3.140625" style="75" bestFit="1" customWidth="1"/>
    <col min="1282" max="1282" width="36.7109375" style="75" customWidth="1"/>
    <col min="1283" max="1284" width="17.140625" style="75" customWidth="1"/>
    <col min="1285" max="1285" width="2.42578125" style="75" customWidth="1"/>
    <col min="1286" max="1292" width="19.28515625" style="75" customWidth="1"/>
    <col min="1293" max="1293" width="2.42578125" style="75" customWidth="1"/>
    <col min="1294" max="1294" width="17.7109375" style="75" customWidth="1"/>
    <col min="1295" max="1295" width="9.140625" style="75"/>
    <col min="1296" max="1296" width="14.5703125" style="75" bestFit="1" customWidth="1"/>
    <col min="1297" max="1536" width="9.140625" style="75"/>
    <col min="1537" max="1537" width="3.140625" style="75" bestFit="1" customWidth="1"/>
    <col min="1538" max="1538" width="36.7109375" style="75" customWidth="1"/>
    <col min="1539" max="1540" width="17.140625" style="75" customWidth="1"/>
    <col min="1541" max="1541" width="2.42578125" style="75" customWidth="1"/>
    <col min="1542" max="1548" width="19.28515625" style="75" customWidth="1"/>
    <col min="1549" max="1549" width="2.42578125" style="75" customWidth="1"/>
    <col min="1550" max="1550" width="17.7109375" style="75" customWidth="1"/>
    <col min="1551" max="1551" width="9.140625" style="75"/>
    <col min="1552" max="1552" width="14.5703125" style="75" bestFit="1" customWidth="1"/>
    <col min="1553" max="1792" width="9.140625" style="75"/>
    <col min="1793" max="1793" width="3.140625" style="75" bestFit="1" customWidth="1"/>
    <col min="1794" max="1794" width="36.7109375" style="75" customWidth="1"/>
    <col min="1795" max="1796" width="17.140625" style="75" customWidth="1"/>
    <col min="1797" max="1797" width="2.42578125" style="75" customWidth="1"/>
    <col min="1798" max="1804" width="19.28515625" style="75" customWidth="1"/>
    <col min="1805" max="1805" width="2.42578125" style="75" customWidth="1"/>
    <col min="1806" max="1806" width="17.7109375" style="75" customWidth="1"/>
    <col min="1807" max="1807" width="9.140625" style="75"/>
    <col min="1808" max="1808" width="14.5703125" style="75" bestFit="1" customWidth="1"/>
    <col min="1809" max="2048" width="9.140625" style="75"/>
    <col min="2049" max="2049" width="3.140625" style="75" bestFit="1" customWidth="1"/>
    <col min="2050" max="2050" width="36.7109375" style="75" customWidth="1"/>
    <col min="2051" max="2052" width="17.140625" style="75" customWidth="1"/>
    <col min="2053" max="2053" width="2.42578125" style="75" customWidth="1"/>
    <col min="2054" max="2060" width="19.28515625" style="75" customWidth="1"/>
    <col min="2061" max="2061" width="2.42578125" style="75" customWidth="1"/>
    <col min="2062" max="2062" width="17.7109375" style="75" customWidth="1"/>
    <col min="2063" max="2063" width="9.140625" style="75"/>
    <col min="2064" max="2064" width="14.5703125" style="75" bestFit="1" customWidth="1"/>
    <col min="2065" max="2304" width="9.140625" style="75"/>
    <col min="2305" max="2305" width="3.140625" style="75" bestFit="1" customWidth="1"/>
    <col min="2306" max="2306" width="36.7109375" style="75" customWidth="1"/>
    <col min="2307" max="2308" width="17.140625" style="75" customWidth="1"/>
    <col min="2309" max="2309" width="2.42578125" style="75" customWidth="1"/>
    <col min="2310" max="2316" width="19.28515625" style="75" customWidth="1"/>
    <col min="2317" max="2317" width="2.42578125" style="75" customWidth="1"/>
    <col min="2318" max="2318" width="17.7109375" style="75" customWidth="1"/>
    <col min="2319" max="2319" width="9.140625" style="75"/>
    <col min="2320" max="2320" width="14.5703125" style="75" bestFit="1" customWidth="1"/>
    <col min="2321" max="2560" width="9.140625" style="75"/>
    <col min="2561" max="2561" width="3.140625" style="75" bestFit="1" customWidth="1"/>
    <col min="2562" max="2562" width="36.7109375" style="75" customWidth="1"/>
    <col min="2563" max="2564" width="17.140625" style="75" customWidth="1"/>
    <col min="2565" max="2565" width="2.42578125" style="75" customWidth="1"/>
    <col min="2566" max="2572" width="19.28515625" style="75" customWidth="1"/>
    <col min="2573" max="2573" width="2.42578125" style="75" customWidth="1"/>
    <col min="2574" max="2574" width="17.7109375" style="75" customWidth="1"/>
    <col min="2575" max="2575" width="9.140625" style="75"/>
    <col min="2576" max="2576" width="14.5703125" style="75" bestFit="1" customWidth="1"/>
    <col min="2577" max="2816" width="9.140625" style="75"/>
    <col min="2817" max="2817" width="3.140625" style="75" bestFit="1" customWidth="1"/>
    <col min="2818" max="2818" width="36.7109375" style="75" customWidth="1"/>
    <col min="2819" max="2820" width="17.140625" style="75" customWidth="1"/>
    <col min="2821" max="2821" width="2.42578125" style="75" customWidth="1"/>
    <col min="2822" max="2828" width="19.28515625" style="75" customWidth="1"/>
    <col min="2829" max="2829" width="2.42578125" style="75" customWidth="1"/>
    <col min="2830" max="2830" width="17.7109375" style="75" customWidth="1"/>
    <col min="2831" max="2831" width="9.140625" style="75"/>
    <col min="2832" max="2832" width="14.5703125" style="75" bestFit="1" customWidth="1"/>
    <col min="2833" max="3072" width="9.140625" style="75"/>
    <col min="3073" max="3073" width="3.140625" style="75" bestFit="1" customWidth="1"/>
    <col min="3074" max="3074" width="36.7109375" style="75" customWidth="1"/>
    <col min="3075" max="3076" width="17.140625" style="75" customWidth="1"/>
    <col min="3077" max="3077" width="2.42578125" style="75" customWidth="1"/>
    <col min="3078" max="3084" width="19.28515625" style="75" customWidth="1"/>
    <col min="3085" max="3085" width="2.42578125" style="75" customWidth="1"/>
    <col min="3086" max="3086" width="17.7109375" style="75" customWidth="1"/>
    <col min="3087" max="3087" width="9.140625" style="75"/>
    <col min="3088" max="3088" width="14.5703125" style="75" bestFit="1" customWidth="1"/>
    <col min="3089" max="3328" width="9.140625" style="75"/>
    <col min="3329" max="3329" width="3.140625" style="75" bestFit="1" customWidth="1"/>
    <col min="3330" max="3330" width="36.7109375" style="75" customWidth="1"/>
    <col min="3331" max="3332" width="17.140625" style="75" customWidth="1"/>
    <col min="3333" max="3333" width="2.42578125" style="75" customWidth="1"/>
    <col min="3334" max="3340" width="19.28515625" style="75" customWidth="1"/>
    <col min="3341" max="3341" width="2.42578125" style="75" customWidth="1"/>
    <col min="3342" max="3342" width="17.7109375" style="75" customWidth="1"/>
    <col min="3343" max="3343" width="9.140625" style="75"/>
    <col min="3344" max="3344" width="14.5703125" style="75" bestFit="1" customWidth="1"/>
    <col min="3345" max="3584" width="9.140625" style="75"/>
    <col min="3585" max="3585" width="3.140625" style="75" bestFit="1" customWidth="1"/>
    <col min="3586" max="3586" width="36.7109375" style="75" customWidth="1"/>
    <col min="3587" max="3588" width="17.140625" style="75" customWidth="1"/>
    <col min="3589" max="3589" width="2.42578125" style="75" customWidth="1"/>
    <col min="3590" max="3596" width="19.28515625" style="75" customWidth="1"/>
    <col min="3597" max="3597" width="2.42578125" style="75" customWidth="1"/>
    <col min="3598" max="3598" width="17.7109375" style="75" customWidth="1"/>
    <col min="3599" max="3599" width="9.140625" style="75"/>
    <col min="3600" max="3600" width="14.5703125" style="75" bestFit="1" customWidth="1"/>
    <col min="3601" max="3840" width="9.140625" style="75"/>
    <col min="3841" max="3841" width="3.140625" style="75" bestFit="1" customWidth="1"/>
    <col min="3842" max="3842" width="36.7109375" style="75" customWidth="1"/>
    <col min="3843" max="3844" width="17.140625" style="75" customWidth="1"/>
    <col min="3845" max="3845" width="2.42578125" style="75" customWidth="1"/>
    <col min="3846" max="3852" width="19.28515625" style="75" customWidth="1"/>
    <col min="3853" max="3853" width="2.42578125" style="75" customWidth="1"/>
    <col min="3854" max="3854" width="17.7109375" style="75" customWidth="1"/>
    <col min="3855" max="3855" width="9.140625" style="75"/>
    <col min="3856" max="3856" width="14.5703125" style="75" bestFit="1" customWidth="1"/>
    <col min="3857" max="4096" width="9.140625" style="75"/>
    <col min="4097" max="4097" width="3.140625" style="75" bestFit="1" customWidth="1"/>
    <col min="4098" max="4098" width="36.7109375" style="75" customWidth="1"/>
    <col min="4099" max="4100" width="17.140625" style="75" customWidth="1"/>
    <col min="4101" max="4101" width="2.42578125" style="75" customWidth="1"/>
    <col min="4102" max="4108" width="19.28515625" style="75" customWidth="1"/>
    <col min="4109" max="4109" width="2.42578125" style="75" customWidth="1"/>
    <col min="4110" max="4110" width="17.7109375" style="75" customWidth="1"/>
    <col min="4111" max="4111" width="9.140625" style="75"/>
    <col min="4112" max="4112" width="14.5703125" style="75" bestFit="1" customWidth="1"/>
    <col min="4113" max="4352" width="9.140625" style="75"/>
    <col min="4353" max="4353" width="3.140625" style="75" bestFit="1" customWidth="1"/>
    <col min="4354" max="4354" width="36.7109375" style="75" customWidth="1"/>
    <col min="4355" max="4356" width="17.140625" style="75" customWidth="1"/>
    <col min="4357" max="4357" width="2.42578125" style="75" customWidth="1"/>
    <col min="4358" max="4364" width="19.28515625" style="75" customWidth="1"/>
    <col min="4365" max="4365" width="2.42578125" style="75" customWidth="1"/>
    <col min="4366" max="4366" width="17.7109375" style="75" customWidth="1"/>
    <col min="4367" max="4367" width="9.140625" style="75"/>
    <col min="4368" max="4368" width="14.5703125" style="75" bestFit="1" customWidth="1"/>
    <col min="4369" max="4608" width="9.140625" style="75"/>
    <col min="4609" max="4609" width="3.140625" style="75" bestFit="1" customWidth="1"/>
    <col min="4610" max="4610" width="36.7109375" style="75" customWidth="1"/>
    <col min="4611" max="4612" width="17.140625" style="75" customWidth="1"/>
    <col min="4613" max="4613" width="2.42578125" style="75" customWidth="1"/>
    <col min="4614" max="4620" width="19.28515625" style="75" customWidth="1"/>
    <col min="4621" max="4621" width="2.42578125" style="75" customWidth="1"/>
    <col min="4622" max="4622" width="17.7109375" style="75" customWidth="1"/>
    <col min="4623" max="4623" width="9.140625" style="75"/>
    <col min="4624" max="4624" width="14.5703125" style="75" bestFit="1" customWidth="1"/>
    <col min="4625" max="4864" width="9.140625" style="75"/>
    <col min="4865" max="4865" width="3.140625" style="75" bestFit="1" customWidth="1"/>
    <col min="4866" max="4866" width="36.7109375" style="75" customWidth="1"/>
    <col min="4867" max="4868" width="17.140625" style="75" customWidth="1"/>
    <col min="4869" max="4869" width="2.42578125" style="75" customWidth="1"/>
    <col min="4870" max="4876" width="19.28515625" style="75" customWidth="1"/>
    <col min="4877" max="4877" width="2.42578125" style="75" customWidth="1"/>
    <col min="4878" max="4878" width="17.7109375" style="75" customWidth="1"/>
    <col min="4879" max="4879" width="9.140625" style="75"/>
    <col min="4880" max="4880" width="14.5703125" style="75" bestFit="1" customWidth="1"/>
    <col min="4881" max="5120" width="9.140625" style="75"/>
    <col min="5121" max="5121" width="3.140625" style="75" bestFit="1" customWidth="1"/>
    <col min="5122" max="5122" width="36.7109375" style="75" customWidth="1"/>
    <col min="5123" max="5124" width="17.140625" style="75" customWidth="1"/>
    <col min="5125" max="5125" width="2.42578125" style="75" customWidth="1"/>
    <col min="5126" max="5132" width="19.28515625" style="75" customWidth="1"/>
    <col min="5133" max="5133" width="2.42578125" style="75" customWidth="1"/>
    <col min="5134" max="5134" width="17.7109375" style="75" customWidth="1"/>
    <col min="5135" max="5135" width="9.140625" style="75"/>
    <col min="5136" max="5136" width="14.5703125" style="75" bestFit="1" customWidth="1"/>
    <col min="5137" max="5376" width="9.140625" style="75"/>
    <col min="5377" max="5377" width="3.140625" style="75" bestFit="1" customWidth="1"/>
    <col min="5378" max="5378" width="36.7109375" style="75" customWidth="1"/>
    <col min="5379" max="5380" width="17.140625" style="75" customWidth="1"/>
    <col min="5381" max="5381" width="2.42578125" style="75" customWidth="1"/>
    <col min="5382" max="5388" width="19.28515625" style="75" customWidth="1"/>
    <col min="5389" max="5389" width="2.42578125" style="75" customWidth="1"/>
    <col min="5390" max="5390" width="17.7109375" style="75" customWidth="1"/>
    <col min="5391" max="5391" width="9.140625" style="75"/>
    <col min="5392" max="5392" width="14.5703125" style="75" bestFit="1" customWidth="1"/>
    <col min="5393" max="5632" width="9.140625" style="75"/>
    <col min="5633" max="5633" width="3.140625" style="75" bestFit="1" customWidth="1"/>
    <col min="5634" max="5634" width="36.7109375" style="75" customWidth="1"/>
    <col min="5635" max="5636" width="17.140625" style="75" customWidth="1"/>
    <col min="5637" max="5637" width="2.42578125" style="75" customWidth="1"/>
    <col min="5638" max="5644" width="19.28515625" style="75" customWidth="1"/>
    <col min="5645" max="5645" width="2.42578125" style="75" customWidth="1"/>
    <col min="5646" max="5646" width="17.7109375" style="75" customWidth="1"/>
    <col min="5647" max="5647" width="9.140625" style="75"/>
    <col min="5648" max="5648" width="14.5703125" style="75" bestFit="1" customWidth="1"/>
    <col min="5649" max="5888" width="9.140625" style="75"/>
    <col min="5889" max="5889" width="3.140625" style="75" bestFit="1" customWidth="1"/>
    <col min="5890" max="5890" width="36.7109375" style="75" customWidth="1"/>
    <col min="5891" max="5892" width="17.140625" style="75" customWidth="1"/>
    <col min="5893" max="5893" width="2.42578125" style="75" customWidth="1"/>
    <col min="5894" max="5900" width="19.28515625" style="75" customWidth="1"/>
    <col min="5901" max="5901" width="2.42578125" style="75" customWidth="1"/>
    <col min="5902" max="5902" width="17.7109375" style="75" customWidth="1"/>
    <col min="5903" max="5903" width="9.140625" style="75"/>
    <col min="5904" max="5904" width="14.5703125" style="75" bestFit="1" customWidth="1"/>
    <col min="5905" max="6144" width="9.140625" style="75"/>
    <col min="6145" max="6145" width="3.140625" style="75" bestFit="1" customWidth="1"/>
    <col min="6146" max="6146" width="36.7109375" style="75" customWidth="1"/>
    <col min="6147" max="6148" width="17.140625" style="75" customWidth="1"/>
    <col min="6149" max="6149" width="2.42578125" style="75" customWidth="1"/>
    <col min="6150" max="6156" width="19.28515625" style="75" customWidth="1"/>
    <col min="6157" max="6157" width="2.42578125" style="75" customWidth="1"/>
    <col min="6158" max="6158" width="17.7109375" style="75" customWidth="1"/>
    <col min="6159" max="6159" width="9.140625" style="75"/>
    <col min="6160" max="6160" width="14.5703125" style="75" bestFit="1" customWidth="1"/>
    <col min="6161" max="6400" width="9.140625" style="75"/>
    <col min="6401" max="6401" width="3.140625" style="75" bestFit="1" customWidth="1"/>
    <col min="6402" max="6402" width="36.7109375" style="75" customWidth="1"/>
    <col min="6403" max="6404" width="17.140625" style="75" customWidth="1"/>
    <col min="6405" max="6405" width="2.42578125" style="75" customWidth="1"/>
    <col min="6406" max="6412" width="19.28515625" style="75" customWidth="1"/>
    <col min="6413" max="6413" width="2.42578125" style="75" customWidth="1"/>
    <col min="6414" max="6414" width="17.7109375" style="75" customWidth="1"/>
    <col min="6415" max="6415" width="9.140625" style="75"/>
    <col min="6416" max="6416" width="14.5703125" style="75" bestFit="1" customWidth="1"/>
    <col min="6417" max="6656" width="9.140625" style="75"/>
    <col min="6657" max="6657" width="3.140625" style="75" bestFit="1" customWidth="1"/>
    <col min="6658" max="6658" width="36.7109375" style="75" customWidth="1"/>
    <col min="6659" max="6660" width="17.140625" style="75" customWidth="1"/>
    <col min="6661" max="6661" width="2.42578125" style="75" customWidth="1"/>
    <col min="6662" max="6668" width="19.28515625" style="75" customWidth="1"/>
    <col min="6669" max="6669" width="2.42578125" style="75" customWidth="1"/>
    <col min="6670" max="6670" width="17.7109375" style="75" customWidth="1"/>
    <col min="6671" max="6671" width="9.140625" style="75"/>
    <col min="6672" max="6672" width="14.5703125" style="75" bestFit="1" customWidth="1"/>
    <col min="6673" max="6912" width="9.140625" style="75"/>
    <col min="6913" max="6913" width="3.140625" style="75" bestFit="1" customWidth="1"/>
    <col min="6914" max="6914" width="36.7109375" style="75" customWidth="1"/>
    <col min="6915" max="6916" width="17.140625" style="75" customWidth="1"/>
    <col min="6917" max="6917" width="2.42578125" style="75" customWidth="1"/>
    <col min="6918" max="6924" width="19.28515625" style="75" customWidth="1"/>
    <col min="6925" max="6925" width="2.42578125" style="75" customWidth="1"/>
    <col min="6926" max="6926" width="17.7109375" style="75" customWidth="1"/>
    <col min="6927" max="6927" width="9.140625" style="75"/>
    <col min="6928" max="6928" width="14.5703125" style="75" bestFit="1" customWidth="1"/>
    <col min="6929" max="7168" width="9.140625" style="75"/>
    <col min="7169" max="7169" width="3.140625" style="75" bestFit="1" customWidth="1"/>
    <col min="7170" max="7170" width="36.7109375" style="75" customWidth="1"/>
    <col min="7171" max="7172" width="17.140625" style="75" customWidth="1"/>
    <col min="7173" max="7173" width="2.42578125" style="75" customWidth="1"/>
    <col min="7174" max="7180" width="19.28515625" style="75" customWidth="1"/>
    <col min="7181" max="7181" width="2.42578125" style="75" customWidth="1"/>
    <col min="7182" max="7182" width="17.7109375" style="75" customWidth="1"/>
    <col min="7183" max="7183" width="9.140625" style="75"/>
    <col min="7184" max="7184" width="14.5703125" style="75" bestFit="1" customWidth="1"/>
    <col min="7185" max="7424" width="9.140625" style="75"/>
    <col min="7425" max="7425" width="3.140625" style="75" bestFit="1" customWidth="1"/>
    <col min="7426" max="7426" width="36.7109375" style="75" customWidth="1"/>
    <col min="7427" max="7428" width="17.140625" style="75" customWidth="1"/>
    <col min="7429" max="7429" width="2.42578125" style="75" customWidth="1"/>
    <col min="7430" max="7436" width="19.28515625" style="75" customWidth="1"/>
    <col min="7437" max="7437" width="2.42578125" style="75" customWidth="1"/>
    <col min="7438" max="7438" width="17.7109375" style="75" customWidth="1"/>
    <col min="7439" max="7439" width="9.140625" style="75"/>
    <col min="7440" max="7440" width="14.5703125" style="75" bestFit="1" customWidth="1"/>
    <col min="7441" max="7680" width="9.140625" style="75"/>
    <col min="7681" max="7681" width="3.140625" style="75" bestFit="1" customWidth="1"/>
    <col min="7682" max="7682" width="36.7109375" style="75" customWidth="1"/>
    <col min="7683" max="7684" width="17.140625" style="75" customWidth="1"/>
    <col min="7685" max="7685" width="2.42578125" style="75" customWidth="1"/>
    <col min="7686" max="7692" width="19.28515625" style="75" customWidth="1"/>
    <col min="7693" max="7693" width="2.42578125" style="75" customWidth="1"/>
    <col min="7694" max="7694" width="17.7109375" style="75" customWidth="1"/>
    <col min="7695" max="7695" width="9.140625" style="75"/>
    <col min="7696" max="7696" width="14.5703125" style="75" bestFit="1" customWidth="1"/>
    <col min="7697" max="7936" width="9.140625" style="75"/>
    <col min="7937" max="7937" width="3.140625" style="75" bestFit="1" customWidth="1"/>
    <col min="7938" max="7938" width="36.7109375" style="75" customWidth="1"/>
    <col min="7939" max="7940" width="17.140625" style="75" customWidth="1"/>
    <col min="7941" max="7941" width="2.42578125" style="75" customWidth="1"/>
    <col min="7942" max="7948" width="19.28515625" style="75" customWidth="1"/>
    <col min="7949" max="7949" width="2.42578125" style="75" customWidth="1"/>
    <col min="7950" max="7950" width="17.7109375" style="75" customWidth="1"/>
    <col min="7951" max="7951" width="9.140625" style="75"/>
    <col min="7952" max="7952" width="14.5703125" style="75" bestFit="1" customWidth="1"/>
    <col min="7953" max="8192" width="9.140625" style="75"/>
    <col min="8193" max="8193" width="3.140625" style="75" bestFit="1" customWidth="1"/>
    <col min="8194" max="8194" width="36.7109375" style="75" customWidth="1"/>
    <col min="8195" max="8196" width="17.140625" style="75" customWidth="1"/>
    <col min="8197" max="8197" width="2.42578125" style="75" customWidth="1"/>
    <col min="8198" max="8204" width="19.28515625" style="75" customWidth="1"/>
    <col min="8205" max="8205" width="2.42578125" style="75" customWidth="1"/>
    <col min="8206" max="8206" width="17.7109375" style="75" customWidth="1"/>
    <col min="8207" max="8207" width="9.140625" style="75"/>
    <col min="8208" max="8208" width="14.5703125" style="75" bestFit="1" customWidth="1"/>
    <col min="8209" max="8448" width="9.140625" style="75"/>
    <col min="8449" max="8449" width="3.140625" style="75" bestFit="1" customWidth="1"/>
    <col min="8450" max="8450" width="36.7109375" style="75" customWidth="1"/>
    <col min="8451" max="8452" width="17.140625" style="75" customWidth="1"/>
    <col min="8453" max="8453" width="2.42578125" style="75" customWidth="1"/>
    <col min="8454" max="8460" width="19.28515625" style="75" customWidth="1"/>
    <col min="8461" max="8461" width="2.42578125" style="75" customWidth="1"/>
    <col min="8462" max="8462" width="17.7109375" style="75" customWidth="1"/>
    <col min="8463" max="8463" width="9.140625" style="75"/>
    <col min="8464" max="8464" width="14.5703125" style="75" bestFit="1" customWidth="1"/>
    <col min="8465" max="8704" width="9.140625" style="75"/>
    <col min="8705" max="8705" width="3.140625" style="75" bestFit="1" customWidth="1"/>
    <col min="8706" max="8706" width="36.7109375" style="75" customWidth="1"/>
    <col min="8707" max="8708" width="17.140625" style="75" customWidth="1"/>
    <col min="8709" max="8709" width="2.42578125" style="75" customWidth="1"/>
    <col min="8710" max="8716" width="19.28515625" style="75" customWidth="1"/>
    <col min="8717" max="8717" width="2.42578125" style="75" customWidth="1"/>
    <col min="8718" max="8718" width="17.7109375" style="75" customWidth="1"/>
    <col min="8719" max="8719" width="9.140625" style="75"/>
    <col min="8720" max="8720" width="14.5703125" style="75" bestFit="1" customWidth="1"/>
    <col min="8721" max="8960" width="9.140625" style="75"/>
    <col min="8961" max="8961" width="3.140625" style="75" bestFit="1" customWidth="1"/>
    <col min="8962" max="8962" width="36.7109375" style="75" customWidth="1"/>
    <col min="8963" max="8964" width="17.140625" style="75" customWidth="1"/>
    <col min="8965" max="8965" width="2.42578125" style="75" customWidth="1"/>
    <col min="8966" max="8972" width="19.28515625" style="75" customWidth="1"/>
    <col min="8973" max="8973" width="2.42578125" style="75" customWidth="1"/>
    <col min="8974" max="8974" width="17.7109375" style="75" customWidth="1"/>
    <col min="8975" max="8975" width="9.140625" style="75"/>
    <col min="8976" max="8976" width="14.5703125" style="75" bestFit="1" customWidth="1"/>
    <col min="8977" max="9216" width="9.140625" style="75"/>
    <col min="9217" max="9217" width="3.140625" style="75" bestFit="1" customWidth="1"/>
    <col min="9218" max="9218" width="36.7109375" style="75" customWidth="1"/>
    <col min="9219" max="9220" width="17.140625" style="75" customWidth="1"/>
    <col min="9221" max="9221" width="2.42578125" style="75" customWidth="1"/>
    <col min="9222" max="9228" width="19.28515625" style="75" customWidth="1"/>
    <col min="9229" max="9229" width="2.42578125" style="75" customWidth="1"/>
    <col min="9230" max="9230" width="17.7109375" style="75" customWidth="1"/>
    <col min="9231" max="9231" width="9.140625" style="75"/>
    <col min="9232" max="9232" width="14.5703125" style="75" bestFit="1" customWidth="1"/>
    <col min="9233" max="9472" width="9.140625" style="75"/>
    <col min="9473" max="9473" width="3.140625" style="75" bestFit="1" customWidth="1"/>
    <col min="9474" max="9474" width="36.7109375" style="75" customWidth="1"/>
    <col min="9475" max="9476" width="17.140625" style="75" customWidth="1"/>
    <col min="9477" max="9477" width="2.42578125" style="75" customWidth="1"/>
    <col min="9478" max="9484" width="19.28515625" style="75" customWidth="1"/>
    <col min="9485" max="9485" width="2.42578125" style="75" customWidth="1"/>
    <col min="9486" max="9486" width="17.7109375" style="75" customWidth="1"/>
    <col min="9487" max="9487" width="9.140625" style="75"/>
    <col min="9488" max="9488" width="14.5703125" style="75" bestFit="1" customWidth="1"/>
    <col min="9489" max="9728" width="9.140625" style="75"/>
    <col min="9729" max="9729" width="3.140625" style="75" bestFit="1" customWidth="1"/>
    <col min="9730" max="9730" width="36.7109375" style="75" customWidth="1"/>
    <col min="9731" max="9732" width="17.140625" style="75" customWidth="1"/>
    <col min="9733" max="9733" width="2.42578125" style="75" customWidth="1"/>
    <col min="9734" max="9740" width="19.28515625" style="75" customWidth="1"/>
    <col min="9741" max="9741" width="2.42578125" style="75" customWidth="1"/>
    <col min="9742" max="9742" width="17.7109375" style="75" customWidth="1"/>
    <col min="9743" max="9743" width="9.140625" style="75"/>
    <col min="9744" max="9744" width="14.5703125" style="75" bestFit="1" customWidth="1"/>
    <col min="9745" max="9984" width="9.140625" style="75"/>
    <col min="9985" max="9985" width="3.140625" style="75" bestFit="1" customWidth="1"/>
    <col min="9986" max="9986" width="36.7109375" style="75" customWidth="1"/>
    <col min="9987" max="9988" width="17.140625" style="75" customWidth="1"/>
    <col min="9989" max="9989" width="2.42578125" style="75" customWidth="1"/>
    <col min="9990" max="9996" width="19.28515625" style="75" customWidth="1"/>
    <col min="9997" max="9997" width="2.42578125" style="75" customWidth="1"/>
    <col min="9998" max="9998" width="17.7109375" style="75" customWidth="1"/>
    <col min="9999" max="9999" width="9.140625" style="75"/>
    <col min="10000" max="10000" width="14.5703125" style="75" bestFit="1" customWidth="1"/>
    <col min="10001" max="10240" width="9.140625" style="75"/>
    <col min="10241" max="10241" width="3.140625" style="75" bestFit="1" customWidth="1"/>
    <col min="10242" max="10242" width="36.7109375" style="75" customWidth="1"/>
    <col min="10243" max="10244" width="17.140625" style="75" customWidth="1"/>
    <col min="10245" max="10245" width="2.42578125" style="75" customWidth="1"/>
    <col min="10246" max="10252" width="19.28515625" style="75" customWidth="1"/>
    <col min="10253" max="10253" width="2.42578125" style="75" customWidth="1"/>
    <col min="10254" max="10254" width="17.7109375" style="75" customWidth="1"/>
    <col min="10255" max="10255" width="9.140625" style="75"/>
    <col min="10256" max="10256" width="14.5703125" style="75" bestFit="1" customWidth="1"/>
    <col min="10257" max="10496" width="9.140625" style="75"/>
    <col min="10497" max="10497" width="3.140625" style="75" bestFit="1" customWidth="1"/>
    <col min="10498" max="10498" width="36.7109375" style="75" customWidth="1"/>
    <col min="10499" max="10500" width="17.140625" style="75" customWidth="1"/>
    <col min="10501" max="10501" width="2.42578125" style="75" customWidth="1"/>
    <col min="10502" max="10508" width="19.28515625" style="75" customWidth="1"/>
    <col min="10509" max="10509" width="2.42578125" style="75" customWidth="1"/>
    <col min="10510" max="10510" width="17.7109375" style="75" customWidth="1"/>
    <col min="10511" max="10511" width="9.140625" style="75"/>
    <col min="10512" max="10512" width="14.5703125" style="75" bestFit="1" customWidth="1"/>
    <col min="10513" max="10752" width="9.140625" style="75"/>
    <col min="10753" max="10753" width="3.140625" style="75" bestFit="1" customWidth="1"/>
    <col min="10754" max="10754" width="36.7109375" style="75" customWidth="1"/>
    <col min="10755" max="10756" width="17.140625" style="75" customWidth="1"/>
    <col min="10757" max="10757" width="2.42578125" style="75" customWidth="1"/>
    <col min="10758" max="10764" width="19.28515625" style="75" customWidth="1"/>
    <col min="10765" max="10765" width="2.42578125" style="75" customWidth="1"/>
    <col min="10766" max="10766" width="17.7109375" style="75" customWidth="1"/>
    <col min="10767" max="10767" width="9.140625" style="75"/>
    <col min="10768" max="10768" width="14.5703125" style="75" bestFit="1" customWidth="1"/>
    <col min="10769" max="11008" width="9.140625" style="75"/>
    <col min="11009" max="11009" width="3.140625" style="75" bestFit="1" customWidth="1"/>
    <col min="11010" max="11010" width="36.7109375" style="75" customWidth="1"/>
    <col min="11011" max="11012" width="17.140625" style="75" customWidth="1"/>
    <col min="11013" max="11013" width="2.42578125" style="75" customWidth="1"/>
    <col min="11014" max="11020" width="19.28515625" style="75" customWidth="1"/>
    <col min="11021" max="11021" width="2.42578125" style="75" customWidth="1"/>
    <col min="11022" max="11022" width="17.7109375" style="75" customWidth="1"/>
    <col min="11023" max="11023" width="9.140625" style="75"/>
    <col min="11024" max="11024" width="14.5703125" style="75" bestFit="1" customWidth="1"/>
    <col min="11025" max="11264" width="9.140625" style="75"/>
    <col min="11265" max="11265" width="3.140625" style="75" bestFit="1" customWidth="1"/>
    <col min="11266" max="11266" width="36.7109375" style="75" customWidth="1"/>
    <col min="11267" max="11268" width="17.140625" style="75" customWidth="1"/>
    <col min="11269" max="11269" width="2.42578125" style="75" customWidth="1"/>
    <col min="11270" max="11276" width="19.28515625" style="75" customWidth="1"/>
    <col min="11277" max="11277" width="2.42578125" style="75" customWidth="1"/>
    <col min="11278" max="11278" width="17.7109375" style="75" customWidth="1"/>
    <col min="11279" max="11279" width="9.140625" style="75"/>
    <col min="11280" max="11280" width="14.5703125" style="75" bestFit="1" customWidth="1"/>
    <col min="11281" max="11520" width="9.140625" style="75"/>
    <col min="11521" max="11521" width="3.140625" style="75" bestFit="1" customWidth="1"/>
    <col min="11522" max="11522" width="36.7109375" style="75" customWidth="1"/>
    <col min="11523" max="11524" width="17.140625" style="75" customWidth="1"/>
    <col min="11525" max="11525" width="2.42578125" style="75" customWidth="1"/>
    <col min="11526" max="11532" width="19.28515625" style="75" customWidth="1"/>
    <col min="11533" max="11533" width="2.42578125" style="75" customWidth="1"/>
    <col min="11534" max="11534" width="17.7109375" style="75" customWidth="1"/>
    <col min="11535" max="11535" width="9.140625" style="75"/>
    <col min="11536" max="11536" width="14.5703125" style="75" bestFit="1" customWidth="1"/>
    <col min="11537" max="11776" width="9.140625" style="75"/>
    <col min="11777" max="11777" width="3.140625" style="75" bestFit="1" customWidth="1"/>
    <col min="11778" max="11778" width="36.7109375" style="75" customWidth="1"/>
    <col min="11779" max="11780" width="17.140625" style="75" customWidth="1"/>
    <col min="11781" max="11781" width="2.42578125" style="75" customWidth="1"/>
    <col min="11782" max="11788" width="19.28515625" style="75" customWidth="1"/>
    <col min="11789" max="11789" width="2.42578125" style="75" customWidth="1"/>
    <col min="11790" max="11790" width="17.7109375" style="75" customWidth="1"/>
    <col min="11791" max="11791" width="9.140625" style="75"/>
    <col min="11792" max="11792" width="14.5703125" style="75" bestFit="1" customWidth="1"/>
    <col min="11793" max="12032" width="9.140625" style="75"/>
    <col min="12033" max="12033" width="3.140625" style="75" bestFit="1" customWidth="1"/>
    <col min="12034" max="12034" width="36.7109375" style="75" customWidth="1"/>
    <col min="12035" max="12036" width="17.140625" style="75" customWidth="1"/>
    <col min="12037" max="12037" width="2.42578125" style="75" customWidth="1"/>
    <col min="12038" max="12044" width="19.28515625" style="75" customWidth="1"/>
    <col min="12045" max="12045" width="2.42578125" style="75" customWidth="1"/>
    <col min="12046" max="12046" width="17.7109375" style="75" customWidth="1"/>
    <col min="12047" max="12047" width="9.140625" style="75"/>
    <col min="12048" max="12048" width="14.5703125" style="75" bestFit="1" customWidth="1"/>
    <col min="12049" max="12288" width="9.140625" style="75"/>
    <col min="12289" max="12289" width="3.140625" style="75" bestFit="1" customWidth="1"/>
    <col min="12290" max="12290" width="36.7109375" style="75" customWidth="1"/>
    <col min="12291" max="12292" width="17.140625" style="75" customWidth="1"/>
    <col min="12293" max="12293" width="2.42578125" style="75" customWidth="1"/>
    <col min="12294" max="12300" width="19.28515625" style="75" customWidth="1"/>
    <col min="12301" max="12301" width="2.42578125" style="75" customWidth="1"/>
    <col min="12302" max="12302" width="17.7109375" style="75" customWidth="1"/>
    <col min="12303" max="12303" width="9.140625" style="75"/>
    <col min="12304" max="12304" width="14.5703125" style="75" bestFit="1" customWidth="1"/>
    <col min="12305" max="12544" width="9.140625" style="75"/>
    <col min="12545" max="12545" width="3.140625" style="75" bestFit="1" customWidth="1"/>
    <col min="12546" max="12546" width="36.7109375" style="75" customWidth="1"/>
    <col min="12547" max="12548" width="17.140625" style="75" customWidth="1"/>
    <col min="12549" max="12549" width="2.42578125" style="75" customWidth="1"/>
    <col min="12550" max="12556" width="19.28515625" style="75" customWidth="1"/>
    <col min="12557" max="12557" width="2.42578125" style="75" customWidth="1"/>
    <col min="12558" max="12558" width="17.7109375" style="75" customWidth="1"/>
    <col min="12559" max="12559" width="9.140625" style="75"/>
    <col min="12560" max="12560" width="14.5703125" style="75" bestFit="1" customWidth="1"/>
    <col min="12561" max="12800" width="9.140625" style="75"/>
    <col min="12801" max="12801" width="3.140625" style="75" bestFit="1" customWidth="1"/>
    <col min="12802" max="12802" width="36.7109375" style="75" customWidth="1"/>
    <col min="12803" max="12804" width="17.140625" style="75" customWidth="1"/>
    <col min="12805" max="12805" width="2.42578125" style="75" customWidth="1"/>
    <col min="12806" max="12812" width="19.28515625" style="75" customWidth="1"/>
    <col min="12813" max="12813" width="2.42578125" style="75" customWidth="1"/>
    <col min="12814" max="12814" width="17.7109375" style="75" customWidth="1"/>
    <col min="12815" max="12815" width="9.140625" style="75"/>
    <col min="12816" max="12816" width="14.5703125" style="75" bestFit="1" customWidth="1"/>
    <col min="12817" max="13056" width="9.140625" style="75"/>
    <col min="13057" max="13057" width="3.140625" style="75" bestFit="1" customWidth="1"/>
    <col min="13058" max="13058" width="36.7109375" style="75" customWidth="1"/>
    <col min="13059" max="13060" width="17.140625" style="75" customWidth="1"/>
    <col min="13061" max="13061" width="2.42578125" style="75" customWidth="1"/>
    <col min="13062" max="13068" width="19.28515625" style="75" customWidth="1"/>
    <col min="13069" max="13069" width="2.42578125" style="75" customWidth="1"/>
    <col min="13070" max="13070" width="17.7109375" style="75" customWidth="1"/>
    <col min="13071" max="13071" width="9.140625" style="75"/>
    <col min="13072" max="13072" width="14.5703125" style="75" bestFit="1" customWidth="1"/>
    <col min="13073" max="13312" width="9.140625" style="75"/>
    <col min="13313" max="13313" width="3.140625" style="75" bestFit="1" customWidth="1"/>
    <col min="13314" max="13314" width="36.7109375" style="75" customWidth="1"/>
    <col min="13315" max="13316" width="17.140625" style="75" customWidth="1"/>
    <col min="13317" max="13317" width="2.42578125" style="75" customWidth="1"/>
    <col min="13318" max="13324" width="19.28515625" style="75" customWidth="1"/>
    <col min="13325" max="13325" width="2.42578125" style="75" customWidth="1"/>
    <col min="13326" max="13326" width="17.7109375" style="75" customWidth="1"/>
    <col min="13327" max="13327" width="9.140625" style="75"/>
    <col min="13328" max="13328" width="14.5703125" style="75" bestFit="1" customWidth="1"/>
    <col min="13329" max="13568" width="9.140625" style="75"/>
    <col min="13569" max="13569" width="3.140625" style="75" bestFit="1" customWidth="1"/>
    <col min="13570" max="13570" width="36.7109375" style="75" customWidth="1"/>
    <col min="13571" max="13572" width="17.140625" style="75" customWidth="1"/>
    <col min="13573" max="13573" width="2.42578125" style="75" customWidth="1"/>
    <col min="13574" max="13580" width="19.28515625" style="75" customWidth="1"/>
    <col min="13581" max="13581" width="2.42578125" style="75" customWidth="1"/>
    <col min="13582" max="13582" width="17.7109375" style="75" customWidth="1"/>
    <col min="13583" max="13583" width="9.140625" style="75"/>
    <col min="13584" max="13584" width="14.5703125" style="75" bestFit="1" customWidth="1"/>
    <col min="13585" max="13824" width="9.140625" style="75"/>
    <col min="13825" max="13825" width="3.140625" style="75" bestFit="1" customWidth="1"/>
    <col min="13826" max="13826" width="36.7109375" style="75" customWidth="1"/>
    <col min="13827" max="13828" width="17.140625" style="75" customWidth="1"/>
    <col min="13829" max="13829" width="2.42578125" style="75" customWidth="1"/>
    <col min="13830" max="13836" width="19.28515625" style="75" customWidth="1"/>
    <col min="13837" max="13837" width="2.42578125" style="75" customWidth="1"/>
    <col min="13838" max="13838" width="17.7109375" style="75" customWidth="1"/>
    <col min="13839" max="13839" width="9.140625" style="75"/>
    <col min="13840" max="13840" width="14.5703125" style="75" bestFit="1" customWidth="1"/>
    <col min="13841" max="14080" width="9.140625" style="75"/>
    <col min="14081" max="14081" width="3.140625" style="75" bestFit="1" customWidth="1"/>
    <col min="14082" max="14082" width="36.7109375" style="75" customWidth="1"/>
    <col min="14083" max="14084" width="17.140625" style="75" customWidth="1"/>
    <col min="14085" max="14085" width="2.42578125" style="75" customWidth="1"/>
    <col min="14086" max="14092" width="19.28515625" style="75" customWidth="1"/>
    <col min="14093" max="14093" width="2.42578125" style="75" customWidth="1"/>
    <col min="14094" max="14094" width="17.7109375" style="75" customWidth="1"/>
    <col min="14095" max="14095" width="9.140625" style="75"/>
    <col min="14096" max="14096" width="14.5703125" style="75" bestFit="1" customWidth="1"/>
    <col min="14097" max="14336" width="9.140625" style="75"/>
    <col min="14337" max="14337" width="3.140625" style="75" bestFit="1" customWidth="1"/>
    <col min="14338" max="14338" width="36.7109375" style="75" customWidth="1"/>
    <col min="14339" max="14340" width="17.140625" style="75" customWidth="1"/>
    <col min="14341" max="14341" width="2.42578125" style="75" customWidth="1"/>
    <col min="14342" max="14348" width="19.28515625" style="75" customWidth="1"/>
    <col min="14349" max="14349" width="2.42578125" style="75" customWidth="1"/>
    <col min="14350" max="14350" width="17.7109375" style="75" customWidth="1"/>
    <col min="14351" max="14351" width="9.140625" style="75"/>
    <col min="14352" max="14352" width="14.5703125" style="75" bestFit="1" customWidth="1"/>
    <col min="14353" max="14592" width="9.140625" style="75"/>
    <col min="14593" max="14593" width="3.140625" style="75" bestFit="1" customWidth="1"/>
    <col min="14594" max="14594" width="36.7109375" style="75" customWidth="1"/>
    <col min="14595" max="14596" width="17.140625" style="75" customWidth="1"/>
    <col min="14597" max="14597" width="2.42578125" style="75" customWidth="1"/>
    <col min="14598" max="14604" width="19.28515625" style="75" customWidth="1"/>
    <col min="14605" max="14605" width="2.42578125" style="75" customWidth="1"/>
    <col min="14606" max="14606" width="17.7109375" style="75" customWidth="1"/>
    <col min="14607" max="14607" width="9.140625" style="75"/>
    <col min="14608" max="14608" width="14.5703125" style="75" bestFit="1" customWidth="1"/>
    <col min="14609" max="14848" width="9.140625" style="75"/>
    <col min="14849" max="14849" width="3.140625" style="75" bestFit="1" customWidth="1"/>
    <col min="14850" max="14850" width="36.7109375" style="75" customWidth="1"/>
    <col min="14851" max="14852" width="17.140625" style="75" customWidth="1"/>
    <col min="14853" max="14853" width="2.42578125" style="75" customWidth="1"/>
    <col min="14854" max="14860" width="19.28515625" style="75" customWidth="1"/>
    <col min="14861" max="14861" width="2.42578125" style="75" customWidth="1"/>
    <col min="14862" max="14862" width="17.7109375" style="75" customWidth="1"/>
    <col min="14863" max="14863" width="9.140625" style="75"/>
    <col min="14864" max="14864" width="14.5703125" style="75" bestFit="1" customWidth="1"/>
    <col min="14865" max="15104" width="9.140625" style="75"/>
    <col min="15105" max="15105" width="3.140625" style="75" bestFit="1" customWidth="1"/>
    <col min="15106" max="15106" width="36.7109375" style="75" customWidth="1"/>
    <col min="15107" max="15108" width="17.140625" style="75" customWidth="1"/>
    <col min="15109" max="15109" width="2.42578125" style="75" customWidth="1"/>
    <col min="15110" max="15116" width="19.28515625" style="75" customWidth="1"/>
    <col min="15117" max="15117" width="2.42578125" style="75" customWidth="1"/>
    <col min="15118" max="15118" width="17.7109375" style="75" customWidth="1"/>
    <col min="15119" max="15119" width="9.140625" style="75"/>
    <col min="15120" max="15120" width="14.5703125" style="75" bestFit="1" customWidth="1"/>
    <col min="15121" max="15360" width="9.140625" style="75"/>
    <col min="15361" max="15361" width="3.140625" style="75" bestFit="1" customWidth="1"/>
    <col min="15362" max="15362" width="36.7109375" style="75" customWidth="1"/>
    <col min="15363" max="15364" width="17.140625" style="75" customWidth="1"/>
    <col min="15365" max="15365" width="2.42578125" style="75" customWidth="1"/>
    <col min="15366" max="15372" width="19.28515625" style="75" customWidth="1"/>
    <col min="15373" max="15373" width="2.42578125" style="75" customWidth="1"/>
    <col min="15374" max="15374" width="17.7109375" style="75" customWidth="1"/>
    <col min="15375" max="15375" width="9.140625" style="75"/>
    <col min="15376" max="15376" width="14.5703125" style="75" bestFit="1" customWidth="1"/>
    <col min="15377" max="15616" width="9.140625" style="75"/>
    <col min="15617" max="15617" width="3.140625" style="75" bestFit="1" customWidth="1"/>
    <col min="15618" max="15618" width="36.7109375" style="75" customWidth="1"/>
    <col min="15619" max="15620" width="17.140625" style="75" customWidth="1"/>
    <col min="15621" max="15621" width="2.42578125" style="75" customWidth="1"/>
    <col min="15622" max="15628" width="19.28515625" style="75" customWidth="1"/>
    <col min="15629" max="15629" width="2.42578125" style="75" customWidth="1"/>
    <col min="15630" max="15630" width="17.7109375" style="75" customWidth="1"/>
    <col min="15631" max="15631" width="9.140625" style="75"/>
    <col min="15632" max="15632" width="14.5703125" style="75" bestFit="1" customWidth="1"/>
    <col min="15633" max="15872" width="9.140625" style="75"/>
    <col min="15873" max="15873" width="3.140625" style="75" bestFit="1" customWidth="1"/>
    <col min="15874" max="15874" width="36.7109375" style="75" customWidth="1"/>
    <col min="15875" max="15876" width="17.140625" style="75" customWidth="1"/>
    <col min="15877" max="15877" width="2.42578125" style="75" customWidth="1"/>
    <col min="15878" max="15884" width="19.28515625" style="75" customWidth="1"/>
    <col min="15885" max="15885" width="2.42578125" style="75" customWidth="1"/>
    <col min="15886" max="15886" width="17.7109375" style="75" customWidth="1"/>
    <col min="15887" max="15887" width="9.140625" style="75"/>
    <col min="15888" max="15888" width="14.5703125" style="75" bestFit="1" customWidth="1"/>
    <col min="15889" max="16128" width="9.140625" style="75"/>
    <col min="16129" max="16129" width="3.140625" style="75" bestFit="1" customWidth="1"/>
    <col min="16130" max="16130" width="36.7109375" style="75" customWidth="1"/>
    <col min="16131" max="16132" width="17.140625" style="75" customWidth="1"/>
    <col min="16133" max="16133" width="2.42578125" style="75" customWidth="1"/>
    <col min="16134" max="16140" width="19.28515625" style="75" customWidth="1"/>
    <col min="16141" max="16141" width="2.42578125" style="75" customWidth="1"/>
    <col min="16142" max="16142" width="17.7109375" style="75" customWidth="1"/>
    <col min="16143" max="16143" width="9.140625" style="75"/>
    <col min="16144" max="16144" width="14.5703125" style="75" bestFit="1" customWidth="1"/>
    <col min="16145" max="16384" width="9.140625" style="75"/>
  </cols>
  <sheetData>
    <row r="1" spans="1:16" ht="15.75">
      <c r="A1" s="74" t="s">
        <v>115</v>
      </c>
    </row>
    <row r="2" spans="1:16">
      <c r="A2" s="77" t="s">
        <v>120</v>
      </c>
    </row>
    <row r="3" spans="1:16">
      <c r="A3" s="77" t="s">
        <v>121</v>
      </c>
      <c r="B3" s="78"/>
      <c r="C3" s="78"/>
      <c r="D3" s="79"/>
      <c r="E3" s="80"/>
    </row>
    <row r="4" spans="1:16">
      <c r="A4" s="81" t="s">
        <v>118</v>
      </c>
      <c r="B4" s="78"/>
      <c r="C4" s="78"/>
      <c r="D4" s="79"/>
      <c r="E4" s="80"/>
    </row>
    <row r="5" spans="1:16">
      <c r="B5" s="78"/>
      <c r="C5" s="78"/>
      <c r="D5" s="79"/>
      <c r="E5" s="80"/>
      <c r="F5" s="82" t="s">
        <v>122</v>
      </c>
      <c r="G5" s="82" t="s">
        <v>123</v>
      </c>
      <c r="H5" s="82" t="s">
        <v>124</v>
      </c>
      <c r="I5" s="82" t="s">
        <v>125</v>
      </c>
      <c r="J5" s="82" t="s">
        <v>126</v>
      </c>
      <c r="K5" s="82" t="s">
        <v>127</v>
      </c>
      <c r="L5" s="82" t="s">
        <v>128</v>
      </c>
    </row>
    <row r="6" spans="1:16" ht="63.75">
      <c r="C6" s="83" t="s">
        <v>137</v>
      </c>
      <c r="D6" s="83" t="s">
        <v>138</v>
      </c>
      <c r="E6" s="84"/>
      <c r="F6" s="85" t="s">
        <v>129</v>
      </c>
      <c r="G6" s="85" t="s">
        <v>130</v>
      </c>
      <c r="H6" s="85" t="s">
        <v>131</v>
      </c>
      <c r="I6" s="85" t="s">
        <v>132</v>
      </c>
      <c r="J6" s="85" t="s">
        <v>133</v>
      </c>
      <c r="K6" s="85" t="s">
        <v>134</v>
      </c>
      <c r="L6" s="86" t="s">
        <v>135</v>
      </c>
      <c r="N6" s="83" t="s">
        <v>139</v>
      </c>
    </row>
    <row r="7" spans="1:16">
      <c r="A7" s="87">
        <v>1</v>
      </c>
      <c r="B7" s="87" t="s">
        <v>10</v>
      </c>
      <c r="C7" s="87"/>
      <c r="D7" s="78"/>
      <c r="E7" s="88"/>
      <c r="N7" s="78"/>
    </row>
    <row r="8" spans="1:16">
      <c r="A8" s="87">
        <v>2</v>
      </c>
      <c r="B8" s="87" t="s">
        <v>11</v>
      </c>
      <c r="C8" s="90">
        <v>3762226028.3099966</v>
      </c>
      <c r="D8" s="90">
        <v>1574238524.3699999</v>
      </c>
      <c r="E8" s="89"/>
      <c r="F8" s="90">
        <v>198608971.07916641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1278811</v>
      </c>
      <c r="N8" s="90">
        <f>SUM(D8:M8)</f>
        <v>1774126306.4491663</v>
      </c>
      <c r="O8" s="91"/>
      <c r="P8" s="91"/>
    </row>
    <row r="9" spans="1:16">
      <c r="A9" s="87">
        <v>3</v>
      </c>
      <c r="B9" s="87" t="s">
        <v>12</v>
      </c>
      <c r="C9" s="90">
        <v>0</v>
      </c>
      <c r="D9" s="90">
        <v>0</v>
      </c>
      <c r="E9" s="89"/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N9" s="90">
        <f>SUM(D9:M9)</f>
        <v>0</v>
      </c>
    </row>
    <row r="10" spans="1:16">
      <c r="A10" s="87">
        <v>4</v>
      </c>
      <c r="B10" s="87" t="s">
        <v>13</v>
      </c>
      <c r="C10" s="90">
        <v>379179494.63999999</v>
      </c>
      <c r="D10" s="90">
        <v>159679394.67408583</v>
      </c>
      <c r="E10" s="89"/>
      <c r="F10" s="90">
        <v>0</v>
      </c>
      <c r="G10" s="90">
        <v>0</v>
      </c>
      <c r="H10" s="90">
        <v>65571050.411169112</v>
      </c>
      <c r="I10" s="90">
        <v>0</v>
      </c>
      <c r="J10" s="90">
        <v>0</v>
      </c>
      <c r="K10" s="90">
        <v>0</v>
      </c>
      <c r="L10" s="90">
        <v>-28344624.644535065</v>
      </c>
      <c r="N10" s="90">
        <f>SUM(D10:M10)</f>
        <v>196905820.44071987</v>
      </c>
      <c r="O10" s="91"/>
      <c r="P10" s="91"/>
    </row>
    <row r="11" spans="1:16">
      <c r="A11" s="87">
        <v>5</v>
      </c>
      <c r="B11" s="87" t="s">
        <v>14</v>
      </c>
      <c r="C11" s="90">
        <v>323231827.82999897</v>
      </c>
      <c r="D11" s="90">
        <v>150163518.98816228</v>
      </c>
      <c r="E11" s="89"/>
      <c r="F11" s="90">
        <v>-11517197.657617569</v>
      </c>
      <c r="G11" s="90">
        <v>-53697393.500000015</v>
      </c>
      <c r="H11" s="90">
        <v>478408.06344731152</v>
      </c>
      <c r="I11" s="90">
        <v>0</v>
      </c>
      <c r="J11" s="90">
        <v>0</v>
      </c>
      <c r="K11" s="90">
        <v>0</v>
      </c>
      <c r="L11" s="90">
        <v>1150.3523093760014</v>
      </c>
      <c r="N11" s="90">
        <f>SUM(D11:M11)</f>
        <v>85428486.246301383</v>
      </c>
    </row>
    <row r="12" spans="1:16">
      <c r="A12" s="87">
        <v>6</v>
      </c>
      <c r="B12" s="87" t="s">
        <v>15</v>
      </c>
      <c r="C12" s="92">
        <v>4464637350.779995</v>
      </c>
      <c r="D12" s="92">
        <v>1884081438.032248</v>
      </c>
      <c r="E12" s="89"/>
      <c r="F12" s="92">
        <v>187091773.42154884</v>
      </c>
      <c r="G12" s="92">
        <v>-53697393.5</v>
      </c>
      <c r="H12" s="92">
        <v>66049458.474616289</v>
      </c>
      <c r="I12" s="92">
        <v>0</v>
      </c>
      <c r="J12" s="92">
        <v>0</v>
      </c>
      <c r="K12" s="92">
        <v>0</v>
      </c>
      <c r="L12" s="92">
        <v>-27064663.292225599</v>
      </c>
      <c r="N12" s="92">
        <f>SUM(D12:M12)</f>
        <v>2056460613.1361876</v>
      </c>
      <c r="O12" s="91"/>
      <c r="P12" s="91"/>
    </row>
    <row r="13" spans="1:16">
      <c r="A13" s="87">
        <v>7</v>
      </c>
      <c r="B13" s="87"/>
      <c r="C13" s="90"/>
      <c r="D13" s="90"/>
      <c r="E13" s="89"/>
      <c r="F13" s="90"/>
      <c r="G13" s="90"/>
      <c r="H13" s="90"/>
      <c r="I13" s="90"/>
      <c r="J13" s="90"/>
      <c r="K13" s="90"/>
      <c r="L13" s="90"/>
      <c r="N13" s="90"/>
    </row>
    <row r="14" spans="1:16">
      <c r="A14" s="87">
        <v>8</v>
      </c>
      <c r="B14" s="87" t="s">
        <v>16</v>
      </c>
      <c r="C14" s="90"/>
      <c r="D14" s="90"/>
      <c r="E14" s="89"/>
      <c r="F14" s="90"/>
      <c r="G14" s="90"/>
      <c r="H14" s="90"/>
      <c r="I14" s="90"/>
      <c r="J14" s="90"/>
      <c r="K14" s="90"/>
      <c r="L14" s="90"/>
      <c r="N14" s="90"/>
      <c r="O14" s="91"/>
      <c r="P14" s="91"/>
    </row>
    <row r="15" spans="1:16">
      <c r="A15" s="87">
        <v>9</v>
      </c>
      <c r="B15" s="87" t="s">
        <v>17</v>
      </c>
      <c r="C15" s="90">
        <v>991002146.90999866</v>
      </c>
      <c r="D15" s="90">
        <v>426454658.93323791</v>
      </c>
      <c r="E15" s="89"/>
      <c r="F15" s="90">
        <v>0</v>
      </c>
      <c r="G15" s="90">
        <v>4747697.1154608727</v>
      </c>
      <c r="H15" s="90">
        <v>47261966.825992584</v>
      </c>
      <c r="I15" s="90">
        <v>0</v>
      </c>
      <c r="J15" s="90">
        <v>0</v>
      </c>
      <c r="K15" s="90">
        <v>0</v>
      </c>
      <c r="L15" s="90">
        <v>-14404131.151470482</v>
      </c>
      <c r="N15" s="90">
        <f t="shared" ref="N15:N24" si="0">SUM(D15:M15)</f>
        <v>464060191.72322088</v>
      </c>
    </row>
    <row r="16" spans="1:16">
      <c r="A16" s="87">
        <v>10</v>
      </c>
      <c r="B16" s="87" t="s">
        <v>18</v>
      </c>
      <c r="C16" s="90">
        <v>0</v>
      </c>
      <c r="D16" s="90">
        <v>0</v>
      </c>
      <c r="E16" s="89"/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N16" s="90">
        <f t="shared" si="0"/>
        <v>0</v>
      </c>
      <c r="O16" s="91"/>
      <c r="P16" s="91"/>
    </row>
    <row r="17" spans="1:16">
      <c r="A17" s="87">
        <v>11</v>
      </c>
      <c r="B17" s="87" t="s">
        <v>19</v>
      </c>
      <c r="C17" s="90">
        <v>43249454.339999884</v>
      </c>
      <c r="D17" s="90">
        <v>18664164.075758174</v>
      </c>
      <c r="E17" s="89"/>
      <c r="F17" s="90">
        <v>0</v>
      </c>
      <c r="G17" s="90">
        <v>2457510.4244934246</v>
      </c>
      <c r="H17" s="90">
        <v>0</v>
      </c>
      <c r="I17" s="90">
        <v>0</v>
      </c>
      <c r="J17" s="90">
        <v>0</v>
      </c>
      <c r="K17" s="90">
        <v>-126726.60367109999</v>
      </c>
      <c r="L17" s="90">
        <v>-41405.314210668206</v>
      </c>
      <c r="N17" s="90">
        <f t="shared" si="0"/>
        <v>20953542.58236983</v>
      </c>
    </row>
    <row r="18" spans="1:16">
      <c r="A18" s="87">
        <v>12</v>
      </c>
      <c r="B18" s="87" t="s">
        <v>20</v>
      </c>
      <c r="C18" s="90">
        <v>900802841.07999897</v>
      </c>
      <c r="D18" s="90">
        <v>401366931.61801803</v>
      </c>
      <c r="E18" s="89"/>
      <c r="F18" s="90">
        <v>0</v>
      </c>
      <c r="G18" s="90">
        <v>-3494220.319617331</v>
      </c>
      <c r="H18" s="90">
        <v>130776458.11464125</v>
      </c>
      <c r="I18" s="90">
        <v>0</v>
      </c>
      <c r="J18" s="90">
        <v>0</v>
      </c>
      <c r="K18" s="90">
        <v>7025730.1453585029</v>
      </c>
      <c r="L18" s="90">
        <v>-24695710.883267581</v>
      </c>
      <c r="N18" s="90">
        <f t="shared" si="0"/>
        <v>510979188.67513287</v>
      </c>
      <c r="O18" s="91"/>
      <c r="P18" s="91"/>
    </row>
    <row r="19" spans="1:16">
      <c r="A19" s="87">
        <v>13</v>
      </c>
      <c r="B19" s="87" t="s">
        <v>21</v>
      </c>
      <c r="C19" s="90">
        <v>203395396.77999991</v>
      </c>
      <c r="D19" s="90">
        <v>87761967.103475586</v>
      </c>
      <c r="E19" s="89"/>
      <c r="F19" s="90">
        <v>-379387.07235270739</v>
      </c>
      <c r="G19" s="90">
        <v>1417274.5466779172</v>
      </c>
      <c r="H19" s="90">
        <v>-2264004.9475714117</v>
      </c>
      <c r="I19" s="90">
        <v>0</v>
      </c>
      <c r="J19" s="90">
        <v>0</v>
      </c>
      <c r="K19" s="90">
        <v>-23285.786876961589</v>
      </c>
      <c r="L19" s="90">
        <v>1059439.5006647706</v>
      </c>
      <c r="N19" s="90">
        <f t="shared" si="0"/>
        <v>87572003.344017193</v>
      </c>
    </row>
    <row r="20" spans="1:16">
      <c r="A20" s="87">
        <v>14</v>
      </c>
      <c r="B20" s="87" t="s">
        <v>22</v>
      </c>
      <c r="C20" s="90">
        <v>211900029.54999968</v>
      </c>
      <c r="D20" s="90">
        <v>91634409.887172028</v>
      </c>
      <c r="E20" s="89"/>
      <c r="F20" s="90">
        <v>0</v>
      </c>
      <c r="G20" s="90">
        <v>6759884.8169417232</v>
      </c>
      <c r="H20" s="90">
        <v>0</v>
      </c>
      <c r="I20" s="90">
        <v>0</v>
      </c>
      <c r="J20" s="90">
        <v>0</v>
      </c>
      <c r="K20" s="90">
        <v>0</v>
      </c>
      <c r="L20" s="90">
        <v>-325959.18573485315</v>
      </c>
      <c r="N20" s="90">
        <f t="shared" si="0"/>
        <v>98068335.518378899</v>
      </c>
      <c r="O20" s="91"/>
      <c r="P20" s="91"/>
    </row>
    <row r="21" spans="1:16">
      <c r="A21" s="87">
        <v>15</v>
      </c>
      <c r="B21" s="87" t="s">
        <v>23</v>
      </c>
      <c r="C21" s="90">
        <v>95209361.739999905</v>
      </c>
      <c r="D21" s="90">
        <v>38772440.608600527</v>
      </c>
      <c r="E21" s="89"/>
      <c r="F21" s="90">
        <v>0</v>
      </c>
      <c r="G21" s="90">
        <v>1215769.6815870404</v>
      </c>
      <c r="H21" s="90">
        <v>0</v>
      </c>
      <c r="I21" s="90">
        <v>0</v>
      </c>
      <c r="J21" s="90">
        <v>0</v>
      </c>
      <c r="K21" s="90">
        <v>0</v>
      </c>
      <c r="L21" s="90">
        <v>-1032282.3614078015</v>
      </c>
      <c r="N21" s="90">
        <f t="shared" si="0"/>
        <v>38955927.928779766</v>
      </c>
    </row>
    <row r="22" spans="1:16">
      <c r="A22" s="87">
        <v>16</v>
      </c>
      <c r="B22" s="87" t="s">
        <v>24</v>
      </c>
      <c r="C22" s="90">
        <v>113969877.03999978</v>
      </c>
      <c r="D22" s="90">
        <v>60249605.519012749</v>
      </c>
      <c r="E22" s="89"/>
      <c r="F22" s="90">
        <v>0</v>
      </c>
      <c r="G22" s="90">
        <v>-53329857.8009452</v>
      </c>
      <c r="H22" s="90">
        <v>0</v>
      </c>
      <c r="I22" s="90">
        <v>0</v>
      </c>
      <c r="J22" s="90">
        <v>0</v>
      </c>
      <c r="K22" s="90">
        <v>-156313.01366273314</v>
      </c>
      <c r="L22" s="90">
        <v>-19918.056401795708</v>
      </c>
      <c r="N22" s="90">
        <f t="shared" si="0"/>
        <v>6743516.6480030203</v>
      </c>
      <c r="O22" s="91"/>
      <c r="P22" s="91"/>
    </row>
    <row r="23" spans="1:16">
      <c r="A23" s="87">
        <v>17</v>
      </c>
      <c r="B23" s="87" t="s">
        <v>25</v>
      </c>
      <c r="C23" s="90">
        <v>0</v>
      </c>
      <c r="D23" s="90">
        <v>0</v>
      </c>
      <c r="E23" s="89"/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N23" s="90">
        <f t="shared" si="0"/>
        <v>0</v>
      </c>
    </row>
    <row r="24" spans="1:16">
      <c r="A24" s="87">
        <v>18</v>
      </c>
      <c r="B24" s="87" t="s">
        <v>26</v>
      </c>
      <c r="C24" s="93">
        <v>153962448.73999977</v>
      </c>
      <c r="D24" s="93">
        <v>60633727.170648977</v>
      </c>
      <c r="E24" s="89"/>
      <c r="F24" s="93">
        <v>0</v>
      </c>
      <c r="G24" s="93">
        <v>-2575564.1911389679</v>
      </c>
      <c r="H24" s="93">
        <v>0</v>
      </c>
      <c r="I24" s="93">
        <v>0</v>
      </c>
      <c r="J24" s="93">
        <v>1512804</v>
      </c>
      <c r="K24" s="93">
        <v>6269841.1895783395</v>
      </c>
      <c r="L24" s="93">
        <v>-1401795.9396716058</v>
      </c>
      <c r="N24" s="93">
        <f t="shared" si="0"/>
        <v>64439012.229416743</v>
      </c>
      <c r="O24" s="91"/>
      <c r="P24" s="91"/>
    </row>
    <row r="25" spans="1:16">
      <c r="A25" s="87">
        <v>19</v>
      </c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N25" s="89"/>
    </row>
    <row r="26" spans="1:16">
      <c r="A26" s="87">
        <v>20</v>
      </c>
      <c r="B26" s="87" t="s">
        <v>27</v>
      </c>
      <c r="C26" s="90">
        <v>2713491556.1799965</v>
      </c>
      <c r="D26" s="90">
        <v>1185537904.9159241</v>
      </c>
      <c r="E26" s="89"/>
      <c r="F26" s="90">
        <v>-379387.07235264778</v>
      </c>
      <c r="G26" s="90">
        <v>-42801505.726540565</v>
      </c>
      <c r="H26" s="90">
        <v>175774419.9930625</v>
      </c>
      <c r="I26" s="90">
        <v>0</v>
      </c>
      <c r="J26" s="90">
        <v>1512804</v>
      </c>
      <c r="K26" s="90">
        <v>12989245.930725813</v>
      </c>
      <c r="L26" s="90">
        <v>-40861763.391499519</v>
      </c>
      <c r="N26" s="90">
        <f>SUM(D26:M26)</f>
        <v>1291771718.6493196</v>
      </c>
      <c r="O26" s="91"/>
      <c r="P26" s="91"/>
    </row>
    <row r="27" spans="1:16">
      <c r="A27" s="87">
        <v>21</v>
      </c>
      <c r="B27" s="87"/>
      <c r="C27" s="90"/>
      <c r="D27" s="90"/>
      <c r="E27" s="89"/>
      <c r="F27" s="90"/>
      <c r="G27" s="90"/>
      <c r="H27" s="90"/>
      <c r="I27" s="90"/>
      <c r="J27" s="90"/>
      <c r="K27" s="90"/>
      <c r="L27" s="90"/>
      <c r="N27" s="90"/>
    </row>
    <row r="28" spans="1:16">
      <c r="A28" s="87">
        <v>22</v>
      </c>
      <c r="B28" s="87" t="s">
        <v>28</v>
      </c>
      <c r="C28" s="90">
        <v>515564332.69999939</v>
      </c>
      <c r="D28" s="90">
        <v>217306510.45067292</v>
      </c>
      <c r="E28" s="89"/>
      <c r="F28" s="90">
        <v>0</v>
      </c>
      <c r="G28" s="90">
        <v>0</v>
      </c>
      <c r="H28" s="90">
        <v>0</v>
      </c>
      <c r="I28" s="90">
        <v>18320344.035601079</v>
      </c>
      <c r="J28" s="90">
        <v>0</v>
      </c>
      <c r="K28" s="90">
        <v>1492957.9509008527</v>
      </c>
      <c r="L28" s="90">
        <v>-66435.965642571449</v>
      </c>
      <c r="N28" s="90">
        <f t="shared" ref="N28:N35" si="1">SUM(D28:M28)</f>
        <v>237053376.47153229</v>
      </c>
      <c r="O28" s="91"/>
      <c r="P28" s="91"/>
    </row>
    <row r="29" spans="1:16">
      <c r="A29" s="87">
        <v>23</v>
      </c>
      <c r="B29" s="87" t="s">
        <v>29</v>
      </c>
      <c r="C29" s="90">
        <v>48399073.949999988</v>
      </c>
      <c r="D29" s="90">
        <v>20533088.266324986</v>
      </c>
      <c r="E29" s="89"/>
      <c r="F29" s="90">
        <v>0</v>
      </c>
      <c r="G29" s="90">
        <v>0</v>
      </c>
      <c r="H29" s="90">
        <v>0</v>
      </c>
      <c r="I29" s="90">
        <v>1066289.8744610511</v>
      </c>
      <c r="J29" s="90">
        <v>0</v>
      </c>
      <c r="K29" s="90">
        <v>1435356.7364558727</v>
      </c>
      <c r="L29" s="90">
        <v>97458.695443272591</v>
      </c>
      <c r="N29" s="90">
        <f t="shared" si="1"/>
        <v>23132193.572685182</v>
      </c>
    </row>
    <row r="30" spans="1:16">
      <c r="A30" s="87">
        <v>24</v>
      </c>
      <c r="B30" s="87" t="s">
        <v>30</v>
      </c>
      <c r="C30" s="90">
        <v>146842557.89999902</v>
      </c>
      <c r="D30" s="90">
        <v>51122577.202600628</v>
      </c>
      <c r="E30" s="89"/>
      <c r="F30" s="90">
        <v>0</v>
      </c>
      <c r="G30" s="90">
        <v>0</v>
      </c>
      <c r="H30" s="90">
        <v>0</v>
      </c>
      <c r="I30" s="90">
        <v>0</v>
      </c>
      <c r="J30" s="90">
        <v>10154298.029583924</v>
      </c>
      <c r="K30" s="90">
        <v>0</v>
      </c>
      <c r="L30" s="90">
        <v>-3386913.9670470506</v>
      </c>
      <c r="N30" s="90">
        <f t="shared" si="1"/>
        <v>57889961.265137501</v>
      </c>
      <c r="O30" s="91"/>
      <c r="P30" s="91"/>
    </row>
    <row r="31" spans="1:16">
      <c r="A31" s="87">
        <v>25</v>
      </c>
      <c r="B31" s="87" t="s">
        <v>31</v>
      </c>
      <c r="C31" s="90">
        <v>-616164214.60941494</v>
      </c>
      <c r="D31" s="90">
        <v>-279272860.55852354</v>
      </c>
      <c r="E31" s="89"/>
      <c r="F31" s="90">
        <v>62552382.099582195</v>
      </c>
      <c r="G31" s="90">
        <v>-3591058.7893556654</v>
      </c>
      <c r="H31" s="90">
        <v>-36675162.43186745</v>
      </c>
      <c r="I31" s="90">
        <v>-4869376.2984698415</v>
      </c>
      <c r="J31" s="90">
        <v>264518830.41298255</v>
      </c>
      <c r="K31" s="90">
        <v>-15378496.242046449</v>
      </c>
      <c r="L31" s="90">
        <v>5747190.8993394449</v>
      </c>
      <c r="N31" s="90">
        <f t="shared" si="1"/>
        <v>-6968550.908358749</v>
      </c>
    </row>
    <row r="32" spans="1:16">
      <c r="A32" s="87">
        <v>26</v>
      </c>
      <c r="B32" s="87" t="s">
        <v>32</v>
      </c>
      <c r="C32" s="90">
        <v>-76055226.069460452</v>
      </c>
      <c r="D32" s="90">
        <v>-34638081.625007853</v>
      </c>
      <c r="E32" s="89"/>
      <c r="F32" s="90">
        <v>8499829.8384395353</v>
      </c>
      <c r="G32" s="90">
        <v>-487965.24808220938</v>
      </c>
      <c r="H32" s="90">
        <v>-4983545.4622932039</v>
      </c>
      <c r="I32" s="90">
        <v>-661667.36688674614</v>
      </c>
      <c r="J32" s="90">
        <v>36330079.814464413</v>
      </c>
      <c r="K32" s="90">
        <v>-2089682.2285741493</v>
      </c>
      <c r="L32" s="90">
        <v>780947.79213435948</v>
      </c>
      <c r="N32" s="90">
        <f t="shared" si="1"/>
        <v>2749915.5141941458</v>
      </c>
      <c r="O32" s="91"/>
      <c r="P32" s="91"/>
    </row>
    <row r="33" spans="1:16">
      <c r="A33" s="87">
        <v>27</v>
      </c>
      <c r="B33" s="87" t="s">
        <v>33</v>
      </c>
      <c r="C33" s="90">
        <v>922130589.43001819</v>
      </c>
      <c r="D33" s="90">
        <v>393686179.16909885</v>
      </c>
      <c r="E33" s="89"/>
      <c r="F33" s="90">
        <v>340452.41534841061</v>
      </c>
      <c r="G33" s="90">
        <v>-5855.0882033109665</v>
      </c>
      <c r="H33" s="90">
        <v>0</v>
      </c>
      <c r="I33" s="90">
        <v>0</v>
      </c>
      <c r="J33" s="90">
        <v>-300672706.59789473</v>
      </c>
      <c r="K33" s="90">
        <v>912386.92203956842</v>
      </c>
      <c r="L33" s="90">
        <v>-77350.241907000542</v>
      </c>
      <c r="N33" s="90">
        <f t="shared" si="1"/>
        <v>94183106.578481793</v>
      </c>
    </row>
    <row r="34" spans="1:16">
      <c r="A34" s="87">
        <v>28</v>
      </c>
      <c r="B34" s="87" t="s">
        <v>34</v>
      </c>
      <c r="C34" s="90">
        <v>-1874204</v>
      </c>
      <c r="D34" s="90">
        <v>-1545328.0628615732</v>
      </c>
      <c r="E34" s="89"/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N34" s="90">
        <f t="shared" si="1"/>
        <v>-1545328.0628615732</v>
      </c>
      <c r="O34" s="91"/>
      <c r="P34" s="91"/>
    </row>
    <row r="35" spans="1:16">
      <c r="A35" s="87">
        <v>29</v>
      </c>
      <c r="B35" s="87" t="s">
        <v>35</v>
      </c>
      <c r="C35" s="93">
        <v>-1689284.3200000003</v>
      </c>
      <c r="D35" s="93">
        <v>-827321.56083466532</v>
      </c>
      <c r="E35" s="89"/>
      <c r="F35" s="93">
        <v>-658956.02592162881</v>
      </c>
      <c r="G35" s="93">
        <v>-79693.503807484638</v>
      </c>
      <c r="H35" s="93">
        <v>0</v>
      </c>
      <c r="I35" s="93">
        <v>0</v>
      </c>
      <c r="J35" s="93">
        <v>0</v>
      </c>
      <c r="K35" s="93">
        <v>917589.1</v>
      </c>
      <c r="L35" s="93">
        <v>0.63749332586303353</v>
      </c>
      <c r="N35" s="93">
        <f t="shared" si="1"/>
        <v>-648381.35307045293</v>
      </c>
    </row>
    <row r="36" spans="1:16">
      <c r="A36" s="87">
        <v>30</v>
      </c>
      <c r="B36" s="87"/>
      <c r="C36" s="90"/>
      <c r="D36" s="90"/>
      <c r="E36" s="89"/>
      <c r="F36" s="90"/>
      <c r="G36" s="90"/>
      <c r="H36" s="90"/>
      <c r="I36" s="90"/>
      <c r="J36" s="90"/>
      <c r="K36" s="90"/>
      <c r="L36" s="90"/>
      <c r="N36" s="90"/>
      <c r="O36" s="91"/>
      <c r="P36" s="91"/>
    </row>
    <row r="37" spans="1:16">
      <c r="A37" s="87">
        <v>31</v>
      </c>
      <c r="B37" s="87" t="s">
        <v>36</v>
      </c>
      <c r="C37" s="89">
        <v>3650645181.1611371</v>
      </c>
      <c r="D37" s="89">
        <v>1551902668.1973937</v>
      </c>
      <c r="E37" s="89"/>
      <c r="F37" s="89">
        <v>70354321.255095959</v>
      </c>
      <c r="G37" s="89">
        <v>-46966078.355989218</v>
      </c>
      <c r="H37" s="89">
        <v>134115712.09890175</v>
      </c>
      <c r="I37" s="89">
        <v>13855590.244705439</v>
      </c>
      <c r="J37" s="89">
        <v>11843305.659136534</v>
      </c>
      <c r="K37" s="89">
        <v>279358.16950106621</v>
      </c>
      <c r="L37" s="89">
        <v>-37766865.541685343</v>
      </c>
      <c r="N37" s="89">
        <f>SUM(D37:M37)</f>
        <v>1697618011.7270598</v>
      </c>
    </row>
    <row r="38" spans="1:16">
      <c r="A38" s="87">
        <v>32</v>
      </c>
      <c r="B38" s="87"/>
      <c r="C38" s="90"/>
      <c r="D38" s="90"/>
      <c r="E38" s="89"/>
      <c r="F38" s="90"/>
      <c r="G38" s="90"/>
      <c r="H38" s="90"/>
      <c r="I38" s="90"/>
      <c r="J38" s="90"/>
      <c r="K38" s="90"/>
      <c r="L38" s="90"/>
      <c r="N38" s="90"/>
      <c r="O38" s="91"/>
      <c r="P38" s="91"/>
    </row>
    <row r="39" spans="1:16" ht="13.5" thickBot="1">
      <c r="A39" s="87">
        <v>33</v>
      </c>
      <c r="B39" s="87" t="s">
        <v>37</v>
      </c>
      <c r="C39" s="94">
        <v>813992169.61885786</v>
      </c>
      <c r="D39" s="94">
        <v>332178769.83485436</v>
      </c>
      <c r="E39" s="89"/>
      <c r="F39" s="94">
        <v>116737452.16645288</v>
      </c>
      <c r="G39" s="94">
        <v>-6731315.1440107822</v>
      </c>
      <c r="H39" s="94">
        <v>-68066253.62428546</v>
      </c>
      <c r="I39" s="94">
        <v>-13855590.244705439</v>
      </c>
      <c r="J39" s="94">
        <v>-11843305.659136534</v>
      </c>
      <c r="K39" s="94">
        <v>-279358.16950106621</v>
      </c>
      <c r="L39" s="94">
        <v>10702202.249459743</v>
      </c>
      <c r="N39" s="94">
        <f>SUM(D39:M39)</f>
        <v>358842601.40912771</v>
      </c>
    </row>
    <row r="40" spans="1:16" ht="13.5" thickTop="1">
      <c r="A40" s="87">
        <v>34</v>
      </c>
      <c r="B40" s="87"/>
      <c r="C40" s="90"/>
      <c r="D40" s="90"/>
      <c r="E40" s="89"/>
      <c r="F40" s="90"/>
      <c r="G40" s="90"/>
      <c r="H40" s="90"/>
      <c r="I40" s="90"/>
      <c r="J40" s="90"/>
      <c r="K40" s="90"/>
      <c r="L40" s="90"/>
      <c r="N40" s="90"/>
      <c r="O40" s="91"/>
      <c r="P40" s="91"/>
    </row>
    <row r="41" spans="1:16">
      <c r="A41" s="87">
        <v>35</v>
      </c>
      <c r="B41" s="87" t="s">
        <v>38</v>
      </c>
      <c r="C41" s="90"/>
      <c r="D41" s="90"/>
      <c r="E41" s="89"/>
      <c r="F41" s="90"/>
      <c r="G41" s="90"/>
      <c r="H41" s="90"/>
      <c r="I41" s="90"/>
      <c r="J41" s="90"/>
      <c r="K41" s="90"/>
      <c r="L41" s="90"/>
      <c r="N41" s="90"/>
    </row>
    <row r="42" spans="1:16">
      <c r="A42" s="87">
        <v>36</v>
      </c>
      <c r="B42" s="87" t="s">
        <v>39</v>
      </c>
      <c r="C42" s="90">
        <v>21272481543.944969</v>
      </c>
      <c r="D42" s="90">
        <v>9117303558.2073517</v>
      </c>
      <c r="E42" s="89"/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1035300122.0680084</v>
      </c>
      <c r="L42" s="90">
        <v>-1859765.5632152557</v>
      </c>
      <c r="N42" s="90">
        <f t="shared" ref="N42:N52" si="2">SUM(D42:M42)</f>
        <v>10150743914.712145</v>
      </c>
      <c r="O42" s="91"/>
      <c r="P42" s="91"/>
    </row>
    <row r="43" spans="1:16">
      <c r="A43" s="87">
        <v>37</v>
      </c>
      <c r="B43" s="87" t="s">
        <v>40</v>
      </c>
      <c r="C43" s="90">
        <v>29234834.75999999</v>
      </c>
      <c r="D43" s="90">
        <v>12938323.543830302</v>
      </c>
      <c r="E43" s="89"/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6461542.3233867437</v>
      </c>
      <c r="L43" s="90">
        <v>-4330587.7875596695</v>
      </c>
      <c r="N43" s="90">
        <f t="shared" si="2"/>
        <v>15069278.079657376</v>
      </c>
    </row>
    <row r="44" spans="1:16">
      <c r="A44" s="87">
        <v>38</v>
      </c>
      <c r="B44" s="87" t="s">
        <v>41</v>
      </c>
      <c r="C44" s="90">
        <v>186588958.08000004</v>
      </c>
      <c r="D44" s="90">
        <v>34045158.870537639</v>
      </c>
      <c r="E44" s="89"/>
      <c r="F44" s="90">
        <v>0</v>
      </c>
      <c r="G44" s="90">
        <v>0</v>
      </c>
      <c r="H44" s="90">
        <v>-244626.0310768038</v>
      </c>
      <c r="I44" s="90">
        <v>0</v>
      </c>
      <c r="J44" s="90">
        <v>-1696589.0000000037</v>
      </c>
      <c r="K44" s="90">
        <v>2748775.5838396735</v>
      </c>
      <c r="L44" s="90">
        <v>2585.9770061597228</v>
      </c>
      <c r="N44" s="90">
        <f t="shared" si="2"/>
        <v>34855305.400306664</v>
      </c>
      <c r="O44" s="91"/>
      <c r="P44" s="91"/>
    </row>
    <row r="45" spans="1:16">
      <c r="A45" s="87">
        <v>39</v>
      </c>
      <c r="B45" s="87" t="s">
        <v>42</v>
      </c>
      <c r="C45" s="90">
        <v>57330242.52500011</v>
      </c>
      <c r="D45" s="90">
        <v>24740683.306147195</v>
      </c>
      <c r="E45" s="89"/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-4569048.6357122138</v>
      </c>
      <c r="L45" s="90">
        <v>0</v>
      </c>
      <c r="N45" s="90">
        <f t="shared" si="2"/>
        <v>20171634.670434982</v>
      </c>
    </row>
    <row r="46" spans="1:16">
      <c r="A46" s="87">
        <v>40</v>
      </c>
      <c r="B46" s="87" t="s">
        <v>43</v>
      </c>
      <c r="C46" s="90">
        <v>0</v>
      </c>
      <c r="D46" s="90">
        <v>0</v>
      </c>
      <c r="E46" s="89"/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N46" s="90">
        <f t="shared" si="2"/>
        <v>0</v>
      </c>
      <c r="O46" s="91"/>
      <c r="P46" s="91"/>
    </row>
    <row r="47" spans="1:16">
      <c r="A47" s="87">
        <v>41</v>
      </c>
      <c r="B47" s="87" t="s">
        <v>44</v>
      </c>
      <c r="C47" s="90">
        <v>30280616.100000001</v>
      </c>
      <c r="D47" s="90">
        <v>14215548.589386396</v>
      </c>
      <c r="E47" s="89"/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5101.0681260712445</v>
      </c>
      <c r="N47" s="90">
        <f t="shared" si="2"/>
        <v>14220649.657512467</v>
      </c>
    </row>
    <row r="48" spans="1:16">
      <c r="A48" s="87">
        <v>42</v>
      </c>
      <c r="B48" s="87" t="s">
        <v>45</v>
      </c>
      <c r="C48" s="90">
        <v>200926347.97999901</v>
      </c>
      <c r="D48" s="90">
        <v>86304632.329031169</v>
      </c>
      <c r="E48" s="89"/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18553783.328021049</v>
      </c>
      <c r="L48" s="90">
        <v>0</v>
      </c>
      <c r="N48" s="90">
        <f t="shared" si="2"/>
        <v>104858415.65705222</v>
      </c>
      <c r="O48" s="91"/>
      <c r="P48" s="91"/>
    </row>
    <row r="49" spans="1:16">
      <c r="A49" s="87">
        <v>43</v>
      </c>
      <c r="B49" s="87" t="s">
        <v>46</v>
      </c>
      <c r="C49" s="90">
        <v>187447127.31499991</v>
      </c>
      <c r="D49" s="90">
        <v>79883100.014846131</v>
      </c>
      <c r="E49" s="89"/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834.43790820240974</v>
      </c>
      <c r="N49" s="90">
        <f t="shared" si="2"/>
        <v>79883934.452754334</v>
      </c>
    </row>
    <row r="50" spans="1:16">
      <c r="A50" s="87">
        <v>44</v>
      </c>
      <c r="B50" s="87" t="s">
        <v>47</v>
      </c>
      <c r="C50" s="90">
        <v>66145099.837940603</v>
      </c>
      <c r="D50" s="90">
        <v>28497969.601189598</v>
      </c>
      <c r="E50" s="89"/>
      <c r="F50" s="90">
        <v>953327.50874180347</v>
      </c>
      <c r="G50" s="90">
        <v>-632385.90976572037</v>
      </c>
      <c r="H50" s="90">
        <v>1809128.1612331271</v>
      </c>
      <c r="I50" s="90">
        <v>-74609.952103361487</v>
      </c>
      <c r="J50" s="90">
        <v>4215624.7747731358</v>
      </c>
      <c r="K50" s="90">
        <v>-273805.4933071211</v>
      </c>
      <c r="L50" s="90">
        <v>-1089561.8136174902</v>
      </c>
      <c r="N50" s="90">
        <f t="shared" si="2"/>
        <v>33405686.877143972</v>
      </c>
      <c r="O50" s="91"/>
      <c r="P50" s="91"/>
    </row>
    <row r="51" spans="1:16">
      <c r="A51" s="87">
        <v>45</v>
      </c>
      <c r="B51" s="87" t="s">
        <v>48</v>
      </c>
      <c r="C51" s="90">
        <v>9011971.6000000108</v>
      </c>
      <c r="D51" s="90">
        <v>5032211.7432298735</v>
      </c>
      <c r="E51" s="89"/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-235662.47564102616</v>
      </c>
      <c r="L51" s="90">
        <v>-1.3524239277467132</v>
      </c>
      <c r="N51" s="90">
        <f t="shared" si="2"/>
        <v>4796547.9151649196</v>
      </c>
    </row>
    <row r="52" spans="1:16">
      <c r="A52" s="87">
        <v>46</v>
      </c>
      <c r="B52" s="87" t="s">
        <v>49</v>
      </c>
      <c r="C52" s="93">
        <v>487084.48000000004</v>
      </c>
      <c r="D52" s="93">
        <v>253264.71413657168</v>
      </c>
      <c r="E52" s="89"/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-253264.71413655434</v>
      </c>
      <c r="L52" s="93">
        <v>0</v>
      </c>
      <c r="N52" s="93">
        <f t="shared" si="2"/>
        <v>1.7345882952213287E-8</v>
      </c>
      <c r="O52" s="91"/>
      <c r="P52" s="91"/>
    </row>
    <row r="53" spans="1:16">
      <c r="A53" s="87">
        <v>47</v>
      </c>
      <c r="B53" s="87"/>
      <c r="C53" s="90"/>
      <c r="D53" s="90"/>
      <c r="E53" s="89"/>
      <c r="F53" s="90"/>
      <c r="G53" s="90"/>
      <c r="H53" s="90"/>
      <c r="I53" s="90"/>
      <c r="J53" s="90"/>
      <c r="K53" s="90"/>
      <c r="L53" s="90"/>
      <c r="N53" s="90"/>
    </row>
    <row r="54" spans="1:16">
      <c r="A54" s="87">
        <v>48</v>
      </c>
      <c r="B54" s="87" t="s">
        <v>50</v>
      </c>
      <c r="C54" s="89">
        <v>22039933826.622906</v>
      </c>
      <c r="D54" s="89">
        <v>9403214450.9196854</v>
      </c>
      <c r="E54" s="89"/>
      <c r="F54" s="89">
        <v>953327.50874328613</v>
      </c>
      <c r="G54" s="89">
        <v>-632385.90976715088</v>
      </c>
      <c r="H54" s="89">
        <v>1564502.1301574707</v>
      </c>
      <c r="I54" s="89">
        <v>-74609.952102661133</v>
      </c>
      <c r="J54" s="89">
        <v>2519035.774772644</v>
      </c>
      <c r="K54" s="89">
        <v>1057732441.9844589</v>
      </c>
      <c r="L54" s="89">
        <v>-7271395.0337753296</v>
      </c>
      <c r="N54" s="89">
        <f>SUM(D54:M54)</f>
        <v>10458005367.422173</v>
      </c>
      <c r="O54" s="91"/>
      <c r="P54" s="91"/>
    </row>
    <row r="55" spans="1:16">
      <c r="A55" s="87">
        <v>49</v>
      </c>
      <c r="B55" s="87"/>
      <c r="C55" s="90"/>
      <c r="D55" s="90"/>
      <c r="E55" s="89"/>
      <c r="F55" s="90"/>
      <c r="G55" s="90"/>
      <c r="H55" s="90"/>
      <c r="I55" s="90"/>
      <c r="J55" s="90"/>
      <c r="K55" s="90"/>
      <c r="L55" s="90"/>
      <c r="N55" s="90"/>
    </row>
    <row r="56" spans="1:16">
      <c r="A56" s="87">
        <v>50</v>
      </c>
      <c r="B56" s="87" t="s">
        <v>51</v>
      </c>
      <c r="C56" s="90"/>
      <c r="D56" s="90"/>
      <c r="E56" s="89"/>
      <c r="F56" s="90"/>
      <c r="G56" s="90"/>
      <c r="H56" s="90"/>
      <c r="I56" s="90"/>
      <c r="J56" s="90"/>
      <c r="K56" s="90"/>
      <c r="L56" s="90"/>
      <c r="N56" s="90"/>
      <c r="O56" s="91"/>
      <c r="P56" s="91"/>
    </row>
    <row r="57" spans="1:16">
      <c r="A57" s="87">
        <v>51</v>
      </c>
      <c r="B57" s="87" t="s">
        <v>52</v>
      </c>
      <c r="C57" s="90">
        <v>-6827482367.4499931</v>
      </c>
      <c r="D57" s="90">
        <v>-2750328243.6366396</v>
      </c>
      <c r="E57" s="89"/>
      <c r="F57" s="90">
        <v>0</v>
      </c>
      <c r="G57" s="90">
        <v>0</v>
      </c>
      <c r="H57" s="90">
        <v>0</v>
      </c>
      <c r="I57" s="90">
        <v>-171656204.71123123</v>
      </c>
      <c r="J57" s="90">
        <v>0</v>
      </c>
      <c r="K57" s="90">
        <v>-1851427.3118238449</v>
      </c>
      <c r="L57" s="90">
        <v>9020669.6550111771</v>
      </c>
      <c r="N57" s="90">
        <f t="shared" ref="N57:N63" si="3">SUM(D57:M57)</f>
        <v>-2914815206.0046835</v>
      </c>
    </row>
    <row r="58" spans="1:16">
      <c r="A58" s="87">
        <v>52</v>
      </c>
      <c r="B58" s="87" t="s">
        <v>53</v>
      </c>
      <c r="C58" s="90">
        <v>-455571389.53499877</v>
      </c>
      <c r="D58" s="90">
        <v>-194955530.18390864</v>
      </c>
      <c r="E58" s="89"/>
      <c r="F58" s="90">
        <v>0</v>
      </c>
      <c r="G58" s="90">
        <v>0</v>
      </c>
      <c r="H58" s="90">
        <v>0</v>
      </c>
      <c r="I58" s="90">
        <v>-15149333.881282032</v>
      </c>
      <c r="J58" s="90">
        <v>0</v>
      </c>
      <c r="K58" s="90">
        <v>-1435311.7010819614</v>
      </c>
      <c r="L58" s="90">
        <v>-4034088.7414809763</v>
      </c>
      <c r="N58" s="90">
        <f t="shared" si="3"/>
        <v>-215574264.50775361</v>
      </c>
      <c r="O58" s="91"/>
      <c r="P58" s="91"/>
    </row>
    <row r="59" spans="1:16">
      <c r="A59" s="87">
        <v>53</v>
      </c>
      <c r="B59" s="87" t="s">
        <v>54</v>
      </c>
      <c r="C59" s="90">
        <v>-2740126079.6999998</v>
      </c>
      <c r="D59" s="90">
        <v>-1163644665.810672</v>
      </c>
      <c r="E59" s="89"/>
      <c r="F59" s="90">
        <v>295438.26321935654</v>
      </c>
      <c r="G59" s="90">
        <v>-1411516.3635339737</v>
      </c>
      <c r="H59" s="90">
        <v>0</v>
      </c>
      <c r="I59" s="90">
        <v>0</v>
      </c>
      <c r="J59" s="90">
        <v>-366152657.23966146</v>
      </c>
      <c r="K59" s="90">
        <v>488333.83364653587</v>
      </c>
      <c r="L59" s="90">
        <v>8179629.187422514</v>
      </c>
      <c r="N59" s="90">
        <f t="shared" si="3"/>
        <v>-1522245438.1295791</v>
      </c>
    </row>
    <row r="60" spans="1:16">
      <c r="A60" s="87">
        <v>54</v>
      </c>
      <c r="B60" s="87" t="s">
        <v>55</v>
      </c>
      <c r="C60" s="90">
        <v>-5669770</v>
      </c>
      <c r="D60" s="90">
        <v>-134765.90115000002</v>
      </c>
      <c r="E60" s="89"/>
      <c r="F60" s="90">
        <v>0</v>
      </c>
      <c r="G60" s="90">
        <v>0</v>
      </c>
      <c r="H60" s="90">
        <v>0</v>
      </c>
      <c r="I60" s="90">
        <v>0</v>
      </c>
      <c r="J60" s="90">
        <v>19133.725930000015</v>
      </c>
      <c r="K60" s="90">
        <v>0</v>
      </c>
      <c r="L60" s="90">
        <v>0</v>
      </c>
      <c r="N60" s="90">
        <f t="shared" si="3"/>
        <v>-115632.17522</v>
      </c>
      <c r="O60" s="91"/>
      <c r="P60" s="91"/>
    </row>
    <row r="61" spans="1:16">
      <c r="A61" s="87">
        <v>55</v>
      </c>
      <c r="B61" s="87" t="s">
        <v>56</v>
      </c>
      <c r="C61" s="90">
        <v>-25055236.73</v>
      </c>
      <c r="D61" s="90">
        <v>-8872894.6710988525</v>
      </c>
      <c r="E61" s="89"/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-18448.643561724573</v>
      </c>
      <c r="L61" s="90">
        <v>0</v>
      </c>
      <c r="N61" s="90">
        <f t="shared" si="3"/>
        <v>-8891343.3146605771</v>
      </c>
    </row>
    <row r="62" spans="1:16">
      <c r="A62" s="87">
        <v>56</v>
      </c>
      <c r="B62" s="87" t="s">
        <v>57</v>
      </c>
      <c r="C62" s="90"/>
      <c r="D62" s="90"/>
      <c r="E62" s="89"/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-14421398.745000001</v>
      </c>
      <c r="L62" s="90">
        <v>0</v>
      </c>
      <c r="N62" s="90">
        <f t="shared" si="3"/>
        <v>-14421398.745000001</v>
      </c>
      <c r="O62" s="91"/>
      <c r="P62" s="91"/>
    </row>
    <row r="63" spans="1:16">
      <c r="A63" s="87">
        <v>57</v>
      </c>
      <c r="B63" s="87" t="s">
        <v>58</v>
      </c>
      <c r="C63" s="93">
        <v>-61284736.014999896</v>
      </c>
      <c r="D63" s="93">
        <v>-22388150.814851262</v>
      </c>
      <c r="E63" s="89"/>
      <c r="F63" s="93">
        <v>-778472.93409763277</v>
      </c>
      <c r="G63" s="93">
        <v>0</v>
      </c>
      <c r="H63" s="93">
        <v>173732.41104256362</v>
      </c>
      <c r="I63" s="93">
        <v>0</v>
      </c>
      <c r="J63" s="93">
        <v>24617</v>
      </c>
      <c r="K63" s="93">
        <v>-210323.91750999913</v>
      </c>
      <c r="L63" s="93">
        <v>-9372.3799721859396</v>
      </c>
      <c r="N63" s="93">
        <f t="shared" si="3"/>
        <v>-23187970.635388516</v>
      </c>
    </row>
    <row r="64" spans="1:16">
      <c r="A64" s="87">
        <v>58</v>
      </c>
      <c r="B64" s="87"/>
      <c r="C64" s="90"/>
      <c r="D64" s="90"/>
      <c r="E64" s="89"/>
      <c r="F64" s="90"/>
      <c r="G64" s="90"/>
      <c r="H64" s="90"/>
      <c r="I64" s="90"/>
      <c r="J64" s="90"/>
      <c r="K64" s="90"/>
      <c r="L64" s="90"/>
      <c r="N64" s="90"/>
      <c r="O64" s="91"/>
      <c r="P64" s="91"/>
    </row>
    <row r="65" spans="1:16">
      <c r="A65" s="87">
        <v>59</v>
      </c>
      <c r="B65" s="87" t="s">
        <v>59</v>
      </c>
      <c r="C65" s="89">
        <v>-10115189579.429991</v>
      </c>
      <c r="D65" s="89">
        <v>-4140324251.0183201</v>
      </c>
      <c r="E65" s="89"/>
      <c r="F65" s="89">
        <v>-483034.67087888718</v>
      </c>
      <c r="G65" s="89">
        <v>-1411516.3635339737</v>
      </c>
      <c r="H65" s="89">
        <v>173732.41104269028</v>
      </c>
      <c r="I65" s="89">
        <v>-186805538.59251213</v>
      </c>
      <c r="J65" s="89">
        <v>-366108906.513731</v>
      </c>
      <c r="K65" s="89">
        <v>-17448576.485331535</v>
      </c>
      <c r="L65" s="89">
        <v>13156837.720980644</v>
      </c>
      <c r="N65" s="89">
        <f>SUM(D65:M65)</f>
        <v>-4699251253.5122843</v>
      </c>
    </row>
    <row r="66" spans="1:16">
      <c r="A66" s="87">
        <v>60</v>
      </c>
      <c r="B66" s="87"/>
      <c r="C66" s="90"/>
      <c r="D66" s="90"/>
      <c r="E66" s="89"/>
      <c r="F66" s="90"/>
      <c r="G66" s="90"/>
      <c r="H66" s="90"/>
      <c r="I66" s="90"/>
      <c r="J66" s="90"/>
      <c r="K66" s="90"/>
      <c r="L66" s="90"/>
      <c r="N66" s="90"/>
      <c r="O66" s="91"/>
      <c r="P66" s="91"/>
    </row>
    <row r="67" spans="1:16" ht="13.5" thickBot="1">
      <c r="A67" s="87">
        <v>61</v>
      </c>
      <c r="B67" s="87" t="s">
        <v>60</v>
      </c>
      <c r="C67" s="94">
        <v>11924744247.192915</v>
      </c>
      <c r="D67" s="94">
        <v>5262890199.9013653</v>
      </c>
      <c r="E67" s="89"/>
      <c r="F67" s="94">
        <v>470292.83786392212</v>
      </c>
      <c r="G67" s="94">
        <v>-2043902.2733001709</v>
      </c>
      <c r="H67" s="94">
        <v>1738234.5411996841</v>
      </c>
      <c r="I67" s="94">
        <v>-186880148.54461479</v>
      </c>
      <c r="J67" s="94">
        <v>-363589870.73895836</v>
      </c>
      <c r="K67" s="94">
        <v>1040283865.4991274</v>
      </c>
      <c r="L67" s="94">
        <v>5885442.6872053146</v>
      </c>
      <c r="N67" s="94">
        <f>SUM(D67:M67)</f>
        <v>5758754113.9098883</v>
      </c>
    </row>
    <row r="68" spans="1:16" ht="13.5" thickTop="1">
      <c r="A68" s="87">
        <v>62</v>
      </c>
      <c r="B68" s="87"/>
      <c r="C68" s="96"/>
      <c r="D68" s="96"/>
      <c r="E68" s="95"/>
      <c r="F68" s="96"/>
      <c r="G68" s="96"/>
      <c r="H68" s="96"/>
      <c r="I68" s="96"/>
      <c r="J68" s="96"/>
      <c r="K68" s="96"/>
      <c r="L68" s="96"/>
      <c r="N68" s="96"/>
      <c r="O68" s="91"/>
      <c r="P68" s="91"/>
    </row>
    <row r="69" spans="1:16">
      <c r="A69" s="87">
        <v>63</v>
      </c>
      <c r="B69" s="87" t="s">
        <v>61</v>
      </c>
      <c r="C69" s="98">
        <v>6.8260765408907756E-2</v>
      </c>
      <c r="D69" s="98">
        <v>6.3117176535638142E-2</v>
      </c>
      <c r="E69" s="97"/>
      <c r="F69" s="98">
        <v>2.2173622492964243E-2</v>
      </c>
      <c r="G69" s="98">
        <v>-1.2462639290451716E-3</v>
      </c>
      <c r="H69" s="98">
        <v>-1.2960598930888426E-2</v>
      </c>
      <c r="I69" s="98">
        <v>-1.1256777608900648E-4</v>
      </c>
      <c r="J69" s="98">
        <v>2.9625281191613534E-3</v>
      </c>
      <c r="K69" s="98">
        <v>-1.3417931511330979E-2</v>
      </c>
      <c r="L69" s="98">
        <v>1.7965759261710373E-3</v>
      </c>
      <c r="N69" s="98">
        <f>SUM(D69:M69)</f>
        <v>6.2312540926581193E-2</v>
      </c>
    </row>
    <row r="70" spans="1:16">
      <c r="A70" s="87">
        <v>64</v>
      </c>
      <c r="B70" s="87"/>
      <c r="C70" s="98"/>
      <c r="D70" s="98"/>
      <c r="E70" s="97"/>
      <c r="F70" s="98"/>
      <c r="G70" s="98"/>
      <c r="H70" s="98"/>
      <c r="I70" s="98"/>
      <c r="J70" s="98"/>
      <c r="K70" s="98"/>
      <c r="L70" s="98"/>
      <c r="N70" s="98"/>
      <c r="O70" s="91"/>
      <c r="P70" s="91"/>
    </row>
    <row r="71" spans="1:16">
      <c r="A71" s="87">
        <v>65</v>
      </c>
      <c r="B71" s="87" t="s">
        <v>62</v>
      </c>
      <c r="C71" s="98">
        <v>8.1278820362586865E-2</v>
      </c>
      <c r="D71" s="98">
        <v>7.140628893596572E-2</v>
      </c>
      <c r="E71" s="97"/>
      <c r="F71" s="98">
        <v>4.2559736070948637E-2</v>
      </c>
      <c r="G71" s="98">
        <v>-2.392061284155797E-3</v>
      </c>
      <c r="H71" s="98">
        <v>-2.4876389502664922E-2</v>
      </c>
      <c r="I71" s="98">
        <v>-2.1606099057390471E-4</v>
      </c>
      <c r="J71" s="98">
        <v>5.6862343937837817E-3</v>
      </c>
      <c r="K71" s="98">
        <v>-2.5754187161863673E-2</v>
      </c>
      <c r="L71" s="98">
        <v>3.4483223151075548E-3</v>
      </c>
      <c r="N71" s="98">
        <f>SUM(D71:M71)</f>
        <v>6.9861882776547396E-2</v>
      </c>
    </row>
    <row r="72" spans="1:16">
      <c r="A72" s="87">
        <v>66</v>
      </c>
      <c r="B72" s="87"/>
      <c r="C72" s="87"/>
      <c r="D72" s="96"/>
      <c r="E72" s="95"/>
      <c r="F72" s="96"/>
      <c r="G72" s="96"/>
      <c r="H72" s="96"/>
      <c r="I72" s="96"/>
      <c r="J72" s="96"/>
      <c r="K72" s="96"/>
      <c r="L72" s="96"/>
      <c r="N72" s="96"/>
      <c r="O72" s="91"/>
      <c r="P72" s="91"/>
    </row>
    <row r="73" spans="1:16">
      <c r="A73" s="87">
        <v>67</v>
      </c>
      <c r="B73" s="87" t="s">
        <v>63</v>
      </c>
      <c r="C73" s="87"/>
      <c r="D73" s="96"/>
      <c r="E73" s="95"/>
      <c r="F73" s="96"/>
      <c r="G73" s="96"/>
      <c r="H73" s="96"/>
      <c r="I73" s="96"/>
      <c r="J73" s="96"/>
      <c r="K73" s="96"/>
      <c r="L73" s="96"/>
      <c r="N73" s="96"/>
    </row>
    <row r="74" spans="1:16">
      <c r="A74" s="87">
        <v>68</v>
      </c>
      <c r="B74" s="87" t="s">
        <v>64</v>
      </c>
      <c r="C74" s="87"/>
      <c r="D74" s="90">
        <v>410408678.75756001</v>
      </c>
      <c r="E74" s="89"/>
      <c r="F74" s="90">
        <v>188130116.51982331</v>
      </c>
      <c r="G74" s="90">
        <v>-10816194.269652009</v>
      </c>
      <c r="H74" s="90">
        <v>-109724961.51844621</v>
      </c>
      <c r="I74" s="90">
        <v>-19386633.910062194</v>
      </c>
      <c r="J74" s="90">
        <v>-11667102.029583931</v>
      </c>
      <c r="K74" s="90">
        <v>-16835149.718082547</v>
      </c>
      <c r="L74" s="90">
        <v>17152990.699026942</v>
      </c>
      <c r="N74" s="90">
        <f>SUM(D74:M74)</f>
        <v>447261744.53058338</v>
      </c>
      <c r="O74" s="91"/>
      <c r="P74" s="91"/>
    </row>
    <row r="75" spans="1:16">
      <c r="A75" s="87">
        <v>69</v>
      </c>
      <c r="B75" s="87" t="s">
        <v>65</v>
      </c>
      <c r="C75" s="87"/>
      <c r="D75" s="90"/>
      <c r="E75" s="89"/>
      <c r="F75" s="90"/>
      <c r="G75" s="90"/>
      <c r="H75" s="90"/>
      <c r="I75" s="90"/>
      <c r="J75" s="90"/>
      <c r="K75" s="90"/>
      <c r="L75" s="90"/>
      <c r="N75" s="90"/>
    </row>
    <row r="76" spans="1:16">
      <c r="A76" s="87">
        <v>70</v>
      </c>
      <c r="B76" s="87" t="s">
        <v>66</v>
      </c>
      <c r="C76" s="87"/>
      <c r="D76" s="90">
        <v>-26155454.087359898</v>
      </c>
      <c r="E76" s="89"/>
      <c r="F76" s="90">
        <v>0</v>
      </c>
      <c r="G76" s="90">
        <v>0</v>
      </c>
      <c r="H76" s="90">
        <v>0</v>
      </c>
      <c r="I76" s="90">
        <v>0</v>
      </c>
      <c r="J76" s="90">
        <v>4869272.9420595355</v>
      </c>
      <c r="K76" s="90">
        <v>0</v>
      </c>
      <c r="L76" s="90">
        <v>4626.4094270728528</v>
      </c>
      <c r="N76" s="90">
        <f>SUM(D76:M76)</f>
        <v>-21281554.735873289</v>
      </c>
      <c r="O76" s="91"/>
      <c r="P76" s="91"/>
    </row>
    <row r="77" spans="1:16">
      <c r="A77" s="87">
        <v>71</v>
      </c>
      <c r="B77" s="87" t="s">
        <v>67</v>
      </c>
      <c r="C77" s="87"/>
      <c r="D77" s="90">
        <v>135527843.27178004</v>
      </c>
      <c r="E77" s="89"/>
      <c r="F77" s="90">
        <v>12110.793043524027</v>
      </c>
      <c r="G77" s="90">
        <v>-52633.753781110048</v>
      </c>
      <c r="H77" s="90">
        <v>44762.320611149073</v>
      </c>
      <c r="I77" s="90">
        <v>-4812462.8332615346</v>
      </c>
      <c r="J77" s="90">
        <v>-9363020.9153213799</v>
      </c>
      <c r="K77" s="90">
        <v>26788973.990787312</v>
      </c>
      <c r="L77" s="90">
        <v>151559.56590387225</v>
      </c>
      <c r="N77" s="90">
        <f>SUM(D77:M77)</f>
        <v>148297132.43976188</v>
      </c>
    </row>
    <row r="78" spans="1:16">
      <c r="A78" s="87">
        <v>72</v>
      </c>
      <c r="B78" s="87" t="s">
        <v>68</v>
      </c>
      <c r="C78" s="87"/>
      <c r="D78" s="90">
        <v>327286211.7816695</v>
      </c>
      <c r="E78" s="89"/>
      <c r="F78" s="90">
        <v>0</v>
      </c>
      <c r="G78" s="90">
        <v>15427.298200905323</v>
      </c>
      <c r="H78" s="90">
        <v>0</v>
      </c>
      <c r="I78" s="90">
        <v>0</v>
      </c>
      <c r="J78" s="90">
        <v>-14269804.421723664</v>
      </c>
      <c r="K78" s="90">
        <v>66175.290000021458</v>
      </c>
      <c r="L78" s="90">
        <v>214772.34136265516</v>
      </c>
      <c r="N78" s="90">
        <f>SUM(D78:M78)</f>
        <v>313312782.28950942</v>
      </c>
      <c r="O78" s="91"/>
      <c r="P78" s="91"/>
    </row>
    <row r="79" spans="1:16">
      <c r="A79" s="87">
        <v>73</v>
      </c>
      <c r="B79" s="87" t="s">
        <v>69</v>
      </c>
      <c r="C79" s="87"/>
      <c r="D79" s="93">
        <v>1388533152.0124428</v>
      </c>
      <c r="E79" s="89"/>
      <c r="F79" s="93">
        <v>897084.17524814606</v>
      </c>
      <c r="G79" s="93">
        <v>0</v>
      </c>
      <c r="H79" s="93">
        <v>0</v>
      </c>
      <c r="I79" s="93">
        <v>0</v>
      </c>
      <c r="J79" s="93">
        <v>-826578875.94127381</v>
      </c>
      <c r="K79" s="93">
        <v>2470294.5012655258</v>
      </c>
      <c r="L79" s="93">
        <v>10083.846240401268</v>
      </c>
      <c r="N79" s="93">
        <f>SUM(D79:M79)</f>
        <v>565331738.59392309</v>
      </c>
    </row>
    <row r="80" spans="1:16">
      <c r="A80" s="87">
        <v>74</v>
      </c>
      <c r="B80" s="87" t="s">
        <v>70</v>
      </c>
      <c r="C80" s="87"/>
      <c r="D80" s="90">
        <v>-760210650.65763342</v>
      </c>
      <c r="E80" s="89"/>
      <c r="F80" s="90">
        <v>187220921.55153167</v>
      </c>
      <c r="G80" s="90">
        <v>-10748133.217669964</v>
      </c>
      <c r="H80" s="90">
        <v>-109769723.83905745</v>
      </c>
      <c r="I80" s="90">
        <v>-14574171.076800585</v>
      </c>
      <c r="J80" s="90">
        <v>805135717.46322799</v>
      </c>
      <c r="K80" s="90">
        <v>-46028242.920135379</v>
      </c>
      <c r="L80" s="90">
        <v>17201493.218818307</v>
      </c>
      <c r="N80" s="90">
        <f>SUM(D80:M80)</f>
        <v>68227210.52228117</v>
      </c>
      <c r="O80" s="91"/>
      <c r="P80" s="91"/>
    </row>
    <row r="81" spans="1:16">
      <c r="A81" s="87">
        <v>75</v>
      </c>
      <c r="B81" s="87"/>
      <c r="C81" s="87"/>
      <c r="D81" s="90"/>
      <c r="E81" s="89"/>
      <c r="F81" s="90"/>
      <c r="G81" s="90"/>
      <c r="H81" s="90"/>
      <c r="I81" s="90"/>
      <c r="J81" s="90"/>
      <c r="K81" s="90"/>
      <c r="L81" s="90"/>
      <c r="N81" s="90"/>
    </row>
    <row r="82" spans="1:16">
      <c r="A82" s="87">
        <v>76</v>
      </c>
      <c r="B82" s="87" t="s">
        <v>71</v>
      </c>
      <c r="C82" s="87"/>
      <c r="D82" s="93">
        <v>-34638081.625007853</v>
      </c>
      <c r="E82" s="89"/>
      <c r="F82" s="93">
        <v>8499829.8384395353</v>
      </c>
      <c r="G82" s="93">
        <v>-487965.24808220938</v>
      </c>
      <c r="H82" s="93">
        <v>-4983545.4622932039</v>
      </c>
      <c r="I82" s="93">
        <v>-661667.36688674614</v>
      </c>
      <c r="J82" s="93">
        <v>36330079.814464413</v>
      </c>
      <c r="K82" s="93">
        <v>-2089682.2285741493</v>
      </c>
      <c r="L82" s="93">
        <v>780947.79213435948</v>
      </c>
      <c r="N82" s="93">
        <f>SUM(D82:M82)</f>
        <v>2749915.5141941458</v>
      </c>
      <c r="O82" s="91"/>
      <c r="P82" s="91"/>
    </row>
    <row r="83" spans="1:16" ht="13.5" thickBot="1">
      <c r="A83" s="87">
        <v>77</v>
      </c>
      <c r="B83" s="87" t="s">
        <v>72</v>
      </c>
      <c r="C83" s="87"/>
      <c r="D83" s="99">
        <v>-725572569.03262556</v>
      </c>
      <c r="E83" s="89"/>
      <c r="F83" s="99">
        <v>178721091.71309209</v>
      </c>
      <c r="G83" s="99">
        <v>-10260167.969587684</v>
      </c>
      <c r="H83" s="99">
        <v>-104786178.3767643</v>
      </c>
      <c r="I83" s="99">
        <v>-13912503.70991385</v>
      </c>
      <c r="J83" s="99">
        <v>768805637.64876366</v>
      </c>
      <c r="K83" s="99">
        <v>-43938560.69156123</v>
      </c>
      <c r="L83" s="99">
        <v>16420545.426683947</v>
      </c>
      <c r="N83" s="99">
        <f>SUM(D83:M83)</f>
        <v>65477295.008087076</v>
      </c>
    </row>
    <row r="84" spans="1:16" ht="13.5" thickTop="1">
      <c r="A84" s="87">
        <v>78</v>
      </c>
      <c r="B84" s="87"/>
      <c r="C84" s="87"/>
      <c r="D84" s="90"/>
      <c r="E84" s="89"/>
      <c r="F84" s="90"/>
      <c r="G84" s="90"/>
      <c r="H84" s="90"/>
      <c r="I84" s="90"/>
      <c r="J84" s="90"/>
      <c r="K84" s="90"/>
      <c r="L84" s="90"/>
      <c r="N84" s="90"/>
      <c r="O84" s="91"/>
      <c r="P84" s="91"/>
    </row>
    <row r="85" spans="1:16" ht="13.5" thickBot="1">
      <c r="A85" s="87">
        <v>79</v>
      </c>
      <c r="B85" s="100" t="s">
        <v>73</v>
      </c>
      <c r="C85" s="100"/>
      <c r="D85" s="94">
        <v>-279272860.55852354</v>
      </c>
      <c r="E85" s="89"/>
      <c r="F85" s="94">
        <v>62552382.099582195</v>
      </c>
      <c r="G85" s="94">
        <v>-3591058.7893556654</v>
      </c>
      <c r="H85" s="94">
        <v>-36675162.43186745</v>
      </c>
      <c r="I85" s="94">
        <v>-4869376.2984698415</v>
      </c>
      <c r="J85" s="94">
        <v>264518830.41298255</v>
      </c>
      <c r="K85" s="94">
        <v>-15378496.242046449</v>
      </c>
      <c r="L85" s="94">
        <v>5747190.8993394449</v>
      </c>
      <c r="N85" s="94">
        <f>SUM(D85:M85)</f>
        <v>-6968550.908358749</v>
      </c>
    </row>
    <row r="86" spans="1:16" ht="13.5" thickTop="1">
      <c r="D86" s="103"/>
      <c r="E86" s="101"/>
      <c r="F86" s="102"/>
      <c r="G86" s="102"/>
      <c r="H86" s="102"/>
      <c r="I86" s="102"/>
      <c r="J86" s="102"/>
      <c r="K86" s="102"/>
      <c r="L86" s="102"/>
      <c r="N86" s="103"/>
      <c r="O86" s="91"/>
      <c r="P86" s="91"/>
    </row>
    <row r="87" spans="1:16" ht="22.5">
      <c r="A87" s="104"/>
      <c r="B87" s="105" t="s">
        <v>136</v>
      </c>
      <c r="C87" s="119"/>
      <c r="D87" s="107">
        <v>135484751.08414799</v>
      </c>
      <c r="E87" s="106"/>
      <c r="F87" s="107">
        <v>-188468486.23894894</v>
      </c>
      <c r="G87" s="107">
        <v>10597957.007351413</v>
      </c>
      <c r="H87" s="107">
        <v>110154941.40122388</v>
      </c>
      <c r="I87" s="107">
        <v>-1483458.7972080708</v>
      </c>
      <c r="J87" s="107">
        <v>-27296341.092992708</v>
      </c>
      <c r="K87" s="107">
        <v>133277975.95368889</v>
      </c>
      <c r="L87" s="107">
        <v>-16533768.439002514</v>
      </c>
      <c r="M87" s="108"/>
      <c r="N87" s="109">
        <f>SUM(D87:M87)</f>
        <v>155733570.87825996</v>
      </c>
    </row>
    <row r="88" spans="1:16">
      <c r="E88" s="111"/>
      <c r="F88" s="91"/>
      <c r="G88" s="91"/>
      <c r="H88" s="91"/>
      <c r="I88" s="91"/>
      <c r="J88" s="91"/>
      <c r="K88" s="91"/>
      <c r="L88" s="91"/>
    </row>
    <row r="89" spans="1:16">
      <c r="D89" s="120"/>
      <c r="E89" s="112"/>
      <c r="F89" s="113"/>
      <c r="G89" s="112"/>
      <c r="H89" s="112"/>
      <c r="I89" s="112"/>
      <c r="J89" s="113"/>
      <c r="K89" s="113"/>
      <c r="L89" s="114"/>
      <c r="M89" s="76"/>
      <c r="N89" s="115"/>
    </row>
    <row r="90" spans="1:16" ht="13.5" customHeight="1">
      <c r="F90" s="91"/>
      <c r="G90" s="91"/>
      <c r="H90" s="91"/>
      <c r="I90" s="91"/>
      <c r="J90" s="116"/>
      <c r="K90" s="116"/>
      <c r="L90" s="117"/>
      <c r="M90" s="76"/>
      <c r="N90" s="118"/>
    </row>
    <row r="91" spans="1:16">
      <c r="J91" s="76"/>
      <c r="K91" s="76"/>
      <c r="L91" s="76"/>
      <c r="M91" s="76"/>
      <c r="N91" s="76"/>
    </row>
  </sheetData>
  <pageMargins left="1" right="0.24" top="0.53" bottom="0.61" header="0.5" footer="0.5"/>
  <pageSetup scale="59" fitToWidth="2" orientation="portrait" r:id="rId1"/>
  <headerFooter alignWithMargins="0">
    <oddHeader xml:space="preserve">&amp;RPage 1.&amp;P+2
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1.0</vt:lpstr>
      <vt:lpstr>Page 1.1</vt:lpstr>
      <vt:lpstr>Page 1.2</vt:lpstr>
      <vt:lpstr>Pages 1.3 - 1.4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2012-07-11T21:31:51Z</dcterms:created>
  <dcterms:modified xsi:type="dcterms:W3CDTF">2012-07-18T21:05:04Z</dcterms:modified>
</cp:coreProperties>
</file>