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x UT Reg\2016 Net Metering\Company Rebuttal\Steward\Workpapers\"/>
    </mc:Choice>
  </mc:AlternateContent>
  <bookViews>
    <workbookView xWindow="480" yWindow="150" windowWidth="19425" windowHeight="10905" tabRatio="748" activeTab="1"/>
  </bookViews>
  <sheets>
    <sheet name="Table" sheetId="17" r:id="rId1"/>
    <sheet name="Table - Direct v Rebuttal" sheetId="18" r:id="rId2"/>
    <sheet name="Rate Design" sheetId="13" r:id="rId3"/>
    <sheet name="Unit Cost" sheetId="14" r:id="rId4"/>
    <sheet name="TOU" sheetId="15" r:id="rId5"/>
    <sheet name="kWh-Month" sheetId="4" r:id="rId6"/>
    <sheet name="Application Fee Cost" sheetId="16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[1]Inputs!#REF!</definedName>
    <definedName name="__123Graph_A" hidden="1">[1]Inputs!#REF!</definedName>
    <definedName name="__123Graph_B" localSheetId="2" hidden="1">[1]Inputs!#REF!</definedName>
    <definedName name="__123Graph_B" hidden="1">[1]Inputs!#REF!</definedName>
    <definedName name="__123Graph_D" localSheetId="2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2" hidden="1">#REF!</definedName>
    <definedName name="_Fill" hidden="1">#REF!</definedName>
    <definedName name="_xlnm._FilterDatabase" localSheetId="2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2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2" hidden="1">[1]Inputs!#REF!</definedName>
    <definedName name="dsd" hidden="1">[1]Inputs!#REF!</definedName>
    <definedName name="DUDE" localSheetId="2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2" hidden="1">[3]Inputs!#REF!</definedName>
    <definedName name="PricingInfo" hidden="1">[3]Inputs!#REF!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2" hidden="1">[4]Inputs!#REF!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 calcMode="manual" iterate="1"/>
</workbook>
</file>

<file path=xl/calcChain.xml><?xml version="1.0" encoding="utf-8"?>
<calcChain xmlns="http://schemas.openxmlformats.org/spreadsheetml/2006/main">
  <c r="C10" i="13" l="1"/>
  <c r="K11" i="13" l="1"/>
  <c r="C15" i="13"/>
  <c r="E16" i="13" s="1"/>
  <c r="C12" i="17" s="1"/>
  <c r="C13" i="17" s="1"/>
  <c r="L14" i="13"/>
  <c r="I14" i="13"/>
  <c r="D17" i="13"/>
  <c r="D18" i="13"/>
  <c r="D16" i="13"/>
  <c r="C18" i="13"/>
  <c r="O24" i="14"/>
  <c r="D18" i="4"/>
  <c r="D17" i="4"/>
  <c r="D16" i="4"/>
  <c r="D15" i="4"/>
  <c r="D14" i="4"/>
  <c r="D13" i="4"/>
  <c r="D12" i="4"/>
  <c r="D11" i="4"/>
  <c r="D10" i="4"/>
  <c r="D9" i="4"/>
  <c r="D8" i="4"/>
  <c r="D7" i="4"/>
  <c r="H11" i="13"/>
  <c r="I11" i="13" s="1"/>
  <c r="B8" i="16"/>
  <c r="B10" i="16" s="1"/>
  <c r="B11" i="16" s="1"/>
  <c r="L11" i="13" l="1"/>
  <c r="D7" i="17"/>
  <c r="F16" i="13"/>
  <c r="E17" i="13"/>
  <c r="K12" i="13"/>
  <c r="C13" i="13"/>
  <c r="L12" i="13" l="1"/>
  <c r="D8" i="17"/>
  <c r="K17" i="13"/>
  <c r="H17" i="13"/>
  <c r="I17" i="13" s="1"/>
  <c r="F17" i="13"/>
  <c r="L17" i="13" l="1"/>
  <c r="K16" i="13" s="1"/>
  <c r="D13" i="17"/>
  <c r="A111" i="14"/>
  <c r="A110" i="14"/>
  <c r="A109" i="14"/>
  <c r="A108" i="14"/>
  <c r="L111" i="14" s="1"/>
  <c r="A107" i="14"/>
  <c r="A106" i="14"/>
  <c r="A105" i="14"/>
  <c r="A104" i="14"/>
  <c r="A103" i="14"/>
  <c r="A102" i="14"/>
  <c r="L103" i="14" s="1"/>
  <c r="A101" i="14"/>
  <c r="A100" i="14"/>
  <c r="A99" i="14"/>
  <c r="A98" i="14"/>
  <c r="A97" i="14"/>
  <c r="A96" i="14"/>
  <c r="L99" i="14" s="1"/>
  <c r="A95" i="14"/>
  <c r="A94" i="14"/>
  <c r="A93" i="14"/>
  <c r="A92" i="14"/>
  <c r="A91" i="14"/>
  <c r="A90" i="14"/>
  <c r="L91" i="14" s="1"/>
  <c r="A89" i="14"/>
  <c r="A88" i="14"/>
  <c r="A87" i="14"/>
  <c r="A86" i="14"/>
  <c r="A85" i="14"/>
  <c r="A84" i="14"/>
  <c r="A83" i="14"/>
  <c r="A82" i="14"/>
  <c r="A81" i="14"/>
  <c r="A80" i="14"/>
  <c r="A79" i="14"/>
  <c r="A78" i="14"/>
  <c r="L79" i="14" s="1"/>
  <c r="A77" i="14"/>
  <c r="A76" i="14"/>
  <c r="A75" i="14"/>
  <c r="L74" i="14"/>
  <c r="A74" i="14"/>
  <c r="A73" i="14"/>
  <c r="A72" i="14"/>
  <c r="A71" i="14"/>
  <c r="A70" i="14"/>
  <c r="A69" i="14"/>
  <c r="A68" i="14"/>
  <c r="A67" i="14"/>
  <c r="L66" i="14"/>
  <c r="A66" i="14"/>
  <c r="L67" i="14" s="1"/>
  <c r="A65" i="14"/>
  <c r="A64" i="14"/>
  <c r="A63" i="14"/>
  <c r="A62" i="14"/>
  <c r="A61" i="14"/>
  <c r="A60" i="14"/>
  <c r="A59" i="14"/>
  <c r="A58" i="14"/>
  <c r="A57" i="14"/>
  <c r="A56" i="14"/>
  <c r="A55" i="14"/>
  <c r="A54" i="14"/>
  <c r="L55" i="14" s="1"/>
  <c r="A53" i="14"/>
  <c r="A52" i="14"/>
  <c r="A51" i="14"/>
  <c r="A50" i="14"/>
  <c r="A49" i="14"/>
  <c r="A48" i="14"/>
  <c r="A47" i="14"/>
  <c r="A46" i="14"/>
  <c r="A45" i="14"/>
  <c r="A44" i="14"/>
  <c r="A43" i="14"/>
  <c r="A42" i="14"/>
  <c r="L43" i="14" s="1"/>
  <c r="A41" i="14"/>
  <c r="A40" i="14"/>
  <c r="A39" i="14"/>
  <c r="L38" i="14"/>
  <c r="A38" i="14"/>
  <c r="A37" i="14"/>
  <c r="A36" i="14"/>
  <c r="A35" i="14"/>
  <c r="A34" i="14"/>
  <c r="A33" i="14"/>
  <c r="A32" i="14"/>
  <c r="A31" i="14"/>
  <c r="L30" i="14"/>
  <c r="A30" i="14"/>
  <c r="L31" i="14" s="1"/>
  <c r="A29" i="14"/>
  <c r="A28" i="14"/>
  <c r="A27" i="14"/>
  <c r="A26" i="14"/>
  <c r="A25" i="14"/>
  <c r="A24" i="14"/>
  <c r="A23" i="14"/>
  <c r="A22" i="14"/>
  <c r="A21" i="14"/>
  <c r="A20" i="14"/>
  <c r="A19" i="14"/>
  <c r="L105" i="14" s="1"/>
  <c r="A18" i="14"/>
  <c r="A17" i="14"/>
  <c r="A16" i="14"/>
  <c r="L16" i="13" l="1"/>
  <c r="L18" i="13" s="1"/>
  <c r="D12" i="17"/>
  <c r="L51" i="14"/>
  <c r="L24" i="14"/>
  <c r="L49" i="14"/>
  <c r="L50" i="14"/>
  <c r="L87" i="14"/>
  <c r="L85" i="14"/>
  <c r="L63" i="14"/>
  <c r="L48" i="14"/>
  <c r="L61" i="14"/>
  <c r="L86" i="14"/>
  <c r="L27" i="14"/>
  <c r="L25" i="14"/>
  <c r="L26" i="14"/>
  <c r="L39" i="14"/>
  <c r="L37" i="14"/>
  <c r="L62" i="14"/>
  <c r="L75" i="14"/>
  <c r="L73" i="14"/>
  <c r="L98" i="14"/>
  <c r="L110" i="14"/>
  <c r="L33" i="14"/>
  <c r="L45" i="14"/>
  <c r="L57" i="14"/>
  <c r="L69" i="14"/>
  <c r="L81" i="14"/>
  <c r="L93" i="14"/>
  <c r="L97" i="14"/>
  <c r="L109" i="14"/>
  <c r="L32" i="14"/>
  <c r="L44" i="14"/>
  <c r="L56" i="14"/>
  <c r="L68" i="14"/>
  <c r="L80" i="14"/>
  <c r="L92" i="14"/>
  <c r="L104" i="1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O20" i="14" l="1"/>
  <c r="E12" i="4" l="1"/>
  <c r="F12" i="4"/>
  <c r="E9" i="4"/>
  <c r="F9" i="4"/>
  <c r="E13" i="4"/>
  <c r="F13" i="4"/>
  <c r="E10" i="4"/>
  <c r="F10" i="4"/>
  <c r="E14" i="4"/>
  <c r="F14" i="4"/>
  <c r="E18" i="4"/>
  <c r="F18" i="4"/>
  <c r="E8" i="4"/>
  <c r="F8" i="4"/>
  <c r="E16" i="4"/>
  <c r="F16" i="4"/>
  <c r="E17" i="4"/>
  <c r="F17" i="4"/>
  <c r="E7" i="4"/>
  <c r="F7" i="4"/>
  <c r="E11" i="4"/>
  <c r="F11" i="4"/>
  <c r="E15" i="4"/>
  <c r="F15" i="4"/>
  <c r="D19" i="4"/>
  <c r="D14" i="13" l="1"/>
  <c r="F19" i="4"/>
  <c r="B19" i="4"/>
  <c r="D11" i="13" l="1"/>
  <c r="C19" i="4"/>
  <c r="D12" i="13" l="1"/>
  <c r="E11" i="13" s="1"/>
  <c r="E19" i="4"/>
  <c r="F11" i="13" l="1"/>
  <c r="C7" i="17"/>
  <c r="E12" i="13"/>
  <c r="F12" i="13" l="1"/>
  <c r="C8" i="17"/>
  <c r="E14" i="13"/>
  <c r="H12" i="13"/>
  <c r="I12" i="13" s="1"/>
  <c r="F14" i="13" l="1"/>
  <c r="F18" i="13" s="1"/>
  <c r="C10" i="17"/>
  <c r="H16" i="13"/>
  <c r="I16" i="13" s="1"/>
  <c r="I18" i="13" s="1"/>
</calcChain>
</file>

<file path=xl/sharedStrings.xml><?xml version="1.0" encoding="utf-8"?>
<sst xmlns="http://schemas.openxmlformats.org/spreadsheetml/2006/main" count="271" uniqueCount="148">
  <si>
    <t>MONTH</t>
  </si>
  <si>
    <t>Max kW</t>
  </si>
  <si>
    <t>PacifiCorp\Load Research</t>
  </si>
  <si>
    <t>2015</t>
  </si>
  <si>
    <t>Utah Residential Net Metering(Delivery to Customer)</t>
  </si>
  <si>
    <t>Rocky Mountain Power - State of Utah</t>
  </si>
  <si>
    <t>Base Period 12 Months Ending December 2015</t>
  </si>
  <si>
    <t>Schedule No. 135 - Residential Service - Net Metering</t>
  </si>
  <si>
    <t>Blocking Based on Adjusted Actuals</t>
  </si>
  <si>
    <t>Schedule</t>
  </si>
  <si>
    <t>Total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</si>
  <si>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</si>
  <si>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</si>
  <si>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</si>
  <si>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</si>
  <si>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</si>
  <si>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</si>
  <si>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</si>
  <si>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</si>
  <si>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</si>
  <si>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</si>
  <si>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</si>
  <si>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</si>
  <si>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Normalized Actual Monthly kWh -Schedule 135</t>
  </si>
  <si>
    <t>No of Cust</t>
  </si>
  <si>
    <t>Billed kWh</t>
  </si>
  <si>
    <t>Rocky Mountain Power</t>
  </si>
  <si>
    <t>State of Utah</t>
  </si>
  <si>
    <t>Description</t>
  </si>
  <si>
    <t>UNITS</t>
  </si>
  <si>
    <t>NCP kW</t>
  </si>
  <si>
    <t>Annual KWH</t>
  </si>
  <si>
    <t>Average Customers</t>
  </si>
  <si>
    <t>Load Factor</t>
  </si>
  <si>
    <t>CP Load Factor</t>
  </si>
  <si>
    <t>PTDRM TOTAL</t>
  </si>
  <si>
    <t>Revenue Requirement</t>
  </si>
  <si>
    <t>Per NCP kW</t>
  </si>
  <si>
    <t>Per KWH</t>
  </si>
  <si>
    <t>Per Customer</t>
  </si>
  <si>
    <t>PRODUCTION-TOTAL</t>
  </si>
  <si>
    <t>PRODUCTION-DEMAND</t>
  </si>
  <si>
    <t>PRODUCTION-ENERGY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</si>
  <si>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</si>
  <si>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</si>
  <si>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</si>
  <si>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</si>
  <si>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</si>
  <si>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</si>
  <si>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</si>
  <si>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DISTRIBUTION-SERVICE</t>
  </si>
  <si>
    <t>DISTRIBUTION-METER</t>
  </si>
  <si>
    <t>RETAIL-TOTAL</t>
  </si>
  <si>
    <t>MISC - Total</t>
  </si>
  <si>
    <t>On-Peak</t>
  </si>
  <si>
    <t>kW</t>
  </si>
  <si>
    <t>60m</t>
  </si>
  <si>
    <t>KW</t>
  </si>
  <si>
    <t>KWH</t>
  </si>
  <si>
    <t>BC</t>
  </si>
  <si>
    <t>Customer Charge</t>
  </si>
  <si>
    <t>Demand Charge</t>
  </si>
  <si>
    <t>Energy Charge</t>
  </si>
  <si>
    <t>1 Phase</t>
  </si>
  <si>
    <t>3 Phase</t>
  </si>
  <si>
    <t>kWh</t>
  </si>
  <si>
    <t>Proposed</t>
  </si>
  <si>
    <t>TOU 60 Min</t>
  </si>
  <si>
    <t>TOU  time periods.</t>
  </si>
  <si>
    <t>Price</t>
  </si>
  <si>
    <t>COS Rev</t>
  </si>
  <si>
    <t>Billed Units</t>
  </si>
  <si>
    <t>Revenue</t>
  </si>
  <si>
    <t>Ratio of 1 Phase</t>
  </si>
  <si>
    <t>On-peak ($/kW)*</t>
  </si>
  <si>
    <t>Load Factor - Billed</t>
  </si>
  <si>
    <t>Load Factor- Delivered</t>
  </si>
  <si>
    <t>Delivered</t>
  </si>
  <si>
    <t>Production</t>
  </si>
  <si>
    <t>Export</t>
  </si>
  <si>
    <t>Full</t>
  </si>
  <si>
    <t xml:space="preserve">   October - April  8:00 a.m. to 10:00 p.m., 3:00 p.m. to 8:00 p.m. Monday-Friday, except holidays.</t>
  </si>
  <si>
    <t xml:space="preserve">   May - September 3:00 p.m. to 8:00 p.m., Monday-Friday, except holidays.</t>
  </si>
  <si>
    <t xml:space="preserve">   October - April  8:00 a.m. to 10:00 a.m., 3:00 p.m. to 8:00 p.m. Monday-Friday, except holidays.</t>
  </si>
  <si>
    <t>*On-peak periods with 60 minute interval:</t>
  </si>
  <si>
    <t>Determination of Residential Net Metering Cost of Service</t>
  </si>
  <si>
    <t>At the Same Basis as Rates Set in Docket No. 13-084-184</t>
  </si>
  <si>
    <t>Actual 2015</t>
  </si>
  <si>
    <t>Docket No.</t>
  </si>
  <si>
    <t>Cost of Service Study</t>
  </si>
  <si>
    <t xml:space="preserve"> 13-035-184</t>
  </si>
  <si>
    <t>With Net Metering</t>
  </si>
  <si>
    <t>Residential</t>
  </si>
  <si>
    <t>Broken Out</t>
  </si>
  <si>
    <t>Net Metering as a</t>
  </si>
  <si>
    <t>Sch 1</t>
  </si>
  <si>
    <t>Percentage of</t>
  </si>
  <si>
    <t>Net Metering</t>
  </si>
  <si>
    <t>Row</t>
  </si>
  <si>
    <t>@ Step 2 Revenue</t>
  </si>
  <si>
    <t>Non-Net Metering</t>
  </si>
  <si>
    <t>Overall Residential</t>
  </si>
  <si>
    <t>@ GRC Level</t>
  </si>
  <si>
    <t>Calculation</t>
  </si>
  <si>
    <t>(A)</t>
  </si>
  <si>
    <t>(B)</t>
  </si>
  <si>
    <t>(C)</t>
  </si>
  <si>
    <t>(D)</t>
  </si>
  <si>
    <t>(E)</t>
  </si>
  <si>
    <t>(F)</t>
  </si>
  <si>
    <t>(C) / [(B) + (C)]</t>
  </si>
  <si>
    <t>Change in COS</t>
  </si>
  <si>
    <t>(D) * (A)</t>
  </si>
  <si>
    <t>TOU</t>
  </si>
  <si>
    <t>Non-TOU</t>
  </si>
  <si>
    <t>Removal Costs Related to be Recovered Through an Application Fee</t>
  </si>
  <si>
    <t>Residential Net Metering</t>
  </si>
  <si>
    <t>Administration Cost</t>
  </si>
  <si>
    <t>Initial Setup Customer Service Cost</t>
  </si>
  <si>
    <t>Engineering Cost</t>
  </si>
  <si>
    <t>Total Cost Related to Net Metering Application</t>
  </si>
  <si>
    <t>Application Quantity</t>
  </si>
  <si>
    <t>Cost per Application</t>
  </si>
  <si>
    <t>Total Net Metering Application Fee Revenue</t>
  </si>
  <si>
    <t>Off-Peak kWh (¢\kWh)</t>
  </si>
  <si>
    <t>On-Peak kWh (¢\kWh)*</t>
  </si>
  <si>
    <t>BCA</t>
  </si>
  <si>
    <t>** Customer Charge includes additional revenues from Distribution Poles and Conductor and Distribution Substations.</t>
  </si>
  <si>
    <t>Energy Focused</t>
  </si>
  <si>
    <t>Demand Focused</t>
  </si>
  <si>
    <t>Schedule 5 - Residential Service</t>
  </si>
  <si>
    <t>for Customer Generators</t>
  </si>
  <si>
    <t>Energy Focused with Higher Customer Charge</t>
  </si>
  <si>
    <t>Energy Charges</t>
  </si>
  <si>
    <t>Option 1 - Demand Focused</t>
  </si>
  <si>
    <t>Time-of-Use</t>
  </si>
  <si>
    <t>Option 2 - Energy Focused</t>
  </si>
  <si>
    <t>On-peak kWh (¢/kWh)*</t>
  </si>
  <si>
    <t>Off-peak kWh (¢/kWh)*</t>
  </si>
  <si>
    <t>Proposed Price</t>
  </si>
  <si>
    <t>N/A</t>
  </si>
  <si>
    <t>Direct</t>
  </si>
  <si>
    <t>Filing</t>
  </si>
  <si>
    <t>Revised Rebuttal</t>
  </si>
  <si>
    <t>All kWh (¢/kWh)*</t>
  </si>
  <si>
    <t xml:space="preserve">  October - April: 8:00 a.m. to 10:00 a.m. and 3:00 p.m. to 8:00 p.m.</t>
  </si>
  <si>
    <t xml:space="preserve">  May - September: 3:00 p.m. to 8:00 p.m.</t>
  </si>
  <si>
    <t>*On-peak periods: Monday-Friday (except holidays)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</si>
</sst>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0_);\(#,##0.0000\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0"/>
    <numFmt numFmtId="170" formatCode="0.0"/>
    <numFmt numFmtId="171" formatCode="#,##0.0000"/>
    <numFmt numFmtId="172" formatCode="#,##0;\-#,##0;&quot;-&quot;"/>
    <numFmt numFmtId="173" formatCode="_-* #,##0\ &quot;F&quot;_-;\-* #,##0\ &quot;F&quot;_-;_-* &quot;-&quot;\ &quot;F&quot;_-;_-@_-"/>
    <numFmt numFmtId="174" formatCode="&quot;$&quot;###0;[Red]\(&quot;$&quot;###0\)"/>
    <numFmt numFmtId="175" formatCode="mmmm\ d\,\ yyyy"/>
    <numFmt numFmtId="176" formatCode="0.000%"/>
    <numFmt numFmtId="177" formatCode="########\-###\-###"/>
    <numFmt numFmtId="178" formatCode="#,##0.000;[Red]\-#,##0.000"/>
    <numFmt numFmtId="179" formatCode="_(* #,##0_);[Red]_(* \(#,##0\);_(* &quot;-&quot;_);_(@_)"/>
    <numFmt numFmtId="180" formatCode="#,##0.0_);\(#,##0.0\);\-\ ;"/>
    <numFmt numFmtId="181" formatCode="0.000000"/>
    <numFmt numFmtId="182" formatCode="mmm\ dd\,\ yyyy"/>
    <numFmt numFmtId="183" formatCode="_-* #,##0_-;\-* #,##0_-;_-* &quot;-&quot;_-;_-@_-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&quot;$&quot;#,##0"/>
    <numFmt numFmtId="188" formatCode="0.0000"/>
  </numFmts>
  <fonts count="8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Swiss"/>
      <family val="2"/>
    </font>
    <font>
      <sz val="10"/>
      <name val="SWISS"/>
    </font>
    <font>
      <sz val="10"/>
      <name val="MS Sans Serif"/>
      <family val="2"/>
    </font>
    <font>
      <sz val="7"/>
      <name val="Arial"/>
      <family val="2"/>
    </font>
    <font>
      <sz val="12"/>
      <name val="Arial"/>
      <family val="2"/>
    </font>
    <font>
      <sz val="10"/>
      <color theme="1"/>
      <name val="Calibri"/>
      <family val="2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</font>
    <font>
      <sz val="12"/>
      <color theme="1"/>
      <name val="Times New Roman"/>
      <family val="1"/>
    </font>
    <font>
      <sz val="11"/>
      <color rgb="FF0000FF"/>
      <name val="Calibri"/>
      <family val="2"/>
      <scheme val="minor"/>
    </font>
    <font>
      <sz val="12"/>
      <color rgb="FF0000FF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8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8"/>
      <color theme="1"/>
      <name val="Courier Ne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7">
    <xf numFmtId="0" fontId="0" fillId="0" borderId="0"/>
    <xf numFmtId="164" fontId="4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166" fontId="8" fillId="0" borderId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4" fontId="25" fillId="0" borderId="0"/>
    <xf numFmtId="0" fontId="19" fillId="0" borderId="0"/>
    <xf numFmtId="0" fontId="10" fillId="0" borderId="0">
      <alignment wrapText="1"/>
    </xf>
    <xf numFmtId="0" fontId="12" fillId="0" borderId="0"/>
    <xf numFmtId="0" fontId="4" fillId="0" borderId="0"/>
    <xf numFmtId="41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9" fontId="24" fillId="0" borderId="0"/>
    <xf numFmtId="0" fontId="26" fillId="0" borderId="0"/>
    <xf numFmtId="0" fontId="12" fillId="0" borderId="0"/>
    <xf numFmtId="0" fontId="4" fillId="0" borderId="0"/>
    <xf numFmtId="0" fontId="10" fillId="0" borderId="0"/>
    <xf numFmtId="0" fontId="2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8" fillId="3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/>
    </xf>
    <xf numFmtId="164" fontId="30" fillId="0" borderId="0">
      <alignment horizontal="left"/>
    </xf>
    <xf numFmtId="0" fontId="12" fillId="0" borderId="0"/>
    <xf numFmtId="0" fontId="35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17" borderId="0" applyNumberFormat="0" applyBorder="0" applyAlignment="0" applyProtection="0"/>
    <xf numFmtId="0" fontId="35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19" borderId="0" applyNumberFormat="0" applyBorder="0" applyAlignment="0" applyProtection="0"/>
    <xf numFmtId="0" fontId="35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3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1" fillId="36" borderId="0" applyNumberFormat="0" applyBorder="0" applyAlignment="0" applyProtection="0"/>
    <xf numFmtId="172" fontId="39" fillId="0" borderId="0" applyFill="0" applyBorder="0" applyAlignment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1" fillId="0" borderId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25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" fontId="43" fillId="0" borderId="0"/>
    <xf numFmtId="41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7" fontId="10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4" fontId="48" fillId="0" borderId="0" applyFont="0" applyFill="0" applyBorder="0" applyProtection="0">
      <alignment horizontal="right"/>
    </xf>
    <xf numFmtId="5" fontId="47" fillId="0" borderId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49" fillId="0" borderId="0"/>
    <xf numFmtId="0" fontId="49" fillId="0" borderId="18"/>
    <xf numFmtId="14" fontId="10" fillId="0" borderId="0" applyFont="0" applyFill="0" applyBorder="0" applyAlignment="0" applyProtection="0"/>
    <xf numFmtId="0" fontId="47" fillId="0" borderId="0"/>
    <xf numFmtId="0" fontId="47" fillId="0" borderId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75" fontId="10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7" fillId="0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38" fontId="15" fillId="39" borderId="0" applyNumberFormat="0" applyBorder="0" applyAlignment="0" applyProtection="0"/>
    <xf numFmtId="38" fontId="15" fillId="39" borderId="0" applyNumberFormat="0" applyBorder="0" applyAlignment="0" applyProtection="0"/>
    <xf numFmtId="38" fontId="15" fillId="39" borderId="0" applyNumberFormat="0" applyBorder="0" applyAlignment="0" applyProtection="0"/>
    <xf numFmtId="0" fontId="52" fillId="0" borderId="0"/>
    <xf numFmtId="0" fontId="9" fillId="0" borderId="19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2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10" fillId="0" borderId="0">
      <protection locked="0"/>
    </xf>
    <xf numFmtId="176" fontId="10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0" fontId="15" fillId="40" borderId="13" applyNumberFormat="0" applyBorder="0" applyAlignment="0" applyProtection="0"/>
    <xf numFmtId="10" fontId="15" fillId="40" borderId="13" applyNumberFormat="0" applyBorder="0" applyAlignment="0" applyProtection="0"/>
    <xf numFmtId="10" fontId="15" fillId="40" borderId="13" applyNumberFormat="0" applyBorder="0" applyAlignment="0" applyProtection="0"/>
    <xf numFmtId="0" fontId="56" fillId="0" borderId="0" applyNumberFormat="0" applyFill="0" applyBorder="0" applyAlignment="0">
      <protection locked="0"/>
    </xf>
    <xf numFmtId="0" fontId="56" fillId="0" borderId="0" applyNumberFormat="0" applyFill="0" applyBorder="0" applyAlignment="0">
      <protection locked="0"/>
    </xf>
    <xf numFmtId="38" fontId="57" fillId="0" borderId="0">
      <alignment horizontal="left" wrapText="1"/>
    </xf>
    <xf numFmtId="38" fontId="58" fillId="0" borderId="0">
      <alignment horizontal="left" wrapText="1"/>
    </xf>
    <xf numFmtId="0" fontId="59" fillId="41" borderId="21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42" borderId="0"/>
    <xf numFmtId="0" fontId="61" fillId="43" borderId="0"/>
    <xf numFmtId="0" fontId="11" fillId="44" borderId="12" applyBorder="0"/>
    <xf numFmtId="0" fontId="10" fillId="45" borderId="9" applyNumberFormat="0" applyFont="0" applyBorder="0" applyAlignment="0" applyProtection="0"/>
    <xf numFmtId="177" fontId="10" fillId="0" borderId="0"/>
    <xf numFmtId="17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37" fontId="63" fillId="0" borderId="0" applyNumberFormat="0" applyFill="0" applyBorder="0"/>
    <xf numFmtId="0" fontId="15" fillId="0" borderId="23" applyNumberFormat="0" applyBorder="0" applyAlignment="0"/>
    <xf numFmtId="0" fontId="15" fillId="0" borderId="23" applyNumberFormat="0" applyBorder="0" applyAlignment="0"/>
    <xf numFmtId="0" fontId="15" fillId="0" borderId="23" applyNumberFormat="0" applyBorder="0" applyAlignment="0"/>
    <xf numFmtId="0" fontId="15" fillId="0" borderId="23" applyNumberFormat="0" applyBorder="0" applyAlignment="0"/>
    <xf numFmtId="178" fontId="10" fillId="0" borderId="0"/>
    <xf numFmtId="178" fontId="10" fillId="0" borderId="0"/>
    <xf numFmtId="178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41" fontId="10" fillId="0" borderId="0"/>
    <xf numFmtId="0" fontId="10" fillId="0" borderId="0"/>
    <xf numFmtId="0" fontId="12" fillId="0" borderId="0"/>
    <xf numFmtId="0" fontId="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41" fontId="34" fillId="0" borderId="0"/>
    <xf numFmtId="41" fontId="34" fillId="0" borderId="0"/>
    <xf numFmtId="41" fontId="34" fillId="0" borderId="0"/>
    <xf numFmtId="41" fontId="34" fillId="0" borderId="0"/>
    <xf numFmtId="41" fontId="3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0" fillId="0" borderId="0"/>
    <xf numFmtId="179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47" fillId="0" borderId="0"/>
    <xf numFmtId="0" fontId="10" fillId="47" borderId="24" applyNumberFormat="0" applyFont="0" applyAlignment="0" applyProtection="0"/>
    <xf numFmtId="0" fontId="27" fillId="4" borderId="11" applyNumberFormat="0" applyFont="0" applyAlignment="0" applyProtection="0"/>
    <xf numFmtId="0" fontId="27" fillId="4" borderId="11" applyNumberFormat="0" applyFont="0" applyAlignment="0" applyProtection="0"/>
    <xf numFmtId="0" fontId="27" fillId="4" borderId="11" applyNumberFormat="0" applyFont="0" applyAlignment="0" applyProtection="0"/>
    <xf numFmtId="0" fontId="10" fillId="47" borderId="24" applyNumberFormat="0" applyFont="0" applyAlignment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180" fontId="4" fillId="0" borderId="0" applyFont="0" applyFill="0" applyBorder="0" applyProtection="0"/>
    <xf numFmtId="0" fontId="67" fillId="37" borderId="25" applyNumberFormat="0" applyAlignment="0" applyProtection="0"/>
    <xf numFmtId="0" fontId="67" fillId="37" borderId="25" applyNumberFormat="0" applyAlignment="0" applyProtection="0"/>
    <xf numFmtId="0" fontId="67" fillId="37" borderId="25" applyNumberFormat="0" applyAlignment="0" applyProtection="0"/>
    <xf numFmtId="0" fontId="67" fillId="37" borderId="25" applyNumberFormat="0" applyAlignment="0" applyProtection="0"/>
    <xf numFmtId="0" fontId="67" fillId="37" borderId="25" applyNumberFormat="0" applyAlignment="0" applyProtection="0"/>
    <xf numFmtId="40" fontId="39" fillId="48" borderId="0">
      <alignment horizontal="right"/>
    </xf>
    <xf numFmtId="0" fontId="28" fillId="48" borderId="0">
      <alignment horizontal="left"/>
    </xf>
    <xf numFmtId="12" fontId="9" fillId="49" borderId="3">
      <alignment horizontal="left"/>
    </xf>
    <xf numFmtId="0" fontId="47" fillId="0" borderId="0"/>
    <xf numFmtId="0" fontId="47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9" fillId="0" borderId="0"/>
    <xf numFmtId="0" fontId="49" fillId="0" borderId="0"/>
    <xf numFmtId="4" fontId="28" fillId="46" borderId="26" applyNumberFormat="0" applyProtection="0">
      <alignment vertical="center"/>
    </xf>
    <xf numFmtId="4" fontId="70" fillId="50" borderId="26" applyNumberFormat="0" applyProtection="0">
      <alignment vertical="center"/>
    </xf>
    <xf numFmtId="4" fontId="28" fillId="50" borderId="26" applyNumberFormat="0" applyProtection="0">
      <alignment vertical="center"/>
    </xf>
    <xf numFmtId="4" fontId="28" fillId="50" borderId="26" applyNumberFormat="0" applyProtection="0">
      <alignment horizontal="left" vertical="center" indent="1"/>
    </xf>
    <xf numFmtId="4" fontId="28" fillId="50" borderId="26" applyNumberFormat="0" applyProtection="0">
      <alignment horizontal="left" vertical="center" indent="1"/>
    </xf>
    <xf numFmtId="4" fontId="28" fillId="50" borderId="26" applyNumberFormat="0" applyProtection="0">
      <alignment horizontal="left" vertical="center" indent="1"/>
    </xf>
    <xf numFmtId="4" fontId="28" fillId="50" borderId="26" applyNumberFormat="0" applyProtection="0">
      <alignment horizontal="left" vertical="center" indent="1"/>
    </xf>
    <xf numFmtId="4" fontId="28" fillId="50" borderId="26" applyNumberFormat="0" applyProtection="0">
      <alignment horizontal="left" vertical="center" indent="1"/>
    </xf>
    <xf numFmtId="4" fontId="28" fillId="50" borderId="26" applyNumberFormat="0" applyProtection="0">
      <alignment horizontal="left" vertical="center" indent="1"/>
    </xf>
    <xf numFmtId="0" fontId="28" fillId="50" borderId="26" applyNumberFormat="0" applyProtection="0">
      <alignment horizontal="left" vertical="top" indent="1"/>
    </xf>
    <xf numFmtId="4" fontId="28" fillId="3" borderId="26" applyNumberFormat="0" applyProtection="0"/>
    <xf numFmtId="4" fontId="28" fillId="3" borderId="26" applyNumberFormat="0" applyProtection="0"/>
    <xf numFmtId="4" fontId="28" fillId="3" borderId="26" applyNumberFormat="0" applyProtection="0"/>
    <xf numFmtId="4" fontId="28" fillId="3" borderId="26" applyNumberFormat="0" applyProtection="0"/>
    <xf numFmtId="4" fontId="28" fillId="3" borderId="26" applyNumberFormat="0" applyProtection="0"/>
    <xf numFmtId="4" fontId="28" fillId="3" borderId="26" applyNumberFormat="0" applyProtection="0"/>
    <xf numFmtId="4" fontId="39" fillId="18" borderId="26" applyNumberFormat="0" applyProtection="0">
      <alignment horizontal="right" vertical="center"/>
    </xf>
    <xf numFmtId="4" fontId="39" fillId="24" borderId="26" applyNumberFormat="0" applyProtection="0">
      <alignment horizontal="right" vertical="center"/>
    </xf>
    <xf numFmtId="4" fontId="39" fillId="32" borderId="26" applyNumberFormat="0" applyProtection="0">
      <alignment horizontal="right" vertical="center"/>
    </xf>
    <xf numFmtId="4" fontId="39" fillId="26" borderId="26" applyNumberFormat="0" applyProtection="0">
      <alignment horizontal="right" vertical="center"/>
    </xf>
    <xf numFmtId="4" fontId="39" fillId="30" borderId="26" applyNumberFormat="0" applyProtection="0">
      <alignment horizontal="right" vertical="center"/>
    </xf>
    <xf numFmtId="4" fontId="39" fillId="34" borderId="26" applyNumberFormat="0" applyProtection="0">
      <alignment horizontal="right" vertical="center"/>
    </xf>
    <xf numFmtId="4" fontId="39" fillId="33" borderId="26" applyNumberFormat="0" applyProtection="0">
      <alignment horizontal="right" vertical="center"/>
    </xf>
    <xf numFmtId="4" fontId="39" fillId="51" borderId="26" applyNumberFormat="0" applyProtection="0">
      <alignment horizontal="right" vertical="center"/>
    </xf>
    <xf numFmtId="4" fontId="39" fillId="25" borderId="26" applyNumberFormat="0" applyProtection="0">
      <alignment horizontal="right" vertical="center"/>
    </xf>
    <xf numFmtId="4" fontId="28" fillId="52" borderId="27" applyNumberFormat="0" applyProtection="0">
      <alignment horizontal="left" vertical="center" indent="1"/>
    </xf>
    <xf numFmtId="4" fontId="28" fillId="52" borderId="27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indent="1"/>
    </xf>
    <xf numFmtId="4" fontId="39" fillId="53" borderId="0" applyNumberFormat="0" applyProtection="0">
      <alignment horizontal="left" indent="1"/>
    </xf>
    <xf numFmtId="4" fontId="39" fillId="53" borderId="0" applyNumberFormat="0" applyProtection="0">
      <alignment horizontal="left" indent="1"/>
    </xf>
    <xf numFmtId="4" fontId="39" fillId="53" borderId="0" applyNumberFormat="0" applyProtection="0">
      <alignment horizontal="left" indent="1"/>
    </xf>
    <xf numFmtId="4" fontId="39" fillId="53" borderId="0" applyNumberFormat="0" applyProtection="0">
      <alignment horizontal="left" indent="1"/>
    </xf>
    <xf numFmtId="4" fontId="39" fillId="53" borderId="0" applyNumberFormat="0" applyProtection="0">
      <alignment horizontal="left" indent="1"/>
    </xf>
    <xf numFmtId="4" fontId="71" fillId="54" borderId="0" applyNumberFormat="0" applyProtection="0">
      <alignment horizontal="left" vertical="center" indent="1"/>
    </xf>
    <xf numFmtId="4" fontId="71" fillId="54" borderId="0" applyNumberFormat="0" applyProtection="0">
      <alignment horizontal="left" vertical="center" indent="1"/>
    </xf>
    <xf numFmtId="4" fontId="71" fillId="54" borderId="0" applyNumberFormat="0" applyProtection="0">
      <alignment horizontal="left" vertical="center" indent="1"/>
    </xf>
    <xf numFmtId="4" fontId="71" fillId="54" borderId="0" applyNumberFormat="0" applyProtection="0">
      <alignment horizontal="left" vertical="center" indent="1"/>
    </xf>
    <xf numFmtId="4" fontId="71" fillId="54" borderId="0" applyNumberFormat="0" applyProtection="0">
      <alignment horizontal="left" vertical="center" indent="1"/>
    </xf>
    <xf numFmtId="4" fontId="39" fillId="55" borderId="26" applyNumberFormat="0" applyProtection="0">
      <alignment horizontal="right" vertical="center"/>
    </xf>
    <xf numFmtId="4" fontId="72" fillId="0" borderId="0" applyNumberFormat="0" applyProtection="0">
      <alignment horizontal="left" vertical="center" indent="1"/>
    </xf>
    <xf numFmtId="4" fontId="73" fillId="56" borderId="0" applyNumberFormat="0" applyProtection="0">
      <alignment horizontal="left" indent="1"/>
    </xf>
    <xf numFmtId="4" fontId="73" fillId="56" borderId="0" applyNumberFormat="0" applyProtection="0">
      <alignment horizontal="left" indent="1"/>
    </xf>
    <xf numFmtId="4" fontId="73" fillId="56" borderId="0" applyNumberFormat="0" applyProtection="0">
      <alignment horizontal="left" indent="1"/>
    </xf>
    <xf numFmtId="4" fontId="73" fillId="56" borderId="0" applyNumberFormat="0" applyProtection="0">
      <alignment horizontal="left" indent="1"/>
    </xf>
    <xf numFmtId="4" fontId="73" fillId="56" borderId="0" applyNumberFormat="0" applyProtection="0">
      <alignment horizontal="left" indent="1"/>
    </xf>
    <xf numFmtId="4" fontId="73" fillId="56" borderId="0" applyNumberFormat="0" applyProtection="0">
      <alignment horizontal="left" indent="1"/>
    </xf>
    <xf numFmtId="4" fontId="73" fillId="56" borderId="0" applyNumberFormat="0" applyProtection="0">
      <alignment horizontal="left" indent="1"/>
    </xf>
    <xf numFmtId="4" fontId="74" fillId="0" borderId="0" applyNumberFormat="0" applyProtection="0">
      <alignment horizontal="left" vertical="center" indent="1"/>
    </xf>
    <xf numFmtId="4" fontId="74" fillId="57" borderId="0" applyNumberFormat="0" applyProtection="0"/>
    <xf numFmtId="4" fontId="74" fillId="57" borderId="0" applyNumberFormat="0" applyProtection="0"/>
    <xf numFmtId="4" fontId="74" fillId="57" borderId="0" applyNumberFormat="0" applyProtection="0"/>
    <xf numFmtId="4" fontId="74" fillId="57" borderId="0" applyNumberFormat="0" applyProtection="0"/>
    <xf numFmtId="4" fontId="74" fillId="57" borderId="0" applyNumberFormat="0" applyProtection="0"/>
    <xf numFmtId="4" fontId="74" fillId="57" borderId="0" applyNumberFormat="0" applyProtection="0"/>
    <xf numFmtId="4" fontId="74" fillId="57" borderId="0" applyNumberFormat="0" applyProtection="0"/>
    <xf numFmtId="0" fontId="10" fillId="54" borderId="26" applyNumberFormat="0" applyProtection="0">
      <alignment horizontal="left" vertical="center" indent="1"/>
    </xf>
    <xf numFmtId="0" fontId="10" fillId="54" borderId="26" applyNumberFormat="0" applyProtection="0">
      <alignment horizontal="left" vertical="center" indent="1"/>
    </xf>
    <xf numFmtId="0" fontId="10" fillId="54" borderId="26" applyNumberFormat="0" applyProtection="0">
      <alignment horizontal="left" vertical="center" indent="1"/>
    </xf>
    <xf numFmtId="0" fontId="10" fillId="54" borderId="26" applyNumberFormat="0" applyProtection="0">
      <alignment horizontal="left" vertical="center" indent="1"/>
    </xf>
    <xf numFmtId="0" fontId="10" fillId="54" borderId="26" applyNumberFormat="0" applyProtection="0">
      <alignment horizontal="left" vertical="center" indent="1"/>
    </xf>
    <xf numFmtId="0" fontId="10" fillId="54" borderId="26" applyNumberFormat="0" applyProtection="0">
      <alignment horizontal="left" vertical="center" indent="1"/>
    </xf>
    <xf numFmtId="0" fontId="10" fillId="54" borderId="26" applyNumberFormat="0" applyProtection="0">
      <alignment horizontal="left" vertical="top" indent="1"/>
    </xf>
    <xf numFmtId="0" fontId="10" fillId="54" borderId="26" applyNumberFormat="0" applyProtection="0">
      <alignment horizontal="left" vertical="top" indent="1"/>
    </xf>
    <xf numFmtId="0" fontId="10" fillId="54" borderId="26" applyNumberFormat="0" applyProtection="0">
      <alignment horizontal="left" vertical="top" indent="1"/>
    </xf>
    <xf numFmtId="0" fontId="10" fillId="54" borderId="26" applyNumberFormat="0" applyProtection="0">
      <alignment horizontal="left" vertical="top" indent="1"/>
    </xf>
    <xf numFmtId="0" fontId="10" fillId="54" borderId="26" applyNumberFormat="0" applyProtection="0">
      <alignment horizontal="left" vertical="top" indent="1"/>
    </xf>
    <xf numFmtId="0" fontId="10" fillId="54" borderId="26" applyNumberFormat="0" applyProtection="0">
      <alignment horizontal="left" vertical="top" indent="1"/>
    </xf>
    <xf numFmtId="0" fontId="10" fillId="3" borderId="26" applyNumberFormat="0" applyProtection="0">
      <alignment horizontal="left" vertical="center" indent="1"/>
    </xf>
    <xf numFmtId="0" fontId="10" fillId="3" borderId="26" applyNumberFormat="0" applyProtection="0">
      <alignment horizontal="left" vertical="center" indent="1"/>
    </xf>
    <xf numFmtId="0" fontId="10" fillId="3" borderId="26" applyNumberFormat="0" applyProtection="0">
      <alignment horizontal="left" vertical="center" indent="1"/>
    </xf>
    <xf numFmtId="0" fontId="10" fillId="3" borderId="26" applyNumberFormat="0" applyProtection="0">
      <alignment horizontal="left" vertical="center" indent="1"/>
    </xf>
    <xf numFmtId="0" fontId="10" fillId="3" borderId="26" applyNumberFormat="0" applyProtection="0">
      <alignment horizontal="left" vertical="center" indent="1"/>
    </xf>
    <xf numFmtId="0" fontId="10" fillId="3" borderId="26" applyNumberFormat="0" applyProtection="0">
      <alignment horizontal="left" vertical="center" indent="1"/>
    </xf>
    <xf numFmtId="0" fontId="10" fillId="3" borderId="26" applyNumberFormat="0" applyProtection="0">
      <alignment horizontal="left" vertical="top" indent="1"/>
    </xf>
    <xf numFmtId="0" fontId="10" fillId="3" borderId="26" applyNumberFormat="0" applyProtection="0">
      <alignment horizontal="left" vertical="top" indent="1"/>
    </xf>
    <xf numFmtId="0" fontId="10" fillId="3" borderId="26" applyNumberFormat="0" applyProtection="0">
      <alignment horizontal="left" vertical="top" indent="1"/>
    </xf>
    <xf numFmtId="0" fontId="10" fillId="3" borderId="26" applyNumberFormat="0" applyProtection="0">
      <alignment horizontal="left" vertical="top" indent="1"/>
    </xf>
    <xf numFmtId="0" fontId="10" fillId="3" borderId="26" applyNumberFormat="0" applyProtection="0">
      <alignment horizontal="left" vertical="top" indent="1"/>
    </xf>
    <xf numFmtId="0" fontId="10" fillId="3" borderId="26" applyNumberFormat="0" applyProtection="0">
      <alignment horizontal="left" vertical="top" indent="1"/>
    </xf>
    <xf numFmtId="0" fontId="10" fillId="58" borderId="26" applyNumberFormat="0" applyProtection="0">
      <alignment horizontal="left" vertical="center" indent="1"/>
    </xf>
    <xf numFmtId="0" fontId="10" fillId="58" borderId="26" applyNumberFormat="0" applyProtection="0">
      <alignment horizontal="left" vertical="center" indent="1"/>
    </xf>
    <xf numFmtId="0" fontId="10" fillId="58" borderId="26" applyNumberFormat="0" applyProtection="0">
      <alignment horizontal="left" vertical="center" indent="1"/>
    </xf>
    <xf numFmtId="0" fontId="10" fillId="58" borderId="26" applyNumberFormat="0" applyProtection="0">
      <alignment horizontal="left" vertical="center" indent="1"/>
    </xf>
    <xf numFmtId="0" fontId="10" fillId="58" borderId="26" applyNumberFormat="0" applyProtection="0">
      <alignment horizontal="left" vertical="center" indent="1"/>
    </xf>
    <xf numFmtId="0" fontId="10" fillId="58" borderId="26" applyNumberFormat="0" applyProtection="0">
      <alignment horizontal="left" vertical="center" indent="1"/>
    </xf>
    <xf numFmtId="0" fontId="10" fillId="58" borderId="26" applyNumberFormat="0" applyProtection="0">
      <alignment horizontal="left" vertical="top" indent="1"/>
    </xf>
    <xf numFmtId="0" fontId="10" fillId="58" borderId="26" applyNumberFormat="0" applyProtection="0">
      <alignment horizontal="left" vertical="top" indent="1"/>
    </xf>
    <xf numFmtId="0" fontId="10" fillId="58" borderId="26" applyNumberFormat="0" applyProtection="0">
      <alignment horizontal="left" vertical="top" indent="1"/>
    </xf>
    <xf numFmtId="0" fontId="10" fillId="58" borderId="26" applyNumberFormat="0" applyProtection="0">
      <alignment horizontal="left" vertical="top" indent="1"/>
    </xf>
    <xf numFmtId="0" fontId="10" fillId="58" borderId="26" applyNumberFormat="0" applyProtection="0">
      <alignment horizontal="left" vertical="top" indent="1"/>
    </xf>
    <xf numFmtId="0" fontId="10" fillId="58" borderId="26" applyNumberFormat="0" applyProtection="0">
      <alignment horizontal="left" vertical="top" indent="1"/>
    </xf>
    <xf numFmtId="0" fontId="10" fillId="59" borderId="26" applyNumberFormat="0" applyProtection="0">
      <alignment horizontal="left" vertical="center" indent="1"/>
    </xf>
    <xf numFmtId="0" fontId="10" fillId="59" borderId="26" applyNumberFormat="0" applyProtection="0">
      <alignment horizontal="left" vertical="center" indent="1"/>
    </xf>
    <xf numFmtId="0" fontId="10" fillId="59" borderId="26" applyNumberFormat="0" applyProtection="0">
      <alignment horizontal="left" vertical="center" indent="1"/>
    </xf>
    <xf numFmtId="0" fontId="10" fillId="59" borderId="26" applyNumberFormat="0" applyProtection="0">
      <alignment horizontal="left" vertical="center" indent="1"/>
    </xf>
    <xf numFmtId="0" fontId="10" fillId="59" borderId="26" applyNumberFormat="0" applyProtection="0">
      <alignment horizontal="left" vertical="center" indent="1"/>
    </xf>
    <xf numFmtId="0" fontId="10" fillId="59" borderId="26" applyNumberFormat="0" applyProtection="0">
      <alignment horizontal="left" vertical="center" indent="1"/>
    </xf>
    <xf numFmtId="0" fontId="10" fillId="59" borderId="26" applyNumberFormat="0" applyProtection="0">
      <alignment horizontal="left" vertical="top" indent="1"/>
    </xf>
    <xf numFmtId="0" fontId="10" fillId="59" borderId="26" applyNumberFormat="0" applyProtection="0">
      <alignment horizontal="left" vertical="top" indent="1"/>
    </xf>
    <xf numFmtId="0" fontId="10" fillId="59" borderId="26" applyNumberFormat="0" applyProtection="0">
      <alignment horizontal="left" vertical="top" indent="1"/>
    </xf>
    <xf numFmtId="0" fontId="10" fillId="59" borderId="26" applyNumberFormat="0" applyProtection="0">
      <alignment horizontal="left" vertical="top" indent="1"/>
    </xf>
    <xf numFmtId="0" fontId="10" fillId="59" borderId="26" applyNumberFormat="0" applyProtection="0">
      <alignment horizontal="left" vertical="top" indent="1"/>
    </xf>
    <xf numFmtId="0" fontId="10" fillId="59" borderId="26" applyNumberFormat="0" applyProtection="0">
      <alignment horizontal="left" vertical="top" indent="1"/>
    </xf>
    <xf numFmtId="4" fontId="39" fillId="40" borderId="26" applyNumberFormat="0" applyProtection="0">
      <alignment vertical="center"/>
    </xf>
    <xf numFmtId="4" fontId="75" fillId="40" borderId="26" applyNumberFormat="0" applyProtection="0">
      <alignment vertical="center"/>
    </xf>
    <xf numFmtId="4" fontId="39" fillId="40" borderId="26" applyNumberFormat="0" applyProtection="0">
      <alignment horizontal="left" vertical="center" indent="1"/>
    </xf>
    <xf numFmtId="0" fontId="39" fillId="40" borderId="26" applyNumberFormat="0" applyProtection="0">
      <alignment horizontal="left" vertical="top" indent="1"/>
    </xf>
    <xf numFmtId="4" fontId="39" fillId="48" borderId="28" applyNumberFormat="0" applyProtection="0">
      <alignment horizontal="right" vertical="center"/>
    </xf>
    <xf numFmtId="4" fontId="39" fillId="0" borderId="26" applyNumberFormat="0" applyProtection="0">
      <alignment horizontal="right" vertical="center"/>
    </xf>
    <xf numFmtId="4" fontId="39" fillId="0" borderId="26" applyNumberFormat="0" applyProtection="0">
      <alignment horizontal="right" vertical="center"/>
    </xf>
    <xf numFmtId="4" fontId="39" fillId="0" borderId="26" applyNumberFormat="0" applyProtection="0">
      <alignment horizontal="right" vertical="center"/>
    </xf>
    <xf numFmtId="4" fontId="39" fillId="0" borderId="26" applyNumberFormat="0" applyProtection="0">
      <alignment horizontal="right" vertical="center"/>
    </xf>
    <xf numFmtId="4" fontId="39" fillId="0" borderId="26" applyNumberFormat="0" applyProtection="0">
      <alignment horizontal="right" vertical="center"/>
    </xf>
    <xf numFmtId="4" fontId="39" fillId="0" borderId="26" applyNumberFormat="0" applyProtection="0">
      <alignment horizontal="right" vertical="center"/>
    </xf>
    <xf numFmtId="4" fontId="75" fillId="53" borderId="26" applyNumberFormat="0" applyProtection="0">
      <alignment horizontal="right" vertical="center"/>
    </xf>
    <xf numFmtId="4" fontId="39" fillId="55" borderId="26" applyNumberFormat="0" applyProtection="0">
      <alignment horizontal="left" vertical="center" indent="1"/>
    </xf>
    <xf numFmtId="4" fontId="39" fillId="0" borderId="26" applyNumberFormat="0" applyProtection="0">
      <alignment horizontal="left" vertical="center" indent="1"/>
    </xf>
    <xf numFmtId="4" fontId="39" fillId="0" borderId="26" applyNumberFormat="0" applyProtection="0">
      <alignment horizontal="left" vertical="center" indent="1"/>
    </xf>
    <xf numFmtId="4" fontId="39" fillId="0" borderId="26" applyNumberFormat="0" applyProtection="0">
      <alignment horizontal="left" vertical="center" indent="1"/>
    </xf>
    <xf numFmtId="4" fontId="39" fillId="0" borderId="26" applyNumberFormat="0" applyProtection="0">
      <alignment horizontal="left" vertical="center" indent="1"/>
    </xf>
    <xf numFmtId="4" fontId="39" fillId="0" borderId="26" applyNumberFormat="0" applyProtection="0">
      <alignment horizontal="left" vertical="center" indent="1"/>
    </xf>
    <xf numFmtId="4" fontId="39" fillId="0" borderId="26" applyNumberFormat="0" applyProtection="0">
      <alignment horizontal="left" vertical="center" indent="1"/>
    </xf>
    <xf numFmtId="0" fontId="39" fillId="3" borderId="26" applyNumberFormat="0" applyProtection="0">
      <alignment horizontal="center" vertical="top"/>
    </xf>
    <xf numFmtId="0" fontId="39" fillId="3" borderId="26" applyNumberFormat="0" applyProtection="0">
      <alignment horizontal="left" vertical="top"/>
    </xf>
    <xf numFmtId="0" fontId="39" fillId="3" borderId="26" applyNumberFormat="0" applyProtection="0">
      <alignment horizontal="left" vertical="top"/>
    </xf>
    <xf numFmtId="0" fontId="39" fillId="3" borderId="26" applyNumberFormat="0" applyProtection="0">
      <alignment horizontal="left" vertical="top"/>
    </xf>
    <xf numFmtId="0" fontId="39" fillId="3" borderId="26" applyNumberFormat="0" applyProtection="0">
      <alignment horizontal="left" vertical="top"/>
    </xf>
    <xf numFmtId="0" fontId="39" fillId="3" borderId="26" applyNumberFormat="0" applyProtection="0">
      <alignment horizontal="left" vertical="top"/>
    </xf>
    <xf numFmtId="0" fontId="39" fillId="3" borderId="26" applyNumberFormat="0" applyProtection="0">
      <alignment horizontal="left" vertical="top"/>
    </xf>
    <xf numFmtId="4" fontId="76" fillId="60" borderId="0" applyNumberFormat="0" applyProtection="0">
      <alignment horizontal="left"/>
    </xf>
    <xf numFmtId="4" fontId="76" fillId="60" borderId="0" applyNumberFormat="0" applyProtection="0">
      <alignment horizontal="left"/>
    </xf>
    <xf numFmtId="4" fontId="76" fillId="60" borderId="0" applyNumberFormat="0" applyProtection="0">
      <alignment horizontal="left"/>
    </xf>
    <xf numFmtId="4" fontId="76" fillId="60" borderId="0" applyNumberFormat="0" applyProtection="0">
      <alignment horizontal="left"/>
    </xf>
    <xf numFmtId="4" fontId="76" fillId="60" borderId="0" applyNumberFormat="0" applyProtection="0">
      <alignment horizontal="left"/>
    </xf>
    <xf numFmtId="4" fontId="76" fillId="60" borderId="0" applyNumberFormat="0" applyProtection="0">
      <alignment horizontal="left"/>
    </xf>
    <xf numFmtId="4" fontId="76" fillId="60" borderId="0" applyNumberFormat="0" applyProtection="0">
      <alignment horizontal="left"/>
    </xf>
    <xf numFmtId="4" fontId="77" fillId="53" borderId="26" applyNumberFormat="0" applyProtection="0">
      <alignment horizontal="right" vertical="center"/>
    </xf>
    <xf numFmtId="37" fontId="23" fillId="61" borderId="0" applyNumberFormat="0" applyFont="0" applyBorder="0" applyAlignment="0" applyProtection="0"/>
    <xf numFmtId="0" fontId="78" fillId="0" borderId="0" applyNumberFormat="0" applyFill="0" applyBorder="0" applyAlignment="0" applyProtection="0"/>
    <xf numFmtId="171" fontId="10" fillId="0" borderId="14">
      <alignment horizontal="justify" vertical="top" wrapText="1"/>
    </xf>
    <xf numFmtId="171" fontId="10" fillId="0" borderId="14">
      <alignment horizontal="justify" vertical="top" wrapText="1"/>
    </xf>
    <xf numFmtId="171" fontId="10" fillId="0" borderId="14">
      <alignment horizontal="justify" vertical="top" wrapText="1"/>
    </xf>
    <xf numFmtId="0" fontId="79" fillId="62" borderId="29"/>
    <xf numFmtId="181" fontId="10" fillId="0" borderId="0">
      <alignment horizontal="left" wrapText="1"/>
    </xf>
    <xf numFmtId="2" fontId="10" fillId="0" borderId="0" applyFill="0" applyBorder="0" applyProtection="0">
      <alignment horizontal="right"/>
    </xf>
    <xf numFmtId="14" fontId="80" fillId="63" borderId="30" applyProtection="0">
      <alignment horizontal="right"/>
    </xf>
    <xf numFmtId="0" fontId="80" fillId="0" borderId="0" applyNumberFormat="0" applyFill="0" applyBorder="0" applyProtection="0">
      <alignment horizontal="left"/>
    </xf>
    <xf numFmtId="182" fontId="10" fillId="0" borderId="0" applyFill="0" applyBorder="0" applyAlignment="0" applyProtection="0">
      <alignment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49" fillId="0" borderId="18"/>
    <xf numFmtId="38" fontId="10" fillId="0" borderId="0">
      <alignment horizontal="left" wrapText="1"/>
    </xf>
    <xf numFmtId="0" fontId="81" fillId="64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13">
      <alignment horizontal="center" vertical="center" wrapText="1"/>
    </xf>
    <xf numFmtId="0" fontId="11" fillId="0" borderId="13">
      <alignment horizontal="center" vertical="center" wrapText="1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7" fillId="0" borderId="31"/>
    <xf numFmtId="0" fontId="59" fillId="0" borderId="32"/>
    <xf numFmtId="0" fontId="59" fillId="0" borderId="18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47" fillId="0" borderId="33"/>
    <xf numFmtId="38" fontId="39" fillId="0" borderId="15" applyFill="0" applyBorder="0" applyAlignment="0" applyProtection="0">
      <protection locked="0"/>
    </xf>
    <xf numFmtId="37" fontId="15" fillId="50" borderId="0" applyNumberFormat="0" applyBorder="0" applyAlignment="0" applyProtection="0"/>
    <xf numFmtId="37" fontId="15" fillId="50" borderId="0" applyNumberFormat="0" applyBorder="0" applyAlignment="0" applyProtection="0"/>
    <xf numFmtId="37" fontId="15" fillId="50" borderId="0" applyNumberFormat="0" applyBorder="0" applyAlignment="0" applyProtection="0"/>
    <xf numFmtId="37" fontId="15" fillId="50" borderId="0" applyNumberFormat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50" borderId="0" applyNumberFormat="0" applyBorder="0" applyAlignment="0" applyProtection="0"/>
    <xf numFmtId="3" fontId="82" fillId="65" borderId="34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164" fontId="4" fillId="0" borderId="0" xfId="1" applyFill="1" applyBorder="1"/>
    <xf numFmtId="37" fontId="6" fillId="0" borderId="0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0" xfId="0" applyNumberFormat="1" applyFont="1" applyAlignment="1">
      <alignment horizontal="center"/>
    </xf>
    <xf numFmtId="3" fontId="0" fillId="0" borderId="0" xfId="0" applyNumberFormat="1" applyAlignment="1"/>
    <xf numFmtId="3" fontId="0" fillId="0" borderId="0" xfId="0" applyNumberFormat="1" applyAlignment="1">
      <alignment wrapText="1"/>
    </xf>
    <xf numFmtId="1" fontId="11" fillId="0" borderId="1" xfId="0" applyNumberFormat="1" applyFont="1" applyBorder="1" applyAlignment="1">
      <alignment horizontal="center"/>
    </xf>
    <xf numFmtId="3" fontId="0" fillId="0" borderId="1" xfId="0" applyNumberFormat="1" applyBorder="1" applyAlignment="1"/>
    <xf numFmtId="3" fontId="11" fillId="0" borderId="2" xfId="0" applyNumberFormat="1" applyFont="1" applyBorder="1" applyAlignment="1">
      <alignment horizontal="center"/>
    </xf>
    <xf numFmtId="3" fontId="0" fillId="0" borderId="2" xfId="0" applyNumberFormat="1" applyBorder="1" applyAlignment="1"/>
    <xf numFmtId="1" fontId="11" fillId="0" borderId="0" xfId="0" applyNumberFormat="1" applyFont="1" applyFill="1"/>
    <xf numFmtId="0" fontId="10" fillId="0" borderId="0" xfId="0" applyFont="1" applyFill="1"/>
    <xf numFmtId="37" fontId="11" fillId="0" borderId="0" xfId="0" applyNumberFormat="1" applyFont="1" applyFill="1" applyAlignment="1" applyProtection="1">
      <alignment horizontal="centerContinuous"/>
    </xf>
    <xf numFmtId="1" fontId="11" fillId="0" borderId="0" xfId="0" applyNumberFormat="1" applyFont="1" applyFill="1" applyAlignment="1">
      <alignment horizontal="centerContinuous"/>
    </xf>
    <xf numFmtId="1" fontId="13" fillId="0" borderId="0" xfId="0" quotePrefix="1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Continuous"/>
    </xf>
    <xf numFmtId="1" fontId="15" fillId="0" borderId="0" xfId="0" applyNumberFormat="1" applyFont="1" applyFill="1" applyAlignment="1">
      <alignment horizontal="centerContinuous"/>
    </xf>
    <xf numFmtId="1" fontId="16" fillId="0" borderId="0" xfId="0" applyNumberFormat="1" applyFont="1" applyFill="1" applyBorder="1"/>
    <xf numFmtId="1" fontId="10" fillId="0" borderId="0" xfId="0" applyNumberFormat="1" applyFont="1" applyFill="1"/>
    <xf numFmtId="1" fontId="10" fillId="0" borderId="0" xfId="0" quotePrefix="1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left"/>
    </xf>
    <xf numFmtId="1" fontId="16" fillId="0" borderId="0" xfId="0" applyNumberFormat="1" applyFont="1" applyFill="1"/>
    <xf numFmtId="1" fontId="10" fillId="0" borderId="0" xfId="0" applyNumberFormat="1" applyFont="1" applyFill="1" applyBorder="1"/>
    <xf numFmtId="1" fontId="15" fillId="0" borderId="0" xfId="0" applyNumberFormat="1" applyFont="1" applyFill="1"/>
    <xf numFmtId="0" fontId="0" fillId="0" borderId="1" xfId="0" applyBorder="1" applyAlignment="1">
      <alignment horizontal="centerContinuous"/>
    </xf>
    <xf numFmtId="0" fontId="1" fillId="0" borderId="7" xfId="0" applyFont="1" applyBorder="1" applyAlignment="1">
      <alignment horizontal="centerContinuous" wrapText="1"/>
    </xf>
    <xf numFmtId="3" fontId="0" fillId="0" borderId="6" xfId="0" applyNumberFormat="1" applyBorder="1" applyAlignment="1"/>
    <xf numFmtId="0" fontId="9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Continuous" wrapText="1"/>
    </xf>
    <xf numFmtId="9" fontId="1" fillId="0" borderId="7" xfId="0" applyNumberFormat="1" applyFont="1" applyBorder="1" applyAlignment="1">
      <alignment horizontal="centerContinuous" wrapText="1"/>
    </xf>
    <xf numFmtId="9" fontId="1" fillId="0" borderId="10" xfId="0" applyNumberFormat="1" applyFont="1" applyBorder="1" applyAlignment="1">
      <alignment horizontal="centerContinuous" wrapText="1"/>
    </xf>
    <xf numFmtId="9" fontId="11" fillId="0" borderId="3" xfId="0" applyNumberFormat="1" applyFont="1" applyBorder="1" applyAlignment="1">
      <alignment horizontal="center"/>
    </xf>
    <xf numFmtId="9" fontId="0" fillId="0" borderId="0" xfId="0" applyNumberFormat="1" applyAlignment="1"/>
    <xf numFmtId="9" fontId="0" fillId="0" borderId="1" xfId="0" applyNumberFormat="1" applyBorder="1" applyAlignment="1"/>
    <xf numFmtId="9" fontId="0" fillId="0" borderId="2" xfId="0" applyNumberFormat="1" applyBorder="1" applyAlignment="1"/>
    <xf numFmtId="37" fontId="33" fillId="0" borderId="0" xfId="1" applyNumberFormat="1" applyFont="1" applyFill="1" applyProtection="1"/>
    <xf numFmtId="0" fontId="0" fillId="0" borderId="0" xfId="0" applyBorder="1" applyAlignment="1">
      <alignment horizontal="centerContinuous"/>
    </xf>
    <xf numFmtId="164" fontId="7" fillId="0" borderId="0" xfId="1" applyFont="1" applyFill="1" applyBorder="1" applyAlignment="1">
      <alignment horizontal="centerContinuous"/>
    </xf>
    <xf numFmtId="0" fontId="0" fillId="0" borderId="0" xfId="0" applyAlignment="1">
      <alignment horizontal="left"/>
    </xf>
    <xf numFmtId="164" fontId="5" fillId="0" borderId="0" xfId="1" applyFont="1" applyFill="1" applyBorder="1"/>
    <xf numFmtId="7" fontId="5" fillId="0" borderId="0" xfId="1" applyNumberFormat="1" applyFont="1" applyFill="1" applyBorder="1" applyProtection="1">
      <protection locked="0"/>
    </xf>
    <xf numFmtId="3" fontId="32" fillId="0" borderId="0" xfId="0" applyNumberFormat="1" applyFont="1" applyAlignment="1"/>
    <xf numFmtId="3" fontId="32" fillId="0" borderId="9" xfId="0" applyNumberFormat="1" applyFont="1" applyBorder="1" applyAlignment="1"/>
    <xf numFmtId="3" fontId="32" fillId="0" borderId="1" xfId="0" applyNumberFormat="1" applyFont="1" applyBorder="1" applyAlignment="1"/>
    <xf numFmtId="3" fontId="32" fillId="0" borderId="7" xfId="0" applyNumberFormat="1" applyFont="1" applyBorder="1" applyAlignment="1"/>
    <xf numFmtId="181" fontId="0" fillId="0" borderId="0" xfId="0" applyNumberFormat="1"/>
    <xf numFmtId="9" fontId="33" fillId="0" borderId="0" xfId="1" applyNumberFormat="1" applyFont="1" applyFill="1" applyProtection="1"/>
    <xf numFmtId="3" fontId="3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37" fontId="6" fillId="0" borderId="0" xfId="1" quotePrefix="1" applyNumberFormat="1" applyFont="1" applyFill="1" applyBorder="1" applyAlignment="1" applyProtection="1">
      <alignment horizontal="center"/>
    </xf>
    <xf numFmtId="164" fontId="7" fillId="0" borderId="0" xfId="1" applyFont="1" applyFill="1" applyBorder="1" applyAlignment="1">
      <alignment horizontal="left"/>
    </xf>
    <xf numFmtId="164" fontId="5" fillId="0" borderId="0" xfId="1" applyFont="1" applyFill="1" applyBorder="1" applyAlignment="1">
      <alignment horizontal="left"/>
    </xf>
    <xf numFmtId="6" fontId="4" fillId="0" borderId="0" xfId="1" applyNumberFormat="1" applyFill="1" applyBorder="1" applyProtection="1"/>
    <xf numFmtId="37" fontId="31" fillId="0" borderId="0" xfId="1" applyNumberFormat="1" applyFont="1" applyFill="1" applyBorder="1" applyProtection="1"/>
    <xf numFmtId="164" fontId="5" fillId="0" borderId="1" xfId="1" applyFont="1" applyFill="1" applyBorder="1" applyAlignment="1">
      <alignment horizontal="left"/>
    </xf>
    <xf numFmtId="164" fontId="4" fillId="0" borderId="1" xfId="1" applyFill="1" applyBorder="1"/>
    <xf numFmtId="37" fontId="31" fillId="0" borderId="1" xfId="1" applyNumberFormat="1" applyFont="1" applyFill="1" applyBorder="1" applyProtection="1"/>
    <xf numFmtId="164" fontId="7" fillId="0" borderId="5" xfId="1" applyFont="1" applyFill="1" applyBorder="1" applyAlignment="1">
      <alignment horizontal="left"/>
    </xf>
    <xf numFmtId="164" fontId="5" fillId="0" borderId="5" xfId="1" applyFont="1" applyFill="1" applyBorder="1" applyAlignment="1">
      <alignment horizontal="left"/>
    </xf>
    <xf numFmtId="6" fontId="4" fillId="0" borderId="5" xfId="1" applyNumberFormat="1" applyFill="1" applyBorder="1" applyProtection="1"/>
    <xf numFmtId="37" fontId="4" fillId="0" borderId="5" xfId="1" applyNumberFormat="1" applyFill="1" applyBorder="1" applyProtection="1"/>
    <xf numFmtId="164" fontId="5" fillId="0" borderId="5" xfId="1" applyFont="1" applyFill="1" applyBorder="1"/>
    <xf numFmtId="164" fontId="7" fillId="0" borderId="1" xfId="1" applyFont="1" applyFill="1" applyBorder="1" applyAlignment="1">
      <alignment horizontal="centerContinuous"/>
    </xf>
    <xf numFmtId="164" fontId="7" fillId="0" borderId="0" xfId="1" applyFont="1" applyFill="1" applyBorder="1" applyAlignment="1">
      <alignment horizontal="center"/>
    </xf>
    <xf numFmtId="164" fontId="7" fillId="0" borderId="0" xfId="1" quotePrefix="1" applyFont="1" applyFill="1" applyBorder="1" applyAlignment="1">
      <alignment horizontal="center"/>
    </xf>
    <xf numFmtId="0" fontId="0" fillId="0" borderId="0" xfId="0" applyBorder="1" applyAlignment="1" applyProtection="1">
      <alignment horizontal="centerContinuous"/>
      <protection locked="0"/>
    </xf>
    <xf numFmtId="6" fontId="5" fillId="0" borderId="0" xfId="1" applyNumberFormat="1" applyFont="1" applyFill="1" applyBorder="1" applyProtection="1">
      <protection locked="0"/>
    </xf>
    <xf numFmtId="6" fontId="5" fillId="0" borderId="1" xfId="1" applyNumberFormat="1" applyFont="1" applyFill="1" applyBorder="1" applyProtection="1">
      <protection locked="0"/>
    </xf>
    <xf numFmtId="6" fontId="5" fillId="0" borderId="5" xfId="1" applyNumberFormat="1" applyFont="1" applyFill="1" applyBorder="1"/>
    <xf numFmtId="165" fontId="5" fillId="0" borderId="1" xfId="1" applyNumberFormat="1" applyFont="1" applyFill="1" applyBorder="1" applyProtection="1">
      <protection locked="0"/>
    </xf>
    <xf numFmtId="0" fontId="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Continuous"/>
    </xf>
    <xf numFmtId="37" fontId="11" fillId="0" borderId="0" xfId="0" applyNumberFormat="1" applyFont="1" applyFill="1" applyAlignment="1" applyProtection="1">
      <alignment horizontal="center"/>
    </xf>
    <xf numFmtId="166" fontId="11" fillId="0" borderId="0" xfId="2" applyNumberFormat="1" applyFont="1" applyFill="1" applyBorder="1"/>
    <xf numFmtId="166" fontId="10" fillId="0" borderId="0" xfId="2" applyNumberFormat="1" applyFont="1" applyFill="1"/>
    <xf numFmtId="9" fontId="10" fillId="0" borderId="0" xfId="3" applyFont="1" applyFill="1"/>
    <xf numFmtId="9" fontId="10" fillId="0" borderId="0" xfId="3" applyFont="1" applyFill="1" applyBorder="1"/>
    <xf numFmtId="10" fontId="15" fillId="0" borderId="0" xfId="3" applyNumberFormat="1" applyFont="1" applyFill="1"/>
    <xf numFmtId="43" fontId="10" fillId="0" borderId="0" xfId="2" applyNumberFormat="1" applyFont="1" applyFill="1"/>
    <xf numFmtId="167" fontId="10" fillId="0" borderId="0" xfId="2" applyNumberFormat="1" applyFont="1" applyFill="1"/>
    <xf numFmtId="168" fontId="10" fillId="0" borderId="0" xfId="2" applyNumberFormat="1" applyFont="1" applyFill="1"/>
    <xf numFmtId="166" fontId="10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37" fontId="11" fillId="0" borderId="35" xfId="0" applyNumberFormat="1" applyFont="1" applyFill="1" applyBorder="1" applyProtection="1"/>
    <xf numFmtId="0" fontId="1" fillId="0" borderId="35" xfId="0" applyFont="1" applyBorder="1" applyAlignment="1">
      <alignment horizontal="center"/>
    </xf>
    <xf numFmtId="37" fontId="11" fillId="0" borderId="36" xfId="0" applyNumberFormat="1" applyFont="1" applyFill="1" applyBorder="1" applyAlignment="1" applyProtection="1">
      <alignment horizontal="center"/>
    </xf>
    <xf numFmtId="0" fontId="1" fillId="0" borderId="36" xfId="0" applyFont="1" applyBorder="1" applyAlignment="1">
      <alignment horizontal="center"/>
    </xf>
    <xf numFmtId="37" fontId="11" fillId="0" borderId="37" xfId="0" applyNumberFormat="1" applyFont="1" applyFill="1" applyBorder="1" applyAlignment="1" applyProtection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quotePrefix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176" fontId="0" fillId="0" borderId="0" xfId="1076" applyNumberFormat="1" applyFont="1"/>
    <xf numFmtId="10" fontId="0" fillId="0" borderId="0" xfId="1076" applyNumberFormat="1" applyFont="1"/>
    <xf numFmtId="166" fontId="10" fillId="0" borderId="38" xfId="2" applyNumberFormat="1" applyFont="1" applyFill="1" applyBorder="1"/>
    <xf numFmtId="0" fontId="0" fillId="0" borderId="0" xfId="0" quotePrefix="1"/>
    <xf numFmtId="0" fontId="17" fillId="0" borderId="0" xfId="0" applyFont="1" applyFill="1" applyBorder="1"/>
    <xf numFmtId="0" fontId="1" fillId="66" borderId="0" xfId="0" applyFont="1" applyFill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right"/>
    </xf>
    <xf numFmtId="187" fontId="0" fillId="0" borderId="0" xfId="1075" applyNumberFormat="1" applyFont="1"/>
    <xf numFmtId="187" fontId="0" fillId="0" borderId="0" xfId="0" applyNumberFormat="1"/>
    <xf numFmtId="166" fontId="0" fillId="0" borderId="0" xfId="1075" applyNumberFormat="1" applyFont="1"/>
    <xf numFmtId="169" fontId="0" fillId="0" borderId="0" xfId="1075" applyNumberFormat="1" applyFont="1"/>
    <xf numFmtId="0" fontId="1" fillId="0" borderId="1" xfId="0" applyFont="1" applyBorder="1" applyAlignment="1">
      <alignment horizontal="centerContinuous"/>
    </xf>
    <xf numFmtId="166" fontId="0" fillId="2" borderId="0" xfId="0" applyNumberFormat="1" applyFill="1"/>
    <xf numFmtId="165" fontId="5" fillId="0" borderId="0" xfId="1" applyNumberFormat="1" applyFont="1" applyFill="1" applyBorder="1" applyProtection="1">
      <protection locked="0"/>
    </xf>
    <xf numFmtId="7" fontId="33" fillId="0" borderId="0" xfId="1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31" fillId="0" borderId="0" xfId="0" applyFont="1"/>
    <xf numFmtId="0" fontId="84" fillId="67" borderId="39" xfId="0" applyFont="1" applyFill="1" applyBorder="1" applyAlignment="1">
      <alignment horizontal="centerContinuous"/>
    </xf>
    <xf numFmtId="0" fontId="31" fillId="67" borderId="43" xfId="0" applyFont="1" applyFill="1" applyBorder="1" applyAlignment="1">
      <alignment horizontal="centerContinuous"/>
    </xf>
    <xf numFmtId="0" fontId="31" fillId="67" borderId="40" xfId="0" applyFont="1" applyFill="1" applyBorder="1" applyAlignment="1">
      <alignment horizontal="centerContinuous"/>
    </xf>
    <xf numFmtId="0" fontId="84" fillId="67" borderId="7" xfId="0" applyFont="1" applyFill="1" applyBorder="1" applyAlignment="1">
      <alignment horizontal="centerContinuous"/>
    </xf>
    <xf numFmtId="0" fontId="31" fillId="67" borderId="1" xfId="0" applyFont="1" applyFill="1" applyBorder="1" applyAlignment="1">
      <alignment horizontal="centerContinuous"/>
    </xf>
    <xf numFmtId="0" fontId="31" fillId="67" borderId="41" xfId="0" applyFont="1" applyFill="1" applyBorder="1" applyAlignment="1">
      <alignment horizontal="centerContinuous"/>
    </xf>
    <xf numFmtId="0" fontId="31" fillId="67" borderId="44" xfId="0" applyFont="1" applyFill="1" applyBorder="1" applyAlignment="1">
      <alignment horizontal="centerContinuous"/>
    </xf>
    <xf numFmtId="0" fontId="84" fillId="67" borderId="10" xfId="0" applyFont="1" applyFill="1" applyBorder="1" applyAlignment="1">
      <alignment horizontal="centerContinuous"/>
    </xf>
    <xf numFmtId="0" fontId="31" fillId="68" borderId="0" xfId="0" applyFont="1" applyFill="1"/>
    <xf numFmtId="0" fontId="84" fillId="68" borderId="39" xfId="0" applyFont="1" applyFill="1" applyBorder="1" applyAlignment="1">
      <alignment horizontal="center"/>
    </xf>
    <xf numFmtId="0" fontId="84" fillId="68" borderId="7" xfId="0" applyFont="1" applyFill="1" applyBorder="1" applyAlignment="1">
      <alignment horizontal="center"/>
    </xf>
    <xf numFmtId="0" fontId="84" fillId="68" borderId="39" xfId="0" applyFont="1" applyFill="1" applyBorder="1"/>
    <xf numFmtId="0" fontId="84" fillId="68" borderId="40" xfId="0" applyFont="1" applyFill="1" applyBorder="1"/>
    <xf numFmtId="0" fontId="31" fillId="68" borderId="42" xfId="0" applyFont="1" applyFill="1" applyBorder="1"/>
    <xf numFmtId="0" fontId="31" fillId="68" borderId="40" xfId="0" applyFont="1" applyFill="1" applyBorder="1"/>
    <xf numFmtId="0" fontId="84" fillId="68" borderId="9" xfId="0" applyFont="1" applyFill="1" applyBorder="1"/>
    <xf numFmtId="0" fontId="84" fillId="68" borderId="12" xfId="0" applyFont="1" applyFill="1" applyBorder="1"/>
    <xf numFmtId="7" fontId="31" fillId="68" borderId="15" xfId="0" applyNumberFormat="1" applyFont="1" applyFill="1" applyBorder="1"/>
    <xf numFmtId="7" fontId="31" fillId="68" borderId="12" xfId="0" applyNumberFormat="1" applyFont="1" applyFill="1" applyBorder="1"/>
    <xf numFmtId="0" fontId="31" fillId="68" borderId="15" xfId="0" applyFont="1" applyFill="1" applyBorder="1"/>
    <xf numFmtId="0" fontId="31" fillId="68" borderId="12" xfId="0" applyFont="1" applyFill="1" applyBorder="1"/>
    <xf numFmtId="0" fontId="31" fillId="68" borderId="12" xfId="0" applyFont="1" applyFill="1" applyBorder="1" applyAlignment="1">
      <alignment horizontal="right"/>
    </xf>
    <xf numFmtId="188" fontId="31" fillId="68" borderId="15" xfId="0" applyNumberFormat="1" applyFont="1" applyFill="1" applyBorder="1"/>
    <xf numFmtId="0" fontId="31" fillId="68" borderId="7" xfId="0" applyFont="1" applyFill="1" applyBorder="1"/>
    <xf numFmtId="0" fontId="84" fillId="68" borderId="41" xfId="0" applyFont="1" applyFill="1" applyBorder="1"/>
    <xf numFmtId="188" fontId="31" fillId="68" borderId="14" xfId="0" applyNumberFormat="1" applyFont="1" applyFill="1" applyBorder="1"/>
    <xf numFmtId="0" fontId="31" fillId="68" borderId="9" xfId="0" applyFont="1" applyFill="1" applyBorder="1"/>
    <xf numFmtId="0" fontId="31" fillId="68" borderId="0" xfId="0" applyFont="1" applyFill="1" applyBorder="1"/>
    <xf numFmtId="0" fontId="85" fillId="68" borderId="9" xfId="0" applyFont="1" applyFill="1" applyBorder="1"/>
    <xf numFmtId="0" fontId="85" fillId="68" borderId="0" xfId="0" applyFont="1" applyFill="1" applyBorder="1"/>
    <xf numFmtId="0" fontId="85" fillId="68" borderId="7" xfId="0" applyFont="1" applyFill="1" applyBorder="1"/>
    <xf numFmtId="0" fontId="85" fillId="68" borderId="1" xfId="0" applyFont="1" applyFill="1" applyBorder="1"/>
    <xf numFmtId="0" fontId="31" fillId="68" borderId="41" xfId="0" applyFont="1" applyFill="1" applyBorder="1"/>
    <xf numFmtId="0" fontId="31" fillId="68" borderId="39" xfId="0" applyFont="1" applyFill="1" applyBorder="1"/>
    <xf numFmtId="0" fontId="31" fillId="68" borderId="43" xfId="0" applyFont="1" applyFill="1" applyBorder="1"/>
    <xf numFmtId="0" fontId="84" fillId="68" borderId="7" xfId="0" applyFont="1" applyFill="1" applyBorder="1"/>
    <xf numFmtId="0" fontId="31" fillId="68" borderId="1" xfId="0" applyFont="1" applyFill="1" applyBorder="1"/>
    <xf numFmtId="0" fontId="84" fillId="68" borderId="42" xfId="0" applyFont="1" applyFill="1" applyBorder="1" applyAlignment="1">
      <alignment horizontal="center"/>
    </xf>
    <xf numFmtId="0" fontId="84" fillId="68" borderId="14" xfId="0" applyFont="1" applyFill="1" applyBorder="1" applyAlignment="1">
      <alignment horizontal="center"/>
    </xf>
  </cellXfs>
  <cellStyles count="1077">
    <cellStyle name="20% - Accent1 2" xfId="150"/>
    <cellStyle name="20% - Accent1 3" xfId="151"/>
    <cellStyle name="20% - Accent1 4" xfId="152"/>
    <cellStyle name="20% - Accent1 5" xfId="153"/>
    <cellStyle name="20% - Accent1 6" xfId="154"/>
    <cellStyle name="20% - Accent2 2" xfId="155"/>
    <cellStyle name="20% - Accent2 3" xfId="156"/>
    <cellStyle name="20% - Accent2 4" xfId="157"/>
    <cellStyle name="20% - Accent2 5" xfId="158"/>
    <cellStyle name="20% - Accent2 6" xfId="159"/>
    <cellStyle name="20% - Accent3 2" xfId="160"/>
    <cellStyle name="20% - Accent3 3" xfId="161"/>
    <cellStyle name="20% - Accent3 4" xfId="162"/>
    <cellStyle name="20% - Accent3 5" xfId="163"/>
    <cellStyle name="20% - Accent3 6" xfId="164"/>
    <cellStyle name="20% - Accent4 2" xfId="165"/>
    <cellStyle name="20% - Accent4 3" xfId="166"/>
    <cellStyle name="20% - Accent4 4" xfId="167"/>
    <cellStyle name="20% - Accent4 5" xfId="168"/>
    <cellStyle name="20% - Accent4 6" xfId="169"/>
    <cellStyle name="20% - Accent5 2" xfId="170"/>
    <cellStyle name="20% - Accent5 3" xfId="171"/>
    <cellStyle name="20% - Accent5 4" xfId="172"/>
    <cellStyle name="20% - Accent5 5" xfId="173"/>
    <cellStyle name="20% - Accent5 6" xfId="174"/>
    <cellStyle name="20% - Accent6 2" xfId="175"/>
    <cellStyle name="20% - Accent6 3" xfId="176"/>
    <cellStyle name="20% - Accent6 4" xfId="177"/>
    <cellStyle name="20% - Accent6 5" xfId="178"/>
    <cellStyle name="20% - Accent6 6" xfId="179"/>
    <cellStyle name="40% - Accent1 2" xfId="180"/>
    <cellStyle name="40% - Accent1 3" xfId="181"/>
    <cellStyle name="40% - Accent1 4" xfId="182"/>
    <cellStyle name="40% - Accent1 5" xfId="183"/>
    <cellStyle name="40% - Accent1 6" xfId="184"/>
    <cellStyle name="40% - Accent2 2" xfId="185"/>
    <cellStyle name="40% - Accent2 3" xfId="186"/>
    <cellStyle name="40% - Accent2 4" xfId="187"/>
    <cellStyle name="40% - Accent2 5" xfId="188"/>
    <cellStyle name="40% - Accent2 6" xfId="189"/>
    <cellStyle name="40% - Accent3 2" xfId="190"/>
    <cellStyle name="40% - Accent3 3" xfId="191"/>
    <cellStyle name="40% - Accent3 4" xfId="192"/>
    <cellStyle name="40% - Accent3 5" xfId="193"/>
    <cellStyle name="40% - Accent3 6" xfId="194"/>
    <cellStyle name="40% - Accent4 2" xfId="195"/>
    <cellStyle name="40% - Accent4 3" xfId="196"/>
    <cellStyle name="40% - Accent4 4" xfId="197"/>
    <cellStyle name="40% - Accent4 5" xfId="198"/>
    <cellStyle name="40% - Accent4 6" xfId="199"/>
    <cellStyle name="40% - Accent5 2" xfId="200"/>
    <cellStyle name="40% - Accent5 3" xfId="201"/>
    <cellStyle name="40% - Accent5 4" xfId="202"/>
    <cellStyle name="40% - Accent5 5" xfId="203"/>
    <cellStyle name="40% - Accent5 6" xfId="204"/>
    <cellStyle name="40% - Accent6 2" xfId="205"/>
    <cellStyle name="40% - Accent6 3" xfId="206"/>
    <cellStyle name="40% - Accent6 4" xfId="207"/>
    <cellStyle name="40% - Accent6 5" xfId="208"/>
    <cellStyle name="40% - Accent6 6" xfId="209"/>
    <cellStyle name="60% - Accent1 2" xfId="210"/>
    <cellStyle name="60% - Accent1 3" xfId="211"/>
    <cellStyle name="60% - Accent1 4" xfId="212"/>
    <cellStyle name="60% - Accent1 5" xfId="213"/>
    <cellStyle name="60% - Accent1 6" xfId="214"/>
    <cellStyle name="60% - Accent2 2" xfId="215"/>
    <cellStyle name="60% - Accent2 3" xfId="216"/>
    <cellStyle name="60% - Accent2 4" xfId="217"/>
    <cellStyle name="60% - Accent2 5" xfId="218"/>
    <cellStyle name="60% - Accent2 6" xfId="219"/>
    <cellStyle name="60% - Accent3 2" xfId="220"/>
    <cellStyle name="60% - Accent3 3" xfId="221"/>
    <cellStyle name="60% - Accent3 4" xfId="222"/>
    <cellStyle name="60% - Accent3 5" xfId="223"/>
    <cellStyle name="60% - Accent3 6" xfId="224"/>
    <cellStyle name="60% - Accent4 2" xfId="225"/>
    <cellStyle name="60% - Accent4 3" xfId="226"/>
    <cellStyle name="60% - Accent4 4" xfId="227"/>
    <cellStyle name="60% - Accent4 5" xfId="228"/>
    <cellStyle name="60% - Accent4 6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6 2" xfId="235"/>
    <cellStyle name="60% - Accent6 3" xfId="236"/>
    <cellStyle name="60% - Accent6 4" xfId="237"/>
    <cellStyle name="60% - Accent6 5" xfId="238"/>
    <cellStyle name="60% - Accent6 6" xfId="239"/>
    <cellStyle name="Accent1 - 20%" xfId="240"/>
    <cellStyle name="Accent1 - 40%" xfId="241"/>
    <cellStyle name="Accent1 - 60%" xfId="242"/>
    <cellStyle name="Accent1 2" xfId="243"/>
    <cellStyle name="Accent1 3" xfId="244"/>
    <cellStyle name="Accent1 4" xfId="245"/>
    <cellStyle name="Accent1 5" xfId="246"/>
    <cellStyle name="Accent1 6" xfId="247"/>
    <cellStyle name="Accent2 - 20%" xfId="248"/>
    <cellStyle name="Accent2 - 40%" xfId="249"/>
    <cellStyle name="Accent2 - 60%" xfId="250"/>
    <cellStyle name="Accent2 2" xfId="251"/>
    <cellStyle name="Accent2 3" xfId="252"/>
    <cellStyle name="Accent2 4" xfId="253"/>
    <cellStyle name="Accent2 5" xfId="254"/>
    <cellStyle name="Accent2 6" xfId="255"/>
    <cellStyle name="Accent3 - 20%" xfId="256"/>
    <cellStyle name="Accent3 - 40%" xfId="257"/>
    <cellStyle name="Accent3 - 60%" xfId="258"/>
    <cellStyle name="Accent3 2" xfId="259"/>
    <cellStyle name="Accent3 3" xfId="260"/>
    <cellStyle name="Accent3 4" xfId="261"/>
    <cellStyle name="Accent3 5" xfId="262"/>
    <cellStyle name="Accent3 6" xfId="263"/>
    <cellStyle name="Accent4 - 20%" xfId="264"/>
    <cellStyle name="Accent4 - 40%" xfId="265"/>
    <cellStyle name="Accent4 - 60%" xfId="266"/>
    <cellStyle name="Accent4 2" xfId="267"/>
    <cellStyle name="Accent4 3" xfId="268"/>
    <cellStyle name="Accent4 4" xfId="269"/>
    <cellStyle name="Accent4 5" xfId="270"/>
    <cellStyle name="Accent4 6" xfId="271"/>
    <cellStyle name="Accent5 - 20%" xfId="272"/>
    <cellStyle name="Accent5 - 40%" xfId="273"/>
    <cellStyle name="Accent5 - 60%" xfId="274"/>
    <cellStyle name="Accent5 2" xfId="275"/>
    <cellStyle name="Accent5 3" xfId="276"/>
    <cellStyle name="Accent5 4" xfId="277"/>
    <cellStyle name="Accent5 5" xfId="278"/>
    <cellStyle name="Accent5 6" xfId="279"/>
    <cellStyle name="Accent6 - 20%" xfId="280"/>
    <cellStyle name="Accent6 - 40%" xfId="281"/>
    <cellStyle name="Accent6 - 60%" xfId="282"/>
    <cellStyle name="Accent6 2" xfId="283"/>
    <cellStyle name="Accent6 3" xfId="284"/>
    <cellStyle name="Accent6 4" xfId="285"/>
    <cellStyle name="Accent6 5" xfId="286"/>
    <cellStyle name="Accent6 6" xfId="287"/>
    <cellStyle name="ArrayHeading" xfId="288"/>
    <cellStyle name="Bad 2" xfId="289"/>
    <cellStyle name="Bad 3" xfId="290"/>
    <cellStyle name="Bad 4" xfId="291"/>
    <cellStyle name="Bad 5" xfId="292"/>
    <cellStyle name="Bad 6" xfId="293"/>
    <cellStyle name="BetweenMacros" xfId="294"/>
    <cellStyle name="Calc Currency (0)" xfId="295"/>
    <cellStyle name="Calculation 2" xfId="296"/>
    <cellStyle name="Calculation 3" xfId="297"/>
    <cellStyle name="Calculation 4" xfId="298"/>
    <cellStyle name="Calculation 5" xfId="299"/>
    <cellStyle name="Calculation 6" xfId="300"/>
    <cellStyle name="Cancel" xfId="301"/>
    <cellStyle name="Check Cell 2" xfId="302"/>
    <cellStyle name="Check Cell 3" xfId="303"/>
    <cellStyle name="Check Cell 4" xfId="304"/>
    <cellStyle name="Check Cell 5" xfId="305"/>
    <cellStyle name="Check Cell 6" xfId="306"/>
    <cellStyle name="Column total in dollars" xfId="307"/>
    <cellStyle name="Comma" xfId="1075" builtinId="3"/>
    <cellStyle name="Comma  - Style1" xfId="308"/>
    <cellStyle name="Comma  - Style1 2" xfId="309"/>
    <cellStyle name="Comma  - Style1 3" xfId="310"/>
    <cellStyle name="Comma  - Style2" xfId="311"/>
    <cellStyle name="Comma  - Style2 2" xfId="312"/>
    <cellStyle name="Comma  - Style2 3" xfId="313"/>
    <cellStyle name="Comma  - Style3" xfId="314"/>
    <cellStyle name="Comma  - Style3 2" xfId="315"/>
    <cellStyle name="Comma  - Style3 3" xfId="316"/>
    <cellStyle name="Comma  - Style4" xfId="317"/>
    <cellStyle name="Comma  - Style4 2" xfId="318"/>
    <cellStyle name="Comma  - Style4 3" xfId="319"/>
    <cellStyle name="Comma  - Style5" xfId="320"/>
    <cellStyle name="Comma  - Style5 2" xfId="321"/>
    <cellStyle name="Comma  - Style5 3" xfId="322"/>
    <cellStyle name="Comma  - Style6" xfId="323"/>
    <cellStyle name="Comma  - Style6 2" xfId="324"/>
    <cellStyle name="Comma  - Style6 3" xfId="325"/>
    <cellStyle name="Comma  - Style7" xfId="326"/>
    <cellStyle name="Comma  - Style7 2" xfId="327"/>
    <cellStyle name="Comma  - Style7 3" xfId="328"/>
    <cellStyle name="Comma  - Style8" xfId="329"/>
    <cellStyle name="Comma  - Style8 2" xfId="330"/>
    <cellStyle name="Comma  - Style8 3" xfId="331"/>
    <cellStyle name="Comma (0)" xfId="332"/>
    <cellStyle name="Comma [0] 2" xfId="333"/>
    <cellStyle name="Comma 10" xfId="334"/>
    <cellStyle name="Comma 10 2" xfId="335"/>
    <cellStyle name="Comma 11" xfId="2"/>
    <cellStyle name="Comma 12" xfId="336"/>
    <cellStyle name="Comma 13" xfId="337"/>
    <cellStyle name="Comma 13 2" xfId="338"/>
    <cellStyle name="Comma 13 2 2" xfId="339"/>
    <cellStyle name="Comma 14" xfId="340"/>
    <cellStyle name="Comma 15" xfId="341"/>
    <cellStyle name="Comma 16" xfId="342"/>
    <cellStyle name="Comma 17" xfId="343"/>
    <cellStyle name="Comma 17 2" xfId="344"/>
    <cellStyle name="Comma 18" xfId="345"/>
    <cellStyle name="Comma 19" xfId="5"/>
    <cellStyle name="Comma 2" xfId="6"/>
    <cellStyle name="Comma 2 10" xfId="7"/>
    <cellStyle name="Comma 2 11" xfId="8"/>
    <cellStyle name="Comma 2 12" xfId="9"/>
    <cellStyle name="Comma 2 13" xfId="10"/>
    <cellStyle name="Comma 2 14" xfId="11"/>
    <cellStyle name="Comma 2 15" xfId="12"/>
    <cellStyle name="Comma 2 16" xfId="13"/>
    <cellStyle name="Comma 2 17" xfId="14"/>
    <cellStyle name="Comma 2 18" xfId="15"/>
    <cellStyle name="Comma 2 19" xfId="16"/>
    <cellStyle name="Comma 2 2" xfId="17"/>
    <cellStyle name="Comma 2 2 2" xfId="346"/>
    <cellStyle name="Comma 2 2 2 2" xfId="347"/>
    <cellStyle name="Comma 2 20" xfId="18"/>
    <cellStyle name="Comma 2 21" xfId="19"/>
    <cellStyle name="Comma 2 3" xfId="20"/>
    <cellStyle name="Comma 2 4" xfId="21"/>
    <cellStyle name="Comma 2 5" xfId="22"/>
    <cellStyle name="Comma 2 6" xfId="23"/>
    <cellStyle name="Comma 2 7" xfId="24"/>
    <cellStyle name="Comma 2 8" xfId="25"/>
    <cellStyle name="Comma 2 9" xfId="26"/>
    <cellStyle name="Comma 20" xfId="348"/>
    <cellStyle name="Comma 21" xfId="27"/>
    <cellStyle name="Comma 22" xfId="28"/>
    <cellStyle name="Comma 23" xfId="349"/>
    <cellStyle name="Comma 24" xfId="350"/>
    <cellStyle name="Comma 25" xfId="351"/>
    <cellStyle name="Comma 26" xfId="352"/>
    <cellStyle name="Comma 27" xfId="353"/>
    <cellStyle name="Comma 28" xfId="354"/>
    <cellStyle name="Comma 29" xfId="355"/>
    <cellStyle name="Comma 3" xfId="29"/>
    <cellStyle name="Comma 3 2" xfId="356"/>
    <cellStyle name="Comma 3 3" xfId="357"/>
    <cellStyle name="Comma 3 4" xfId="358"/>
    <cellStyle name="Comma 30" xfId="359"/>
    <cellStyle name="Comma 31" xfId="360"/>
    <cellStyle name="Comma 32" xfId="361"/>
    <cellStyle name="Comma 33" xfId="362"/>
    <cellStyle name="Comma 34" xfId="363"/>
    <cellStyle name="Comma 35" xfId="364"/>
    <cellStyle name="Comma 36" xfId="365"/>
    <cellStyle name="Comma 37" xfId="366"/>
    <cellStyle name="Comma 38" xfId="367"/>
    <cellStyle name="Comma 4" xfId="30"/>
    <cellStyle name="Comma 4 2" xfId="368"/>
    <cellStyle name="Comma 4 2 2" xfId="369"/>
    <cellStyle name="Comma 4 3" xfId="370"/>
    <cellStyle name="Comma 4 3 2" xfId="371"/>
    <cellStyle name="Comma 4 3 3" xfId="372"/>
    <cellStyle name="Comma 4 3 4" xfId="373"/>
    <cellStyle name="Comma 4 4" xfId="374"/>
    <cellStyle name="Comma 4 5" xfId="375"/>
    <cellStyle name="Comma 5" xfId="31"/>
    <cellStyle name="Comma 5 2" xfId="376"/>
    <cellStyle name="Comma 6" xfId="32"/>
    <cellStyle name="Comma 6 2" xfId="377"/>
    <cellStyle name="Comma 6 2 2" xfId="378"/>
    <cellStyle name="Comma 6 3" xfId="379"/>
    <cellStyle name="Comma 7" xfId="33"/>
    <cellStyle name="Comma 7 2" xfId="380"/>
    <cellStyle name="Comma 7 2 2" xfId="381"/>
    <cellStyle name="Comma 7 2 2 2" xfId="382"/>
    <cellStyle name="Comma 7 2 2 2 2" xfId="383"/>
    <cellStyle name="Comma 7 2 2 2 3" xfId="384"/>
    <cellStyle name="Comma 7 2 2 3" xfId="385"/>
    <cellStyle name="Comma 8" xfId="386"/>
    <cellStyle name="Comma 9" xfId="387"/>
    <cellStyle name="Comma0" xfId="388"/>
    <cellStyle name="Comma0 - Style1" xfId="389"/>
    <cellStyle name="Comma0 - Style2" xfId="390"/>
    <cellStyle name="Comma0 - Style3" xfId="391"/>
    <cellStyle name="Comma0 - Style4" xfId="392"/>
    <cellStyle name="Comma0 2" xfId="393"/>
    <cellStyle name="Comma0 2 2" xfId="394"/>
    <cellStyle name="Comma0 3" xfId="395"/>
    <cellStyle name="Comma0 4" xfId="396"/>
    <cellStyle name="Comma0_1st Qtr 2009 Global Insight Factors" xfId="397"/>
    <cellStyle name="Comma1 - Style1" xfId="398"/>
    <cellStyle name="Curren - Style2" xfId="399"/>
    <cellStyle name="Curren - Style3" xfId="400"/>
    <cellStyle name="Currency 10" xfId="401"/>
    <cellStyle name="Currency 10 2" xfId="402"/>
    <cellStyle name="Currency 10 3" xfId="403"/>
    <cellStyle name="Currency 2" xfId="34"/>
    <cellStyle name="Currency 2 10" xfId="35"/>
    <cellStyle name="Currency 2 11" xfId="36"/>
    <cellStyle name="Currency 2 12" xfId="37"/>
    <cellStyle name="Currency 2 13" xfId="38"/>
    <cellStyle name="Currency 2 14" xfId="39"/>
    <cellStyle name="Currency 2 15" xfId="40"/>
    <cellStyle name="Currency 2 16" xfId="41"/>
    <cellStyle name="Currency 2 17" xfId="42"/>
    <cellStyle name="Currency 2 18" xfId="43"/>
    <cellStyle name="Currency 2 19" xfId="44"/>
    <cellStyle name="Currency 2 2" xfId="45"/>
    <cellStyle name="Currency 2 2 2" xfId="404"/>
    <cellStyle name="Currency 2 20" xfId="46"/>
    <cellStyle name="Currency 2 21" xfId="47"/>
    <cellStyle name="Currency 2 3" xfId="48"/>
    <cellStyle name="Currency 2 4" xfId="49"/>
    <cellStyle name="Currency 2 5" xfId="50"/>
    <cellStyle name="Currency 2 6" xfId="51"/>
    <cellStyle name="Currency 2 7" xfId="52"/>
    <cellStyle name="Currency 2 8" xfId="53"/>
    <cellStyle name="Currency 2 9" xfId="54"/>
    <cellStyle name="Currency 3" xfId="55"/>
    <cellStyle name="Currency 3 2" xfId="405"/>
    <cellStyle name="Currency 4" xfId="56"/>
    <cellStyle name="Currency 4 2" xfId="406"/>
    <cellStyle name="Currency 5" xfId="407"/>
    <cellStyle name="Currency 6" xfId="408"/>
    <cellStyle name="Currency 7" xfId="409"/>
    <cellStyle name="Currency 7 2" xfId="410"/>
    <cellStyle name="Currency 7 2 2" xfId="411"/>
    <cellStyle name="Currency 8" xfId="412"/>
    <cellStyle name="Currency 9" xfId="413"/>
    <cellStyle name="Currency No Comma" xfId="414"/>
    <cellStyle name="Currency(0)" xfId="415"/>
    <cellStyle name="Currency0" xfId="416"/>
    <cellStyle name="Currency0 2" xfId="417"/>
    <cellStyle name="Currency0 2 2" xfId="418"/>
    <cellStyle name="Currency0 3" xfId="419"/>
    <cellStyle name="Currency0 4" xfId="420"/>
    <cellStyle name="Custom - Style8" xfId="421"/>
    <cellStyle name="Data   - Style2" xfId="422"/>
    <cellStyle name="Date" xfId="423"/>
    <cellStyle name="Date - Style1" xfId="424"/>
    <cellStyle name="Date - Style3" xfId="425"/>
    <cellStyle name="Date 2" xfId="426"/>
    <cellStyle name="Date 2 2" xfId="427"/>
    <cellStyle name="Date 3" xfId="428"/>
    <cellStyle name="Date 4" xfId="429"/>
    <cellStyle name="Date_1st Qtr 2009 Global Insight Factors" xfId="430"/>
    <cellStyle name="Explanatory Text 2" xfId="431"/>
    <cellStyle name="Explanatory Text 3" xfId="432"/>
    <cellStyle name="Explanatory Text 4" xfId="433"/>
    <cellStyle name="Explanatory Text 5" xfId="434"/>
    <cellStyle name="Explanatory Text 6" xfId="435"/>
    <cellStyle name="Fixed" xfId="436"/>
    <cellStyle name="Fixed 2" xfId="437"/>
    <cellStyle name="Fixed 2 2" xfId="438"/>
    <cellStyle name="Fixed 3" xfId="439"/>
    <cellStyle name="Fixed 4" xfId="440"/>
    <cellStyle name="Fixed2 - Style2" xfId="441"/>
    <cellStyle name="General" xfId="57"/>
    <cellStyle name="Good 2" xfId="442"/>
    <cellStyle name="Good 3" xfId="443"/>
    <cellStyle name="Good 4" xfId="444"/>
    <cellStyle name="Good 5" xfId="445"/>
    <cellStyle name="Good 6" xfId="446"/>
    <cellStyle name="Grey" xfId="447"/>
    <cellStyle name="Grey 2" xfId="448"/>
    <cellStyle name="Grey 3" xfId="449"/>
    <cellStyle name="header" xfId="450"/>
    <cellStyle name="Header1" xfId="451"/>
    <cellStyle name="Header2" xfId="452"/>
    <cellStyle name="Heading 1 2" xfId="453"/>
    <cellStyle name="Heading 2 2" xfId="454"/>
    <cellStyle name="Heading 2 2 2" xfId="455"/>
    <cellStyle name="Heading 2 3" xfId="456"/>
    <cellStyle name="Heading 2 4" xfId="457"/>
    <cellStyle name="Heading 2 5" xfId="458"/>
    <cellStyle name="Heading 3 2" xfId="459"/>
    <cellStyle name="Heading 3 3" xfId="460"/>
    <cellStyle name="Heading 3 4" xfId="461"/>
    <cellStyle name="Heading 3 5" xfId="462"/>
    <cellStyle name="Heading 3 6" xfId="463"/>
    <cellStyle name="Heading 4 2" xfId="464"/>
    <cellStyle name="Heading 4 3" xfId="465"/>
    <cellStyle name="Heading 4 4" xfId="466"/>
    <cellStyle name="Heading 4 5" xfId="467"/>
    <cellStyle name="Heading 4 6" xfId="468"/>
    <cellStyle name="Heading1" xfId="469"/>
    <cellStyle name="Heading2" xfId="470"/>
    <cellStyle name="Hyperlink 2" xfId="471"/>
    <cellStyle name="Hyperlink 2 2" xfId="472"/>
    <cellStyle name="Hyperlink 2 3" xfId="473"/>
    <cellStyle name="Hyperlink 3" xfId="474"/>
    <cellStyle name="Hyperlink 4" xfId="475"/>
    <cellStyle name="Input [yellow]" xfId="476"/>
    <cellStyle name="Input [yellow] 2" xfId="477"/>
    <cellStyle name="Input [yellow] 3" xfId="478"/>
    <cellStyle name="Input 2" xfId="479"/>
    <cellStyle name="Input 2 2" xfId="480"/>
    <cellStyle name="Inst. Sections" xfId="481"/>
    <cellStyle name="Inst. Subheading" xfId="482"/>
    <cellStyle name="Labels - Style3" xfId="483"/>
    <cellStyle name="Linked Cell 2" xfId="484"/>
    <cellStyle name="Linked Cell 3" xfId="485"/>
    <cellStyle name="Linked Cell 4" xfId="486"/>
    <cellStyle name="Linked Cell 5" xfId="487"/>
    <cellStyle name="Linked Cell 6" xfId="488"/>
    <cellStyle name="Macro" xfId="489"/>
    <cellStyle name="macro descr" xfId="490"/>
    <cellStyle name="Macro_Comments" xfId="491"/>
    <cellStyle name="MacroText" xfId="492"/>
    <cellStyle name="Marathon" xfId="493"/>
    <cellStyle name="MCP" xfId="494"/>
    <cellStyle name="Neutral 2" xfId="495"/>
    <cellStyle name="Neutral 3" xfId="496"/>
    <cellStyle name="Neutral 4" xfId="497"/>
    <cellStyle name="Neutral 5" xfId="498"/>
    <cellStyle name="Neutral 6" xfId="499"/>
    <cellStyle name="nONE" xfId="58"/>
    <cellStyle name="nONE 2" xfId="500"/>
    <cellStyle name="noninput" xfId="501"/>
    <cellStyle name="noninput 2" xfId="502"/>
    <cellStyle name="noninput 3" xfId="503"/>
    <cellStyle name="noninput 4" xfId="504"/>
    <cellStyle name="Normal" xfId="0" builtinId="0"/>
    <cellStyle name="Normal - Style1" xfId="505"/>
    <cellStyle name="Normal - Style1 2" xfId="506"/>
    <cellStyle name="Normal - Style1 3" xfId="507"/>
    <cellStyle name="Normal - Style2" xfId="508"/>
    <cellStyle name="Normal - Style3" xfId="509"/>
    <cellStyle name="Normal - Style4" xfId="510"/>
    <cellStyle name="Normal - Style5" xfId="511"/>
    <cellStyle name="Normal - Style6" xfId="512"/>
    <cellStyle name="Normal - Style7" xfId="513"/>
    <cellStyle name="Normal - Style8" xfId="514"/>
    <cellStyle name="Normal 10" xfId="59"/>
    <cellStyle name="Normal 10 2" xfId="515"/>
    <cellStyle name="Normal 10 2 2" xfId="516"/>
    <cellStyle name="Normal 10 3" xfId="517"/>
    <cellStyle name="Normal 10 4" xfId="518"/>
    <cellStyle name="Normal 10 5" xfId="519"/>
    <cellStyle name="Normal 10 6" xfId="520"/>
    <cellStyle name="Normal 100" xfId="521"/>
    <cellStyle name="Normal 101" xfId="522"/>
    <cellStyle name="Normal 102" xfId="523"/>
    <cellStyle name="Normal 103" xfId="524"/>
    <cellStyle name="Normal 104" xfId="525"/>
    <cellStyle name="Normal 105" xfId="526"/>
    <cellStyle name="Normal 106" xfId="527"/>
    <cellStyle name="Normal 107" xfId="528"/>
    <cellStyle name="Normal 108" xfId="529"/>
    <cellStyle name="Normal 109" xfId="530"/>
    <cellStyle name="Normal 11" xfId="60"/>
    <cellStyle name="Normal 11 2" xfId="531"/>
    <cellStyle name="Normal 11 2 2" xfId="532"/>
    <cellStyle name="Normal 110" xfId="533"/>
    <cellStyle name="Normal 111" xfId="534"/>
    <cellStyle name="Normal 112" xfId="535"/>
    <cellStyle name="Normal 113" xfId="536"/>
    <cellStyle name="Normal 114" xfId="537"/>
    <cellStyle name="Normal 115" xfId="538"/>
    <cellStyle name="Normal 116" xfId="539"/>
    <cellStyle name="Normal 117" xfId="540"/>
    <cellStyle name="Normal 118" xfId="541"/>
    <cellStyle name="Normal 119" xfId="542"/>
    <cellStyle name="Normal 12" xfId="61"/>
    <cellStyle name="Normal 12 2" xfId="543"/>
    <cellStyle name="Normal 120" xfId="544"/>
    <cellStyle name="Normal 121" xfId="545"/>
    <cellStyle name="Normal 122" xfId="546"/>
    <cellStyle name="Normal 123" xfId="547"/>
    <cellStyle name="Normal 124" xfId="548"/>
    <cellStyle name="Normal 125" xfId="549"/>
    <cellStyle name="Normal 126" xfId="550"/>
    <cellStyle name="Normal 127" xfId="551"/>
    <cellStyle name="Normal 128" xfId="552"/>
    <cellStyle name="Normal 129" xfId="553"/>
    <cellStyle name="Normal 13" xfId="62"/>
    <cellStyle name="Normal 130" xfId="554"/>
    <cellStyle name="Normal 131" xfId="555"/>
    <cellStyle name="Normal 132" xfId="556"/>
    <cellStyle name="Normal 133" xfId="557"/>
    <cellStyle name="Normal 134" xfId="558"/>
    <cellStyle name="Normal 135" xfId="559"/>
    <cellStyle name="Normal 136" xfId="560"/>
    <cellStyle name="Normal 137" xfId="561"/>
    <cellStyle name="Normal 138" xfId="562"/>
    <cellStyle name="Normal 139" xfId="563"/>
    <cellStyle name="Normal 14" xfId="63"/>
    <cellStyle name="Normal 14 2" xfId="564"/>
    <cellStyle name="Normal 140" xfId="565"/>
    <cellStyle name="Normal 141" xfId="566"/>
    <cellStyle name="Normal 142" xfId="567"/>
    <cellStyle name="Normal 143" xfId="568"/>
    <cellStyle name="Normal 144" xfId="569"/>
    <cellStyle name="Normal 145" xfId="570"/>
    <cellStyle name="Normal 146" xfId="571"/>
    <cellStyle name="Normal 147" xfId="572"/>
    <cellStyle name="Normal 148" xfId="573"/>
    <cellStyle name="Normal 149" xfId="574"/>
    <cellStyle name="Normal 15" xfId="64"/>
    <cellStyle name="Normal 15 2" xfId="575"/>
    <cellStyle name="Normal 15 2 2" xfId="576"/>
    <cellStyle name="Normal 150" xfId="577"/>
    <cellStyle name="Normal 151" xfId="578"/>
    <cellStyle name="Normal 152" xfId="579"/>
    <cellStyle name="Normal 153" xfId="580"/>
    <cellStyle name="Normal 154" xfId="581"/>
    <cellStyle name="Normal 155" xfId="582"/>
    <cellStyle name="Normal 156" xfId="583"/>
    <cellStyle name="Normal 157" xfId="584"/>
    <cellStyle name="Normal 158" xfId="585"/>
    <cellStyle name="Normal 159" xfId="586"/>
    <cellStyle name="Normal 16" xfId="65"/>
    <cellStyle name="Normal 16 2" xfId="587"/>
    <cellStyle name="Normal 160" xfId="588"/>
    <cellStyle name="Normal 161" xfId="589"/>
    <cellStyle name="Normal 162" xfId="590"/>
    <cellStyle name="Normal 163" xfId="591"/>
    <cellStyle name="Normal 164" xfId="592"/>
    <cellStyle name="Normal 165" xfId="593"/>
    <cellStyle name="Normal 166" xfId="594"/>
    <cellStyle name="Normal 167" xfId="595"/>
    <cellStyle name="Normal 168" xfId="596"/>
    <cellStyle name="Normal 169" xfId="597"/>
    <cellStyle name="Normal 17" xfId="66"/>
    <cellStyle name="Normal 170" xfId="598"/>
    <cellStyle name="Normal 171" xfId="599"/>
    <cellStyle name="Normal 172" xfId="600"/>
    <cellStyle name="Normal 173" xfId="601"/>
    <cellStyle name="Normal 174" xfId="602"/>
    <cellStyle name="Normal 175" xfId="603"/>
    <cellStyle name="Normal 176" xfId="604"/>
    <cellStyle name="Normal 177" xfId="605"/>
    <cellStyle name="Normal 178" xfId="606"/>
    <cellStyle name="Normal 179" xfId="607"/>
    <cellStyle name="Normal 18" xfId="67"/>
    <cellStyle name="Normal 18 2" xfId="608"/>
    <cellStyle name="Normal 180" xfId="609"/>
    <cellStyle name="Normal 181" xfId="610"/>
    <cellStyle name="Normal 182" xfId="611"/>
    <cellStyle name="Normal 183" xfId="612"/>
    <cellStyle name="Normal 184" xfId="613"/>
    <cellStyle name="Normal 185" xfId="614"/>
    <cellStyle name="Normal 186" xfId="615"/>
    <cellStyle name="Normal 187" xfId="616"/>
    <cellStyle name="Normal 188" xfId="617"/>
    <cellStyle name="Normal 189" xfId="618"/>
    <cellStyle name="Normal 19" xfId="68"/>
    <cellStyle name="Normal 190" xfId="619"/>
    <cellStyle name="Normal 191" xfId="620"/>
    <cellStyle name="Normal 192" xfId="621"/>
    <cellStyle name="Normal 193" xfId="622"/>
    <cellStyle name="Normal 194" xfId="623"/>
    <cellStyle name="Normal 195" xfId="624"/>
    <cellStyle name="Normal 196" xfId="625"/>
    <cellStyle name="Normal 197" xfId="626"/>
    <cellStyle name="Normal 198" xfId="627"/>
    <cellStyle name="Normal 199" xfId="628"/>
    <cellStyle name="Normal 2" xfId="69"/>
    <cellStyle name="Normal 2 10" xfId="70"/>
    <cellStyle name="Normal 2 10 2" xfId="629"/>
    <cellStyle name="Normal 2 11" xfId="71"/>
    <cellStyle name="Normal 2 12" xfId="72"/>
    <cellStyle name="Normal 2 13" xfId="73"/>
    <cellStyle name="Normal 2 14" xfId="74"/>
    <cellStyle name="Normal 2 15" xfId="75"/>
    <cellStyle name="Normal 2 16" xfId="76"/>
    <cellStyle name="Normal 2 17" xfId="77"/>
    <cellStyle name="Normal 2 18" xfId="78"/>
    <cellStyle name="Normal 2 19" xfId="79"/>
    <cellStyle name="Normal 2 2" xfId="80"/>
    <cellStyle name="Normal 2 2 2" xfId="81"/>
    <cellStyle name="Normal 2 2 2 2" xfId="630"/>
    <cellStyle name="Normal 2 2 3" xfId="631"/>
    <cellStyle name="Normal 2 2 4" xfId="632"/>
    <cellStyle name="Normal 2 2 5" xfId="633"/>
    <cellStyle name="Normal 2 20" xfId="82"/>
    <cellStyle name="Normal 2 21" xfId="83"/>
    <cellStyle name="Normal 2 22" xfId="84"/>
    <cellStyle name="Normal 2 23" xfId="85"/>
    <cellStyle name="Normal 2 3" xfId="86"/>
    <cellStyle name="Normal 2 3 2" xfId="634"/>
    <cellStyle name="Normal 2 3 2 2" xfId="635"/>
    <cellStyle name="Normal 2 3 3" xfId="636"/>
    <cellStyle name="Normal 2 3 4" xfId="637"/>
    <cellStyle name="Normal 2 3 5" xfId="638"/>
    <cellStyle name="Normal 2 3 6" xfId="639"/>
    <cellStyle name="Normal 2 4" xfId="87"/>
    <cellStyle name="Normal 2 4 2" xfId="640"/>
    <cellStyle name="Normal 2 5" xfId="88"/>
    <cellStyle name="Normal 2 5 2" xfId="641"/>
    <cellStyle name="Normal 2 6" xfId="89"/>
    <cellStyle name="Normal 2 7" xfId="90"/>
    <cellStyle name="Normal 2 8" xfId="91"/>
    <cellStyle name="Normal 2 9" xfId="92"/>
    <cellStyle name="Normal 2_Book1" xfId="93"/>
    <cellStyle name="Normal 20" xfId="94"/>
    <cellStyle name="Normal 20 2" xfId="642"/>
    <cellStyle name="Normal 200" xfId="643"/>
    <cellStyle name="Normal 201" xfId="644"/>
    <cellStyle name="Normal 202" xfId="645"/>
    <cellStyle name="Normal 203" xfId="646"/>
    <cellStyle name="Normal 204" xfId="647"/>
    <cellStyle name="Normal 205" xfId="648"/>
    <cellStyle name="Normal 206" xfId="649"/>
    <cellStyle name="Normal 207" xfId="650"/>
    <cellStyle name="Normal 208" xfId="651"/>
    <cellStyle name="Normal 209" xfId="652"/>
    <cellStyle name="Normal 21" xfId="95"/>
    <cellStyle name="Normal 210" xfId="653"/>
    <cellStyle name="Normal 211" xfId="654"/>
    <cellStyle name="Normal 212" xfId="655"/>
    <cellStyle name="Normal 213" xfId="656"/>
    <cellStyle name="Normal 214" xfId="657"/>
    <cellStyle name="Normal 215" xfId="658"/>
    <cellStyle name="Normal 216" xfId="659"/>
    <cellStyle name="Normal 217" xfId="660"/>
    <cellStyle name="Normal 218" xfId="661"/>
    <cellStyle name="Normal 219" xfId="662"/>
    <cellStyle name="Normal 22" xfId="96"/>
    <cellStyle name="Normal 22 2" xfId="663"/>
    <cellStyle name="Normal 22 3" xfId="664"/>
    <cellStyle name="Normal 220" xfId="665"/>
    <cellStyle name="Normal 221" xfId="666"/>
    <cellStyle name="Normal 222" xfId="667"/>
    <cellStyle name="Normal 223" xfId="668"/>
    <cellStyle name="Normal 224" xfId="669"/>
    <cellStyle name="Normal 225" xfId="670"/>
    <cellStyle name="Normal 226" xfId="671"/>
    <cellStyle name="Normal 227" xfId="672"/>
    <cellStyle name="Normal 228" xfId="673"/>
    <cellStyle name="Normal 229" xfId="674"/>
    <cellStyle name="Normal 23" xfId="97"/>
    <cellStyle name="Normal 23 2" xfId="675"/>
    <cellStyle name="Normal 230" xfId="676"/>
    <cellStyle name="Normal 231" xfId="677"/>
    <cellStyle name="Normal 232" xfId="678"/>
    <cellStyle name="Normal 233" xfId="679"/>
    <cellStyle name="Normal 234" xfId="680"/>
    <cellStyle name="Normal 235" xfId="681"/>
    <cellStyle name="Normal 236" xfId="682"/>
    <cellStyle name="Normal 237" xfId="683"/>
    <cellStyle name="Normal 238" xfId="684"/>
    <cellStyle name="Normal 239" xfId="685"/>
    <cellStyle name="Normal 24" xfId="98"/>
    <cellStyle name="Normal 24 2" xfId="686"/>
    <cellStyle name="Normal 24 3" xfId="687"/>
    <cellStyle name="Normal 240" xfId="688"/>
    <cellStyle name="Normal 240 2" xfId="689"/>
    <cellStyle name="Normal 241" xfId="690"/>
    <cellStyle name="Normal 241 2" xfId="691"/>
    <cellStyle name="Normal 241 3" xfId="692"/>
    <cellStyle name="Normal 242" xfId="693"/>
    <cellStyle name="Normal 243" xfId="694"/>
    <cellStyle name="Normal 243 2" xfId="695"/>
    <cellStyle name="Normal 244" xfId="696"/>
    <cellStyle name="Normal 245" xfId="697"/>
    <cellStyle name="Normal 246" xfId="698"/>
    <cellStyle name="Normal 247" xfId="699"/>
    <cellStyle name="Normal 248" xfId="700"/>
    <cellStyle name="Normal 249" xfId="701"/>
    <cellStyle name="Normal 25" xfId="99"/>
    <cellStyle name="Normal 250" xfId="702"/>
    <cellStyle name="Normal 251" xfId="703"/>
    <cellStyle name="Normal 252" xfId="704"/>
    <cellStyle name="Normal 253" xfId="705"/>
    <cellStyle name="Normal 254" xfId="706"/>
    <cellStyle name="Normal 255" xfId="707"/>
    <cellStyle name="Normal 256" xfId="708"/>
    <cellStyle name="Normal 257" xfId="709"/>
    <cellStyle name="Normal 258" xfId="710"/>
    <cellStyle name="Normal 259" xfId="711"/>
    <cellStyle name="Normal 26" xfId="100"/>
    <cellStyle name="Normal 26 2" xfId="712"/>
    <cellStyle name="Normal 260" xfId="713"/>
    <cellStyle name="Normal 261" xfId="714"/>
    <cellStyle name="Normal 262" xfId="715"/>
    <cellStyle name="Normal 263" xfId="716"/>
    <cellStyle name="Normal 264" xfId="717"/>
    <cellStyle name="Normal 265" xfId="718"/>
    <cellStyle name="Normal 266" xfId="719"/>
    <cellStyle name="Normal 267" xfId="720"/>
    <cellStyle name="Normal 268" xfId="721"/>
    <cellStyle name="Normal 269" xfId="722"/>
    <cellStyle name="Normal 27" xfId="101"/>
    <cellStyle name="Normal 270" xfId="723"/>
    <cellStyle name="Normal 270 2" xfId="724"/>
    <cellStyle name="Normal 271" xfId="725"/>
    <cellStyle name="Normal 28" xfId="102"/>
    <cellStyle name="Normal 29" xfId="103"/>
    <cellStyle name="Normal 3" xfId="104"/>
    <cellStyle name="Normal 3 2" xfId="105"/>
    <cellStyle name="Normal 3 2 2" xfId="726"/>
    <cellStyle name="Normal 3 2 2 2" xfId="727"/>
    <cellStyle name="Normal 3 2 3" xfId="728"/>
    <cellStyle name="Normal 3 2 4" xfId="729"/>
    <cellStyle name="Normal 3 2 5" xfId="730"/>
    <cellStyle name="Normal 3 2 6" xfId="731"/>
    <cellStyle name="Normal 3 3" xfId="732"/>
    <cellStyle name="Normal 3 3 2" xfId="733"/>
    <cellStyle name="Normal 3 4" xfId="734"/>
    <cellStyle name="Normal 3 5" xfId="735"/>
    <cellStyle name="Normal 3 5 2" xfId="736"/>
    <cellStyle name="Normal 3 6" xfId="737"/>
    <cellStyle name="Normal 3 7" xfId="738"/>
    <cellStyle name="Normal 3 8" xfId="739"/>
    <cellStyle name="Normal 30" xfId="4"/>
    <cellStyle name="Normal 31" xfId="106"/>
    <cellStyle name="Normal 32" xfId="107"/>
    <cellStyle name="Normal 33" xfId="108"/>
    <cellStyle name="Normal 34" xfId="740"/>
    <cellStyle name="Normal 35" xfId="741"/>
    <cellStyle name="Normal 36" xfId="742"/>
    <cellStyle name="Normal 37" xfId="743"/>
    <cellStyle name="Normal 38" xfId="744"/>
    <cellStyle name="Normal 39" xfId="745"/>
    <cellStyle name="Normal 4" xfId="109"/>
    <cellStyle name="Normal 4 2" xfId="746"/>
    <cellStyle name="Normal 4 3" xfId="747"/>
    <cellStyle name="Normal 4 3 2" xfId="748"/>
    <cellStyle name="Normal 4 3 3" xfId="749"/>
    <cellStyle name="Normal 4 3 4" xfId="750"/>
    <cellStyle name="Normal 4 4" xfId="751"/>
    <cellStyle name="Normal 4 5" xfId="752"/>
    <cellStyle name="Normal 4 6" xfId="753"/>
    <cellStyle name="Normal 4 7" xfId="754"/>
    <cellStyle name="Normal 40" xfId="755"/>
    <cellStyle name="Normal 41" xfId="756"/>
    <cellStyle name="Normal 42" xfId="757"/>
    <cellStyle name="Normal 43" xfId="758"/>
    <cellStyle name="Normal 44" xfId="759"/>
    <cellStyle name="Normal 45" xfId="760"/>
    <cellStyle name="Normal 46" xfId="761"/>
    <cellStyle name="Normal 47" xfId="762"/>
    <cellStyle name="Normal 48" xfId="763"/>
    <cellStyle name="Normal 49" xfId="764"/>
    <cellStyle name="Normal 5" xfId="110"/>
    <cellStyle name="Normal 5 2" xfId="765"/>
    <cellStyle name="Normal 5 2 2" xfId="766"/>
    <cellStyle name="Normal 5 2 3" xfId="767"/>
    <cellStyle name="Normal 5 3" xfId="768"/>
    <cellStyle name="Normal 50" xfId="769"/>
    <cellStyle name="Normal 51" xfId="770"/>
    <cellStyle name="Normal 52" xfId="771"/>
    <cellStyle name="Normal 53" xfId="772"/>
    <cellStyle name="Normal 54" xfId="773"/>
    <cellStyle name="Normal 55" xfId="774"/>
    <cellStyle name="Normal 56" xfId="775"/>
    <cellStyle name="Normal 57" xfId="776"/>
    <cellStyle name="Normal 58" xfId="777"/>
    <cellStyle name="Normal 59" xfId="778"/>
    <cellStyle name="Normal 6" xfId="111"/>
    <cellStyle name="Normal 6 2" xfId="779"/>
    <cellStyle name="Normal 6 2 2" xfId="780"/>
    <cellStyle name="Normal 6 3" xfId="781"/>
    <cellStyle name="Normal 6 4" xfId="782"/>
    <cellStyle name="Normal 6 4 2" xfId="783"/>
    <cellStyle name="Normal 6 4 2 2" xfId="784"/>
    <cellStyle name="Normal 6 5" xfId="785"/>
    <cellStyle name="Normal 60" xfId="786"/>
    <cellStyle name="Normal 61" xfId="787"/>
    <cellStyle name="Normal 62" xfId="788"/>
    <cellStyle name="Normal 63" xfId="789"/>
    <cellStyle name="Normal 64" xfId="790"/>
    <cellStyle name="Normal 65" xfId="791"/>
    <cellStyle name="Normal 66" xfId="792"/>
    <cellStyle name="Normal 67" xfId="793"/>
    <cellStyle name="Normal 68" xfId="794"/>
    <cellStyle name="Normal 69" xfId="795"/>
    <cellStyle name="Normal 7" xfId="112"/>
    <cellStyle name="Normal 7 2" xfId="796"/>
    <cellStyle name="Normal 70" xfId="797"/>
    <cellStyle name="Normal 71" xfId="798"/>
    <cellStyle name="Normal 72" xfId="799"/>
    <cellStyle name="Normal 73" xfId="800"/>
    <cellStyle name="Normal 74" xfId="801"/>
    <cellStyle name="Normal 75" xfId="802"/>
    <cellStyle name="Normal 76" xfId="803"/>
    <cellStyle name="Normal 77" xfId="804"/>
    <cellStyle name="Normal 78" xfId="805"/>
    <cellStyle name="Normal 79" xfId="806"/>
    <cellStyle name="Normal 8" xfId="113"/>
    <cellStyle name="Normal 8 2" xfId="149"/>
    <cellStyle name="Normal 8 3" xfId="807"/>
    <cellStyle name="Normal 80" xfId="808"/>
    <cellStyle name="Normal 81" xfId="809"/>
    <cellStyle name="Normal 82" xfId="810"/>
    <cellStyle name="Normal 83" xfId="811"/>
    <cellStyle name="Normal 84" xfId="812"/>
    <cellStyle name="Normal 85" xfId="813"/>
    <cellStyle name="Normal 86" xfId="814"/>
    <cellStyle name="Normal 87" xfId="815"/>
    <cellStyle name="Normal 88" xfId="816"/>
    <cellStyle name="Normal 89" xfId="817"/>
    <cellStyle name="Normal 9" xfId="114"/>
    <cellStyle name="Normal 9 2" xfId="818"/>
    <cellStyle name="Normal 90" xfId="819"/>
    <cellStyle name="Normal 91" xfId="820"/>
    <cellStyle name="Normal 92" xfId="821"/>
    <cellStyle name="Normal 93" xfId="822"/>
    <cellStyle name="Normal 94" xfId="823"/>
    <cellStyle name="Normal 95" xfId="824"/>
    <cellStyle name="Normal 96" xfId="825"/>
    <cellStyle name="Normal 97" xfId="826"/>
    <cellStyle name="Normal 98" xfId="827"/>
    <cellStyle name="Normal 99" xfId="828"/>
    <cellStyle name="Normal(0)" xfId="829"/>
    <cellStyle name="Normal_Blocking 09-00" xfId="1"/>
    <cellStyle name="Note 2" xfId="830"/>
    <cellStyle name="Note 3" xfId="831"/>
    <cellStyle name="Note 4" xfId="832"/>
    <cellStyle name="Note 5" xfId="833"/>
    <cellStyle name="Note 6" xfId="834"/>
    <cellStyle name="Number" xfId="835"/>
    <cellStyle name="Number 10" xfId="836"/>
    <cellStyle name="Number 11" xfId="837"/>
    <cellStyle name="Number 12" xfId="838"/>
    <cellStyle name="Number 13" xfId="839"/>
    <cellStyle name="Number 14" xfId="840"/>
    <cellStyle name="Number 2" xfId="841"/>
    <cellStyle name="Number 3" xfId="842"/>
    <cellStyle name="Number 4" xfId="843"/>
    <cellStyle name="Number 5" xfId="844"/>
    <cellStyle name="Number 6" xfId="845"/>
    <cellStyle name="Number 7" xfId="846"/>
    <cellStyle name="Number 8" xfId="847"/>
    <cellStyle name="Number 9" xfId="848"/>
    <cellStyle name="Output 2" xfId="849"/>
    <cellStyle name="Output 3" xfId="850"/>
    <cellStyle name="Output 4" xfId="851"/>
    <cellStyle name="Output 5" xfId="852"/>
    <cellStyle name="Output 6" xfId="853"/>
    <cellStyle name="Output Amounts" xfId="854"/>
    <cellStyle name="Output Line Items" xfId="855"/>
    <cellStyle name="Password" xfId="856"/>
    <cellStyle name="Percen - Style1" xfId="857"/>
    <cellStyle name="Percen - Style2" xfId="858"/>
    <cellStyle name="Percent" xfId="1076" builtinId="5"/>
    <cellStyle name="Percent [2]" xfId="859"/>
    <cellStyle name="Percent [2] 2" xfId="860"/>
    <cellStyle name="Percent [2] 3" xfId="861"/>
    <cellStyle name="Percent 10" xfId="3"/>
    <cellStyle name="Percent 11" xfId="862"/>
    <cellStyle name="Percent 12" xfId="863"/>
    <cellStyle name="Percent 13" xfId="115"/>
    <cellStyle name="Percent 19" xfId="116"/>
    <cellStyle name="Percent 2" xfId="117"/>
    <cellStyle name="Percent 2 10" xfId="118"/>
    <cellStyle name="Percent 2 11" xfId="119"/>
    <cellStyle name="Percent 2 12" xfId="120"/>
    <cellStyle name="Percent 2 13" xfId="121"/>
    <cellStyle name="Percent 2 14" xfId="122"/>
    <cellStyle name="Percent 2 15" xfId="123"/>
    <cellStyle name="Percent 2 16" xfId="124"/>
    <cellStyle name="Percent 2 17" xfId="125"/>
    <cellStyle name="Percent 2 18" xfId="126"/>
    <cellStyle name="Percent 2 19" xfId="127"/>
    <cellStyle name="Percent 2 2" xfId="128"/>
    <cellStyle name="Percent 2 2 2" xfId="864"/>
    <cellStyle name="Percent 2 20" xfId="129"/>
    <cellStyle name="Percent 2 21" xfId="130"/>
    <cellStyle name="Percent 2 3" xfId="131"/>
    <cellStyle name="Percent 2 3 2" xfId="865"/>
    <cellStyle name="Percent 2 4" xfId="132"/>
    <cellStyle name="Percent 2 5" xfId="133"/>
    <cellStyle name="Percent 2 6" xfId="134"/>
    <cellStyle name="Percent 2 7" xfId="135"/>
    <cellStyle name="Percent 2 8" xfId="136"/>
    <cellStyle name="Percent 2 9" xfId="137"/>
    <cellStyle name="Percent 22" xfId="138"/>
    <cellStyle name="Percent 3" xfId="139"/>
    <cellStyle name="Percent 3 2" xfId="866"/>
    <cellStyle name="Percent 3 2 2" xfId="867"/>
    <cellStyle name="Percent 3 3" xfId="868"/>
    <cellStyle name="Percent 3 4" xfId="869"/>
    <cellStyle name="Percent 3 5" xfId="870"/>
    <cellStyle name="Percent 3 6" xfId="871"/>
    <cellStyle name="Percent 3 7" xfId="872"/>
    <cellStyle name="Percent 3 8" xfId="873"/>
    <cellStyle name="Percent 3 9" xfId="874"/>
    <cellStyle name="Percent 4" xfId="140"/>
    <cellStyle name="Percent 4 2" xfId="875"/>
    <cellStyle name="Percent 4 2 2" xfId="876"/>
    <cellStyle name="Percent 4 3" xfId="877"/>
    <cellStyle name="Percent 5" xfId="141"/>
    <cellStyle name="Percent 6" xfId="142"/>
    <cellStyle name="Percent 6 2" xfId="878"/>
    <cellStyle name="Percent 6 2 2" xfId="879"/>
    <cellStyle name="Percent 7" xfId="143"/>
    <cellStyle name="Percent 7 2" xfId="880"/>
    <cellStyle name="Percent 8" xfId="144"/>
    <cellStyle name="Percent 9" xfId="145"/>
    <cellStyle name="Percent(0)" xfId="881"/>
    <cellStyle name="Reset  - Style7" xfId="882"/>
    <cellStyle name="SAPBEXaggData" xfId="883"/>
    <cellStyle name="SAPBEXaggDataEmph" xfId="884"/>
    <cellStyle name="SAPBEXaggItem" xfId="885"/>
    <cellStyle name="SAPBEXaggItem 2" xfId="886"/>
    <cellStyle name="SAPBEXaggItem 3" xfId="887"/>
    <cellStyle name="SAPBEXaggItem 4" xfId="888"/>
    <cellStyle name="SAPBEXaggItem 5" xfId="889"/>
    <cellStyle name="SAPBEXaggItem 6" xfId="890"/>
    <cellStyle name="SAPBEXaggItem_Copy of xSAPtemp5457" xfId="891"/>
    <cellStyle name="SAPBEXaggItemX" xfId="892"/>
    <cellStyle name="SAPBEXchaText" xfId="146"/>
    <cellStyle name="SAPBEXchaText 2" xfId="893"/>
    <cellStyle name="SAPBEXchaText 3" xfId="894"/>
    <cellStyle name="SAPBEXchaText 4" xfId="895"/>
    <cellStyle name="SAPBEXchaText 5" xfId="896"/>
    <cellStyle name="SAPBEXchaText 6" xfId="897"/>
    <cellStyle name="SAPBEXchaText_Copy of xSAPtemp5457" xfId="898"/>
    <cellStyle name="SAPBEXexcBad7" xfId="899"/>
    <cellStyle name="SAPBEXexcBad8" xfId="900"/>
    <cellStyle name="SAPBEXexcBad9" xfId="901"/>
    <cellStyle name="SAPBEXexcCritical4" xfId="902"/>
    <cellStyle name="SAPBEXexcCritical5" xfId="903"/>
    <cellStyle name="SAPBEXexcCritical6" xfId="904"/>
    <cellStyle name="SAPBEXexcGood1" xfId="905"/>
    <cellStyle name="SAPBEXexcGood2" xfId="906"/>
    <cellStyle name="SAPBEXexcGood3" xfId="907"/>
    <cellStyle name="SAPBEXfilterDrill" xfId="908"/>
    <cellStyle name="SAPBEXfilterDrill 2" xfId="909"/>
    <cellStyle name="SAPBEXfilterItem" xfId="910"/>
    <cellStyle name="SAPBEXfilterItem 2" xfId="911"/>
    <cellStyle name="SAPBEXfilterItem 3" xfId="912"/>
    <cellStyle name="SAPBEXfilterItem 4" xfId="913"/>
    <cellStyle name="SAPBEXfilterItem 5" xfId="914"/>
    <cellStyle name="SAPBEXfilterItem 6" xfId="915"/>
    <cellStyle name="SAPBEXfilterItem_Copy of xSAPtemp5457" xfId="916"/>
    <cellStyle name="SAPBEXfilterText" xfId="917"/>
    <cellStyle name="SAPBEXfilterText 2" xfId="918"/>
    <cellStyle name="SAPBEXfilterText 3" xfId="919"/>
    <cellStyle name="SAPBEXfilterText 4" xfId="920"/>
    <cellStyle name="SAPBEXfilterText 5" xfId="921"/>
    <cellStyle name="SAPBEXformats" xfId="922"/>
    <cellStyle name="SAPBEXheaderItem" xfId="923"/>
    <cellStyle name="SAPBEXheaderItem 2" xfId="924"/>
    <cellStyle name="SAPBEXheaderItem 3" xfId="925"/>
    <cellStyle name="SAPBEXheaderItem 4" xfId="926"/>
    <cellStyle name="SAPBEXheaderItem 5" xfId="927"/>
    <cellStyle name="SAPBEXheaderItem 6" xfId="928"/>
    <cellStyle name="SAPBEXheaderItem 7" xfId="929"/>
    <cellStyle name="SAPBEXheaderItem_Copy of xSAPtemp5457" xfId="930"/>
    <cellStyle name="SAPBEXheaderText" xfId="931"/>
    <cellStyle name="SAPBEXheaderText 2" xfId="932"/>
    <cellStyle name="SAPBEXheaderText 3" xfId="933"/>
    <cellStyle name="SAPBEXheaderText 4" xfId="934"/>
    <cellStyle name="SAPBEXheaderText 5" xfId="935"/>
    <cellStyle name="SAPBEXheaderText 6" xfId="936"/>
    <cellStyle name="SAPBEXheaderText 7" xfId="937"/>
    <cellStyle name="SAPBEXheaderText_Copy of xSAPtemp5457" xfId="938"/>
    <cellStyle name="SAPBEXHLevel0" xfId="939"/>
    <cellStyle name="SAPBEXHLevel0 2" xfId="940"/>
    <cellStyle name="SAPBEXHLevel0 3" xfId="941"/>
    <cellStyle name="SAPBEXHLevel0 4" xfId="942"/>
    <cellStyle name="SAPBEXHLevel0 5" xfId="943"/>
    <cellStyle name="SAPBEXHLevel0 6" xfId="944"/>
    <cellStyle name="SAPBEXHLevel0X" xfId="945"/>
    <cellStyle name="SAPBEXHLevel0X 2" xfId="946"/>
    <cellStyle name="SAPBEXHLevel0X 3" xfId="947"/>
    <cellStyle name="SAPBEXHLevel0X 4" xfId="948"/>
    <cellStyle name="SAPBEXHLevel0X 5" xfId="949"/>
    <cellStyle name="SAPBEXHLevel0X 6" xfId="950"/>
    <cellStyle name="SAPBEXHLevel1" xfId="951"/>
    <cellStyle name="SAPBEXHLevel1 2" xfId="952"/>
    <cellStyle name="SAPBEXHLevel1 3" xfId="953"/>
    <cellStyle name="SAPBEXHLevel1 4" xfId="954"/>
    <cellStyle name="SAPBEXHLevel1 5" xfId="955"/>
    <cellStyle name="SAPBEXHLevel1 6" xfId="956"/>
    <cellStyle name="SAPBEXHLevel1X" xfId="957"/>
    <cellStyle name="SAPBEXHLevel1X 2" xfId="958"/>
    <cellStyle name="SAPBEXHLevel1X 3" xfId="959"/>
    <cellStyle name="SAPBEXHLevel1X 4" xfId="960"/>
    <cellStyle name="SAPBEXHLevel1X 5" xfId="961"/>
    <cellStyle name="SAPBEXHLevel1X 6" xfId="962"/>
    <cellStyle name="SAPBEXHLevel2" xfId="963"/>
    <cellStyle name="SAPBEXHLevel2 2" xfId="964"/>
    <cellStyle name="SAPBEXHLevel2 3" xfId="965"/>
    <cellStyle name="SAPBEXHLevel2 4" xfId="966"/>
    <cellStyle name="SAPBEXHLevel2 5" xfId="967"/>
    <cellStyle name="SAPBEXHLevel2 6" xfId="968"/>
    <cellStyle name="SAPBEXHLevel2X" xfId="969"/>
    <cellStyle name="SAPBEXHLevel2X 2" xfId="970"/>
    <cellStyle name="SAPBEXHLevel2X 3" xfId="971"/>
    <cellStyle name="SAPBEXHLevel2X 4" xfId="972"/>
    <cellStyle name="SAPBEXHLevel2X 5" xfId="973"/>
    <cellStyle name="SAPBEXHLevel2X 6" xfId="974"/>
    <cellStyle name="SAPBEXHLevel3" xfId="975"/>
    <cellStyle name="SAPBEXHLevel3 2" xfId="976"/>
    <cellStyle name="SAPBEXHLevel3 3" xfId="977"/>
    <cellStyle name="SAPBEXHLevel3 4" xfId="978"/>
    <cellStyle name="SAPBEXHLevel3 5" xfId="979"/>
    <cellStyle name="SAPBEXHLevel3 6" xfId="980"/>
    <cellStyle name="SAPBEXHLevel3X" xfId="981"/>
    <cellStyle name="SAPBEXHLevel3X 2" xfId="982"/>
    <cellStyle name="SAPBEXHLevel3X 3" xfId="983"/>
    <cellStyle name="SAPBEXHLevel3X 4" xfId="984"/>
    <cellStyle name="SAPBEXHLevel3X 5" xfId="985"/>
    <cellStyle name="SAPBEXHLevel3X 6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 2" xfId="992"/>
    <cellStyle name="SAPBEXstdData 3" xfId="993"/>
    <cellStyle name="SAPBEXstdData 4" xfId="994"/>
    <cellStyle name="SAPBEXstdData 5" xfId="995"/>
    <cellStyle name="SAPBEXstdData 6" xfId="996"/>
    <cellStyle name="SAPBEXstdData_Copy of xSAPtemp5457" xfId="997"/>
    <cellStyle name="SAPBEXstdDataEmph" xfId="998"/>
    <cellStyle name="SAPBEXstdItem" xfId="999"/>
    <cellStyle name="SAPBEXstdItem 2" xfId="1000"/>
    <cellStyle name="SAPBEXstdItem 3" xfId="1001"/>
    <cellStyle name="SAPBEXstdItem 4" xfId="1002"/>
    <cellStyle name="SAPBEXstdItem 5" xfId="1003"/>
    <cellStyle name="SAPBEXstdItem 6" xfId="1004"/>
    <cellStyle name="SAPBEXstdItem_Copy of xSAPtemp5457" xfId="1005"/>
    <cellStyle name="SAPBEXstdItemX" xfId="1006"/>
    <cellStyle name="SAPBEXstdItemX 2" xfId="1007"/>
    <cellStyle name="SAPBEXstdItemX 3" xfId="1008"/>
    <cellStyle name="SAPBEXstdItemX 4" xfId="1009"/>
    <cellStyle name="SAPBEXstdItemX 5" xfId="1010"/>
    <cellStyle name="SAPBEXstdItemX 6" xfId="1011"/>
    <cellStyle name="SAPBEXstdItemX_Copy of xSAPtemp5457" xfId="1012"/>
    <cellStyle name="SAPBEXtitle" xfId="147"/>
    <cellStyle name="SAPBEXtitle 2" xfId="1013"/>
    <cellStyle name="SAPBEXtitle 3" xfId="1014"/>
    <cellStyle name="SAPBEXtitle 4" xfId="1015"/>
    <cellStyle name="SAPBEXtitle 5" xfId="1016"/>
    <cellStyle name="SAPBEXtitle 6" xfId="1017"/>
    <cellStyle name="SAPBEXtitle 7" xfId="1018"/>
    <cellStyle name="SAPBEXtitle_Copy of xSAPtemp5457" xfId="1019"/>
    <cellStyle name="SAPBEXundefined" xfId="1020"/>
    <cellStyle name="Shade" xfId="1021"/>
    <cellStyle name="Sheet Title" xfId="1022"/>
    <cellStyle name="Special" xfId="1023"/>
    <cellStyle name="Special 2" xfId="1024"/>
    <cellStyle name="Special 3" xfId="1025"/>
    <cellStyle name="STYL1 - Style1" xfId="1026"/>
    <cellStyle name="Style 1" xfId="1027"/>
    <cellStyle name="Style 21" xfId="1028"/>
    <cellStyle name="Style 22" xfId="1029"/>
    <cellStyle name="Style 24" xfId="1030"/>
    <cellStyle name="Style 27" xfId="1031"/>
    <cellStyle name="Style 35" xfId="1032"/>
    <cellStyle name="Style 35 2" xfId="1033"/>
    <cellStyle name="Style 36" xfId="1034"/>
    <cellStyle name="Style 36 2" xfId="1035"/>
    <cellStyle name="Table  - Style6" xfId="1036"/>
    <cellStyle name="Text" xfId="1037"/>
    <cellStyle name="Title  - Style1" xfId="1038"/>
    <cellStyle name="Title 2" xfId="1039"/>
    <cellStyle name="Title 3" xfId="1040"/>
    <cellStyle name="Title 4" xfId="1041"/>
    <cellStyle name="Title 5" xfId="1042"/>
    <cellStyle name="Title 6" xfId="1043"/>
    <cellStyle name="Titles" xfId="1044"/>
    <cellStyle name="Titles 2" xfId="1045"/>
    <cellStyle name="Total 2" xfId="1046"/>
    <cellStyle name="Total 2 2" xfId="1047"/>
    <cellStyle name="Total 3" xfId="1048"/>
    <cellStyle name="Total 4" xfId="1049"/>
    <cellStyle name="Total 5" xfId="1050"/>
    <cellStyle name="Total2 - Style2" xfId="1051"/>
    <cellStyle name="TotCol - Style5" xfId="1052"/>
    <cellStyle name="TotRow - Style4" xfId="1053"/>
    <cellStyle name="TRANSMISSION RELIABILITY PORTION OF PROJECT" xfId="148"/>
    <cellStyle name="Tusental (0)_pldt" xfId="1054"/>
    <cellStyle name="Tusental_pldt" xfId="1055"/>
    <cellStyle name="Underl - Style4" xfId="1056"/>
    <cellStyle name="UNLocked" xfId="1057"/>
    <cellStyle name="Unprot" xfId="1058"/>
    <cellStyle name="Unprot 2" xfId="1059"/>
    <cellStyle name="Unprot 3" xfId="1060"/>
    <cellStyle name="Unprot 4" xfId="1061"/>
    <cellStyle name="Unprot$" xfId="1062"/>
    <cellStyle name="Unprot$ 2" xfId="1063"/>
    <cellStyle name="Unprot$ 3" xfId="1064"/>
    <cellStyle name="Unprot$ 4" xfId="1065"/>
    <cellStyle name="Unprot_Book4 (11) (2)" xfId="1066"/>
    <cellStyle name="Unprotect" xfId="1067"/>
    <cellStyle name="Valuta (0)_pldt" xfId="1068"/>
    <cellStyle name="Valuta_pldt" xfId="1069"/>
    <cellStyle name="Warning Text 2" xfId="1070"/>
    <cellStyle name="Warning Text 3" xfId="1071"/>
    <cellStyle name="Warning Text 4" xfId="1072"/>
    <cellStyle name="Warning Text 5" xfId="1073"/>
    <cellStyle name="Warning Text 6" xfId="107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3" sqref="D13"/>
    </sheetView>
  </sheetViews>
  <sheetFormatPr defaultRowHeight="15.75"/>
  <cols>
    <col min="1" max="1" width="4.42578125" style="123" customWidth="1"/>
    <col min="2" max="2" width="24.5703125" style="123" bestFit="1" customWidth="1"/>
    <col min="3" max="3" width="28" style="123" bestFit="1" customWidth="1"/>
    <col min="4" max="4" width="26.85546875" style="123" bestFit="1" customWidth="1"/>
    <col min="5" max="16384" width="9.140625" style="123"/>
  </cols>
  <sheetData>
    <row r="1" spans="1:4">
      <c r="A1" s="124" t="s">
        <v>130</v>
      </c>
      <c r="B1" s="125"/>
      <c r="C1" s="125"/>
      <c r="D1" s="126"/>
    </row>
    <row r="2" spans="1:4">
      <c r="A2" s="127" t="s">
        <v>131</v>
      </c>
      <c r="B2" s="128"/>
      <c r="C2" s="128"/>
      <c r="D2" s="129"/>
    </row>
    <row r="3" spans="1:4">
      <c r="A3" s="150"/>
      <c r="B3" s="151"/>
      <c r="C3" s="131" t="s">
        <v>139</v>
      </c>
      <c r="D3" s="130"/>
    </row>
    <row r="4" spans="1:4">
      <c r="A4" s="150"/>
      <c r="B4" s="151"/>
      <c r="C4" s="133" t="s">
        <v>134</v>
      </c>
      <c r="D4" s="161" t="s">
        <v>136</v>
      </c>
    </row>
    <row r="5" spans="1:4">
      <c r="A5" s="150"/>
      <c r="B5" s="151"/>
      <c r="C5" s="134" t="s">
        <v>135</v>
      </c>
      <c r="D5" s="162" t="s">
        <v>135</v>
      </c>
    </row>
    <row r="6" spans="1:4">
      <c r="A6" s="135" t="s">
        <v>60</v>
      </c>
      <c r="B6" s="136"/>
      <c r="C6" s="137"/>
      <c r="D6" s="138"/>
    </row>
    <row r="7" spans="1:4">
      <c r="A7" s="139"/>
      <c r="B7" s="140" t="s">
        <v>63</v>
      </c>
      <c r="C7" s="141">
        <f>'Rate Design'!E11</f>
        <v>13</v>
      </c>
      <c r="D7" s="142">
        <f>'Rate Design'!K11</f>
        <v>28</v>
      </c>
    </row>
    <row r="8" spans="1:4">
      <c r="A8" s="139"/>
      <c r="B8" s="140" t="s">
        <v>64</v>
      </c>
      <c r="C8" s="141">
        <f>'Rate Design'!E12</f>
        <v>26</v>
      </c>
      <c r="D8" s="142">
        <f>'Rate Design'!K12</f>
        <v>56</v>
      </c>
    </row>
    <row r="9" spans="1:4">
      <c r="A9" s="139" t="s">
        <v>61</v>
      </c>
      <c r="B9" s="140"/>
      <c r="C9" s="143"/>
      <c r="D9" s="144"/>
    </row>
    <row r="10" spans="1:4">
      <c r="A10" s="139"/>
      <c r="B10" s="140" t="s">
        <v>74</v>
      </c>
      <c r="C10" s="141">
        <f>'Rate Design'!E14</f>
        <v>8.2534349999999996</v>
      </c>
      <c r="D10" s="145" t="s">
        <v>140</v>
      </c>
    </row>
    <row r="11" spans="1:4">
      <c r="A11" s="139" t="s">
        <v>133</v>
      </c>
      <c r="B11" s="140"/>
      <c r="C11" s="143"/>
      <c r="D11" s="144"/>
    </row>
    <row r="12" spans="1:4">
      <c r="A12" s="139"/>
      <c r="B12" s="140" t="s">
        <v>137</v>
      </c>
      <c r="C12" s="146">
        <f>'Rate Design'!E16</f>
        <v>3.6374</v>
      </c>
      <c r="D12" s="146">
        <f>'Rate Design'!K16</f>
        <v>28.5532608</v>
      </c>
    </row>
    <row r="13" spans="1:4">
      <c r="A13" s="147"/>
      <c r="B13" s="148" t="s">
        <v>138</v>
      </c>
      <c r="C13" s="149">
        <f>C12</f>
        <v>3.6374</v>
      </c>
      <c r="D13" s="149">
        <f>'Rate Design'!K17</f>
        <v>3.6374</v>
      </c>
    </row>
    <row r="14" spans="1:4" ht="4.5" customHeight="1">
      <c r="A14" s="150"/>
      <c r="B14" s="151"/>
      <c r="C14" s="151"/>
      <c r="D14" s="144"/>
    </row>
    <row r="15" spans="1:4">
      <c r="A15" s="152" t="s">
        <v>147</v>
      </c>
      <c r="B15" s="153"/>
      <c r="C15" s="153"/>
      <c r="D15" s="144"/>
    </row>
    <row r="16" spans="1:4">
      <c r="A16" s="152" t="s">
        <v>145</v>
      </c>
      <c r="B16" s="153"/>
      <c r="C16" s="153"/>
      <c r="D16" s="144"/>
    </row>
    <row r="17" spans="1:4">
      <c r="A17" s="154" t="s">
        <v>146</v>
      </c>
      <c r="B17" s="155"/>
      <c r="C17" s="155"/>
      <c r="D17" s="156"/>
    </row>
    <row r="18" spans="1:4">
      <c r="B18" s="132"/>
      <c r="C18" s="132"/>
      <c r="D18" s="132"/>
    </row>
    <row r="19" spans="1:4">
      <c r="A19" s="132"/>
      <c r="B19" s="132"/>
      <c r="C19" s="132"/>
      <c r="D19" s="1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24" sqref="E24"/>
    </sheetView>
  </sheetViews>
  <sheetFormatPr defaultRowHeight="15.75"/>
  <cols>
    <col min="1" max="1" width="4.42578125" style="123" customWidth="1"/>
    <col min="2" max="2" width="24.5703125" style="123" bestFit="1" customWidth="1"/>
    <col min="3" max="4" width="19" style="123" customWidth="1"/>
  </cols>
  <sheetData>
    <row r="1" spans="1:4">
      <c r="A1" s="124" t="s">
        <v>130</v>
      </c>
      <c r="B1" s="125"/>
      <c r="C1" s="125"/>
      <c r="D1" s="126"/>
    </row>
    <row r="2" spans="1:4">
      <c r="A2" s="127" t="s">
        <v>131</v>
      </c>
      <c r="B2" s="128"/>
      <c r="C2" s="128"/>
      <c r="D2" s="129"/>
    </row>
    <row r="3" spans="1:4">
      <c r="A3" s="157"/>
      <c r="B3" s="158"/>
      <c r="C3" s="131" t="s">
        <v>139</v>
      </c>
      <c r="D3" s="130"/>
    </row>
    <row r="4" spans="1:4">
      <c r="A4" s="150"/>
      <c r="B4" s="151"/>
      <c r="C4" s="133" t="s">
        <v>141</v>
      </c>
      <c r="D4" s="161" t="s">
        <v>143</v>
      </c>
    </row>
    <row r="5" spans="1:4">
      <c r="A5" s="150"/>
      <c r="B5" s="151"/>
      <c r="C5" s="134" t="s">
        <v>142</v>
      </c>
      <c r="D5" s="162" t="s">
        <v>142</v>
      </c>
    </row>
    <row r="6" spans="1:4">
      <c r="A6" s="135" t="s">
        <v>60</v>
      </c>
      <c r="B6" s="136"/>
      <c r="C6" s="137"/>
      <c r="D6" s="138"/>
    </row>
    <row r="7" spans="1:4">
      <c r="A7" s="139"/>
      <c r="B7" s="140" t="s">
        <v>63</v>
      </c>
      <c r="C7" s="141">
        <v>15</v>
      </c>
      <c r="D7" s="141">
        <v>13</v>
      </c>
    </row>
    <row r="8" spans="1:4">
      <c r="A8" s="139"/>
      <c r="B8" s="140" t="s">
        <v>64</v>
      </c>
      <c r="C8" s="141">
        <v>30</v>
      </c>
      <c r="D8" s="141">
        <v>26</v>
      </c>
    </row>
    <row r="9" spans="1:4">
      <c r="A9" s="139" t="s">
        <v>61</v>
      </c>
      <c r="B9" s="140"/>
      <c r="C9" s="143"/>
      <c r="D9" s="143"/>
    </row>
    <row r="10" spans="1:4">
      <c r="A10" s="139"/>
      <c r="B10" s="140" t="s">
        <v>74</v>
      </c>
      <c r="C10" s="141">
        <v>9.02</v>
      </c>
      <c r="D10" s="141">
        <v>8.253463</v>
      </c>
    </row>
    <row r="11" spans="1:4">
      <c r="A11" s="139" t="s">
        <v>133</v>
      </c>
      <c r="B11" s="140"/>
      <c r="C11" s="143"/>
      <c r="D11" s="143"/>
    </row>
    <row r="12" spans="1:4">
      <c r="A12" s="159"/>
      <c r="B12" s="148" t="s">
        <v>144</v>
      </c>
      <c r="C12" s="149">
        <v>3.8142999999999998</v>
      </c>
      <c r="D12" s="149">
        <v>3.6374</v>
      </c>
    </row>
    <row r="13" spans="1:4" ht="6" customHeight="1">
      <c r="A13" s="150"/>
      <c r="B13" s="151"/>
      <c r="C13" s="151"/>
      <c r="D13" s="144"/>
    </row>
    <row r="14" spans="1:4">
      <c r="A14" s="152" t="s">
        <v>147</v>
      </c>
      <c r="B14" s="151"/>
      <c r="C14" s="151"/>
      <c r="D14" s="144"/>
    </row>
    <row r="15" spans="1:4">
      <c r="A15" s="152" t="s">
        <v>145</v>
      </c>
      <c r="B15" s="151"/>
      <c r="C15" s="151"/>
      <c r="D15" s="144"/>
    </row>
    <row r="16" spans="1:4">
      <c r="A16" s="154" t="s">
        <v>146</v>
      </c>
      <c r="B16" s="160"/>
      <c r="C16" s="160"/>
      <c r="D16" s="1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80" zoomScaleNormal="8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41" sqref="K41"/>
    </sheetView>
  </sheetViews>
  <sheetFormatPr defaultColWidth="8.7109375" defaultRowHeight="15"/>
  <cols>
    <col min="1" max="1" width="3.5703125" style="60" customWidth="1"/>
    <col min="2" max="2" width="21.42578125" style="60" customWidth="1"/>
    <col min="3" max="3" width="13.5703125" style="60" customWidth="1"/>
    <col min="4" max="4" width="15.5703125" style="60" customWidth="1"/>
    <col min="5" max="5" width="8.5703125" style="60" bestFit="1" customWidth="1"/>
    <col min="6" max="6" width="11.42578125" style="60" bestFit="1" customWidth="1"/>
    <col min="7" max="7" width="2" style="60" customWidth="1"/>
    <col min="8" max="8" width="8.5703125" style="60" bestFit="1" customWidth="1"/>
    <col min="9" max="9" width="11.42578125" style="60" bestFit="1" customWidth="1"/>
    <col min="10" max="10" width="2.5703125" style="60" customWidth="1"/>
    <col min="11" max="12" width="25.7109375" style="60" customWidth="1"/>
    <col min="13" max="16384" width="8.7109375" style="60"/>
  </cols>
  <sheetData>
    <row r="1" spans="1:12" s="59" customFormat="1" ht="16.5">
      <c r="A1" s="58" t="s">
        <v>5</v>
      </c>
      <c r="B1" s="58"/>
      <c r="C1" s="77"/>
      <c r="D1" s="77"/>
      <c r="E1" s="58"/>
      <c r="F1" s="77"/>
      <c r="G1" s="77"/>
      <c r="H1" s="58"/>
      <c r="I1" s="77"/>
      <c r="J1" s="77"/>
      <c r="K1" s="58"/>
      <c r="L1" s="77"/>
    </row>
    <row r="2" spans="1:12" s="59" customFormat="1" ht="16.5">
      <c r="A2" s="58" t="s">
        <v>8</v>
      </c>
      <c r="B2" s="58"/>
      <c r="C2" s="77"/>
      <c r="D2" s="77"/>
      <c r="E2" s="58"/>
      <c r="F2" s="77"/>
      <c r="G2" s="77"/>
      <c r="H2" s="58"/>
      <c r="I2" s="77"/>
      <c r="J2" s="77"/>
      <c r="K2" s="58"/>
      <c r="L2" s="77"/>
    </row>
    <row r="3" spans="1:12" s="59" customFormat="1" ht="16.5">
      <c r="A3" s="58" t="s">
        <v>6</v>
      </c>
      <c r="B3" s="58"/>
      <c r="C3" s="77"/>
      <c r="D3" s="77"/>
      <c r="E3" s="58"/>
      <c r="F3" s="77"/>
      <c r="G3" s="77"/>
      <c r="H3" s="58"/>
      <c r="I3" s="77"/>
      <c r="J3" s="77"/>
      <c r="K3" s="58"/>
      <c r="L3" s="77"/>
    </row>
    <row r="4" spans="1:12" s="59" customFormat="1" ht="16.5">
      <c r="A4" s="58" t="s">
        <v>7</v>
      </c>
      <c r="B4" s="58"/>
      <c r="C4" s="77"/>
      <c r="D4" s="77"/>
      <c r="E4" s="58"/>
      <c r="F4" s="77"/>
      <c r="G4" s="77"/>
      <c r="H4" s="58"/>
      <c r="I4" s="77"/>
      <c r="J4" s="77"/>
      <c r="K4" s="58"/>
      <c r="L4" s="77"/>
    </row>
    <row r="5" spans="1:12" ht="15.75">
      <c r="A5" s="50"/>
      <c r="B5" s="50"/>
    </row>
    <row r="6" spans="1:12" ht="15.75">
      <c r="A6" s="50"/>
      <c r="B6" s="50"/>
      <c r="E6" s="48"/>
      <c r="F6" s="47"/>
      <c r="H6" s="48"/>
      <c r="I6" s="47"/>
      <c r="K6" s="48"/>
      <c r="L6" s="47"/>
    </row>
    <row r="7" spans="1:12" ht="15.75">
      <c r="A7" s="50"/>
      <c r="B7" s="50"/>
      <c r="C7" s="4"/>
      <c r="D7" s="5"/>
      <c r="E7" s="74" t="s">
        <v>66</v>
      </c>
      <c r="F7" s="35"/>
      <c r="G7" s="122"/>
      <c r="H7" s="74"/>
      <c r="I7" s="35"/>
      <c r="J7" s="122"/>
      <c r="K7" s="74" t="s">
        <v>66</v>
      </c>
      <c r="L7" s="35"/>
    </row>
    <row r="8" spans="1:12" ht="15.75">
      <c r="A8" s="50"/>
      <c r="B8" s="50"/>
      <c r="C8" s="4"/>
      <c r="D8" s="5"/>
      <c r="E8" s="74" t="s">
        <v>129</v>
      </c>
      <c r="F8" s="118"/>
      <c r="H8" s="74" t="s">
        <v>128</v>
      </c>
      <c r="I8" s="118"/>
      <c r="K8" s="74" t="s">
        <v>132</v>
      </c>
      <c r="L8" s="118"/>
    </row>
    <row r="9" spans="1:12" ht="15.75">
      <c r="A9" s="50"/>
      <c r="B9" s="50"/>
      <c r="C9" s="61" t="s">
        <v>70</v>
      </c>
      <c r="D9" s="61" t="s">
        <v>71</v>
      </c>
      <c r="E9" s="75" t="s">
        <v>69</v>
      </c>
      <c r="F9" s="76" t="s">
        <v>72</v>
      </c>
      <c r="H9" s="75" t="s">
        <v>69</v>
      </c>
      <c r="I9" s="76" t="s">
        <v>72</v>
      </c>
      <c r="K9" s="75" t="s">
        <v>69</v>
      </c>
      <c r="L9" s="76" t="s">
        <v>72</v>
      </c>
    </row>
    <row r="10" spans="1:12" ht="15.75">
      <c r="A10" s="62" t="s">
        <v>60</v>
      </c>
      <c r="B10" s="63"/>
      <c r="C10" s="64">
        <f>ROUND(SUMIF('Unit Cost'!$K$17:$K$111,"BC",'Unit Cost'!$J$17:$J$111),0)-'Application Fee Cost'!B4-'Application Fee Cost'!B5</f>
        <v>729519.87397622771</v>
      </c>
      <c r="D10" s="65"/>
      <c r="E10" s="51"/>
      <c r="F10" s="51"/>
      <c r="H10" s="51"/>
      <c r="I10" s="51"/>
      <c r="K10" s="51"/>
      <c r="L10" s="51"/>
    </row>
    <row r="11" spans="1:12" ht="15.75">
      <c r="A11" s="63"/>
      <c r="B11" s="63" t="s">
        <v>63</v>
      </c>
      <c r="C11" s="4"/>
      <c r="D11" s="65">
        <f>ROUND('kWh-Month'!B19*'kWh-Month'!B21,0)</f>
        <v>52335</v>
      </c>
      <c r="E11" s="51">
        <f>ROUNDDOWN($C$10/($D$11+2*$D$12),0)</f>
        <v>13</v>
      </c>
      <c r="F11" s="78">
        <f>$D11*E11</f>
        <v>680355</v>
      </c>
      <c r="H11" s="51">
        <f>ROUNDDOWN($C$10/($D$11+2*$D$12),0)</f>
        <v>13</v>
      </c>
      <c r="I11" s="78">
        <f>$D11*H11</f>
        <v>680355</v>
      </c>
      <c r="K11" s="51">
        <f>ROUNDDOWN(($C$10+SUMIF('Unit Cost'!$K$17:$K$111,"BCA",'Unit Cost'!$J$17:$J$111))/($D$11+2*$D$12),0)</f>
        <v>28</v>
      </c>
      <c r="L11" s="78">
        <f>$D11*K11</f>
        <v>1465380</v>
      </c>
    </row>
    <row r="12" spans="1:12" ht="15.75">
      <c r="A12" s="63"/>
      <c r="B12" s="63" t="s">
        <v>64</v>
      </c>
      <c r="C12" s="4"/>
      <c r="D12" s="65">
        <f>ROUND('kWh-Month'!B19,0)-D11</f>
        <v>348</v>
      </c>
      <c r="E12" s="51">
        <f>E11*2</f>
        <v>26</v>
      </c>
      <c r="F12" s="78">
        <f>$D12*E12</f>
        <v>9048</v>
      </c>
      <c r="H12" s="51">
        <f>H11*2</f>
        <v>26</v>
      </c>
      <c r="I12" s="78">
        <f>$D12*H12</f>
        <v>9048</v>
      </c>
      <c r="K12" s="51">
        <f>K11*2</f>
        <v>56</v>
      </c>
      <c r="L12" s="78">
        <f>$D12*K12</f>
        <v>19488</v>
      </c>
    </row>
    <row r="13" spans="1:12" ht="15.75">
      <c r="A13" s="62" t="s">
        <v>61</v>
      </c>
      <c r="B13" s="63"/>
      <c r="C13" s="64">
        <f>C18-'Rate Design'!C10-'Rate Design'!C15</f>
        <v>1938574.579200251</v>
      </c>
      <c r="D13" s="65"/>
      <c r="E13" s="51"/>
      <c r="F13" s="78"/>
      <c r="H13" s="51"/>
      <c r="I13" s="78"/>
      <c r="K13" s="51"/>
      <c r="L13" s="78"/>
    </row>
    <row r="14" spans="1:12" ht="15.75">
      <c r="A14" s="63"/>
      <c r="B14" s="63" t="s">
        <v>74</v>
      </c>
      <c r="C14" s="4"/>
      <c r="D14" s="65">
        <f>'kWh-Month'!D19</f>
        <v>239743</v>
      </c>
      <c r="E14" s="51">
        <f>ROUND((C18-SUM(F11:F12,F16:F17))/$D14,6)</f>
        <v>8.2534349999999996</v>
      </c>
      <c r="F14" s="78">
        <f>$D14*E14</f>
        <v>1978703.2672049999</v>
      </c>
      <c r="H14" s="121">
        <v>0</v>
      </c>
      <c r="I14" s="78">
        <f>$D14*H14</f>
        <v>0</v>
      </c>
      <c r="K14" s="121">
        <v>0</v>
      </c>
      <c r="L14" s="78">
        <f>$D14*K14</f>
        <v>0</v>
      </c>
    </row>
    <row r="15" spans="1:12" ht="15.75">
      <c r="A15" s="62" t="s">
        <v>62</v>
      </c>
      <c r="B15" s="63"/>
      <c r="C15" s="64">
        <f>ROUND(SUMIF('Unit Cost'!$K$17:$K$111,"KWH",'Unit Cost'!$J$17:$J$111),0)</f>
        <v>869778</v>
      </c>
      <c r="D15" s="65"/>
      <c r="E15" s="51"/>
      <c r="F15" s="78"/>
      <c r="H15" s="51"/>
      <c r="I15" s="78"/>
      <c r="K15" s="51"/>
      <c r="L15" s="78"/>
    </row>
    <row r="16" spans="1:12" ht="15.75">
      <c r="A16" s="63"/>
      <c r="B16" s="63" t="s">
        <v>125</v>
      </c>
      <c r="C16" s="4"/>
      <c r="D16" s="65">
        <f>'kWh-Month'!C19*SUM(TOU!C11:C22)/SUM(TOU!E11:E22)</f>
        <v>4748935.5832389053</v>
      </c>
      <c r="E16" s="120">
        <f>ROUND($C$15/($D16+$D17)*100,4)</f>
        <v>3.6374</v>
      </c>
      <c r="F16" s="78">
        <f>$D16*E16/100</f>
        <v>172737.78290473192</v>
      </c>
      <c r="H16" s="120">
        <f>ROUND(($C$18-SUM(I11:I14,I17))/$D$16*100,8)</f>
        <v>45.303645930000002</v>
      </c>
      <c r="I16" s="78">
        <f>$D16*H16/100</f>
        <v>2151440.9620743338</v>
      </c>
      <c r="K16" s="120">
        <f>ROUND(($C$18-SUM(L11:L14,L17))/$D$16*100,8)</f>
        <v>28.5532608</v>
      </c>
      <c r="L16" s="78">
        <f>$D16*K16/100</f>
        <v>1355975.9623062056</v>
      </c>
    </row>
    <row r="17" spans="1:12" ht="15.75">
      <c r="A17" s="66"/>
      <c r="B17" s="66" t="s">
        <v>124</v>
      </c>
      <c r="C17" s="67"/>
      <c r="D17" s="68">
        <f>D18-D16</f>
        <v>19162822.096964829</v>
      </c>
      <c r="E17" s="81">
        <f>E16</f>
        <v>3.6374</v>
      </c>
      <c r="F17" s="79">
        <f>$D17*E17/100</f>
        <v>697028.49095499876</v>
      </c>
      <c r="H17" s="81">
        <f>$E$17</f>
        <v>3.6374</v>
      </c>
      <c r="I17" s="79">
        <f>$D17*H17/100</f>
        <v>697028.49095499876</v>
      </c>
      <c r="K17" s="81">
        <f>$E$17</f>
        <v>3.6374</v>
      </c>
      <c r="L17" s="79">
        <f>$D17*K17/100</f>
        <v>697028.49095499876</v>
      </c>
    </row>
    <row r="18" spans="1:12" ht="16.5" thickBot="1">
      <c r="A18" s="69" t="s">
        <v>10</v>
      </c>
      <c r="B18" s="70"/>
      <c r="C18" s="71">
        <f>'Unit Cost'!J24-'Application Fee Cost'!B4-'Application Fee Cost'!B5-'Application Fee Cost'!B6</f>
        <v>3537872.4531764789</v>
      </c>
      <c r="D18" s="72">
        <f>'kWh-Month'!C19</f>
        <v>23911757.680203736</v>
      </c>
      <c r="E18" s="73"/>
      <c r="F18" s="80">
        <f>SUM(F11:F17)</f>
        <v>3537872.5410647308</v>
      </c>
      <c r="H18" s="73"/>
      <c r="I18" s="80">
        <f>SUM(I11:I17)</f>
        <v>3537872.4530293327</v>
      </c>
      <c r="K18" s="73"/>
      <c r="L18" s="80">
        <f>SUM(L11:L17)</f>
        <v>3537872.4532612045</v>
      </c>
    </row>
    <row r="19" spans="1:12" ht="15.75" thickTop="1"/>
    <row r="20" spans="1:12">
      <c r="A20" t="s">
        <v>84</v>
      </c>
    </row>
    <row r="21" spans="1:12">
      <c r="A21" t="s">
        <v>83</v>
      </c>
    </row>
    <row r="22" spans="1:12">
      <c r="A22" t="s">
        <v>82</v>
      </c>
    </row>
    <row r="23" spans="1:12">
      <c r="A23" t="s">
        <v>127</v>
      </c>
    </row>
  </sheetData>
  <printOptions horizontalCentered="1"/>
  <pageMargins left="0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="80" zoomScaleNormal="80" workbookViewId="0">
      <selection activeCell="O24" sqref="O24"/>
    </sheetView>
  </sheetViews>
  <sheetFormatPr defaultRowHeight="15"/>
  <cols>
    <col min="1" max="1" width="5" style="19" bestFit="1" customWidth="1"/>
    <col min="2" max="2" width="28.42578125" style="19" bestFit="1" customWidth="1"/>
    <col min="3" max="3" width="16.7109375" style="19" bestFit="1" customWidth="1"/>
    <col min="4" max="4" width="1.85546875" customWidth="1"/>
    <col min="5" max="6" width="18.42578125" bestFit="1" customWidth="1"/>
    <col min="7" max="7" width="1.5703125" customWidth="1"/>
    <col min="8" max="8" width="18.42578125" bestFit="1" customWidth="1"/>
    <col min="9" max="9" width="1" customWidth="1"/>
    <col min="10" max="10" width="12.28515625" bestFit="1" customWidth="1"/>
    <col min="11" max="11" width="6.85546875" customWidth="1"/>
    <col min="12" max="12" width="11.28515625" bestFit="1" customWidth="1"/>
    <col min="15" max="15" width="15.140625" bestFit="1" customWidth="1"/>
  </cols>
  <sheetData>
    <row r="1" spans="1:13">
      <c r="A1" s="21" t="s">
        <v>26</v>
      </c>
      <c r="B1" s="21"/>
      <c r="C1" s="22"/>
      <c r="D1" s="22"/>
      <c r="E1" s="22"/>
      <c r="F1" s="22"/>
      <c r="G1" s="22"/>
      <c r="H1" s="94"/>
      <c r="I1" s="94"/>
      <c r="J1" s="94"/>
      <c r="K1" s="94"/>
      <c r="L1" s="94"/>
      <c r="M1" s="94"/>
    </row>
    <row r="2" spans="1:13">
      <c r="A2" s="22" t="s">
        <v>27</v>
      </c>
      <c r="B2" s="22"/>
      <c r="C2" s="22"/>
      <c r="D2" s="22"/>
      <c r="E2" s="22"/>
      <c r="F2" s="22"/>
      <c r="G2" s="22"/>
      <c r="H2" s="94"/>
      <c r="I2" s="94"/>
      <c r="J2" s="94"/>
      <c r="K2" s="94"/>
      <c r="L2" s="94"/>
      <c r="M2" s="94"/>
    </row>
    <row r="3" spans="1:13">
      <c r="A3" s="22" t="s">
        <v>85</v>
      </c>
      <c r="B3" s="22"/>
      <c r="C3" s="22"/>
      <c r="D3" s="22"/>
      <c r="E3" s="22"/>
      <c r="F3" s="22"/>
      <c r="G3" s="22"/>
      <c r="H3" s="94"/>
      <c r="I3" s="94"/>
      <c r="J3" s="94"/>
      <c r="K3" s="94"/>
      <c r="L3" s="94"/>
      <c r="M3" s="94"/>
    </row>
    <row r="4" spans="1:13">
      <c r="A4" s="22" t="s">
        <v>86</v>
      </c>
      <c r="B4" s="22"/>
      <c r="C4" s="22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5.75" thickBot="1"/>
    <row r="6" spans="1:13">
      <c r="A6" s="22"/>
      <c r="B6" s="23"/>
      <c r="C6" s="95"/>
      <c r="E6" s="96" t="s">
        <v>87</v>
      </c>
      <c r="F6" s="96" t="s">
        <v>87</v>
      </c>
      <c r="H6" s="96" t="s">
        <v>87</v>
      </c>
    </row>
    <row r="7" spans="1:13">
      <c r="A7" s="22"/>
      <c r="B7" s="23"/>
      <c r="C7" s="97" t="s">
        <v>88</v>
      </c>
      <c r="E7" s="98" t="s">
        <v>89</v>
      </c>
      <c r="F7" s="98" t="s">
        <v>89</v>
      </c>
      <c r="H7" s="98" t="s">
        <v>89</v>
      </c>
    </row>
    <row r="8" spans="1:13">
      <c r="A8" s="22"/>
      <c r="B8" s="24"/>
      <c r="C8" s="97" t="s">
        <v>90</v>
      </c>
      <c r="E8" s="98" t="s">
        <v>91</v>
      </c>
      <c r="F8" s="98" t="s">
        <v>91</v>
      </c>
      <c r="H8" s="98" t="s">
        <v>91</v>
      </c>
    </row>
    <row r="9" spans="1:13" ht="15.75" thickBot="1">
      <c r="A9" s="22"/>
      <c r="B9" s="24"/>
      <c r="C9" s="99" t="s">
        <v>92</v>
      </c>
      <c r="E9" s="100" t="s">
        <v>93</v>
      </c>
      <c r="F9" s="100" t="s">
        <v>93</v>
      </c>
      <c r="H9" s="100" t="s">
        <v>93</v>
      </c>
    </row>
    <row r="10" spans="1:13">
      <c r="A10" s="22"/>
      <c r="B10" s="24"/>
      <c r="C10" s="84"/>
      <c r="E10" s="101"/>
      <c r="F10" s="101"/>
      <c r="H10" s="101"/>
    </row>
    <row r="11" spans="1:13">
      <c r="A11" s="22"/>
      <c r="B11" s="24"/>
      <c r="C11" s="84"/>
      <c r="E11" s="101"/>
      <c r="F11" s="101"/>
      <c r="H11" s="84" t="s">
        <v>94</v>
      </c>
      <c r="J11" s="84" t="s">
        <v>95</v>
      </c>
    </row>
    <row r="12" spans="1:13">
      <c r="A12" s="22"/>
      <c r="B12" s="24"/>
      <c r="C12" s="84" t="s">
        <v>95</v>
      </c>
      <c r="E12" s="84" t="s">
        <v>95</v>
      </c>
      <c r="F12" s="84" t="s">
        <v>95</v>
      </c>
      <c r="H12" s="84" t="s">
        <v>96</v>
      </c>
      <c r="J12" s="84" t="s">
        <v>97</v>
      </c>
    </row>
    <row r="13" spans="1:13" ht="27" thickBot="1">
      <c r="A13" s="25" t="s">
        <v>98</v>
      </c>
      <c r="B13" s="25" t="s">
        <v>28</v>
      </c>
      <c r="C13" s="102" t="s">
        <v>99</v>
      </c>
      <c r="E13" s="102" t="s">
        <v>100</v>
      </c>
      <c r="F13" s="102" t="s">
        <v>97</v>
      </c>
      <c r="H13" s="102" t="s">
        <v>101</v>
      </c>
      <c r="J13" s="102" t="s">
        <v>102</v>
      </c>
      <c r="L13" s="102" t="s">
        <v>103</v>
      </c>
    </row>
    <row r="14" spans="1:13">
      <c r="A14" s="22"/>
      <c r="B14" s="103"/>
      <c r="C14" s="104" t="s">
        <v>104</v>
      </c>
      <c r="E14" s="104" t="s">
        <v>105</v>
      </c>
      <c r="F14" s="104" t="s">
        <v>106</v>
      </c>
      <c r="H14" s="104" t="s">
        <v>107</v>
      </c>
      <c r="J14" s="104" t="s">
        <v>108</v>
      </c>
      <c r="L14" s="104" t="s">
        <v>109</v>
      </c>
    </row>
    <row r="15" spans="1:13">
      <c r="A15" s="26"/>
      <c r="B15" s="20"/>
      <c r="C15" s="85"/>
      <c r="H15" s="105" t="s">
        <v>110</v>
      </c>
      <c r="J15" s="85"/>
    </row>
    <row r="16" spans="1:13">
      <c r="A16" s="27">
        <f>ROW()</f>
        <v>16</v>
      </c>
      <c r="B16" s="28" t="s">
        <v>29</v>
      </c>
      <c r="C16" s="86"/>
      <c r="J16" s="86"/>
    </row>
    <row r="17" spans="1:15">
      <c r="A17" s="27">
        <f>ROW()</f>
        <v>17</v>
      </c>
      <c r="B17" s="29" t="s">
        <v>30</v>
      </c>
      <c r="C17" s="86">
        <v>57008524.904162668</v>
      </c>
      <c r="E17" s="86">
        <v>56098383.860533953</v>
      </c>
      <c r="F17" s="86">
        <v>387862.45488328335</v>
      </c>
      <c r="H17" s="106"/>
      <c r="J17" s="86">
        <v>387862.45488328335</v>
      </c>
    </row>
    <row r="18" spans="1:15">
      <c r="A18" s="27">
        <f>ROW()</f>
        <v>18</v>
      </c>
      <c r="B18" s="29" t="s">
        <v>31</v>
      </c>
      <c r="C18" s="86">
        <v>6203851850.0023985</v>
      </c>
      <c r="E18" s="86">
        <v>6523256321.2600079</v>
      </c>
      <c r="F18" s="86">
        <v>39124078.074372999</v>
      </c>
      <c r="H18" s="106"/>
      <c r="J18" s="86">
        <v>39124078.074372999</v>
      </c>
    </row>
    <row r="19" spans="1:15">
      <c r="A19" s="27">
        <f>ROW()</f>
        <v>19</v>
      </c>
      <c r="B19" s="29" t="s">
        <v>32</v>
      </c>
      <c r="C19" s="86">
        <v>740635.7218712765</v>
      </c>
      <c r="E19" s="86">
        <v>749672.72777777794</v>
      </c>
      <c r="F19" s="86">
        <v>4390</v>
      </c>
      <c r="H19" s="106"/>
      <c r="J19" s="86">
        <v>4390</v>
      </c>
      <c r="O19" t="s">
        <v>111</v>
      </c>
    </row>
    <row r="20" spans="1:15">
      <c r="A20" s="27">
        <f>ROW()</f>
        <v>20</v>
      </c>
      <c r="B20" s="30" t="s">
        <v>33</v>
      </c>
      <c r="C20" s="87">
        <v>0.14907291858666502</v>
      </c>
      <c r="E20" s="87">
        <v>0.15929099821459311</v>
      </c>
      <c r="F20" s="87">
        <v>0.13817946755189012</v>
      </c>
      <c r="J20" s="87">
        <v>0.14907291858666502</v>
      </c>
      <c r="O20" s="107">
        <f>J24/F24-1</f>
        <v>-8.1527225432194705E-2</v>
      </c>
    </row>
    <row r="21" spans="1:15">
      <c r="A21" s="27">
        <f>ROW()</f>
        <v>21</v>
      </c>
      <c r="B21" s="31" t="s">
        <v>34</v>
      </c>
      <c r="C21" s="87"/>
      <c r="E21" s="87">
        <v>0.63435645246722761</v>
      </c>
      <c r="F21" s="87"/>
      <c r="J21" s="87"/>
    </row>
    <row r="22" spans="1:15">
      <c r="A22" s="27">
        <f>ROW()</f>
        <v>22</v>
      </c>
      <c r="B22" s="29"/>
      <c r="C22" s="88"/>
      <c r="E22" s="88"/>
      <c r="F22" s="88"/>
      <c r="J22" s="88"/>
    </row>
    <row r="23" spans="1:15" ht="15.75" thickBot="1">
      <c r="A23" s="27">
        <f>ROW()</f>
        <v>23</v>
      </c>
      <c r="B23" s="32" t="s">
        <v>35</v>
      </c>
      <c r="C23" s="89">
        <v>0.37040472944568853</v>
      </c>
      <c r="E23" s="89">
        <v>0.38950991888305009</v>
      </c>
      <c r="F23" s="89">
        <v>2.2521003875645494E-3</v>
      </c>
      <c r="J23" s="89"/>
    </row>
    <row r="24" spans="1:15" ht="15.75" thickBot="1">
      <c r="A24" s="27">
        <f>ROW()</f>
        <v>24</v>
      </c>
      <c r="B24" s="29" t="s">
        <v>36</v>
      </c>
      <c r="C24" s="86">
        <v>684856226.02667117</v>
      </c>
      <c r="E24" s="86">
        <v>749481026.25407398</v>
      </c>
      <c r="F24" s="86">
        <v>4333410.8526767474</v>
      </c>
      <c r="H24" s="106"/>
      <c r="J24" s="108">
        <v>3980119.8892002511</v>
      </c>
      <c r="L24" t="str">
        <f>A30&amp;" + "&amp;A48&amp;" + "&amp;A66&amp;" + "&amp;A102&amp;" + "&amp;A108</f>
        <v>30 + 48 + 66 + 102 + 108</v>
      </c>
      <c r="O24" s="119">
        <f>J24-'Application Fee Cost'!B4-'Application Fee Cost'!B5-'Application Fee Cost'!B6</f>
        <v>3537872.4531764789</v>
      </c>
    </row>
    <row r="25" spans="1:15">
      <c r="A25" s="27">
        <f>ROW()</f>
        <v>25</v>
      </c>
      <c r="B25" s="29" t="s">
        <v>37</v>
      </c>
      <c r="C25" s="90">
        <v>12.013224814674412</v>
      </c>
      <c r="E25" s="90">
        <v>13.360117969126469</v>
      </c>
      <c r="F25" s="90">
        <v>11.172545313726665</v>
      </c>
      <c r="H25" s="106"/>
      <c r="J25" s="90">
        <v>10.261678693283061</v>
      </c>
      <c r="L25" t="str">
        <f>A24&amp;" / "&amp;$A$17</f>
        <v>24 / 17</v>
      </c>
    </row>
    <row r="26" spans="1:15">
      <c r="A26" s="27">
        <f>ROW()</f>
        <v>26</v>
      </c>
      <c r="B26" s="29" t="s">
        <v>38</v>
      </c>
      <c r="C26" s="91">
        <v>0.11039209874529908</v>
      </c>
      <c r="E26" s="91">
        <v>0.11489369562429014</v>
      </c>
      <c r="F26" s="91">
        <v>0.11076071478129505</v>
      </c>
      <c r="H26" s="106"/>
      <c r="J26" s="91">
        <v>0.10173070101828939</v>
      </c>
      <c r="L26" t="str">
        <f>A24&amp;" / "&amp;$A$18</f>
        <v>24 / 18</v>
      </c>
    </row>
    <row r="27" spans="1:15">
      <c r="A27" s="27">
        <f>ROW()</f>
        <v>27</v>
      </c>
      <c r="B27" s="29" t="s">
        <v>39</v>
      </c>
      <c r="C27" s="90">
        <v>924.68700307396205</v>
      </c>
      <c r="E27" s="90">
        <v>999.74428638444374</v>
      </c>
      <c r="F27" s="90">
        <v>987.10953363935016</v>
      </c>
      <c r="H27" s="106"/>
      <c r="J27" s="90">
        <v>906.63323216406627</v>
      </c>
      <c r="L27" t="str">
        <f>A24&amp;" / "&amp;$A$19</f>
        <v>24 / 19</v>
      </c>
    </row>
    <row r="28" spans="1:15">
      <c r="A28" s="27">
        <f>ROW()</f>
        <v>28</v>
      </c>
      <c r="B28" s="29"/>
      <c r="C28" s="92"/>
      <c r="E28" s="92"/>
      <c r="F28" s="92"/>
      <c r="J28" s="92"/>
    </row>
    <row r="29" spans="1:15">
      <c r="A29" s="27">
        <f>ROW()</f>
        <v>29</v>
      </c>
      <c r="B29" s="32" t="s">
        <v>40</v>
      </c>
      <c r="C29" s="89">
        <v>0.31044156167897502</v>
      </c>
      <c r="E29" s="89">
        <v>0.33509559545042455</v>
      </c>
      <c r="F29" s="89">
        <v>1.5837319224671661E-3</v>
      </c>
      <c r="J29" s="89"/>
    </row>
    <row r="30" spans="1:15">
      <c r="A30" s="27">
        <f>ROW()</f>
        <v>30</v>
      </c>
      <c r="B30" s="29" t="s">
        <v>36</v>
      </c>
      <c r="C30" s="86">
        <v>378607812.91029239</v>
      </c>
      <c r="E30" s="86">
        <v>434774860.79835427</v>
      </c>
      <c r="F30" s="86">
        <v>2054836.9942010087</v>
      </c>
      <c r="H30" s="106"/>
      <c r="J30" s="86">
        <v>1749479.5836577145</v>
      </c>
      <c r="L30" t="str">
        <f>A36&amp;" + "&amp;A42</f>
        <v>36 + 42</v>
      </c>
    </row>
    <row r="31" spans="1:15">
      <c r="A31" s="27">
        <f>ROW()</f>
        <v>31</v>
      </c>
      <c r="B31" s="29" t="s">
        <v>37</v>
      </c>
      <c r="C31" s="90">
        <v>6.6412490683941039</v>
      </c>
      <c r="E31" s="90">
        <v>7.7502207885212329</v>
      </c>
      <c r="F31" s="90">
        <v>5.2978497102003752</v>
      </c>
      <c r="H31" s="106"/>
      <c r="J31" s="90">
        <v>4.5105669848456271</v>
      </c>
      <c r="L31" t="str">
        <f>A30&amp;" / "&amp;$A$17</f>
        <v>30 / 17</v>
      </c>
    </row>
    <row r="32" spans="1:15">
      <c r="A32" s="27">
        <f>ROW()</f>
        <v>32</v>
      </c>
      <c r="B32" s="29" t="s">
        <v>38</v>
      </c>
      <c r="C32" s="91">
        <v>6.1027861732408394E-2</v>
      </c>
      <c r="E32" s="91">
        <v>6.6649973477414234E-2</v>
      </c>
      <c r="F32" s="91">
        <v>5.2521032963252501E-2</v>
      </c>
      <c r="H32" s="106"/>
      <c r="J32" s="91">
        <v>4.4716186802716155E-2</v>
      </c>
      <c r="L32" t="str">
        <f>A30&amp;" / "&amp;$A$18</f>
        <v>30 / 18</v>
      </c>
    </row>
    <row r="33" spans="1:12">
      <c r="A33" s="27">
        <f>ROW()</f>
        <v>33</v>
      </c>
      <c r="B33" s="29" t="s">
        <v>39</v>
      </c>
      <c r="C33" s="90">
        <v>511.19302206178889</v>
      </c>
      <c r="E33" s="90">
        <v>579.95288435680243</v>
      </c>
      <c r="F33" s="90">
        <v>468.07220824624346</v>
      </c>
      <c r="H33" s="106"/>
      <c r="J33" s="90">
        <v>398.51471153934273</v>
      </c>
      <c r="L33" t="str">
        <f>A30&amp;" / "&amp;$A$19</f>
        <v>30 / 19</v>
      </c>
    </row>
    <row r="34" spans="1:12">
      <c r="A34" s="27">
        <f>ROW()</f>
        <v>34</v>
      </c>
      <c r="B34" s="33"/>
      <c r="C34" s="93"/>
      <c r="E34" s="93"/>
      <c r="F34" s="93"/>
      <c r="J34" s="93"/>
    </row>
    <row r="35" spans="1:12">
      <c r="A35" s="27">
        <f>ROW()</f>
        <v>35</v>
      </c>
      <c r="B35" s="32" t="s">
        <v>41</v>
      </c>
      <c r="C35" s="89">
        <v>0.34987858790903092</v>
      </c>
      <c r="E35" s="89">
        <v>0.38327362318258618</v>
      </c>
      <c r="F35" s="89">
        <v>2.0545563479408752E-3</v>
      </c>
      <c r="J35" s="89"/>
    </row>
    <row r="36" spans="1:12">
      <c r="A36" s="27">
        <f>ROW()</f>
        <v>36</v>
      </c>
      <c r="B36" s="29" t="s">
        <v>36</v>
      </c>
      <c r="C36" s="86">
        <v>186193456.35967293</v>
      </c>
      <c r="E36" s="86">
        <v>239501335.44508013</v>
      </c>
      <c r="F36" s="86">
        <v>1283858.2133525456</v>
      </c>
      <c r="H36" s="106">
        <v>5.3319649511911881E-3</v>
      </c>
      <c r="J36" s="86">
        <v>992776.98345092207</v>
      </c>
      <c r="K36" s="29" t="s">
        <v>57</v>
      </c>
      <c r="L36" s="109" t="s">
        <v>112</v>
      </c>
    </row>
    <row r="37" spans="1:12">
      <c r="A37" s="27">
        <f>ROW()</f>
        <v>37</v>
      </c>
      <c r="B37" s="29" t="s">
        <v>37</v>
      </c>
      <c r="C37" s="90">
        <v>3.2660633944253732</v>
      </c>
      <c r="E37" s="90">
        <v>4.2693090061293706</v>
      </c>
      <c r="F37" s="90">
        <v>3.3100863390834974</v>
      </c>
      <c r="H37" s="106"/>
      <c r="J37" s="90">
        <v>0</v>
      </c>
      <c r="K37" s="29"/>
      <c r="L37" t="str">
        <f>A36&amp;" / "&amp;$A$17</f>
        <v>36 / 17</v>
      </c>
    </row>
    <row r="38" spans="1:12">
      <c r="A38" s="27">
        <f>ROW()</f>
        <v>38</v>
      </c>
      <c r="B38" s="29" t="s">
        <v>38</v>
      </c>
      <c r="C38" s="91">
        <v>3.0012556853626502E-2</v>
      </c>
      <c r="E38" s="91">
        <v>3.6714996874263398E-2</v>
      </c>
      <c r="F38" s="91">
        <v>3.2815040674236275E-2</v>
      </c>
      <c r="H38" s="106"/>
      <c r="J38" s="91">
        <v>2.5375089518114666E-2</v>
      </c>
      <c r="K38" s="29"/>
      <c r="L38" t="str">
        <f>A36&amp;" / "&amp;$A$18</f>
        <v>36 / 18</v>
      </c>
    </row>
    <row r="39" spans="1:12">
      <c r="A39" s="27">
        <f>ROW()</f>
        <v>39</v>
      </c>
      <c r="B39" s="29" t="s">
        <v>39</v>
      </c>
      <c r="C39" s="90">
        <v>251.3968079871168</v>
      </c>
      <c r="E39" s="90">
        <v>319.47452077525008</v>
      </c>
      <c r="F39" s="90">
        <v>292.4506180757507</v>
      </c>
      <c r="H39" s="106"/>
      <c r="J39" s="90">
        <v>226.14509873597314</v>
      </c>
      <c r="K39" s="29"/>
      <c r="L39" t="str">
        <f>A36&amp;" / "&amp;$A$19</f>
        <v>36 / 19</v>
      </c>
    </row>
    <row r="40" spans="1:12">
      <c r="A40" s="27">
        <f>ROW()</f>
        <v>40</v>
      </c>
      <c r="B40" s="29"/>
      <c r="C40" s="86"/>
      <c r="E40" s="86"/>
      <c r="F40" s="86"/>
      <c r="J40" s="86"/>
      <c r="K40" s="29"/>
    </row>
    <row r="41" spans="1:12">
      <c r="A41" s="27">
        <f>ROW()</f>
        <v>41</v>
      </c>
      <c r="B41" s="32" t="s">
        <v>42</v>
      </c>
      <c r="C41" s="89">
        <v>0.27991106928238263</v>
      </c>
      <c r="E41" s="89">
        <v>0.2903342681407366</v>
      </c>
      <c r="F41" s="89">
        <v>1.1462975315715007E-3</v>
      </c>
      <c r="J41" s="89"/>
      <c r="K41" s="29"/>
    </row>
    <row r="42" spans="1:12">
      <c r="A42" s="27">
        <f>ROW()</f>
        <v>42</v>
      </c>
      <c r="B42" s="29" t="s">
        <v>36</v>
      </c>
      <c r="C42" s="86">
        <v>192414356.55061951</v>
      </c>
      <c r="E42" s="86">
        <v>195273525.35326797</v>
      </c>
      <c r="F42" s="86">
        <v>770978.78086619801</v>
      </c>
      <c r="H42" s="106">
        <v>3.9326722484334083E-3</v>
      </c>
      <c r="J42" s="86">
        <v>756702.60020679235</v>
      </c>
      <c r="K42" s="29" t="s">
        <v>58</v>
      </c>
      <c r="L42" s="109" t="s">
        <v>112</v>
      </c>
    </row>
    <row r="43" spans="1:12">
      <c r="A43" s="27">
        <f>ROW()</f>
        <v>43</v>
      </c>
      <c r="B43" s="29" t="s">
        <v>37</v>
      </c>
      <c r="C43" s="90">
        <v>3.375185673968732</v>
      </c>
      <c r="E43" s="90">
        <v>3.4809117823917526</v>
      </c>
      <c r="F43" s="90">
        <v>1.9877633711626022</v>
      </c>
      <c r="H43" s="106"/>
      <c r="J43" s="90">
        <v>1.9509560429985455</v>
      </c>
      <c r="K43" s="29"/>
      <c r="L43" t="str">
        <f>A42&amp;" / "&amp;$A$17</f>
        <v>42 / 17</v>
      </c>
    </row>
    <row r="44" spans="1:12">
      <c r="A44" s="27">
        <f>ROW()</f>
        <v>44</v>
      </c>
      <c r="B44" s="29" t="s">
        <v>38</v>
      </c>
      <c r="C44" s="91">
        <v>3.1015304878781902E-2</v>
      </c>
      <c r="E44" s="91">
        <v>2.9934976603149893E-2</v>
      </c>
      <c r="F44" s="91">
        <v>1.9705992289469523E-2</v>
      </c>
      <c r="H44" s="106"/>
      <c r="J44" s="91">
        <v>1.934109728460149E-2</v>
      </c>
      <c r="K44" s="29"/>
      <c r="L44" t="str">
        <f>A42&amp;" / "&amp;$A$18</f>
        <v>42 / 18</v>
      </c>
    </row>
    <row r="45" spans="1:12">
      <c r="A45" s="27">
        <f>ROW()</f>
        <v>45</v>
      </c>
      <c r="B45" s="29" t="s">
        <v>39</v>
      </c>
      <c r="C45" s="90">
        <v>259.79621407467215</v>
      </c>
      <c r="E45" s="90">
        <v>260.4783635815441</v>
      </c>
      <c r="F45" s="90">
        <v>175.62159017453257</v>
      </c>
      <c r="H45" s="106"/>
      <c r="J45" s="90">
        <v>172.36961280336956</v>
      </c>
      <c r="K45" s="29"/>
      <c r="L45" t="str">
        <f>A42&amp;" / "&amp;$A$19</f>
        <v>42 / 19</v>
      </c>
    </row>
    <row r="46" spans="1:12">
      <c r="A46" s="27">
        <f>ROW()</f>
        <v>46</v>
      </c>
      <c r="B46" s="29"/>
      <c r="C46" s="86"/>
      <c r="E46" s="86"/>
      <c r="F46" s="86"/>
      <c r="J46" s="86"/>
      <c r="K46" s="29"/>
    </row>
    <row r="47" spans="1:12">
      <c r="A47" s="27">
        <f>ROW()</f>
        <v>47</v>
      </c>
      <c r="B47" s="32" t="s">
        <v>43</v>
      </c>
      <c r="C47" s="89">
        <v>0.33268584930307105</v>
      </c>
      <c r="E47" s="89">
        <v>0.36135603744212569</v>
      </c>
      <c r="F47" s="89">
        <v>1.9824668488553961E-3</v>
      </c>
      <c r="J47" s="89"/>
      <c r="K47" s="29"/>
    </row>
    <row r="48" spans="1:12">
      <c r="A48" s="27">
        <f>ROW()</f>
        <v>48</v>
      </c>
      <c r="B48" s="29" t="s">
        <v>36</v>
      </c>
      <c r="C48" s="86">
        <v>91359990.990891293</v>
      </c>
      <c r="E48" s="86">
        <v>101969663.88094546</v>
      </c>
      <c r="F48" s="86">
        <v>559424.65956876217</v>
      </c>
      <c r="H48" s="106"/>
      <c r="J48" s="86">
        <v>499595.29123638448</v>
      </c>
      <c r="K48" s="29"/>
      <c r="L48" t="str">
        <f>A54&amp;" + "&amp;A60</f>
        <v>54 + 60</v>
      </c>
    </row>
    <row r="49" spans="1:12">
      <c r="A49" s="27">
        <f>ROW()</f>
        <v>49</v>
      </c>
      <c r="B49" s="29" t="s">
        <v>37</v>
      </c>
      <c r="C49" s="90">
        <v>1.6025671799871519</v>
      </c>
      <c r="E49" s="90">
        <v>1.8176934318545073</v>
      </c>
      <c r="F49" s="90">
        <v>1.4423274347013191</v>
      </c>
      <c r="H49" s="106"/>
      <c r="J49" s="90">
        <v>1.2880733490606202</v>
      </c>
      <c r="K49" s="29"/>
      <c r="L49" t="str">
        <f>A48&amp;" / "&amp;$A$17</f>
        <v>48 / 17</v>
      </c>
    </row>
    <row r="50" spans="1:12">
      <c r="A50" s="27">
        <f>ROW()</f>
        <v>50</v>
      </c>
      <c r="B50" s="29" t="s">
        <v>38</v>
      </c>
      <c r="C50" s="91">
        <v>1.4726333445705344E-2</v>
      </c>
      <c r="E50" s="91">
        <v>1.5631711963948917E-2</v>
      </c>
      <c r="F50" s="91">
        <v>1.4298730784283854E-2</v>
      </c>
      <c r="H50" s="106"/>
      <c r="J50" s="91">
        <v>1.2769509617240762E-2</v>
      </c>
      <c r="K50" s="29"/>
      <c r="L50" t="str">
        <f>A48&amp;" / "&amp;$A$18</f>
        <v>48 / 18</v>
      </c>
    </row>
    <row r="51" spans="1:12">
      <c r="A51" s="27">
        <f>ROW()</f>
        <v>51</v>
      </c>
      <c r="B51" s="29" t="s">
        <v>39</v>
      </c>
      <c r="C51" s="90">
        <v>123.35347633525268</v>
      </c>
      <c r="E51" s="90">
        <v>136.0189054538634</v>
      </c>
      <c r="F51" s="90">
        <v>127.43158532318046</v>
      </c>
      <c r="H51" s="106"/>
      <c r="J51" s="90">
        <v>113.80302761648849</v>
      </c>
      <c r="K51" s="29"/>
      <c r="L51" t="str">
        <f>A48&amp;" / "&amp;$A$19</f>
        <v>48 / 19</v>
      </c>
    </row>
    <row r="52" spans="1:12">
      <c r="A52" s="27">
        <f>ROW()</f>
        <v>52</v>
      </c>
      <c r="B52" s="29"/>
      <c r="C52" s="86"/>
      <c r="E52" s="86"/>
      <c r="F52" s="86"/>
      <c r="J52" s="86"/>
      <c r="K52" s="29"/>
    </row>
    <row r="53" spans="1:12">
      <c r="A53" s="27">
        <f>ROW()</f>
        <v>53</v>
      </c>
      <c r="B53" s="32" t="s">
        <v>44</v>
      </c>
      <c r="C53" s="89">
        <v>0.34863235423622213</v>
      </c>
      <c r="E53" s="89">
        <v>0.38499520373410517</v>
      </c>
      <c r="F53" s="89">
        <v>2.0542490609701237E-3</v>
      </c>
      <c r="J53" s="89"/>
      <c r="K53" s="29"/>
    </row>
    <row r="54" spans="1:12">
      <c r="A54" s="27">
        <f>ROW()</f>
        <v>54</v>
      </c>
      <c r="B54" s="29" t="s">
        <v>36</v>
      </c>
      <c r="C54" s="86">
        <v>72825849.737910151</v>
      </c>
      <c r="E54" s="86">
        <v>82859848.067064613</v>
      </c>
      <c r="F54" s="86">
        <v>442121.78083193919</v>
      </c>
      <c r="H54" s="106">
        <v>5.3074588949003493E-3</v>
      </c>
      <c r="J54" s="86">
        <v>386520.20397014753</v>
      </c>
      <c r="K54" s="29" t="s">
        <v>57</v>
      </c>
      <c r="L54" s="109" t="s">
        <v>112</v>
      </c>
    </row>
    <row r="55" spans="1:12">
      <c r="A55" s="27">
        <f>ROW()</f>
        <v>55</v>
      </c>
      <c r="B55" s="29" t="s">
        <v>37</v>
      </c>
      <c r="C55" s="90">
        <v>1.277455430750718</v>
      </c>
      <c r="E55" s="90">
        <v>1.4770451903402826</v>
      </c>
      <c r="F55" s="90">
        <v>1.1398932154054038</v>
      </c>
      <c r="H55" s="106"/>
      <c r="J55" s="90">
        <v>0.99653936364235163</v>
      </c>
      <c r="K55" s="29"/>
      <c r="L55" t="str">
        <f>A54&amp;" / "&amp;$A$17</f>
        <v>54 / 17</v>
      </c>
    </row>
    <row r="56" spans="1:12">
      <c r="A56" s="27">
        <f>ROW()</f>
        <v>56</v>
      </c>
      <c r="B56" s="29" t="s">
        <v>38</v>
      </c>
      <c r="C56" s="91">
        <v>1.1738811870222529E-2</v>
      </c>
      <c r="E56" s="91">
        <v>1.2702221710499905E-2</v>
      </c>
      <c r="F56" s="91">
        <v>1.1300503490241658E-2</v>
      </c>
      <c r="H56" s="106"/>
      <c r="J56" s="91">
        <v>9.879343437445124E-3</v>
      </c>
      <c r="K56" s="29"/>
      <c r="L56" t="str">
        <f>A54&amp;" / "&amp;$A$18</f>
        <v>54 / 18</v>
      </c>
    </row>
    <row r="57" spans="1:12">
      <c r="A57" s="27">
        <f>ROW()</f>
        <v>57</v>
      </c>
      <c r="B57" s="29" t="s">
        <v>39</v>
      </c>
      <c r="C57" s="90">
        <v>98.328837763738576</v>
      </c>
      <c r="E57" s="90">
        <v>110.52802776043679</v>
      </c>
      <c r="F57" s="90">
        <v>100.71111180681986</v>
      </c>
      <c r="H57" s="106"/>
      <c r="J57" s="90">
        <v>88.045604549008544</v>
      </c>
      <c r="K57" s="29"/>
      <c r="L57" t="str">
        <f>A54&amp;" / "&amp;$A$19</f>
        <v>54 / 19</v>
      </c>
    </row>
    <row r="58" spans="1:12">
      <c r="A58" s="27">
        <f>ROW()</f>
        <v>58</v>
      </c>
      <c r="B58" s="29"/>
      <c r="C58" s="86"/>
      <c r="E58" s="86"/>
      <c r="F58" s="86"/>
      <c r="J58" s="86"/>
      <c r="K58" s="29"/>
    </row>
    <row r="59" spans="1:12">
      <c r="A59" s="27">
        <f>ROW()</f>
        <v>59</v>
      </c>
      <c r="B59" s="32" t="s">
        <v>45</v>
      </c>
      <c r="C59" s="89">
        <v>0.28200264176386242</v>
      </c>
      <c r="E59" s="89">
        <v>0.28537843012973357</v>
      </c>
      <c r="F59" s="89">
        <v>1.7517547898792886E-3</v>
      </c>
      <c r="J59" s="89"/>
      <c r="K59" s="29"/>
    </row>
    <row r="60" spans="1:12">
      <c r="A60" s="27">
        <f>ROW()</f>
        <v>60</v>
      </c>
      <c r="B60" s="29" t="s">
        <v>36</v>
      </c>
      <c r="C60" s="86">
        <v>18534141.252981141</v>
      </c>
      <c r="E60" s="86">
        <v>19109815.813877925</v>
      </c>
      <c r="F60" s="86">
        <v>117302.87874529773</v>
      </c>
      <c r="H60" s="106">
        <v>6.1009078177846144E-3</v>
      </c>
      <c r="J60" s="86">
        <v>113075.08726623697</v>
      </c>
      <c r="K60" s="29" t="s">
        <v>58</v>
      </c>
      <c r="L60" s="109" t="s">
        <v>112</v>
      </c>
    </row>
    <row r="61" spans="1:12">
      <c r="A61" s="27">
        <f>ROW()</f>
        <v>61</v>
      </c>
      <c r="B61" s="29" t="s">
        <v>37</v>
      </c>
      <c r="C61" s="90">
        <v>0.3251117492364341</v>
      </c>
      <c r="E61" s="90">
        <v>0.3406482415141725</v>
      </c>
      <c r="F61" s="90">
        <v>0.30243421931776521</v>
      </c>
      <c r="H61" s="106"/>
      <c r="J61" s="90">
        <v>0.29153398541826853</v>
      </c>
      <c r="K61" s="29"/>
      <c r="L61" t="str">
        <f>A60&amp;" / "&amp;$A$17</f>
        <v>60 / 17</v>
      </c>
    </row>
    <row r="62" spans="1:12">
      <c r="A62" s="27">
        <f>ROW()</f>
        <v>62</v>
      </c>
      <c r="B62" s="29" t="s">
        <v>38</v>
      </c>
      <c r="C62" s="91">
        <v>2.987521575482815E-3</v>
      </c>
      <c r="E62" s="91">
        <v>2.9294902534485637E-3</v>
      </c>
      <c r="F62" s="91">
        <v>2.9982272942588083E-3</v>
      </c>
      <c r="H62" s="106"/>
      <c r="J62" s="91">
        <v>2.8901661797956398E-3</v>
      </c>
      <c r="K62" s="29"/>
      <c r="L62" t="str">
        <f>A60&amp;" / "&amp;$A$18</f>
        <v>60 / 18</v>
      </c>
    </row>
    <row r="63" spans="1:12">
      <c r="A63" s="27">
        <f>ROW()</f>
        <v>63</v>
      </c>
      <c r="B63" s="29" t="s">
        <v>39</v>
      </c>
      <c r="C63" s="90">
        <v>25.024638571514107</v>
      </c>
      <c r="E63" s="90">
        <v>25.490877693422725</v>
      </c>
      <c r="F63" s="90">
        <v>26.720473518291055</v>
      </c>
      <c r="H63" s="106"/>
      <c r="J63" s="90">
        <v>25.757423067479948</v>
      </c>
      <c r="K63" s="29"/>
      <c r="L63" t="str">
        <f>A60&amp;" / "&amp;$A$19</f>
        <v>60 / 19</v>
      </c>
    </row>
    <row r="64" spans="1:12">
      <c r="A64" s="27">
        <f>ROW()</f>
        <v>64</v>
      </c>
      <c r="B64" s="29"/>
      <c r="C64" s="86"/>
      <c r="E64" s="86"/>
      <c r="F64" s="86"/>
      <c r="J64" s="86"/>
      <c r="K64" s="29"/>
    </row>
    <row r="65" spans="1:12">
      <c r="A65" s="27">
        <f>ROW()</f>
        <v>65</v>
      </c>
      <c r="B65" s="32" t="s">
        <v>46</v>
      </c>
      <c r="C65" s="89">
        <v>0.58035728083410365</v>
      </c>
      <c r="E65" s="89">
        <v>0.59316266480435109</v>
      </c>
      <c r="F65" s="89">
        <v>4.1961066434334244E-3</v>
      </c>
      <c r="J65" s="89"/>
      <c r="K65" s="29"/>
    </row>
    <row r="66" spans="1:12">
      <c r="A66" s="27">
        <f>ROW()</f>
        <v>66</v>
      </c>
      <c r="B66" s="29" t="s">
        <v>36</v>
      </c>
      <c r="C66" s="86">
        <v>178074250.95343056</v>
      </c>
      <c r="E66" s="86">
        <v>179610635.04273906</v>
      </c>
      <c r="F66" s="86">
        <v>1270588.0253308818</v>
      </c>
      <c r="H66" s="106"/>
      <c r="J66" s="86">
        <v>1257496.2006509425</v>
      </c>
      <c r="K66" s="29"/>
      <c r="L66" t="str">
        <f>A72&amp;" + "&amp;A78&amp;" + "&amp;A84&amp;" + "&amp;A90&amp;" + "&amp;A96</f>
        <v>72 + 78 + 84 + 90 + 96</v>
      </c>
    </row>
    <row r="67" spans="1:12">
      <c r="A67" s="27">
        <f>ROW()</f>
        <v>67</v>
      </c>
      <c r="B67" s="29" t="s">
        <v>37</v>
      </c>
      <c r="C67" s="90">
        <v>3.1236424947460426</v>
      </c>
      <c r="E67" s="90">
        <v>3.201707833317776</v>
      </c>
      <c r="F67" s="90">
        <v>3.2758726949047716</v>
      </c>
      <c r="H67" s="106"/>
      <c r="J67" s="90">
        <v>3.242118913080545</v>
      </c>
      <c r="K67" s="29"/>
      <c r="L67" t="str">
        <f>A66&amp;" / "&amp;$A$17</f>
        <v>66 / 17</v>
      </c>
    </row>
    <row r="68" spans="1:12">
      <c r="A68" s="27">
        <f>ROW()</f>
        <v>68</v>
      </c>
      <c r="B68" s="29" t="s">
        <v>38</v>
      </c>
      <c r="C68" s="91">
        <v>2.8703820668019613E-2</v>
      </c>
      <c r="E68" s="91">
        <v>2.7533892000743295E-2</v>
      </c>
      <c r="F68" s="91">
        <v>3.2475858547147227E-2</v>
      </c>
      <c r="H68" s="106"/>
      <c r="J68" s="91">
        <v>3.2141235334938817E-2</v>
      </c>
      <c r="K68" s="29"/>
      <c r="L68" t="str">
        <f>A66&amp;" / "&amp;$A$18</f>
        <v>66 / 18</v>
      </c>
    </row>
    <row r="69" spans="1:12">
      <c r="A69" s="27">
        <f>ROW()</f>
        <v>69</v>
      </c>
      <c r="B69" s="29" t="s">
        <v>39</v>
      </c>
      <c r="C69" s="90">
        <v>240.43432647767983</v>
      </c>
      <c r="E69" s="90">
        <v>239.58539291558733</v>
      </c>
      <c r="F69" s="90">
        <v>289.42779620293436</v>
      </c>
      <c r="H69" s="106"/>
      <c r="J69" s="90">
        <v>286.4456037929254</v>
      </c>
      <c r="K69" s="29"/>
      <c r="L69" t="str">
        <f>A66&amp;" / "&amp;$A$19</f>
        <v>66 / 19</v>
      </c>
    </row>
    <row r="70" spans="1:12">
      <c r="A70" s="27">
        <f>ROW()</f>
        <v>70</v>
      </c>
      <c r="B70" s="29"/>
      <c r="C70" s="90"/>
      <c r="E70" s="90"/>
      <c r="F70" s="90"/>
      <c r="J70" s="90"/>
      <c r="K70" s="29"/>
    </row>
    <row r="71" spans="1:12">
      <c r="A71" s="27">
        <f>ROW()</f>
        <v>71</v>
      </c>
      <c r="B71" s="32" t="s">
        <v>47</v>
      </c>
      <c r="C71" s="89">
        <v>0.49828394339201976</v>
      </c>
      <c r="E71" s="89">
        <v>0.51923653899559818</v>
      </c>
      <c r="F71" s="89">
        <v>3.6323466218076534E-3</v>
      </c>
      <c r="J71" s="89"/>
      <c r="K71" s="29"/>
    </row>
    <row r="72" spans="1:12">
      <c r="A72" s="27">
        <f>ROW()</f>
        <v>72</v>
      </c>
      <c r="B72" s="29" t="s">
        <v>36</v>
      </c>
      <c r="C72" s="86">
        <v>33930114.39507556</v>
      </c>
      <c r="E72" s="86">
        <v>23397240.624989413</v>
      </c>
      <c r="F72" s="86">
        <v>163676.63203918777</v>
      </c>
      <c r="H72" s="106">
        <v>6.9469550040697327E-3</v>
      </c>
      <c r="J72" s="86">
        <v>235710.97798552862</v>
      </c>
      <c r="K72" s="29" t="s">
        <v>126</v>
      </c>
      <c r="L72" s="109" t="s">
        <v>112</v>
      </c>
    </row>
    <row r="73" spans="1:12">
      <c r="A73" s="27">
        <f>ROW()</f>
        <v>73</v>
      </c>
      <c r="B73" s="29" t="s">
        <v>37</v>
      </c>
      <c r="C73" s="90">
        <v>0.59517615044619476</v>
      </c>
      <c r="E73" s="90">
        <v>0.41707512792449125</v>
      </c>
      <c r="F73" s="90">
        <v>0.42199658662100148</v>
      </c>
      <c r="H73" s="106"/>
      <c r="J73" s="90">
        <v>0.60771795521291028</v>
      </c>
      <c r="K73" s="29"/>
      <c r="L73" t="str">
        <f>A72&amp;" / "&amp;$A$17</f>
        <v>72 / 17</v>
      </c>
    </row>
    <row r="74" spans="1:12">
      <c r="A74" s="27">
        <f>ROW()</f>
        <v>74</v>
      </c>
      <c r="B74" s="29" t="s">
        <v>38</v>
      </c>
      <c r="C74" s="91">
        <v>5.4692012664780904E-3</v>
      </c>
      <c r="E74" s="91">
        <v>3.5867424906691524E-3</v>
      </c>
      <c r="F74" s="91">
        <v>4.1835268738613166E-3</v>
      </c>
      <c r="H74" s="106"/>
      <c r="J74" s="91">
        <v>6.0247037013230918E-3</v>
      </c>
      <c r="K74" s="29"/>
      <c r="L74" t="str">
        <f>A72&amp;" / "&amp;$A$18</f>
        <v>72 / 18</v>
      </c>
    </row>
    <row r="75" spans="1:12">
      <c r="A75" s="27">
        <f>ROW()</f>
        <v>75</v>
      </c>
      <c r="B75" s="29" t="s">
        <v>39</v>
      </c>
      <c r="C75" s="90">
        <v>45.812149472548207</v>
      </c>
      <c r="E75" s="90">
        <v>31.20993969507845</v>
      </c>
      <c r="F75" s="90">
        <v>37.283970851751199</v>
      </c>
      <c r="H75" s="106"/>
      <c r="J75" s="90">
        <v>53.692705691464376</v>
      </c>
      <c r="K75" s="29"/>
      <c r="L75" t="str">
        <f>A72&amp;" / "&amp;$A$19</f>
        <v>72 / 19</v>
      </c>
    </row>
    <row r="76" spans="1:12">
      <c r="A76" s="27">
        <f>ROW()</f>
        <v>76</v>
      </c>
      <c r="B76" s="29"/>
      <c r="C76" s="86"/>
      <c r="E76" s="86"/>
      <c r="F76" s="86"/>
      <c r="J76" s="86"/>
      <c r="K76" s="29"/>
    </row>
    <row r="77" spans="1:12">
      <c r="A77" s="27">
        <f>ROW()</f>
        <v>77</v>
      </c>
      <c r="B77" s="32" t="s">
        <v>48</v>
      </c>
      <c r="C77" s="89">
        <v>0.56855567610367919</v>
      </c>
      <c r="E77" s="89">
        <v>0.568317814908335</v>
      </c>
      <c r="F77" s="89">
        <v>3.8337873388726478E-3</v>
      </c>
      <c r="J77" s="89"/>
      <c r="K77" s="29"/>
    </row>
    <row r="78" spans="1:12">
      <c r="A78" s="27">
        <f>ROW()</f>
        <v>78</v>
      </c>
      <c r="B78" s="29" t="s">
        <v>36</v>
      </c>
      <c r="C78" s="86">
        <v>81971961.937619179</v>
      </c>
      <c r="E78" s="86">
        <v>88186921.547270879</v>
      </c>
      <c r="F78" s="86">
        <v>594895.83894215256</v>
      </c>
      <c r="H78" s="106">
        <v>6.7006494849533704E-3</v>
      </c>
      <c r="J78" s="86">
        <v>549265.38453792525</v>
      </c>
      <c r="K78" s="29" t="s">
        <v>126</v>
      </c>
      <c r="L78" s="109" t="s">
        <v>112</v>
      </c>
    </row>
    <row r="79" spans="1:12">
      <c r="A79" s="27">
        <f>ROW()</f>
        <v>79</v>
      </c>
      <c r="B79" s="29" t="s">
        <v>37</v>
      </c>
      <c r="C79" s="90">
        <v>1.4378895450359868</v>
      </c>
      <c r="E79" s="90">
        <v>1.5720046724788392</v>
      </c>
      <c r="F79" s="90">
        <v>1.5337804199717404</v>
      </c>
      <c r="H79" s="106"/>
      <c r="J79" s="90">
        <v>1.4161344508150748</v>
      </c>
      <c r="K79" s="29"/>
      <c r="L79" t="str">
        <f>A78&amp;" / "&amp;$A$17</f>
        <v>78 / 17</v>
      </c>
    </row>
    <row r="80" spans="1:12">
      <c r="A80" s="27">
        <f>ROW()</f>
        <v>80</v>
      </c>
      <c r="B80" s="29" t="s">
        <v>38</v>
      </c>
      <c r="C80" s="91">
        <v>1.321307534730822E-2</v>
      </c>
      <c r="E80" s="91">
        <v>1.3518849667130208E-2</v>
      </c>
      <c r="F80" s="91">
        <v>1.5205363761192891E-2</v>
      </c>
      <c r="H80" s="106"/>
      <c r="J80" s="91">
        <v>1.403906268395125E-2</v>
      </c>
      <c r="K80" s="29"/>
      <c r="L80" t="str">
        <f>A78&amp;" / "&amp;$A$18</f>
        <v>78 / 18</v>
      </c>
    </row>
    <row r="81" spans="1:12">
      <c r="A81" s="27">
        <f>ROW()</f>
        <v>81</v>
      </c>
      <c r="B81" s="29" t="s">
        <v>39</v>
      </c>
      <c r="C81" s="90">
        <v>110.67784001899116</v>
      </c>
      <c r="E81" s="90">
        <v>117.63389313718203</v>
      </c>
      <c r="F81" s="90">
        <v>135.51158062463611</v>
      </c>
      <c r="H81" s="106"/>
      <c r="J81" s="90">
        <v>125.11739966695336</v>
      </c>
      <c r="K81" s="29"/>
      <c r="L81" t="str">
        <f>A78&amp;" / "&amp;$A$19</f>
        <v>78 / 19</v>
      </c>
    </row>
    <row r="82" spans="1:12">
      <c r="A82" s="27">
        <f>ROW()</f>
        <v>82</v>
      </c>
      <c r="B82" s="29"/>
      <c r="C82" s="86"/>
      <c r="E82" s="86"/>
      <c r="F82" s="86"/>
      <c r="J82" s="86"/>
      <c r="K82" s="29"/>
    </row>
    <row r="83" spans="1:12">
      <c r="A83" s="27">
        <f>ROW()</f>
        <v>83</v>
      </c>
      <c r="B83" s="32" t="s">
        <v>49</v>
      </c>
      <c r="C83" s="89">
        <v>0.595039149856049</v>
      </c>
      <c r="E83" s="89">
        <v>0.60801509538096077</v>
      </c>
      <c r="F83" s="89">
        <v>4.489161906588348E-3</v>
      </c>
      <c r="J83" s="89"/>
      <c r="K83" s="29"/>
    </row>
    <row r="84" spans="1:12">
      <c r="A84" s="27">
        <f>ROW()</f>
        <v>84</v>
      </c>
      <c r="B84" s="29" t="s">
        <v>36</v>
      </c>
      <c r="C84" s="86">
        <v>33141338.380087726</v>
      </c>
      <c r="E84" s="86">
        <v>37976845.993164755</v>
      </c>
      <c r="F84" s="86">
        <v>280394.70013718773</v>
      </c>
      <c r="H84" s="106">
        <v>7.3291929855850545E-3</v>
      </c>
      <c r="J84" s="86">
        <v>242899.26478823973</v>
      </c>
      <c r="K84" s="29" t="s">
        <v>59</v>
      </c>
      <c r="L84" s="109" t="s">
        <v>112</v>
      </c>
    </row>
    <row r="85" spans="1:12">
      <c r="A85" s="27">
        <f>ROW()</f>
        <v>85</v>
      </c>
      <c r="B85" s="29" t="s">
        <v>37</v>
      </c>
      <c r="C85" s="90">
        <v>0.58134004406887929</v>
      </c>
      <c r="E85" s="90">
        <v>0.67696862867883845</v>
      </c>
      <c r="F85" s="90">
        <v>0.72292302749840764</v>
      </c>
      <c r="H85" s="106"/>
      <c r="J85" s="90">
        <v>0.62625103752652123</v>
      </c>
      <c r="K85" s="29"/>
      <c r="L85" t="str">
        <f>A84&amp;" / "&amp;$A$17</f>
        <v>84 / 17</v>
      </c>
    </row>
    <row r="86" spans="1:12">
      <c r="A86" s="27">
        <f>ROW()</f>
        <v>86</v>
      </c>
      <c r="B86" s="29" t="s">
        <v>38</v>
      </c>
      <c r="C86" s="91">
        <v>5.3420583181841962E-3</v>
      </c>
      <c r="E86" s="91">
        <v>5.82176203461361E-3</v>
      </c>
      <c r="F86" s="91">
        <v>7.1668065789095613E-3</v>
      </c>
      <c r="H86" s="106"/>
      <c r="J86" s="91">
        <v>6.2084342109352672E-3</v>
      </c>
      <c r="K86" s="29"/>
      <c r="L86" t="str">
        <f>A84&amp;" / "&amp;$A$18</f>
        <v>84 / 18</v>
      </c>
    </row>
    <row r="87" spans="1:12">
      <c r="A87" s="27">
        <f>ROW()</f>
        <v>87</v>
      </c>
      <c r="B87" s="29" t="s">
        <v>39</v>
      </c>
      <c r="C87" s="90">
        <v>44.747150861631994</v>
      </c>
      <c r="E87" s="90">
        <v>50.657899888845975</v>
      </c>
      <c r="F87" s="90">
        <v>63.87123009958718</v>
      </c>
      <c r="H87" s="106"/>
      <c r="J87" s="90">
        <v>55.330128653357569</v>
      </c>
      <c r="K87" s="29"/>
      <c r="L87" t="str">
        <f>A84&amp;" / "&amp;$A$19</f>
        <v>84 / 19</v>
      </c>
    </row>
    <row r="88" spans="1:12">
      <c r="A88" s="27">
        <f>ROW()</f>
        <v>88</v>
      </c>
      <c r="B88" s="29"/>
      <c r="C88" s="86"/>
      <c r="E88" s="86"/>
      <c r="F88" s="86"/>
      <c r="J88" s="86"/>
      <c r="K88" s="29"/>
    </row>
    <row r="89" spans="1:12">
      <c r="A89" s="27">
        <f>ROW()</f>
        <v>89</v>
      </c>
      <c r="B89" s="32" t="s">
        <v>50</v>
      </c>
      <c r="C89" s="89">
        <v>0.76178117972092463</v>
      </c>
      <c r="E89" s="89">
        <v>0.76146159652899537</v>
      </c>
      <c r="F89" s="89">
        <v>5.2665732781020059E-3</v>
      </c>
      <c r="J89" s="89"/>
      <c r="K89" s="29"/>
    </row>
    <row r="90" spans="1:12">
      <c r="A90" s="27">
        <f>ROW()</f>
        <v>90</v>
      </c>
      <c r="B90" s="29" t="s">
        <v>36</v>
      </c>
      <c r="C90" s="86">
        <v>21440077.352870144</v>
      </c>
      <c r="E90" s="86">
        <v>24178720.078765284</v>
      </c>
      <c r="F90" s="86">
        <v>167229.70880380427</v>
      </c>
      <c r="H90" s="106">
        <v>6.8688923727753216E-3</v>
      </c>
      <c r="J90" s="86">
        <v>147269.58380084264</v>
      </c>
      <c r="K90" s="29" t="s">
        <v>59</v>
      </c>
      <c r="L90" s="109" t="s">
        <v>112</v>
      </c>
    </row>
    <row r="91" spans="1:12">
      <c r="A91" s="27">
        <f>ROW()</f>
        <v>91</v>
      </c>
      <c r="B91" s="29" t="s">
        <v>37</v>
      </c>
      <c r="C91" s="90">
        <v>0.3760854607080813</v>
      </c>
      <c r="E91" s="90">
        <v>0.43100564427802301</v>
      </c>
      <c r="F91" s="90">
        <v>0.43115724839654174</v>
      </c>
      <c r="H91" s="106"/>
      <c r="J91" s="90">
        <v>0.37969538414116266</v>
      </c>
      <c r="K91" s="29"/>
      <c r="L91" t="str">
        <f>A90&amp;" / "&amp;$A$17</f>
        <v>90 / 17</v>
      </c>
    </row>
    <row r="92" spans="1:12">
      <c r="A92" s="27">
        <f>ROW()</f>
        <v>92</v>
      </c>
      <c r="B92" s="29" t="s">
        <v>38</v>
      </c>
      <c r="C92" s="91">
        <v>3.4559299401809304E-3</v>
      </c>
      <c r="E92" s="91">
        <v>3.7065414707014017E-3</v>
      </c>
      <c r="F92" s="91">
        <v>4.2743424774357268E-3</v>
      </c>
      <c r="H92" s="106"/>
      <c r="J92" s="91">
        <v>3.7641675165071037E-3</v>
      </c>
      <c r="K92" s="29"/>
      <c r="L92" t="str">
        <f>A90&amp;" / "&amp;$A$18</f>
        <v>90 / 18</v>
      </c>
    </row>
    <row r="93" spans="1:12">
      <c r="A93" s="27">
        <f>ROW()</f>
        <v>93</v>
      </c>
      <c r="B93" s="29" t="s">
        <v>39</v>
      </c>
      <c r="C93" s="90">
        <v>28.948208572360027</v>
      </c>
      <c r="E93" s="90">
        <v>32.252367176857568</v>
      </c>
      <c r="F93" s="90">
        <v>38.093327745741291</v>
      </c>
      <c r="H93" s="106"/>
      <c r="J93" s="90">
        <v>33.546602232538184</v>
      </c>
      <c r="K93" s="29"/>
      <c r="L93" t="str">
        <f>A90&amp;" / "&amp;$A$19</f>
        <v>90 / 19</v>
      </c>
    </row>
    <row r="94" spans="1:12">
      <c r="A94" s="27">
        <f>ROW()</f>
        <v>94</v>
      </c>
      <c r="B94" s="29"/>
      <c r="C94" s="86"/>
      <c r="E94" s="86"/>
      <c r="F94" s="86"/>
      <c r="J94" s="86"/>
      <c r="K94" s="29"/>
    </row>
    <row r="95" spans="1:12">
      <c r="A95" s="27">
        <f>ROW()</f>
        <v>95</v>
      </c>
      <c r="B95" s="32" t="s">
        <v>51</v>
      </c>
      <c r="C95" s="89">
        <v>0.70775597405975443</v>
      </c>
      <c r="E95" s="89">
        <v>0.70263529290368321</v>
      </c>
      <c r="F95" s="89">
        <v>7.7063889494046753E-3</v>
      </c>
      <c r="J95" s="89"/>
      <c r="K95" s="29"/>
    </row>
    <row r="96" spans="1:12">
      <c r="A96" s="27">
        <f>ROW()</f>
        <v>96</v>
      </c>
      <c r="B96" s="29" t="s">
        <v>36</v>
      </c>
      <c r="C96" s="86">
        <v>7590758.887777999</v>
      </c>
      <c r="E96" s="86">
        <v>5870906.7985712234</v>
      </c>
      <c r="F96" s="86">
        <v>64391.145353657637</v>
      </c>
      <c r="H96" s="106">
        <v>1.0848848021111676E-2</v>
      </c>
      <c r="J96" s="86">
        <v>82350.989538406211</v>
      </c>
      <c r="K96" s="29" t="s">
        <v>59</v>
      </c>
      <c r="L96" s="109" t="s">
        <v>112</v>
      </c>
    </row>
    <row r="97" spans="1:12">
      <c r="A97" s="27">
        <f>ROW()</f>
        <v>97</v>
      </c>
      <c r="B97" s="29" t="s">
        <v>37</v>
      </c>
      <c r="C97" s="90">
        <v>0.13315129448690111</v>
      </c>
      <c r="E97" s="90">
        <v>0.10465375995798505</v>
      </c>
      <c r="F97" s="90">
        <v>0.1660154122755563</v>
      </c>
      <c r="H97" s="106"/>
      <c r="J97" s="90">
        <v>0.21232008538487568</v>
      </c>
      <c r="K97" s="29"/>
      <c r="L97" t="str">
        <f>A96&amp;" / "&amp;$A$17</f>
        <v>96 / 17</v>
      </c>
    </row>
    <row r="98" spans="1:12">
      <c r="A98" s="27">
        <f>ROW()</f>
        <v>98</v>
      </c>
      <c r="B98" s="29" t="s">
        <v>38</v>
      </c>
      <c r="C98" s="91">
        <v>1.2235557958681855E-3</v>
      </c>
      <c r="E98" s="91">
        <v>8.9999633763237141E-4</v>
      </c>
      <c r="F98" s="91">
        <v>1.645818854344712E-3</v>
      </c>
      <c r="H98" s="106"/>
      <c r="J98" s="91">
        <v>2.1048672222221038E-3</v>
      </c>
      <c r="K98" s="29"/>
      <c r="L98" t="str">
        <f>A96&amp;" / "&amp;$A$18</f>
        <v>96 / 18</v>
      </c>
    </row>
    <row r="99" spans="1:12">
      <c r="A99" s="27">
        <f>ROW()</f>
        <v>99</v>
      </c>
      <c r="B99" s="29" t="s">
        <v>39</v>
      </c>
      <c r="C99" s="90">
        <v>10.248977552148482</v>
      </c>
      <c r="E99" s="90">
        <v>7.8312930176533104</v>
      </c>
      <c r="F99" s="90">
        <v>14.667686868714723</v>
      </c>
      <c r="H99" s="106"/>
      <c r="J99" s="90">
        <v>18.758767548611893</v>
      </c>
      <c r="K99" s="29"/>
      <c r="L99" t="str">
        <f>A96&amp;" / "&amp;$A$19</f>
        <v>96 / 19</v>
      </c>
    </row>
    <row r="100" spans="1:12">
      <c r="A100" s="27">
        <f>ROW()</f>
        <v>100</v>
      </c>
      <c r="B100" s="29"/>
      <c r="C100" s="86"/>
      <c r="E100" s="86"/>
      <c r="F100" s="86"/>
      <c r="J100" s="86"/>
      <c r="K100" s="29"/>
    </row>
    <row r="101" spans="1:12">
      <c r="A101" s="27">
        <f>ROW()</f>
        <v>101</v>
      </c>
      <c r="B101" s="32" t="s">
        <v>52</v>
      </c>
      <c r="C101" s="89">
        <v>0.9383731188423039</v>
      </c>
      <c r="E101" s="89">
        <v>0.88981109563495764</v>
      </c>
      <c r="F101" s="89">
        <v>1.2862140050334687E-2</v>
      </c>
      <c r="J101" s="89"/>
      <c r="K101" s="29"/>
    </row>
    <row r="102" spans="1:12">
      <c r="A102" s="27">
        <f>ROW()</f>
        <v>102</v>
      </c>
      <c r="B102" s="29" t="s">
        <v>36</v>
      </c>
      <c r="C102" s="86">
        <v>30959029.734733857</v>
      </c>
      <c r="E102" s="86">
        <v>29720071.00795649</v>
      </c>
      <c r="F102" s="86">
        <v>429600.97652715561</v>
      </c>
      <c r="H102" s="106">
        <v>1.4248943628582337E-2</v>
      </c>
      <c r="J102" s="86">
        <v>441133.46948582714</v>
      </c>
      <c r="K102" s="29" t="s">
        <v>59</v>
      </c>
      <c r="L102" s="109" t="s">
        <v>112</v>
      </c>
    </row>
    <row r="103" spans="1:12">
      <c r="A103" s="27">
        <f>ROW()</f>
        <v>103</v>
      </c>
      <c r="B103" s="29" t="s">
        <v>37</v>
      </c>
      <c r="C103" s="90">
        <v>0.54305965268842238</v>
      </c>
      <c r="E103" s="90">
        <v>0.52978479882492657</v>
      </c>
      <c r="F103" s="90">
        <v>1.1076116574790213</v>
      </c>
      <c r="H103" s="106"/>
      <c r="J103" s="90">
        <v>1.1373451179196352</v>
      </c>
      <c r="K103" s="29"/>
      <c r="L103" t="str">
        <f>A102&amp;" / "&amp;$A$17</f>
        <v>102 / 17</v>
      </c>
    </row>
    <row r="104" spans="1:12">
      <c r="A104" s="27">
        <f>ROW()</f>
        <v>104</v>
      </c>
      <c r="B104" s="29" t="s">
        <v>38</v>
      </c>
      <c r="C104" s="91">
        <v>4.9902915935560082E-3</v>
      </c>
      <c r="E104" s="91">
        <v>4.5560176611634156E-3</v>
      </c>
      <c r="F104" s="91">
        <v>1.0980475391918621E-2</v>
      </c>
      <c r="H104" s="106"/>
      <c r="J104" s="91">
        <v>1.1275242541108663E-2</v>
      </c>
      <c r="K104" s="29"/>
      <c r="L104" t="str">
        <f>A102&amp;" / "&amp;$A$18</f>
        <v>102 / 18</v>
      </c>
    </row>
    <row r="105" spans="1:12">
      <c r="A105" s="27">
        <f>ROW()</f>
        <v>105</v>
      </c>
      <c r="B105" s="29" t="s">
        <v>39</v>
      </c>
      <c r="C105" s="90">
        <v>41.800616444091226</v>
      </c>
      <c r="E105" s="90">
        <v>39.644060543664693</v>
      </c>
      <c r="F105" s="90">
        <v>97.858992375206284</v>
      </c>
      <c r="H105" s="106"/>
      <c r="J105" s="90">
        <v>100.48598393754605</v>
      </c>
      <c r="K105" s="29"/>
      <c r="L105" t="str">
        <f>A102&amp;" / "&amp;$A$19</f>
        <v>102 / 19</v>
      </c>
    </row>
    <row r="106" spans="1:12">
      <c r="A106" s="27">
        <f>ROW()</f>
        <v>106</v>
      </c>
      <c r="B106" s="29"/>
      <c r="C106" s="86"/>
      <c r="E106" s="86"/>
      <c r="F106" s="86"/>
      <c r="J106" s="86"/>
      <c r="K106" s="29"/>
    </row>
    <row r="107" spans="1:12">
      <c r="A107" s="27">
        <f>ROW()</f>
        <v>107</v>
      </c>
      <c r="B107" s="32" t="s">
        <v>53</v>
      </c>
      <c r="C107" s="89">
        <v>0.39241672463282534</v>
      </c>
      <c r="E107" s="89">
        <v>0.40980436664782616</v>
      </c>
      <c r="F107" s="89">
        <v>2.2813969564176584E-3</v>
      </c>
      <c r="J107" s="89"/>
      <c r="K107" s="34"/>
    </row>
    <row r="108" spans="1:12">
      <c r="A108" s="27">
        <f>ROW()</f>
        <v>108</v>
      </c>
      <c r="B108" s="29" t="s">
        <v>36</v>
      </c>
      <c r="C108" s="86">
        <v>5855141.4373229807</v>
      </c>
      <c r="E108" s="86">
        <v>3405795.5240791184</v>
      </c>
      <c r="F108" s="86">
        <v>18960.197048144764</v>
      </c>
      <c r="H108" s="106">
        <v>5.5362188115139462E-3</v>
      </c>
      <c r="J108" s="86">
        <v>32415.34416938229</v>
      </c>
      <c r="K108" s="29" t="s">
        <v>59</v>
      </c>
      <c r="L108" s="109" t="s">
        <v>112</v>
      </c>
    </row>
    <row r="109" spans="1:12">
      <c r="A109" s="27">
        <f>ROW()</f>
        <v>109</v>
      </c>
      <c r="B109" s="29" t="s">
        <v>37</v>
      </c>
      <c r="C109" s="90">
        <v>0.10270641885868982</v>
      </c>
      <c r="E109" s="90">
        <v>6.0711116608033806E-2</v>
      </c>
      <c r="F109" s="90">
        <v>4.888381643913E-2</v>
      </c>
      <c r="H109" s="106"/>
      <c r="J109" s="90">
        <v>8.3574328376632395E-2</v>
      </c>
      <c r="L109" t="str">
        <f>A108&amp;" / "&amp;$A$17</f>
        <v>108 / 17</v>
      </c>
    </row>
    <row r="110" spans="1:12">
      <c r="A110" s="27">
        <f>ROW()</f>
        <v>110</v>
      </c>
      <c r="B110" s="29" t="s">
        <v>38</v>
      </c>
      <c r="C110" s="91">
        <v>9.4379130560971042E-4</v>
      </c>
      <c r="E110" s="91">
        <v>5.2210052102034639E-4</v>
      </c>
      <c r="F110" s="91">
        <v>4.8461709467255274E-4</v>
      </c>
      <c r="H110" s="106"/>
      <c r="J110" s="91">
        <v>8.2852672228498963E-4</v>
      </c>
      <c r="L110" t="str">
        <f>A108&amp;" / "&amp;$A$18</f>
        <v>108 / 18</v>
      </c>
    </row>
    <row r="111" spans="1:12">
      <c r="A111" s="27">
        <f>ROW()</f>
        <v>111</v>
      </c>
      <c r="B111" s="29" t="s">
        <v>39</v>
      </c>
      <c r="C111" s="90">
        <v>7.9055617551493311</v>
      </c>
      <c r="E111" s="90">
        <v>4.5430431145264798</v>
      </c>
      <c r="F111" s="90">
        <v>4.3189514916047296</v>
      </c>
      <c r="H111" s="106"/>
      <c r="J111" s="90">
        <v>7.3839052777636196</v>
      </c>
      <c r="L111" t="str">
        <f>A108&amp;" / "&amp;$A$19</f>
        <v>108 / 19</v>
      </c>
    </row>
    <row r="112" spans="1:12">
      <c r="A112" s="29"/>
      <c r="B112" s="29"/>
      <c r="C112" s="29"/>
    </row>
    <row r="113" spans="1:3">
      <c r="A113" s="29"/>
      <c r="B113" s="29"/>
      <c r="C113" s="29"/>
    </row>
    <row r="114" spans="1:3">
      <c r="A114" s="110"/>
      <c r="B114" s="110"/>
      <c r="C114" s="110"/>
    </row>
    <row r="115" spans="1:3">
      <c r="A115" s="110"/>
      <c r="B115" s="110"/>
      <c r="C115" s="110"/>
    </row>
    <row r="116" spans="1:3">
      <c r="A116" s="110"/>
      <c r="B116" s="110"/>
      <c r="C116" s="110"/>
    </row>
    <row r="117" spans="1:3">
      <c r="A117" s="110"/>
      <c r="B117" s="110"/>
      <c r="C117" s="110"/>
    </row>
    <row r="118" spans="1:3">
      <c r="A118" s="110"/>
      <c r="B118" s="110"/>
      <c r="C118" s="110"/>
    </row>
    <row r="119" spans="1:3">
      <c r="A119" s="110"/>
      <c r="B119" s="110"/>
      <c r="C119" s="110"/>
    </row>
    <row r="120" spans="1:3">
      <c r="A120" s="110"/>
      <c r="B120" s="110"/>
      <c r="C120" s="110"/>
    </row>
    <row r="121" spans="1:3">
      <c r="A121" s="110"/>
      <c r="B121" s="110"/>
      <c r="C121" s="110"/>
    </row>
    <row r="122" spans="1:3">
      <c r="A122" s="110"/>
      <c r="B122" s="110"/>
      <c r="C122" s="110"/>
    </row>
    <row r="123" spans="1:3">
      <c r="A123" s="110"/>
      <c r="B123" s="110"/>
      <c r="C123" s="110"/>
    </row>
    <row r="124" spans="1:3">
      <c r="A124" s="110"/>
      <c r="B124" s="110"/>
      <c r="C124" s="110"/>
    </row>
    <row r="125" spans="1:3">
      <c r="A125" s="110"/>
      <c r="B125" s="110"/>
      <c r="C125" s="110"/>
    </row>
    <row r="126" spans="1:3">
      <c r="A126" s="110"/>
      <c r="B126" s="110"/>
      <c r="C126" s="110"/>
    </row>
    <row r="127" spans="1:3">
      <c r="A127" s="110"/>
      <c r="B127" s="110"/>
      <c r="C127" s="110"/>
    </row>
    <row r="128" spans="1:3">
      <c r="A128" s="110"/>
      <c r="B128" s="110"/>
      <c r="C128" s="110"/>
    </row>
    <row r="129" spans="1:3">
      <c r="A129" s="110"/>
      <c r="B129" s="110"/>
      <c r="C129" s="110"/>
    </row>
    <row r="130" spans="1:3">
      <c r="A130" s="110"/>
      <c r="B130" s="110"/>
      <c r="C130" s="110"/>
    </row>
    <row r="131" spans="1:3">
      <c r="A131" s="110"/>
      <c r="B131" s="110"/>
      <c r="C131" s="110"/>
    </row>
    <row r="132" spans="1:3">
      <c r="A132" s="110"/>
      <c r="B132" s="110"/>
      <c r="C132" s="110"/>
    </row>
    <row r="133" spans="1:3">
      <c r="A133" s="110"/>
      <c r="B133" s="110"/>
      <c r="C133" s="110"/>
    </row>
    <row r="134" spans="1:3">
      <c r="A134" s="110"/>
      <c r="B134" s="110"/>
      <c r="C134" s="110"/>
    </row>
    <row r="135" spans="1:3">
      <c r="A135" s="110"/>
      <c r="B135" s="110"/>
      <c r="C135" s="110"/>
    </row>
    <row r="136" spans="1:3">
      <c r="A136" s="110"/>
      <c r="B136" s="110"/>
      <c r="C136" s="11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C23" sqref="C23"/>
    </sheetView>
  </sheetViews>
  <sheetFormatPr defaultRowHeight="15"/>
  <cols>
    <col min="9" max="9" width="11.7109375" customWidth="1"/>
  </cols>
  <sheetData>
    <row r="1" spans="1:8">
      <c r="A1" s="2" t="s">
        <v>2</v>
      </c>
    </row>
    <row r="2" spans="1:8">
      <c r="A2" s="2" t="s">
        <v>4</v>
      </c>
    </row>
    <row r="3" spans="1:8">
      <c r="A3" s="2" t="s">
        <v>1</v>
      </c>
    </row>
    <row r="4" spans="1:8">
      <c r="A4" s="3" t="s">
        <v>3</v>
      </c>
    </row>
    <row r="7" spans="1:8">
      <c r="A7" s="2" t="s">
        <v>67</v>
      </c>
      <c r="D7" s="2"/>
      <c r="E7" s="2"/>
      <c r="G7" s="2"/>
      <c r="H7" s="2"/>
    </row>
    <row r="8" spans="1:8">
      <c r="B8" s="111"/>
      <c r="C8" s="111" t="s">
        <v>113</v>
      </c>
      <c r="D8" s="111" t="s">
        <v>114</v>
      </c>
      <c r="E8" s="111"/>
    </row>
    <row r="9" spans="1:8">
      <c r="A9" s="1" t="s">
        <v>0</v>
      </c>
      <c r="B9" s="111" t="s">
        <v>1</v>
      </c>
      <c r="C9" s="111" t="s">
        <v>58</v>
      </c>
      <c r="D9" s="111" t="s">
        <v>58</v>
      </c>
      <c r="E9" s="111" t="s">
        <v>58</v>
      </c>
      <c r="F9" s="1"/>
      <c r="G9" s="1"/>
      <c r="H9" s="1"/>
    </row>
    <row r="11" spans="1:8">
      <c r="A11">
        <v>1</v>
      </c>
      <c r="B11">
        <v>5.1776684274999996</v>
      </c>
      <c r="C11" s="112">
        <v>2577.7375103999998</v>
      </c>
      <c r="D11" s="112">
        <v>9586.4802196000001</v>
      </c>
      <c r="E11" s="112">
        <v>12164.21773</v>
      </c>
    </row>
    <row r="12" spans="1:8">
      <c r="A12">
        <v>2</v>
      </c>
      <c r="B12">
        <v>4.2381526832</v>
      </c>
      <c r="C12" s="112">
        <v>1774.6786075</v>
      </c>
      <c r="D12" s="112">
        <v>6688.4068053999999</v>
      </c>
      <c r="E12" s="112">
        <v>8463.0854128999999</v>
      </c>
    </row>
    <row r="13" spans="1:8">
      <c r="A13">
        <v>3</v>
      </c>
      <c r="B13">
        <v>4.1118684568999999</v>
      </c>
      <c r="C13" s="112">
        <v>1614.0572233</v>
      </c>
      <c r="D13" s="112">
        <v>6185.5574496999998</v>
      </c>
      <c r="E13" s="112">
        <v>7799.614673</v>
      </c>
    </row>
    <row r="14" spans="1:8">
      <c r="A14">
        <v>4</v>
      </c>
      <c r="B14">
        <v>3.7697530278000002</v>
      </c>
      <c r="C14" s="112">
        <v>1338.8797645</v>
      </c>
      <c r="D14" s="112">
        <v>5714.9760403</v>
      </c>
      <c r="E14" s="112">
        <v>7053.8558048000004</v>
      </c>
    </row>
    <row r="15" spans="1:8">
      <c r="A15">
        <v>5</v>
      </c>
      <c r="B15">
        <v>3.60498333</v>
      </c>
      <c r="C15" s="112">
        <v>906.18569256000001</v>
      </c>
      <c r="D15" s="112">
        <v>6511.1130745400005</v>
      </c>
      <c r="E15" s="112">
        <v>7417.2987671000001</v>
      </c>
    </row>
    <row r="16" spans="1:8">
      <c r="A16">
        <v>6</v>
      </c>
      <c r="B16">
        <v>5.3226652380999999</v>
      </c>
      <c r="C16" s="112">
        <v>2058.3304656</v>
      </c>
      <c r="D16" s="112">
        <v>8408.1546134</v>
      </c>
      <c r="E16" s="112">
        <v>10466.485079</v>
      </c>
    </row>
    <row r="17" spans="1:5">
      <c r="A17">
        <v>7</v>
      </c>
      <c r="B17">
        <v>5.0720680314999997</v>
      </c>
      <c r="C17" s="112">
        <v>2008.1631313</v>
      </c>
      <c r="D17" s="112">
        <v>9339.9336067000004</v>
      </c>
      <c r="E17" s="112">
        <v>11348.096738</v>
      </c>
    </row>
    <row r="18" spans="1:5">
      <c r="A18">
        <v>8</v>
      </c>
      <c r="B18">
        <v>4.7708658562000004</v>
      </c>
      <c r="C18" s="112">
        <v>2017.4164808</v>
      </c>
      <c r="D18" s="112">
        <v>9308.6158091999987</v>
      </c>
      <c r="E18" s="112">
        <v>11326.032289999999</v>
      </c>
    </row>
    <row r="19" spans="1:5">
      <c r="A19">
        <v>9</v>
      </c>
      <c r="B19">
        <v>4.3580354374999999</v>
      </c>
      <c r="C19" s="112">
        <v>1529.3002693000001</v>
      </c>
      <c r="D19" s="112">
        <v>6869.3005217000009</v>
      </c>
      <c r="E19" s="112">
        <v>8398.6007910000008</v>
      </c>
    </row>
    <row r="20" spans="1:5">
      <c r="A20">
        <v>10</v>
      </c>
      <c r="B20">
        <v>4.0680656394000003</v>
      </c>
      <c r="C20" s="112">
        <v>1642.2290998000001</v>
      </c>
      <c r="D20" s="112">
        <v>5831.6807441999999</v>
      </c>
      <c r="E20" s="112">
        <v>7473.9098439999998</v>
      </c>
    </row>
    <row r="21" spans="1:5">
      <c r="A21">
        <v>11</v>
      </c>
      <c r="B21">
        <v>4.3168457778000002</v>
      </c>
      <c r="C21" s="112">
        <v>2153.7494388</v>
      </c>
      <c r="D21" s="112">
        <v>7597.8517592000007</v>
      </c>
      <c r="E21" s="112">
        <v>9751.6011980000003</v>
      </c>
    </row>
    <row r="22" spans="1:5">
      <c r="A22">
        <v>12</v>
      </c>
      <c r="B22">
        <v>5.4644980873</v>
      </c>
      <c r="C22" s="112">
        <v>3313.6004164999999</v>
      </c>
      <c r="D22" s="112">
        <v>10502.130387500001</v>
      </c>
      <c r="E22" s="112">
        <v>13815.730804000001</v>
      </c>
    </row>
    <row r="24" spans="1:5">
      <c r="B24" s="56"/>
      <c r="E24" s="56"/>
    </row>
    <row r="26" spans="1:5">
      <c r="A26" t="s">
        <v>68</v>
      </c>
    </row>
    <row r="27" spans="1:5">
      <c r="A27" t="s">
        <v>81</v>
      </c>
    </row>
    <row r="28" spans="1:5">
      <c r="A28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34" sqref="F34"/>
    </sheetView>
  </sheetViews>
  <sheetFormatPr defaultColWidth="8.7109375" defaultRowHeight="15"/>
  <cols>
    <col min="1" max="1" width="14.85546875" style="9" customWidth="1"/>
    <col min="2" max="2" width="10" style="8" bestFit="1" customWidth="1"/>
    <col min="3" max="3" width="12.42578125" style="14" customWidth="1"/>
    <col min="4" max="4" width="11" style="8" customWidth="1"/>
    <col min="5" max="5" width="10.5703125" style="8" bestFit="1" customWidth="1"/>
    <col min="6" max="6" width="13.85546875" style="8" customWidth="1"/>
    <col min="7" max="8" width="10.42578125" style="8" customWidth="1"/>
    <col min="9" max="10" width="9.7109375" style="8" bestFit="1" customWidth="1"/>
    <col min="11" max="16384" width="8.7109375" style="8"/>
  </cols>
  <sheetData>
    <row r="1" spans="1:10" s="7" customFormat="1" ht="15.75">
      <c r="A1" s="6" t="s">
        <v>5</v>
      </c>
      <c r="C1" s="6"/>
    </row>
    <row r="2" spans="1:10" ht="15.75">
      <c r="A2" s="6" t="s">
        <v>23</v>
      </c>
      <c r="C2" s="6"/>
    </row>
    <row r="3" spans="1:10" ht="15.75">
      <c r="A3" s="6"/>
      <c r="C3" s="6"/>
    </row>
    <row r="4" spans="1:10" ht="45">
      <c r="A4" s="6"/>
      <c r="C4" s="38"/>
      <c r="D4" s="36" t="s">
        <v>55</v>
      </c>
      <c r="E4" s="40" t="s">
        <v>75</v>
      </c>
      <c r="F4" s="40" t="s">
        <v>76</v>
      </c>
    </row>
    <row r="5" spans="1:10" ht="30">
      <c r="D5" s="39" t="s">
        <v>54</v>
      </c>
      <c r="E5" s="41" t="s">
        <v>54</v>
      </c>
      <c r="F5" s="41" t="s">
        <v>54</v>
      </c>
      <c r="G5" s="82" t="s">
        <v>77</v>
      </c>
      <c r="H5" s="82" t="s">
        <v>78</v>
      </c>
      <c r="I5" s="82" t="s">
        <v>79</v>
      </c>
      <c r="J5" s="82" t="s">
        <v>80</v>
      </c>
    </row>
    <row r="6" spans="1:10" s="11" customFormat="1" ht="13.5" thickBot="1">
      <c r="A6" s="10" t="s">
        <v>9</v>
      </c>
      <c r="B6" s="10" t="s">
        <v>24</v>
      </c>
      <c r="C6" s="83" t="s">
        <v>25</v>
      </c>
      <c r="D6" s="10" t="s">
        <v>56</v>
      </c>
      <c r="E6" s="42" t="s">
        <v>56</v>
      </c>
      <c r="F6" s="42" t="s">
        <v>56</v>
      </c>
      <c r="G6" s="83" t="s">
        <v>65</v>
      </c>
      <c r="H6" s="83" t="s">
        <v>65</v>
      </c>
      <c r="I6" s="83" t="s">
        <v>65</v>
      </c>
      <c r="J6" s="83" t="s">
        <v>65</v>
      </c>
    </row>
    <row r="7" spans="1:10">
      <c r="A7" s="12" t="s">
        <v>11</v>
      </c>
      <c r="B7" s="52">
        <v>3294.86666666666</v>
      </c>
      <c r="C7" s="53">
        <v>2775805</v>
      </c>
      <c r="D7" s="13">
        <f>ROUND($B7*TOU!B11,0)</f>
        <v>17060</v>
      </c>
      <c r="E7" s="43">
        <f t="shared" ref="E7:E19" si="0">$C7/(D7*730)</f>
        <v>0.22288819476786201</v>
      </c>
      <c r="F7" s="43">
        <f>$G7/(D7*730)</f>
        <v>0.26384586684078937</v>
      </c>
      <c r="G7" s="53">
        <v>3285883.6564618228</v>
      </c>
      <c r="H7" s="53">
        <v>892107.3509999885</v>
      </c>
      <c r="I7" s="53">
        <v>303133.65646178572</v>
      </c>
      <c r="J7" s="53">
        <f>G7+H7-I7</f>
        <v>3874857.3510000259</v>
      </c>
    </row>
    <row r="8" spans="1:10">
      <c r="A8" s="12" t="s">
        <v>12</v>
      </c>
      <c r="B8" s="52">
        <v>3433.1</v>
      </c>
      <c r="C8" s="53">
        <v>1692546</v>
      </c>
      <c r="D8" s="13">
        <f>ROUND($B8*TOU!B12,0)</f>
        <v>14550</v>
      </c>
      <c r="E8" s="43">
        <f t="shared" si="0"/>
        <v>0.15935093913289083</v>
      </c>
      <c r="F8" s="43">
        <f t="shared" ref="F8:F18" si="1">$G8/(D8*730)</f>
        <v>0.21418764669553891</v>
      </c>
      <c r="G8" s="53">
        <v>2274994.0893766666</v>
      </c>
      <c r="H8" s="53">
        <v>1425298.6184000205</v>
      </c>
      <c r="I8" s="53">
        <v>601625.08937668276</v>
      </c>
      <c r="J8" s="53">
        <f t="shared" ref="J8:J19" si="2">G8+H8-I8</f>
        <v>3098667.6184000042</v>
      </c>
    </row>
    <row r="9" spans="1:10">
      <c r="A9" s="12" t="s">
        <v>13</v>
      </c>
      <c r="B9" s="52">
        <v>3563.4666666666699</v>
      </c>
      <c r="C9" s="53">
        <v>1698837</v>
      </c>
      <c r="D9" s="13">
        <f>ROUND($B9*TOU!B13,0)</f>
        <v>14653</v>
      </c>
      <c r="E9" s="43">
        <f t="shared" si="0"/>
        <v>0.15881894305621647</v>
      </c>
      <c r="F9" s="43">
        <f t="shared" si="1"/>
        <v>0.25990880686074597</v>
      </c>
      <c r="G9" s="53">
        <v>2780163.9352592728</v>
      </c>
      <c r="H9" s="53">
        <v>2084505.4373000062</v>
      </c>
      <c r="I9" s="53">
        <v>1196130.9352592628</v>
      </c>
      <c r="J9" s="53">
        <f t="shared" si="2"/>
        <v>3668538.4373000162</v>
      </c>
    </row>
    <row r="10" spans="1:10">
      <c r="A10" s="12" t="s">
        <v>14</v>
      </c>
      <c r="B10" s="52">
        <v>3731.2333333333368</v>
      </c>
      <c r="C10" s="53">
        <v>955513</v>
      </c>
      <c r="D10" s="13">
        <f>ROUND($B10*TOU!B14,0)</f>
        <v>14066</v>
      </c>
      <c r="E10" s="43">
        <f t="shared" si="0"/>
        <v>9.3055731395437172E-2</v>
      </c>
      <c r="F10" s="43">
        <f t="shared" si="1"/>
        <v>0.20204299110237009</v>
      </c>
      <c r="G10" s="53">
        <v>2074613.8003775345</v>
      </c>
      <c r="H10" s="53">
        <v>2402794.9149499927</v>
      </c>
      <c r="I10" s="53">
        <v>1538528.8003775377</v>
      </c>
      <c r="J10" s="53">
        <f t="shared" si="2"/>
        <v>2938879.9149499899</v>
      </c>
    </row>
    <row r="11" spans="1:10">
      <c r="A11" s="12" t="s">
        <v>15</v>
      </c>
      <c r="B11" s="52">
        <v>3908.9666666666699</v>
      </c>
      <c r="C11" s="53">
        <v>930628</v>
      </c>
      <c r="D11" s="13">
        <f>ROUND($B11*TOU!B15,0)</f>
        <v>14092</v>
      </c>
      <c r="E11" s="43">
        <f t="shared" si="0"/>
        <v>9.046500686292426E-2</v>
      </c>
      <c r="F11" s="43">
        <f t="shared" si="1"/>
        <v>0.18759621601673873</v>
      </c>
      <c r="G11" s="53">
        <v>1929832.2895587541</v>
      </c>
      <c r="H11" s="53">
        <v>2420709.6492500277</v>
      </c>
      <c r="I11" s="53">
        <v>1426773.2895587261</v>
      </c>
      <c r="J11" s="53">
        <f t="shared" si="2"/>
        <v>2923768.6492500557</v>
      </c>
    </row>
    <row r="12" spans="1:10">
      <c r="A12" s="12" t="s">
        <v>16</v>
      </c>
      <c r="B12" s="52">
        <v>4125</v>
      </c>
      <c r="C12" s="53">
        <v>1291789</v>
      </c>
      <c r="D12" s="13">
        <f>ROUND($B12*TOU!B16,0)</f>
        <v>21956</v>
      </c>
      <c r="E12" s="43">
        <f t="shared" si="0"/>
        <v>8.0596373319490794E-2</v>
      </c>
      <c r="F12" s="43">
        <f t="shared" si="1"/>
        <v>0.19578541524147072</v>
      </c>
      <c r="G12" s="53">
        <v>3138025.1412404636</v>
      </c>
      <c r="H12" s="53">
        <v>3217613.9121999759</v>
      </c>
      <c r="I12" s="53">
        <v>2050633.141240454</v>
      </c>
      <c r="J12" s="53">
        <f t="shared" si="2"/>
        <v>4305005.9121999852</v>
      </c>
    </row>
    <row r="13" spans="1:10">
      <c r="A13" s="12" t="s">
        <v>17</v>
      </c>
      <c r="B13" s="52">
        <v>4382.7</v>
      </c>
      <c r="C13" s="53">
        <v>2507225</v>
      </c>
      <c r="D13" s="13">
        <f>ROUND($B13*TOU!B17,0)</f>
        <v>22229</v>
      </c>
      <c r="E13" s="43">
        <f t="shared" si="0"/>
        <v>0.15450784086196176</v>
      </c>
      <c r="F13" s="43">
        <f t="shared" si="1"/>
        <v>0.2478032766889248</v>
      </c>
      <c r="G13" s="53">
        <v>4021145.8973882198</v>
      </c>
      <c r="H13" s="53">
        <v>3340359.0844499846</v>
      </c>
      <c r="I13" s="53">
        <v>1520578.8973881917</v>
      </c>
      <c r="J13" s="53">
        <f t="shared" si="2"/>
        <v>5840926.0844500121</v>
      </c>
    </row>
    <row r="14" spans="1:10">
      <c r="A14" s="12" t="s">
        <v>18</v>
      </c>
      <c r="B14" s="52">
        <v>4643.0333333333301</v>
      </c>
      <c r="C14" s="53">
        <v>2320105</v>
      </c>
      <c r="D14" s="13">
        <f>ROUND($B14*TOU!B18,0)</f>
        <v>22151</v>
      </c>
      <c r="E14" s="43">
        <f t="shared" si="0"/>
        <v>0.14348002471207894</v>
      </c>
      <c r="F14" s="43">
        <f t="shared" si="1"/>
        <v>0.24118056342415273</v>
      </c>
      <c r="G14" s="53">
        <v>3899945.1820981372</v>
      </c>
      <c r="H14" s="53">
        <v>3296236.790600026</v>
      </c>
      <c r="I14" s="53">
        <v>1734417.1820981435</v>
      </c>
      <c r="J14" s="53">
        <f t="shared" si="2"/>
        <v>5461764.7906000195</v>
      </c>
    </row>
    <row r="15" spans="1:10">
      <c r="A15" s="12" t="s">
        <v>19</v>
      </c>
      <c r="B15" s="52">
        <v>4897.0666666666702</v>
      </c>
      <c r="C15" s="53">
        <v>1705760</v>
      </c>
      <c r="D15" s="13">
        <f>ROUND($B15*TOU!B19,0)</f>
        <v>21342</v>
      </c>
      <c r="E15" s="43">
        <f t="shared" si="0"/>
        <v>0.10948634309092753</v>
      </c>
      <c r="F15" s="43">
        <f t="shared" si="1"/>
        <v>0.1872893246425324</v>
      </c>
      <c r="G15" s="53">
        <v>2917903.999560276</v>
      </c>
      <c r="H15" s="53">
        <v>3176023.8610000084</v>
      </c>
      <c r="I15" s="53">
        <v>1275013.9995602851</v>
      </c>
      <c r="J15" s="53">
        <f t="shared" si="2"/>
        <v>4818913.8609999996</v>
      </c>
    </row>
    <row r="16" spans="1:10">
      <c r="A16" s="12" t="s">
        <v>20</v>
      </c>
      <c r="B16" s="52">
        <v>5205.3999999999996</v>
      </c>
      <c r="C16" s="53">
        <v>1674219</v>
      </c>
      <c r="D16" s="13">
        <f>ROUND($B16*TOU!B20,0)</f>
        <v>21176</v>
      </c>
      <c r="E16" s="43">
        <f t="shared" si="0"/>
        <v>0.10830424466053584</v>
      </c>
      <c r="F16" s="43">
        <f t="shared" si="1"/>
        <v>0.20247896102981067</v>
      </c>
      <c r="G16" s="53">
        <v>3130016.9695001077</v>
      </c>
      <c r="H16" s="53">
        <v>2876570.8355500074</v>
      </c>
      <c r="I16" s="53">
        <v>1652684.9695000825</v>
      </c>
      <c r="J16" s="53">
        <f t="shared" si="2"/>
        <v>4353902.8355500326</v>
      </c>
    </row>
    <row r="17" spans="1:10">
      <c r="A17" s="12" t="s">
        <v>21</v>
      </c>
      <c r="B17" s="52">
        <v>5543.5666666666666</v>
      </c>
      <c r="C17" s="53">
        <v>2164093</v>
      </c>
      <c r="D17" s="13">
        <f>ROUND($B17*TOU!B21,0)</f>
        <v>23931</v>
      </c>
      <c r="E17" s="43">
        <f t="shared" si="0"/>
        <v>0.12387743758740168</v>
      </c>
      <c r="F17" s="43">
        <f t="shared" si="1"/>
        <v>0.22113064118803105</v>
      </c>
      <c r="G17" s="53">
        <v>3863070.4832176631</v>
      </c>
      <c r="H17" s="53">
        <v>1997706.3230499933</v>
      </c>
      <c r="I17" s="53">
        <v>1621222.4832176792</v>
      </c>
      <c r="J17" s="53">
        <f t="shared" si="2"/>
        <v>4239554.3230499774</v>
      </c>
    </row>
    <row r="18" spans="1:10">
      <c r="A18" s="15" t="s">
        <v>22</v>
      </c>
      <c r="B18" s="54">
        <v>5954.2</v>
      </c>
      <c r="C18" s="55">
        <v>4195237.6802037349</v>
      </c>
      <c r="D18" s="16">
        <f>ROUND($B18*TOU!B22,0)</f>
        <v>32537</v>
      </c>
      <c r="E18" s="44">
        <f t="shared" si="0"/>
        <v>0.17662663834360692</v>
      </c>
      <c r="F18" s="44">
        <f t="shared" si="1"/>
        <v>0.24454699330010779</v>
      </c>
      <c r="G18" s="55">
        <v>5808482.6303340932</v>
      </c>
      <c r="H18" s="55">
        <v>1174516.9082999979</v>
      </c>
      <c r="I18" s="55">
        <v>1040224.7041255727</v>
      </c>
      <c r="J18" s="55">
        <f t="shared" si="2"/>
        <v>5942774.8345085187</v>
      </c>
    </row>
    <row r="19" spans="1:10" ht="20.25" customHeight="1" thickBot="1">
      <c r="A19" s="17" t="s">
        <v>10</v>
      </c>
      <c r="B19" s="18">
        <f>SUM(B7:B18)</f>
        <v>52682.600000000006</v>
      </c>
      <c r="C19" s="37">
        <f t="shared" ref="C19" si="3">SUM(C7:C18)</f>
        <v>23911757.680203736</v>
      </c>
      <c r="D19" s="18">
        <f t="shared" ref="D19" si="4">SUM(D7:D18)</f>
        <v>239743</v>
      </c>
      <c r="E19" s="45">
        <f t="shared" si="0"/>
        <v>0.13662894198635728</v>
      </c>
      <c r="F19" s="45">
        <f>$G19/(D19*730)</f>
        <v>0.2235503330614079</v>
      </c>
      <c r="G19" s="37">
        <v>39124078.074373014</v>
      </c>
      <c r="H19" s="37">
        <v>28304443.686050028</v>
      </c>
      <c r="I19" s="37">
        <v>15960967.148164403</v>
      </c>
      <c r="J19" s="37">
        <f t="shared" si="2"/>
        <v>51467554.612258628</v>
      </c>
    </row>
    <row r="20" spans="1:10" ht="15.75" thickTop="1"/>
    <row r="21" spans="1:10" ht="15.75">
      <c r="A21" s="49" t="s">
        <v>73</v>
      </c>
      <c r="B21" s="57">
        <v>0.99340781360380837</v>
      </c>
      <c r="C21"/>
      <c r="D21" s="14"/>
    </row>
    <row r="22" spans="1:10" ht="15.75">
      <c r="A22" s="49"/>
      <c r="B22" s="46"/>
      <c r="C2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4" sqref="B4:B11"/>
    </sheetView>
  </sheetViews>
  <sheetFormatPr defaultRowHeight="15"/>
  <cols>
    <col min="1" max="1" width="62.28515625" bestFit="1" customWidth="1"/>
    <col min="2" max="2" width="23.85546875" bestFit="1" customWidth="1"/>
  </cols>
  <sheetData>
    <row r="1" spans="1:2">
      <c r="A1" s="1" t="s">
        <v>115</v>
      </c>
    </row>
    <row r="3" spans="1:2">
      <c r="B3" s="1" t="s">
        <v>116</v>
      </c>
    </row>
    <row r="4" spans="1:2">
      <c r="A4" s="113" t="s">
        <v>117</v>
      </c>
      <c r="B4" s="114">
        <v>198751.87786259546</v>
      </c>
    </row>
    <row r="5" spans="1:2">
      <c r="A5" s="113" t="s">
        <v>118</v>
      </c>
      <c r="B5" s="114">
        <v>17797.248161176845</v>
      </c>
    </row>
    <row r="6" spans="1:2">
      <c r="A6" s="113" t="s">
        <v>119</v>
      </c>
      <c r="B6" s="114">
        <v>225698.31</v>
      </c>
    </row>
    <row r="7" spans="1:2">
      <c r="B7" s="115"/>
    </row>
    <row r="8" spans="1:2">
      <c r="A8" s="113" t="s">
        <v>120</v>
      </c>
      <c r="B8" s="115">
        <f>SUM(B4:B6)</f>
        <v>442247.43602377229</v>
      </c>
    </row>
    <row r="9" spans="1:2">
      <c r="A9" s="113" t="s">
        <v>121</v>
      </c>
      <c r="B9" s="116">
        <v>7383</v>
      </c>
    </row>
    <row r="10" spans="1:2">
      <c r="A10" s="113" t="s">
        <v>122</v>
      </c>
      <c r="B10" s="117">
        <f>ROUND(B8/B9,0)</f>
        <v>60</v>
      </c>
    </row>
    <row r="11" spans="1:2">
      <c r="A11" s="113" t="s">
        <v>123</v>
      </c>
      <c r="B11" s="115">
        <f>B9*B10</f>
        <v>442980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</vt:lpstr>
      <vt:lpstr>Table - Direct v Rebuttal</vt:lpstr>
      <vt:lpstr>Rate Design</vt:lpstr>
      <vt:lpstr>Unit Cost</vt:lpstr>
      <vt:lpstr>TOU</vt:lpstr>
      <vt:lpstr>kWh-Month</vt:lpstr>
      <vt:lpstr>Application Fee 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Ahlberg, Joseph</dc:creator>
  <cp:lastModifiedBy>Steward, Joelle</cp:lastModifiedBy>
  <cp:lastPrinted>2016-07-29T18:27:05Z</cp:lastPrinted>
  <dcterms:created xsi:type="dcterms:W3CDTF">2016-05-26T15:07:56Z</dcterms:created>
  <dcterms:modified xsi:type="dcterms:W3CDTF">2017-07-24T18:02:33Z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{9BA5E683-2E1E-4094-9147-D6D8C5E321CF}</vt:lpwstr>
  </property>
</Properties>
</file>