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COS\Utah Net Metering 2014 (14-035-114)\Plan\Company Rebuttal\Workpapers\Exhibit RMP___(RMM-2R) Backup\"/>
    </mc:Choice>
  </mc:AlternateContent>
  <bookViews>
    <workbookView xWindow="-15" yWindow="6270" windowWidth="28830" windowHeight="5970" activeTab="2"/>
  </bookViews>
  <sheets>
    <sheet name="System Level" sheetId="1" r:id="rId1"/>
    <sheet name="State Level" sheetId="7" r:id="rId2"/>
    <sheet name="Customer Class Level" sheetId="8" r:id="rId3"/>
    <sheet name="Cost Allocations" sheetId="9" r:id="rId4"/>
    <sheet name="Line Losses" sheetId="10" r:id="rId5"/>
  </sheets>
  <externalReferences>
    <externalReference r:id="rId6"/>
  </externalReferences>
  <definedNames>
    <definedName name="_xlnm.Print_Area" localSheetId="2">'Customer Class Level'!$A$1:$K$27</definedName>
    <definedName name="_xlnm.Print_Area" localSheetId="1">'State Level'!$A$1:$E$25</definedName>
    <definedName name="_xlnm.Print_Area" localSheetId="0">'System Level'!$A$1:$E$24</definedName>
  </definedNames>
  <calcPr calcId="152511" calcMode="manual" iterate="1"/>
</workbook>
</file>

<file path=xl/calcChain.xml><?xml version="1.0" encoding="utf-8"?>
<calcChain xmlns="http://schemas.openxmlformats.org/spreadsheetml/2006/main">
  <c r="B15" i="9" l="1"/>
  <c r="B5" i="9"/>
  <c r="I18" i="8"/>
  <c r="H18" i="8"/>
  <c r="G18" i="8"/>
  <c r="F18" i="8"/>
  <c r="E18" i="8"/>
  <c r="D18" i="8"/>
  <c r="I8" i="8"/>
  <c r="H8" i="8"/>
  <c r="G8" i="8"/>
  <c r="F8" i="8"/>
  <c r="E8" i="8"/>
  <c r="D8" i="8"/>
  <c r="B8" i="9" l="1"/>
  <c r="J20" i="8" l="1"/>
  <c r="C14" i="10" l="1"/>
  <c r="B14" i="10"/>
  <c r="F14" i="10"/>
  <c r="D14" i="10"/>
  <c r="E14" i="10"/>
  <c r="A4" i="10"/>
  <c r="A9" i="10"/>
  <c r="A14" i="10" l="1"/>
  <c r="B11" i="9"/>
  <c r="D15" i="1" l="1"/>
  <c r="B6" i="9"/>
  <c r="D14" i="7" l="1"/>
  <c r="D12" i="7"/>
  <c r="D35" i="1"/>
  <c r="D34" i="1" l="1"/>
  <c r="B3" i="9"/>
  <c r="C1" i="9" s="1"/>
  <c r="I7" i="8" l="1"/>
  <c r="E7" i="8"/>
  <c r="B12" i="9"/>
  <c r="H7" i="8"/>
  <c r="D7" i="8"/>
  <c r="G7" i="8"/>
  <c r="F7" i="8"/>
  <c r="C2" i="9"/>
  <c r="J24" i="8"/>
  <c r="B9" i="9" l="1"/>
  <c r="D20" i="7"/>
  <c r="D7" i="7" l="1"/>
  <c r="D6" i="7"/>
  <c r="D5" i="7"/>
  <c r="B38" i="8" l="1"/>
  <c r="G38" i="8" s="1"/>
  <c r="M38" i="8" s="1"/>
  <c r="R38" i="8" s="1"/>
  <c r="W38" i="8" s="1"/>
  <c r="B37" i="8"/>
  <c r="G37" i="8" s="1"/>
  <c r="M37" i="8" s="1"/>
  <c r="R37" i="8" s="1"/>
  <c r="W37" i="8" s="1"/>
  <c r="B36" i="8"/>
  <c r="G36" i="8" s="1"/>
  <c r="M36" i="8" s="1"/>
  <c r="R36" i="8" s="1"/>
  <c r="W36" i="8" s="1"/>
  <c r="B35" i="8"/>
  <c r="G35" i="8" s="1"/>
  <c r="M35" i="8" s="1"/>
  <c r="R35" i="8" s="1"/>
  <c r="W35" i="8" s="1"/>
  <c r="B34" i="8"/>
  <c r="G34" i="8" s="1"/>
  <c r="M34" i="8" s="1"/>
  <c r="R34" i="8" s="1"/>
  <c r="W34" i="8" s="1"/>
  <c r="B33" i="8"/>
  <c r="G33" i="8" s="1"/>
  <c r="M33" i="8" s="1"/>
  <c r="R33" i="8" s="1"/>
  <c r="W33" i="8" s="1"/>
  <c r="E31" i="8"/>
  <c r="B32" i="8" s="1"/>
  <c r="G32" i="8" s="1"/>
  <c r="M32" i="8" s="1"/>
  <c r="R32" i="8" s="1"/>
  <c r="W32" i="8" s="1"/>
  <c r="D31" i="8"/>
  <c r="I31" i="8" s="1"/>
  <c r="O31" i="8" s="1"/>
  <c r="T31" i="8" s="1"/>
  <c r="Y31" i="8" s="1"/>
  <c r="C31" i="8"/>
  <c r="H31" i="8" s="1"/>
  <c r="N31" i="8" s="1"/>
  <c r="S31" i="8" s="1"/>
  <c r="X31" i="8" s="1"/>
  <c r="D35" i="7"/>
  <c r="B35" i="7"/>
  <c r="C34" i="7"/>
  <c r="B34" i="7"/>
  <c r="C33" i="7"/>
  <c r="B33" i="7"/>
  <c r="C32" i="7"/>
  <c r="B32" i="7"/>
  <c r="B31" i="7"/>
  <c r="E29" i="7"/>
  <c r="B30" i="7" s="1"/>
  <c r="D29" i="7"/>
  <c r="C29" i="7"/>
  <c r="C33" i="1"/>
  <c r="C32" i="1"/>
  <c r="C31" i="1"/>
  <c r="E28" i="1"/>
  <c r="B29" i="1" s="1"/>
  <c r="D28" i="1"/>
  <c r="C28" i="1"/>
  <c r="B34" i="1"/>
  <c r="B33" i="1"/>
  <c r="B32" i="1"/>
  <c r="B31" i="1"/>
  <c r="B30" i="1"/>
  <c r="J31" i="8" l="1"/>
  <c r="P31" i="8" s="1"/>
  <c r="U31" i="8" s="1"/>
  <c r="Z31" i="8" s="1"/>
  <c r="D22" i="7"/>
  <c r="D36" i="7" l="1"/>
  <c r="C9" i="9" l="1"/>
  <c r="C8" i="9"/>
  <c r="C11" i="9"/>
  <c r="C12" i="9"/>
  <c r="G6" i="8" l="1"/>
  <c r="E6" i="8"/>
  <c r="F6" i="8"/>
  <c r="N35" i="8" s="1"/>
  <c r="H6" i="8"/>
  <c r="X35" i="8" s="1"/>
  <c r="D6" i="8"/>
  <c r="I6" i="8"/>
  <c r="C5" i="9"/>
  <c r="C15" i="9"/>
  <c r="C35" i="8"/>
  <c r="C36" i="8"/>
  <c r="S36" i="8"/>
  <c r="X36" i="8"/>
  <c r="N33" i="8"/>
  <c r="S33" i="8"/>
  <c r="X33" i="8"/>
  <c r="H33" i="8"/>
  <c r="S35" i="8"/>
  <c r="H36" i="8"/>
  <c r="N36" i="8"/>
  <c r="J7" i="8" l="1"/>
  <c r="C14" i="9"/>
  <c r="C6" i="9"/>
  <c r="J8" i="8"/>
  <c r="D8" i="1" s="1"/>
  <c r="J6" i="8"/>
  <c r="H35" i="8"/>
  <c r="C33" i="8"/>
  <c r="I5" i="8" l="1"/>
  <c r="I10" i="8" s="1"/>
  <c r="E5" i="8"/>
  <c r="H5" i="8"/>
  <c r="H10" i="8" s="1"/>
  <c r="D5" i="8"/>
  <c r="C34" i="8" s="1"/>
  <c r="G5" i="8"/>
  <c r="F5" i="8"/>
  <c r="F10" i="8" s="1"/>
  <c r="G14" i="8"/>
  <c r="F14" i="8"/>
  <c r="F12" i="8" s="1"/>
  <c r="I14" i="8"/>
  <c r="I12" i="8" s="1"/>
  <c r="E14" i="8"/>
  <c r="E12" i="8" s="1"/>
  <c r="G12" i="8"/>
  <c r="H14" i="8"/>
  <c r="H12" i="8" s="1"/>
  <c r="D14" i="8"/>
  <c r="D12" i="8" s="1"/>
  <c r="D10" i="8"/>
  <c r="G10" i="8"/>
  <c r="S34" i="8"/>
  <c r="D8" i="7"/>
  <c r="D10" i="1"/>
  <c r="D17" i="1" s="1"/>
  <c r="D21" i="1" s="1"/>
  <c r="C30" i="1"/>
  <c r="E29" i="1" s="1"/>
  <c r="X34" i="8"/>
  <c r="O39" i="8" l="1"/>
  <c r="I39" i="8"/>
  <c r="J5" i="8"/>
  <c r="N34" i="8"/>
  <c r="E10" i="8"/>
  <c r="J10" i="8" s="1"/>
  <c r="H34" i="8"/>
  <c r="T39" i="8"/>
  <c r="T37" i="8"/>
  <c r="D39" i="8"/>
  <c r="Y39" i="8"/>
  <c r="Y37" i="8"/>
  <c r="I37" i="8"/>
  <c r="O37" i="8"/>
  <c r="D10" i="7"/>
  <c r="D13" i="7" s="1"/>
  <c r="C31" i="7"/>
  <c r="D37" i="8" l="1"/>
  <c r="J12" i="8"/>
  <c r="J14" i="8" s="1"/>
  <c r="D16" i="7"/>
  <c r="D37" i="7"/>
  <c r="E30" i="7" s="1"/>
  <c r="I13" i="8" l="1"/>
  <c r="I16" i="8" s="1"/>
  <c r="E13" i="8" l="1"/>
  <c r="E22" i="8"/>
  <c r="E26" i="8"/>
  <c r="F26" i="8" l="1"/>
  <c r="F13" i="8"/>
  <c r="F22" i="8"/>
  <c r="D22" i="8"/>
  <c r="J18" i="8"/>
  <c r="D13" i="8"/>
  <c r="D26" i="8"/>
  <c r="I38" i="8"/>
  <c r="J32" i="8" s="1"/>
  <c r="E16" i="8"/>
  <c r="G13" i="8"/>
  <c r="G22" i="8"/>
  <c r="G26" i="8"/>
  <c r="H22" i="8"/>
  <c r="H13" i="8"/>
  <c r="H26" i="8"/>
  <c r="J22" i="8" l="1"/>
  <c r="J26" i="8"/>
  <c r="Y38" i="8"/>
  <c r="Z32" i="8" s="1"/>
  <c r="H16" i="8"/>
  <c r="T38" i="8"/>
  <c r="U32" i="8" s="1"/>
  <c r="G16" i="8"/>
  <c r="J13" i="8"/>
  <c r="J16" i="8" s="1"/>
  <c r="D38" i="8"/>
  <c r="E32" i="8" s="1"/>
  <c r="D16" i="8"/>
  <c r="F16" i="8"/>
  <c r="O38" i="8"/>
  <c r="P32" i="8" s="1"/>
</calcChain>
</file>

<file path=xl/sharedStrings.xml><?xml version="1.0" encoding="utf-8"?>
<sst xmlns="http://schemas.openxmlformats.org/spreadsheetml/2006/main" count="151" uniqueCount="51">
  <si>
    <t>Costs</t>
  </si>
  <si>
    <t>Benefits</t>
  </si>
  <si>
    <t>Increased Metering Cost</t>
  </si>
  <si>
    <t>Increased Engineering/Administration</t>
  </si>
  <si>
    <t>Lower Net Power Costs</t>
  </si>
  <si>
    <t>Increased Customer Service/Billing Cost</t>
  </si>
  <si>
    <t>Total Cost</t>
  </si>
  <si>
    <t>Total Benefit</t>
  </si>
  <si>
    <t>State of Utah Jurisdictional Level</t>
  </si>
  <si>
    <t>Unit</t>
  </si>
  <si>
    <t>MWh</t>
  </si>
  <si>
    <t>$000</t>
  </si>
  <si>
    <t>$/MWh</t>
  </si>
  <si>
    <t>Format for Chart</t>
  </si>
  <si>
    <t>Net Cost /(Benefit)</t>
  </si>
  <si>
    <t>Lower Interjurisdictional Allocation</t>
  </si>
  <si>
    <t>PacifiCorp System Level</t>
  </si>
  <si>
    <t>Costs and Benefits of the Net Metering Program at the</t>
  </si>
  <si>
    <t>System</t>
  </si>
  <si>
    <t>State</t>
  </si>
  <si>
    <t>Residential</t>
  </si>
  <si>
    <t>Schedule 23</t>
  </si>
  <si>
    <t>Schedule 6</t>
  </si>
  <si>
    <t>Schedule 8</t>
  </si>
  <si>
    <t>Schedule 10</t>
  </si>
  <si>
    <t>Total</t>
  </si>
  <si>
    <t>Customer Class Level</t>
  </si>
  <si>
    <t>Lower Class Allocation</t>
  </si>
  <si>
    <t>Net Metering Energy Production</t>
  </si>
  <si>
    <t>Net Metering Customer Count</t>
  </si>
  <si>
    <t>$/Customer/Year</t>
  </si>
  <si>
    <t>#</t>
  </si>
  <si>
    <t>Other Classes</t>
  </si>
  <si>
    <t>N/A</t>
  </si>
  <si>
    <t>Customer Services and Billing</t>
  </si>
  <si>
    <t>Administration</t>
  </si>
  <si>
    <t>Total Change in Acct 903</t>
  </si>
  <si>
    <t>Metering Cost Calculated</t>
  </si>
  <si>
    <t>Metering Cost in COS</t>
  </si>
  <si>
    <t>Engineering/Admin Calculated</t>
  </si>
  <si>
    <t>Engineering/Admin in COS</t>
  </si>
  <si>
    <t>Customer Service/Billing Calculated</t>
  </si>
  <si>
    <t>Customer Service/Billing in COS</t>
  </si>
  <si>
    <t>Net Power Cost Calculated</t>
  </si>
  <si>
    <t>Net Power Cost in COS</t>
  </si>
  <si>
    <t>Average Utah Net Metering Loss Factor</t>
  </si>
  <si>
    <t>Utah Net Metering Production at the Meter (MWh)</t>
  </si>
  <si>
    <t>Utah Net Metering Production at the Generator (MWh)</t>
  </si>
  <si>
    <t>Lower Line Losses</t>
  </si>
  <si>
    <t xml:space="preserve"> </t>
  </si>
  <si>
    <t>Bill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</si>
</sst>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5" fontId="2" fillId="0" borderId="0" xfId="0" applyNumberFormat="1" applyFont="1" applyAlignment="1">
      <alignment horizontal="centerContinuous"/>
    </xf>
    <xf numFmtId="5" fontId="2" fillId="0" borderId="0" xfId="0" applyNumberFormat="1" applyFont="1"/>
    <xf numFmtId="5" fontId="2" fillId="0" borderId="1" xfId="0" applyNumberFormat="1" applyFont="1" applyBorder="1"/>
    <xf numFmtId="5" fontId="2" fillId="0" borderId="2" xfId="0" applyNumberFormat="1" applyFont="1" applyBorder="1"/>
    <xf numFmtId="37" fontId="2" fillId="0" borderId="0" xfId="0" applyNumberFormat="1" applyFont="1"/>
    <xf numFmtId="6" fontId="2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7" fontId="2" fillId="0" borderId="2" xfId="0" applyNumberFormat="1" applyFont="1" applyBorder="1"/>
    <xf numFmtId="5" fontId="2" fillId="0" borderId="0" xfId="0" applyNumberFormat="1" applyFont="1" applyBorder="1"/>
    <xf numFmtId="5" fontId="2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5" fontId="2" fillId="0" borderId="4" xfId="0" applyNumberFormat="1" applyFont="1" applyBorder="1"/>
    <xf numFmtId="5" fontId="2" fillId="0" borderId="5" xfId="0" applyNumberFormat="1" applyFont="1" applyBorder="1"/>
    <xf numFmtId="5" fontId="2" fillId="0" borderId="3" xfId="0" applyNumberFormat="1" applyFont="1" applyBorder="1"/>
    <xf numFmtId="37" fontId="2" fillId="0" borderId="4" xfId="0" applyNumberFormat="1" applyFont="1" applyBorder="1"/>
    <xf numFmtId="7" fontId="2" fillId="0" borderId="3" xfId="0" applyNumberFormat="1" applyFont="1" applyBorder="1"/>
    <xf numFmtId="0" fontId="2" fillId="0" borderId="4" xfId="0" applyFont="1" applyBorder="1"/>
    <xf numFmtId="37" fontId="2" fillId="0" borderId="0" xfId="0" applyNumberFormat="1" applyFont="1" applyAlignment="1">
      <alignment horizontal="right"/>
    </xf>
    <xf numFmtId="7" fontId="2" fillId="0" borderId="2" xfId="0" applyNumberFormat="1" applyFont="1" applyBorder="1" applyAlignment="1">
      <alignment horizontal="right"/>
    </xf>
    <xf numFmtId="0" fontId="4" fillId="0" borderId="0" xfId="0" applyFont="1"/>
    <xf numFmtId="164" fontId="0" fillId="0" borderId="0" xfId="1" applyNumberFormat="1" applyFont="1"/>
    <xf numFmtId="164" fontId="0" fillId="0" borderId="1" xfId="0" applyNumberFormat="1" applyBorder="1"/>
    <xf numFmtId="164" fontId="0" fillId="0" borderId="1" xfId="1" applyNumberFormat="1" applyFont="1" applyBorder="1"/>
    <xf numFmtId="9" fontId="0" fillId="0" borderId="0" xfId="2" applyFont="1"/>
    <xf numFmtId="9" fontId="0" fillId="0" borderId="0" xfId="2" applyNumberFormat="1" applyFont="1"/>
    <xf numFmtId="7" fontId="2" fillId="0" borderId="0" xfId="0" applyNumberFormat="1" applyFont="1"/>
    <xf numFmtId="164" fontId="2" fillId="0" borderId="0" xfId="1" applyNumberFormat="1" applyFont="1"/>
    <xf numFmtId="165" fontId="2" fillId="0" borderId="0" xfId="2" applyNumberFormat="1" applyFont="1"/>
    <xf numFmtId="164" fontId="0" fillId="0" borderId="0" xfId="0" applyNumberFormat="1"/>
    <xf numFmtId="5" fontId="2" fillId="0" borderId="2" xfId="0" quotePrefix="1" applyNumberFormat="1" applyFont="1" applyBorder="1"/>
    <xf numFmtId="2" fontId="2" fillId="0" borderId="0" xfId="0" applyNumberFormat="1" applyFont="1"/>
    <xf numFmtId="9" fontId="2" fillId="0" borderId="0" xfId="2" applyFont="1"/>
    <xf numFmtId="43" fontId="2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Costs and Benefits of the Net Metering Program at the System Level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'System Level'!$B$29</c:f>
              <c:strCache>
                <c:ptCount val="1"/>
                <c:pt idx="0">
                  <c:v>Net Cost /(Benefit)</c:v>
                </c:pt>
              </c:strCache>
            </c:strRef>
          </c:tx>
          <c:invertIfNegative val="0"/>
          <c:cat>
            <c:strRef>
              <c:f>'System Level'!$C$28:$E$28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'System Level'!$C$29:$E$29</c:f>
              <c:numCache>
                <c:formatCode>"$"#,##0_);\("$"#,##0\)</c:formatCode>
                <c:ptCount val="3"/>
                <c:pt idx="2">
                  <c:v>3572.6761300380872</c:v>
                </c:pt>
              </c:numCache>
            </c:numRef>
          </c:val>
        </c:ser>
        <c:ser>
          <c:idx val="1"/>
          <c:order val="1"/>
          <c:tx>
            <c:strRef>
              <c:f>'System Level'!$B$30</c:f>
              <c:strCache>
                <c:ptCount val="1"/>
                <c:pt idx="0">
                  <c:v>Bill Credits</c:v>
                </c:pt>
              </c:strCache>
            </c:strRef>
          </c:tx>
          <c:invertIfNegative val="0"/>
          <c:cat>
            <c:strRef>
              <c:f>'System Level'!$C$28:$E$28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'System Level'!$C$30:$E$30</c:f>
              <c:numCache>
                <c:formatCode>"$"#,##0_);\("$"#,##0\)</c:formatCode>
                <c:ptCount val="3"/>
                <c:pt idx="0">
                  <c:v>4237.4195060682287</c:v>
                </c:pt>
              </c:numCache>
            </c:numRef>
          </c:val>
        </c:ser>
        <c:ser>
          <c:idx val="2"/>
          <c:order val="2"/>
          <c:tx>
            <c:strRef>
              <c:f>'System Level'!$B$31</c:f>
              <c:strCache>
                <c:ptCount val="1"/>
                <c:pt idx="0">
                  <c:v>Increased Metering Cost</c:v>
                </c:pt>
              </c:strCache>
            </c:strRef>
          </c:tx>
          <c:invertIfNegative val="0"/>
          <c:cat>
            <c:strRef>
              <c:f>'System Level'!$C$28:$E$28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'System Level'!$C$31:$E$31</c:f>
              <c:numCache>
                <c:formatCode>"$"#,##0_);\("$"#,##0\)</c:formatCode>
                <c:ptCount val="3"/>
                <c:pt idx="0">
                  <c:v>161.01136266056449</c:v>
                </c:pt>
              </c:numCache>
            </c:numRef>
          </c:val>
        </c:ser>
        <c:ser>
          <c:idx val="3"/>
          <c:order val="3"/>
          <c:tx>
            <c:strRef>
              <c:f>'System Level'!$B$32</c:f>
              <c:strCache>
                <c:ptCount val="1"/>
                <c:pt idx="0">
                  <c:v>Increased Engineering/Administration</c:v>
                </c:pt>
              </c:strCache>
            </c:strRef>
          </c:tx>
          <c:invertIfNegative val="0"/>
          <c:cat>
            <c:strRef>
              <c:f>'System Level'!$C$28:$E$28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'System Level'!$C$32:$E$32</c:f>
              <c:numCache>
                <c:formatCode>"$"#,##0_);\("$"#,##0\)</c:formatCode>
                <c:ptCount val="3"/>
                <c:pt idx="0">
                  <c:v>527.99411677904891</c:v>
                </c:pt>
              </c:numCache>
            </c:numRef>
          </c:val>
        </c:ser>
        <c:ser>
          <c:idx val="4"/>
          <c:order val="4"/>
          <c:tx>
            <c:strRef>
              <c:f>'System Level'!$B$33</c:f>
              <c:strCache>
                <c:ptCount val="1"/>
                <c:pt idx="0">
                  <c:v>Increased Customer Service/Billing Cost</c:v>
                </c:pt>
              </c:strCache>
            </c:strRef>
          </c:tx>
          <c:invertIfNegative val="0"/>
          <c:cat>
            <c:strRef>
              <c:f>'System Level'!$C$28:$E$28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'System Level'!$C$33:$E$33</c:f>
              <c:numCache>
                <c:formatCode>"$"#,##0_);\("$"#,##0\)</c:formatCode>
                <c:ptCount val="3"/>
                <c:pt idx="0">
                  <c:v>83.453526921316055</c:v>
                </c:pt>
              </c:numCache>
            </c:numRef>
          </c:val>
        </c:ser>
        <c:ser>
          <c:idx val="5"/>
          <c:order val="5"/>
          <c:tx>
            <c:strRef>
              <c:f>'System Level'!$B$34</c:f>
              <c:strCache>
                <c:ptCount val="1"/>
                <c:pt idx="0">
                  <c:v>Lower Net Power Costs</c:v>
                </c:pt>
              </c:strCache>
            </c:strRef>
          </c:tx>
          <c:invertIfNegative val="0"/>
          <c:cat>
            <c:strRef>
              <c:f>'System Level'!$C$28:$E$28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'System Level'!$C$34:$E$34</c:f>
              <c:numCache>
                <c:formatCode>"$"#,##0_);\("$"#,##0\)</c:formatCode>
                <c:ptCount val="3"/>
                <c:pt idx="1">
                  <c:v>-1303.838239517454</c:v>
                </c:pt>
              </c:numCache>
            </c:numRef>
          </c:val>
        </c:ser>
        <c:ser>
          <c:idx val="6"/>
          <c:order val="6"/>
          <c:tx>
            <c:strRef>
              <c:f>'System Level'!$B$35</c:f>
              <c:strCache>
                <c:ptCount val="1"/>
                <c:pt idx="0">
                  <c:v>Lower Line Losses</c:v>
                </c:pt>
              </c:strCache>
            </c:strRef>
          </c:tx>
          <c:invertIfNegative val="0"/>
          <c:val>
            <c:numRef>
              <c:f>'System Level'!$C$35:$E$35</c:f>
              <c:numCache>
                <c:formatCode>"$"#,##0_);\("$"#,##0\)</c:formatCode>
                <c:ptCount val="3"/>
                <c:pt idx="1">
                  <c:v>-133.36414287361615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209504"/>
        <c:axId val="606209896"/>
      </c:barChart>
      <c:catAx>
        <c:axId val="6062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6209896"/>
        <c:crosses val="autoZero"/>
        <c:auto val="1"/>
        <c:lblAlgn val="ctr"/>
        <c:lblOffset val="100"/>
        <c:noMultiLvlLbl val="0"/>
      </c:catAx>
      <c:valAx>
        <c:axId val="606209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0620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Costs and Benefits of the Net Metering Program at the State Jurisdictional Level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'State Level'!$B$30</c:f>
              <c:strCache>
                <c:ptCount val="1"/>
                <c:pt idx="0">
                  <c:v>Net Cost /(Benefit)</c:v>
                </c:pt>
              </c:strCache>
            </c:strRef>
          </c:tx>
          <c:invertIfNegative val="0"/>
          <c:cat>
            <c:strRef>
              <c:f>'State Level'!$C$29:$E$29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'State Level'!$C$30:$E$30</c:f>
              <c:numCache>
                <c:formatCode>"$"#,##0_);\("$"#,##0\)</c:formatCode>
                <c:ptCount val="3"/>
                <c:pt idx="2">
                  <c:v>1984.7078867638195</c:v>
                </c:pt>
              </c:numCache>
            </c:numRef>
          </c:val>
        </c:ser>
        <c:ser>
          <c:idx val="1"/>
          <c:order val="1"/>
          <c:tx>
            <c:strRef>
              <c:f>'State Level'!$B$31</c:f>
              <c:strCache>
                <c:ptCount val="1"/>
                <c:pt idx="0">
                  <c:v>Bill Credits</c:v>
                </c:pt>
              </c:strCache>
            </c:strRef>
          </c:tx>
          <c:invertIfNegative val="0"/>
          <c:cat>
            <c:strRef>
              <c:f>'State Level'!$C$29:$E$29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'State Level'!$C$31:$E$31</c:f>
              <c:numCache>
                <c:formatCode>"$"#,##0_);\("$"#,##0\)</c:formatCode>
                <c:ptCount val="3"/>
                <c:pt idx="0">
                  <c:v>4237.4195060682287</c:v>
                </c:pt>
              </c:numCache>
            </c:numRef>
          </c:val>
        </c:ser>
        <c:ser>
          <c:idx val="2"/>
          <c:order val="2"/>
          <c:tx>
            <c:strRef>
              <c:f>'State Level'!$B$32</c:f>
              <c:strCache>
                <c:ptCount val="1"/>
                <c:pt idx="0">
                  <c:v>Increased Metering Cost</c:v>
                </c:pt>
              </c:strCache>
            </c:strRef>
          </c:tx>
          <c:invertIfNegative val="0"/>
          <c:cat>
            <c:strRef>
              <c:f>'State Level'!$C$29:$E$29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'State Level'!$C$32:$E$32</c:f>
              <c:numCache>
                <c:formatCode>"$"#,##0_);\("$"#,##0\)</c:formatCode>
                <c:ptCount val="3"/>
                <c:pt idx="0">
                  <c:v>161.01136266056449</c:v>
                </c:pt>
              </c:numCache>
            </c:numRef>
          </c:val>
        </c:ser>
        <c:ser>
          <c:idx val="3"/>
          <c:order val="3"/>
          <c:tx>
            <c:strRef>
              <c:f>'State Level'!$B$33</c:f>
              <c:strCache>
                <c:ptCount val="1"/>
                <c:pt idx="0">
                  <c:v>Increased Engineering/Administration</c:v>
                </c:pt>
              </c:strCache>
            </c:strRef>
          </c:tx>
          <c:invertIfNegative val="0"/>
          <c:cat>
            <c:strRef>
              <c:f>'State Level'!$C$29:$E$29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'State Level'!$C$33:$E$33</c:f>
              <c:numCache>
                <c:formatCode>"$"#,##0_);\("$"#,##0\)</c:formatCode>
                <c:ptCount val="3"/>
                <c:pt idx="0">
                  <c:v>527.99411677904891</c:v>
                </c:pt>
              </c:numCache>
            </c:numRef>
          </c:val>
        </c:ser>
        <c:ser>
          <c:idx val="4"/>
          <c:order val="4"/>
          <c:tx>
            <c:strRef>
              <c:f>'State Level'!$B$34</c:f>
              <c:strCache>
                <c:ptCount val="1"/>
                <c:pt idx="0">
                  <c:v>Increased Customer Service/Billing Cost</c:v>
                </c:pt>
              </c:strCache>
            </c:strRef>
          </c:tx>
          <c:invertIfNegative val="0"/>
          <c:cat>
            <c:strRef>
              <c:f>'State Level'!$C$29:$E$29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'State Level'!$C$34:$E$34</c:f>
              <c:numCache>
                <c:formatCode>"$"#,##0_);\("$"#,##0\)</c:formatCode>
                <c:ptCount val="3"/>
                <c:pt idx="0">
                  <c:v>83.453526921316055</c:v>
                </c:pt>
              </c:numCache>
            </c:numRef>
          </c:val>
        </c:ser>
        <c:ser>
          <c:idx val="5"/>
          <c:order val="5"/>
          <c:tx>
            <c:strRef>
              <c:f>'State Level'!$B$35</c:f>
              <c:strCache>
                <c:ptCount val="1"/>
                <c:pt idx="0">
                  <c:v>Lower Net Power Costs</c:v>
                </c:pt>
              </c:strCache>
            </c:strRef>
          </c:tx>
          <c:invertIfNegative val="0"/>
          <c:cat>
            <c:strRef>
              <c:f>'State Level'!$C$29:$E$29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'State Level'!$C$35:$E$35</c:f>
              <c:numCache>
                <c:formatCode>"$"#,##0_);\("$"#,##0\)</c:formatCode>
                <c:ptCount val="3"/>
                <c:pt idx="1">
                  <c:v>-1303.838239517454</c:v>
                </c:pt>
              </c:numCache>
            </c:numRef>
          </c:val>
        </c:ser>
        <c:ser>
          <c:idx val="7"/>
          <c:order val="6"/>
          <c:tx>
            <c:strRef>
              <c:f>'State Level'!$B$37</c:f>
              <c:strCache>
                <c:ptCount val="1"/>
                <c:pt idx="0">
                  <c:v>Lower Interjurisdictional Allocation</c:v>
                </c:pt>
              </c:strCache>
            </c:strRef>
          </c:tx>
          <c:invertIfNegative val="0"/>
          <c:val>
            <c:numRef>
              <c:f>'State Level'!$C$37:$E$37</c:f>
              <c:numCache>
                <c:formatCode>"$"#,##0_);\("$"#,##0\)</c:formatCode>
                <c:ptCount val="3"/>
                <c:pt idx="1">
                  <c:v>-1587.9682432742677</c:v>
                </c:pt>
              </c:numCache>
            </c:numRef>
          </c:val>
        </c:ser>
        <c:ser>
          <c:idx val="6"/>
          <c:order val="7"/>
          <c:tx>
            <c:strRef>
              <c:f>'State Level'!$B$36</c:f>
              <c:strCache>
                <c:ptCount val="1"/>
                <c:pt idx="0">
                  <c:v>Lower Line Losses</c:v>
                </c:pt>
              </c:strCache>
            </c:strRef>
          </c:tx>
          <c:invertIfNegative val="0"/>
          <c:val>
            <c:numRef>
              <c:f>'State Level'!$C$36:$E$36</c:f>
              <c:numCache>
                <c:formatCode>"$"#,##0_);\("$"#,##0\)</c:formatCode>
                <c:ptCount val="3"/>
                <c:pt idx="1">
                  <c:v>-133.36414287361615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6210680"/>
        <c:axId val="922988576"/>
      </c:barChart>
      <c:catAx>
        <c:axId val="606210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2988576"/>
        <c:crosses val="autoZero"/>
        <c:auto val="1"/>
        <c:lblAlgn val="ctr"/>
        <c:lblOffset val="100"/>
        <c:noMultiLvlLbl val="0"/>
      </c:catAx>
      <c:valAx>
        <c:axId val="922988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06210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Costs and Benefits of the Net Metering Program at the Customer Class Level Residential Class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'Customer Class Level'!$B$32</c:f>
              <c:strCache>
                <c:ptCount val="1"/>
                <c:pt idx="0">
                  <c:v>Net Cost /(Benefit)</c:v>
                </c:pt>
              </c:strCache>
            </c:strRef>
          </c:tx>
          <c:invertIfNegative val="0"/>
          <c:cat>
            <c:strRef>
              <c:f>'Customer Class Level'!$C$31:$E$31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Level'!$C$32:$E$32</c:f>
              <c:numCache>
                <c:formatCode>"$"#,##0_);\("$"#,##0\)</c:formatCode>
                <c:ptCount val="3"/>
                <c:pt idx="2">
                  <c:v>1639.8841204310647</c:v>
                </c:pt>
              </c:numCache>
            </c:numRef>
          </c:val>
        </c:ser>
        <c:ser>
          <c:idx val="1"/>
          <c:order val="1"/>
          <c:tx>
            <c:strRef>
              <c:f>'Customer Class Level'!$B$33</c:f>
              <c:strCache>
                <c:ptCount val="1"/>
                <c:pt idx="0">
                  <c:v>Bill Credits</c:v>
                </c:pt>
              </c:strCache>
            </c:strRef>
          </c:tx>
          <c:invertIfNegative val="0"/>
          <c:cat>
            <c:strRef>
              <c:f>'Customer Class Level'!$C$31:$E$31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Level'!$C$33:$E$33</c:f>
              <c:numCache>
                <c:formatCode>"$"#,##0_);\("$"#,##0\)</c:formatCode>
                <c:ptCount val="3"/>
                <c:pt idx="0">
                  <c:v>2986.6472000000476</c:v>
                </c:pt>
              </c:numCache>
            </c:numRef>
          </c:val>
        </c:ser>
        <c:ser>
          <c:idx val="2"/>
          <c:order val="2"/>
          <c:tx>
            <c:strRef>
              <c:f>'Customer Class Level'!$B$34</c:f>
              <c:strCache>
                <c:ptCount val="1"/>
                <c:pt idx="0">
                  <c:v>Increased Metering Cost</c:v>
                </c:pt>
              </c:strCache>
            </c:strRef>
          </c:tx>
          <c:invertIfNegative val="0"/>
          <c:cat>
            <c:strRef>
              <c:f>'Customer Class Level'!$C$31:$E$31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Level'!$C$34:$E$34</c:f>
              <c:numCache>
                <c:formatCode>"$"#,##0_);\("$"#,##0\)</c:formatCode>
                <c:ptCount val="3"/>
                <c:pt idx="0">
                  <c:v>112.15327307411118</c:v>
                </c:pt>
              </c:numCache>
            </c:numRef>
          </c:val>
        </c:ser>
        <c:ser>
          <c:idx val="3"/>
          <c:order val="3"/>
          <c:tx>
            <c:strRef>
              <c:f>'Customer Class Level'!$B$35</c:f>
              <c:strCache>
                <c:ptCount val="1"/>
                <c:pt idx="0">
                  <c:v>Increased Engineering/Administration</c:v>
                </c:pt>
              </c:strCache>
            </c:strRef>
          </c:tx>
          <c:invertIfNegative val="0"/>
          <c:cat>
            <c:strRef>
              <c:f>'Customer Class Level'!$C$31:$E$31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Level'!$C$35:$E$35</c:f>
              <c:numCache>
                <c:formatCode>"$"#,##0_);\("$"#,##0\)</c:formatCode>
                <c:ptCount val="3"/>
                <c:pt idx="0">
                  <c:v>368.959137395516</c:v>
                </c:pt>
              </c:numCache>
            </c:numRef>
          </c:val>
        </c:ser>
        <c:ser>
          <c:idx val="4"/>
          <c:order val="4"/>
          <c:tx>
            <c:strRef>
              <c:f>'Customer Class Level'!$B$36</c:f>
              <c:strCache>
                <c:ptCount val="1"/>
                <c:pt idx="0">
                  <c:v>Increased Customer Service/Billing Cost</c:v>
                </c:pt>
              </c:strCache>
            </c:strRef>
          </c:tx>
          <c:invertIfNegative val="0"/>
          <c:cat>
            <c:strRef>
              <c:f>'Customer Class Level'!$C$31:$E$31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Level'!$C$36:$E$36</c:f>
              <c:numCache>
                <c:formatCode>"$"#,##0_);\("$"#,##0\)</c:formatCode>
                <c:ptCount val="3"/>
                <c:pt idx="0">
                  <c:v>72.378963736808913</c:v>
                </c:pt>
              </c:numCache>
            </c:numRef>
          </c:val>
        </c:ser>
        <c:ser>
          <c:idx val="5"/>
          <c:order val="5"/>
          <c:tx>
            <c:strRef>
              <c:f>'Customer Class Level'!$B$37</c:f>
              <c:strCache>
                <c:ptCount val="1"/>
                <c:pt idx="0">
                  <c:v>Lower Net Power Costs</c:v>
                </c:pt>
              </c:strCache>
            </c:strRef>
          </c:tx>
          <c:invertIfNegative val="0"/>
          <c:cat>
            <c:strRef>
              <c:f>'Customer Class Level'!$C$31:$E$31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Level'!$C$37:$E$37</c:f>
              <c:numCache>
                <c:formatCode>"$"#,##0_);\("$"#,##0\)</c:formatCode>
                <c:ptCount val="3"/>
                <c:pt idx="1">
                  <c:v>737.15575039873136</c:v>
                </c:pt>
              </c:numCache>
            </c:numRef>
          </c:val>
        </c:ser>
        <c:ser>
          <c:idx val="7"/>
          <c:order val="6"/>
          <c:tx>
            <c:strRef>
              <c:f>'Customer Class Level'!$B$38</c:f>
              <c:strCache>
                <c:ptCount val="1"/>
                <c:pt idx="0">
                  <c:v>Lower Class Allocation</c:v>
                </c:pt>
              </c:strCache>
            </c:strRef>
          </c:tx>
          <c:invertIfNegative val="0"/>
          <c:val>
            <c:numRef>
              <c:f>'Customer Class Level'!$C$38:$E$38</c:f>
              <c:numCache>
                <c:formatCode>"$"#,##0_);\("$"#,##0\)</c:formatCode>
                <c:ptCount val="3"/>
                <c:pt idx="1">
                  <c:v>-2712.8107729231292</c:v>
                </c:pt>
              </c:numCache>
            </c:numRef>
          </c:val>
        </c:ser>
        <c:ser>
          <c:idx val="6"/>
          <c:order val="7"/>
          <c:tx>
            <c:strRef>
              <c:f>'Customer Class Level'!$B$39</c:f>
              <c:strCache>
                <c:ptCount val="1"/>
                <c:pt idx="0">
                  <c:v>Lower Line Losses</c:v>
                </c:pt>
              </c:strCache>
            </c:strRef>
          </c:tx>
          <c:invertIfNegative val="0"/>
          <c:val>
            <c:numRef>
              <c:f>'Customer Class Level'!$C$39:$E$39</c:f>
              <c:numCache>
                <c:formatCode>"$"#,##0_);\("$"#,##0\)</c:formatCode>
                <c:ptCount val="3"/>
                <c:pt idx="1">
                  <c:v>75.400568748979452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2989360"/>
        <c:axId val="922989752"/>
      </c:barChart>
      <c:catAx>
        <c:axId val="92298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2989752"/>
        <c:crosses val="autoZero"/>
        <c:auto val="1"/>
        <c:lblAlgn val="ctr"/>
        <c:lblOffset val="100"/>
        <c:noMultiLvlLbl val="0"/>
      </c:catAx>
      <c:valAx>
        <c:axId val="922989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92298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Costs and Benefits of the Net Metering Program at the Customer Class Level</a:t>
            </a:r>
          </a:p>
          <a:p>
            <a:pPr>
              <a:defRPr/>
            </a:pPr>
            <a:r>
              <a:rPr lang="en-US"/>
              <a:t>Schedule 23 Class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'Customer Class Level'!$B$32</c:f>
              <c:strCache>
                <c:ptCount val="1"/>
                <c:pt idx="0">
                  <c:v>Net Cost /(Benefit)</c:v>
                </c:pt>
              </c:strCache>
            </c:strRef>
          </c:tx>
          <c:invertIfNegative val="0"/>
          <c:cat>
            <c:strRef>
              <c:f>'Customer Class Level'!$H$31:$J$31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Level'!$H$32:$J$32</c:f>
              <c:numCache>
                <c:formatCode>"$"#,##0_);\("$"#,##0\)</c:formatCode>
                <c:ptCount val="3"/>
                <c:pt idx="2">
                  <c:v>95.864881798520599</c:v>
                </c:pt>
              </c:numCache>
            </c:numRef>
          </c:val>
        </c:ser>
        <c:ser>
          <c:idx val="1"/>
          <c:order val="1"/>
          <c:tx>
            <c:strRef>
              <c:f>'Customer Class Level'!$B$33</c:f>
              <c:strCache>
                <c:ptCount val="1"/>
                <c:pt idx="0">
                  <c:v>Bill Credits</c:v>
                </c:pt>
              </c:strCache>
            </c:strRef>
          </c:tx>
          <c:invertIfNegative val="0"/>
          <c:cat>
            <c:strRef>
              <c:f>'Customer Class Level'!$H$31:$J$31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Level'!$H$33:$J$33</c:f>
              <c:numCache>
                <c:formatCode>"$"#,##0_);\("$"#,##0\)</c:formatCode>
                <c:ptCount val="3"/>
                <c:pt idx="0">
                  <c:v>429.27136318171023</c:v>
                </c:pt>
              </c:numCache>
            </c:numRef>
          </c:val>
        </c:ser>
        <c:ser>
          <c:idx val="2"/>
          <c:order val="2"/>
          <c:tx>
            <c:strRef>
              <c:f>'Customer Class Level'!$B$34</c:f>
              <c:strCache>
                <c:ptCount val="1"/>
                <c:pt idx="0">
                  <c:v>Increased Metering Cost</c:v>
                </c:pt>
              </c:strCache>
            </c:strRef>
          </c:tx>
          <c:invertIfNegative val="0"/>
          <c:cat>
            <c:strRef>
              <c:f>'Customer Class Level'!$H$31:$J$31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Level'!$H$34:$J$34</c:f>
              <c:numCache>
                <c:formatCode>"$"#,##0_);\("$"#,##0\)</c:formatCode>
                <c:ptCount val="3"/>
                <c:pt idx="0">
                  <c:v>19.07480730784491</c:v>
                </c:pt>
              </c:numCache>
            </c:numRef>
          </c:val>
        </c:ser>
        <c:ser>
          <c:idx val="3"/>
          <c:order val="3"/>
          <c:tx>
            <c:strRef>
              <c:f>'Customer Class Level'!$B$35</c:f>
              <c:strCache>
                <c:ptCount val="1"/>
                <c:pt idx="0">
                  <c:v>Increased Engineering/Administration</c:v>
                </c:pt>
              </c:strCache>
            </c:strRef>
          </c:tx>
          <c:invertIfNegative val="0"/>
          <c:cat>
            <c:strRef>
              <c:f>'Customer Class Level'!$H$31:$J$31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Level'!$H$35:$J$35</c:f>
              <c:numCache>
                <c:formatCode>"$"#,##0_);\("$"#,##0\)</c:formatCode>
                <c:ptCount val="3"/>
                <c:pt idx="0">
                  <c:v>48.445457050991116</c:v>
                </c:pt>
              </c:numCache>
            </c:numRef>
          </c:val>
        </c:ser>
        <c:ser>
          <c:idx val="4"/>
          <c:order val="4"/>
          <c:tx>
            <c:strRef>
              <c:f>'Customer Class Level'!$B$36</c:f>
              <c:strCache>
                <c:ptCount val="1"/>
                <c:pt idx="0">
                  <c:v>Increased Customer Service/Billing Cost</c:v>
                </c:pt>
              </c:strCache>
            </c:strRef>
          </c:tx>
          <c:invertIfNegative val="0"/>
          <c:cat>
            <c:strRef>
              <c:f>'Customer Class Level'!$H$31:$J$31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Level'!$H$36:$J$36</c:f>
              <c:numCache>
                <c:formatCode>"$"#,##0_);\("$"#,##0\)</c:formatCode>
                <c:ptCount val="3"/>
                <c:pt idx="0">
                  <c:v>7.6846654666737297</c:v>
                </c:pt>
              </c:numCache>
            </c:numRef>
          </c:val>
        </c:ser>
        <c:ser>
          <c:idx val="5"/>
          <c:order val="5"/>
          <c:tx>
            <c:strRef>
              <c:f>'Customer Class Level'!$B$37</c:f>
              <c:strCache>
                <c:ptCount val="1"/>
                <c:pt idx="0">
                  <c:v>Lower Net Power Costs</c:v>
                </c:pt>
              </c:strCache>
            </c:strRef>
          </c:tx>
          <c:invertIfNegative val="0"/>
          <c:cat>
            <c:strRef>
              <c:f>'Customer Class Level'!$H$31:$J$31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Level'!$H$37:$J$37</c:f>
              <c:numCache>
                <c:formatCode>"$"#,##0_);\("$"#,##0\)</c:formatCode>
                <c:ptCount val="3"/>
                <c:pt idx="1">
                  <c:v>146.55282406716992</c:v>
                </c:pt>
              </c:numCache>
            </c:numRef>
          </c:val>
        </c:ser>
        <c:ser>
          <c:idx val="7"/>
          <c:order val="6"/>
          <c:tx>
            <c:strRef>
              <c:f>'Customer Class Level'!$G$38</c:f>
              <c:strCache>
                <c:ptCount val="1"/>
                <c:pt idx="0">
                  <c:v>Lower Class Allocation</c:v>
                </c:pt>
              </c:strCache>
            </c:strRef>
          </c:tx>
          <c:invertIfNegative val="0"/>
          <c:val>
            <c:numRef>
              <c:f>'Customer Class Level'!$H$38:$J$38</c:f>
              <c:numCache>
                <c:formatCode>"$"#,##0_);\("$"#,##0\)</c:formatCode>
                <c:ptCount val="3"/>
                <c:pt idx="1">
                  <c:v>-570.15450874312046</c:v>
                </c:pt>
              </c:numCache>
            </c:numRef>
          </c:val>
        </c:ser>
        <c:ser>
          <c:idx val="6"/>
          <c:order val="7"/>
          <c:tx>
            <c:strRef>
              <c:f>'Customer Class Level'!$G$39</c:f>
              <c:strCache>
                <c:ptCount val="1"/>
                <c:pt idx="0">
                  <c:v>Lower Line Losses</c:v>
                </c:pt>
              </c:strCache>
            </c:strRef>
          </c:tx>
          <c:invertIfNegative val="0"/>
          <c:val>
            <c:numRef>
              <c:f>'Customer Class Level'!$I$39:$J$39</c:f>
              <c:numCache>
                <c:formatCode>General</c:formatCode>
                <c:ptCount val="2"/>
                <c:pt idx="0" formatCode="&quot;$&quot;#,##0_);\(&quot;$&quot;#,##0\)">
                  <c:v>14.990273467251178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920272"/>
        <c:axId val="406920664"/>
      </c:barChart>
      <c:catAx>
        <c:axId val="40692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6920664"/>
        <c:crosses val="autoZero"/>
        <c:auto val="1"/>
        <c:lblAlgn val="ctr"/>
        <c:lblOffset val="100"/>
        <c:noMultiLvlLbl val="0"/>
      </c:catAx>
      <c:valAx>
        <c:axId val="406920664"/>
        <c:scaling>
          <c:orientation val="minMax"/>
          <c:max val="6000"/>
          <c:min val="-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06920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Costs and Benefits of the Net Metering Program at the Customer Class Level</a:t>
            </a:r>
          </a:p>
          <a:p>
            <a:pPr>
              <a:defRPr/>
            </a:pPr>
            <a:r>
              <a:rPr lang="en-US"/>
              <a:t>Schedule 6 Class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'Customer Class Level'!$B$32</c:f>
              <c:strCache>
                <c:ptCount val="1"/>
                <c:pt idx="0">
                  <c:v>Net Cost /(Benefit)</c:v>
                </c:pt>
              </c:strCache>
            </c:strRef>
          </c:tx>
          <c:invertIfNegative val="0"/>
          <c:cat>
            <c:strRef>
              <c:f>'Customer Class Level'!$N$31:$P$31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Level'!$N$32:$P$32</c:f>
              <c:numCache>
                <c:formatCode>"$"#,##0_);\("$"#,##0\)</c:formatCode>
                <c:ptCount val="3"/>
                <c:pt idx="2">
                  <c:v>-30.859964590594473</c:v>
                </c:pt>
              </c:numCache>
            </c:numRef>
          </c:val>
        </c:ser>
        <c:ser>
          <c:idx val="1"/>
          <c:order val="1"/>
          <c:tx>
            <c:strRef>
              <c:f>'Customer Class Level'!$B$33</c:f>
              <c:strCache>
                <c:ptCount val="1"/>
                <c:pt idx="0">
                  <c:v>Bill Credits</c:v>
                </c:pt>
              </c:strCache>
            </c:strRef>
          </c:tx>
          <c:invertIfNegative val="0"/>
          <c:cat>
            <c:strRef>
              <c:f>'Customer Class Level'!$N$31:$P$31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Level'!$N$33:$P$33</c:f>
              <c:numCache>
                <c:formatCode>"$"#,##0_);\("$"#,##0\)</c:formatCode>
                <c:ptCount val="3"/>
                <c:pt idx="0">
                  <c:v>577.88811677008869</c:v>
                </c:pt>
              </c:numCache>
            </c:numRef>
          </c:val>
        </c:ser>
        <c:ser>
          <c:idx val="2"/>
          <c:order val="2"/>
          <c:tx>
            <c:strRef>
              <c:f>'Customer Class Level'!$B$34</c:f>
              <c:strCache>
                <c:ptCount val="1"/>
                <c:pt idx="0">
                  <c:v>Increased Metering Cost</c:v>
                </c:pt>
              </c:strCache>
            </c:strRef>
          </c:tx>
          <c:invertIfNegative val="0"/>
          <c:cat>
            <c:strRef>
              <c:f>'Customer Class Level'!$N$31:$P$31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Level'!$N$34:$P$34</c:f>
              <c:numCache>
                <c:formatCode>"$"#,##0_);\("$"#,##0\)</c:formatCode>
                <c:ptCount val="3"/>
                <c:pt idx="0">
                  <c:v>17.396432773910739</c:v>
                </c:pt>
              </c:numCache>
            </c:numRef>
          </c:val>
        </c:ser>
        <c:ser>
          <c:idx val="3"/>
          <c:order val="3"/>
          <c:tx>
            <c:strRef>
              <c:f>'Customer Class Level'!$B$35</c:f>
              <c:strCache>
                <c:ptCount val="1"/>
                <c:pt idx="0">
                  <c:v>Increased Engineering/Administration</c:v>
                </c:pt>
              </c:strCache>
            </c:strRef>
          </c:tx>
          <c:invertIfNegative val="0"/>
          <c:cat>
            <c:strRef>
              <c:f>'Customer Class Level'!$N$31:$P$31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Level'!$N$35:$P$35</c:f>
              <c:numCache>
                <c:formatCode>"$"#,##0_);\("$"#,##0\)</c:formatCode>
                <c:ptCount val="3"/>
                <c:pt idx="0">
                  <c:v>76.210039235898066</c:v>
                </c:pt>
              </c:numCache>
            </c:numRef>
          </c:val>
        </c:ser>
        <c:ser>
          <c:idx val="4"/>
          <c:order val="4"/>
          <c:tx>
            <c:strRef>
              <c:f>'Customer Class Level'!$B$36</c:f>
              <c:strCache>
                <c:ptCount val="1"/>
                <c:pt idx="0">
                  <c:v>Increased Customer Service/Billing Cost</c:v>
                </c:pt>
              </c:strCache>
            </c:strRef>
          </c:tx>
          <c:invertIfNegative val="0"/>
          <c:cat>
            <c:strRef>
              <c:f>'Customer Class Level'!$N$31:$P$31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Level'!$N$36:$P$36</c:f>
              <c:numCache>
                <c:formatCode>"$"#,##0_);\("$"#,##0\)</c:formatCode>
                <c:ptCount val="3"/>
                <c:pt idx="0">
                  <c:v>1.6106357592488394</c:v>
                </c:pt>
              </c:numCache>
            </c:numRef>
          </c:val>
        </c:ser>
        <c:ser>
          <c:idx val="5"/>
          <c:order val="5"/>
          <c:tx>
            <c:strRef>
              <c:f>'Customer Class Level'!$B$37</c:f>
              <c:strCache>
                <c:ptCount val="1"/>
                <c:pt idx="0">
                  <c:v>Lower Net Power Costs</c:v>
                </c:pt>
              </c:strCache>
            </c:strRef>
          </c:tx>
          <c:invertIfNegative val="0"/>
          <c:cat>
            <c:strRef>
              <c:f>'Customer Class Level'!$N$31:$P$31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Level'!$N$37:$P$37</c:f>
              <c:numCache>
                <c:formatCode>"$"#,##0_);\("$"#,##0\)</c:formatCode>
                <c:ptCount val="3"/>
                <c:pt idx="1">
                  <c:v>352.26701696237808</c:v>
                </c:pt>
              </c:numCache>
            </c:numRef>
          </c:val>
        </c:ser>
        <c:ser>
          <c:idx val="7"/>
          <c:order val="6"/>
          <c:tx>
            <c:strRef>
              <c:f>'Customer Class Level'!$M$38</c:f>
              <c:strCache>
                <c:ptCount val="1"/>
                <c:pt idx="0">
                  <c:v>Lower Class Allocation</c:v>
                </c:pt>
              </c:strCache>
            </c:strRef>
          </c:tx>
          <c:invertIfNegative val="0"/>
          <c:val>
            <c:numRef>
              <c:f>'Customer Class Level'!$N$38:$P$38</c:f>
              <c:numCache>
                <c:formatCode>"$"#,##0_);\("$"#,##0\)</c:formatCode>
                <c:ptCount val="3"/>
                <c:pt idx="1">
                  <c:v>-1056.232206092119</c:v>
                </c:pt>
              </c:numCache>
            </c:numRef>
          </c:val>
        </c:ser>
        <c:ser>
          <c:idx val="6"/>
          <c:order val="7"/>
          <c:tx>
            <c:strRef>
              <c:f>'Customer Class Level'!$M$39</c:f>
              <c:strCache>
                <c:ptCount val="1"/>
                <c:pt idx="0">
                  <c:v>Lower Line Losses</c:v>
                </c:pt>
              </c:strCache>
            </c:strRef>
          </c:tx>
          <c:invertIfNegative val="0"/>
          <c:val>
            <c:numRef>
              <c:f>'Customer Class Level'!$N$39:$P$39</c:f>
              <c:numCache>
                <c:formatCode>"$"#,##0_);\("$"#,##0\)</c:formatCode>
                <c:ptCount val="3"/>
                <c:pt idx="1">
                  <c:v>36.031915122554011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6921448"/>
        <c:axId val="406921840"/>
      </c:barChart>
      <c:catAx>
        <c:axId val="406921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6921840"/>
        <c:crosses val="autoZero"/>
        <c:auto val="1"/>
        <c:lblAlgn val="ctr"/>
        <c:lblOffset val="100"/>
        <c:noMultiLvlLbl val="0"/>
      </c:catAx>
      <c:valAx>
        <c:axId val="406921840"/>
        <c:scaling>
          <c:orientation val="minMax"/>
          <c:max val="6000"/>
          <c:min val="-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06921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Costs and Benefits of the Net Metering Program at the Customer Class Level</a:t>
            </a:r>
          </a:p>
          <a:p>
            <a:pPr>
              <a:defRPr/>
            </a:pPr>
            <a:r>
              <a:rPr lang="en-US"/>
              <a:t>Schedule 8 Class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'Customer Class Level'!$B$32</c:f>
              <c:strCache>
                <c:ptCount val="1"/>
                <c:pt idx="0">
                  <c:v>Net Cost /(Benefit)</c:v>
                </c:pt>
              </c:strCache>
            </c:strRef>
          </c:tx>
          <c:invertIfNegative val="0"/>
          <c:cat>
            <c:strRef>
              <c:f>'Customer Class Level'!$S$31:$U$31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Level'!$S$32:$U$32</c:f>
              <c:numCache>
                <c:formatCode>"$"#,##0_);\("$"#,##0\)</c:formatCode>
                <c:ptCount val="3"/>
                <c:pt idx="2">
                  <c:v>-160.45884715583921</c:v>
                </c:pt>
              </c:numCache>
            </c:numRef>
          </c:val>
        </c:ser>
        <c:ser>
          <c:idx val="1"/>
          <c:order val="1"/>
          <c:tx>
            <c:strRef>
              <c:f>'Customer Class Level'!$B$33</c:f>
              <c:strCache>
                <c:ptCount val="1"/>
                <c:pt idx="0">
                  <c:v>Bill Credits</c:v>
                </c:pt>
              </c:strCache>
            </c:strRef>
          </c:tx>
          <c:invertIfNegative val="0"/>
          <c:cat>
            <c:strRef>
              <c:f>'Customer Class Level'!$S$31:$U$31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Level'!$S$33:$U$33</c:f>
              <c:numCache>
                <c:formatCode>"$"#,##0_);\("$"#,##0\)</c:formatCode>
                <c:ptCount val="3"/>
                <c:pt idx="0">
                  <c:v>221.11889448797703</c:v>
                </c:pt>
              </c:numCache>
            </c:numRef>
          </c:val>
        </c:ser>
        <c:ser>
          <c:idx val="2"/>
          <c:order val="2"/>
          <c:tx>
            <c:strRef>
              <c:f>'Customer Class Level'!$B$34</c:f>
              <c:strCache>
                <c:ptCount val="1"/>
                <c:pt idx="0">
                  <c:v>Increased Metering Cost</c:v>
                </c:pt>
              </c:strCache>
            </c:strRef>
          </c:tx>
          <c:invertIfNegative val="0"/>
          <c:cat>
            <c:strRef>
              <c:f>'Customer Class Level'!$S$31:$U$31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Level'!$S$34:$U$34</c:f>
              <c:numCache>
                <c:formatCode>"$"#,##0_);\("$"#,##0\)</c:formatCode>
                <c:ptCount val="3"/>
                <c:pt idx="0">
                  <c:v>2.1285617404432395</c:v>
                </c:pt>
              </c:numCache>
            </c:numRef>
          </c:val>
        </c:ser>
        <c:ser>
          <c:idx val="3"/>
          <c:order val="3"/>
          <c:tx>
            <c:strRef>
              <c:f>'Customer Class Level'!$B$35</c:f>
              <c:strCache>
                <c:ptCount val="1"/>
                <c:pt idx="0">
                  <c:v>Increased Engineering/Administration</c:v>
                </c:pt>
              </c:strCache>
            </c:strRef>
          </c:tx>
          <c:invertIfNegative val="0"/>
          <c:cat>
            <c:strRef>
              <c:f>'Customer Class Level'!$S$31:$U$31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Level'!$S$35:$U$35</c:f>
              <c:numCache>
                <c:formatCode>"$"#,##0_);\("$"#,##0\)</c:formatCode>
                <c:ptCount val="3"/>
                <c:pt idx="0">
                  <c:v>17.106593113548712</c:v>
                </c:pt>
              </c:numCache>
            </c:numRef>
          </c:val>
        </c:ser>
        <c:ser>
          <c:idx val="4"/>
          <c:order val="4"/>
          <c:tx>
            <c:strRef>
              <c:f>'Customer Class Level'!$B$36</c:f>
              <c:strCache>
                <c:ptCount val="1"/>
                <c:pt idx="0">
                  <c:v>Increased Customer Service/Billing Cost</c:v>
                </c:pt>
              </c:strCache>
            </c:strRef>
          </c:tx>
          <c:invertIfNegative val="0"/>
          <c:cat>
            <c:strRef>
              <c:f>'Customer Class Level'!$S$31:$U$31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Level'!$S$36:$U$36</c:f>
              <c:numCache>
                <c:formatCode>"$"#,##0_);\("$"#,##0\)</c:formatCode>
                <c:ptCount val="3"/>
                <c:pt idx="0">
                  <c:v>2.5807279976342624E-2</c:v>
                </c:pt>
              </c:numCache>
            </c:numRef>
          </c:val>
        </c:ser>
        <c:ser>
          <c:idx val="5"/>
          <c:order val="5"/>
          <c:tx>
            <c:strRef>
              <c:f>'Customer Class Level'!$B$37</c:f>
              <c:strCache>
                <c:ptCount val="1"/>
                <c:pt idx="0">
                  <c:v>Lower Net Power Costs</c:v>
                </c:pt>
              </c:strCache>
            </c:strRef>
          </c:tx>
          <c:invertIfNegative val="0"/>
          <c:cat>
            <c:strRef>
              <c:f>'Customer Class Level'!$S$31:$U$31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Level'!$S$37:$U$37</c:f>
              <c:numCache>
                <c:formatCode>"$"#,##0_);\("$"#,##0\)</c:formatCode>
                <c:ptCount val="3"/>
                <c:pt idx="1">
                  <c:v>157.86638096221176</c:v>
                </c:pt>
              </c:numCache>
            </c:numRef>
          </c:val>
        </c:ser>
        <c:ser>
          <c:idx val="7"/>
          <c:order val="6"/>
          <c:tx>
            <c:strRef>
              <c:f>'Customer Class Level'!$R$38</c:f>
              <c:strCache>
                <c:ptCount val="1"/>
                <c:pt idx="0">
                  <c:v>Lower Class Allocation</c:v>
                </c:pt>
              </c:strCache>
            </c:strRef>
          </c:tx>
          <c:invertIfNegative val="0"/>
          <c:val>
            <c:numRef>
              <c:f>'Customer Class Level'!$S$38:$U$38</c:f>
              <c:numCache>
                <c:formatCode>"$"#,##0_);\("$"#,##0\)</c:formatCode>
                <c:ptCount val="3"/>
                <c:pt idx="1">
                  <c:v>-574.85257447260074</c:v>
                </c:pt>
              </c:numCache>
            </c:numRef>
          </c:val>
        </c:ser>
        <c:ser>
          <c:idx val="6"/>
          <c:order val="7"/>
          <c:tx>
            <c:strRef>
              <c:f>'Customer Class Level'!$R$39</c:f>
              <c:strCache>
                <c:ptCount val="1"/>
                <c:pt idx="0">
                  <c:v>Lower Line Losses</c:v>
                </c:pt>
              </c:strCache>
            </c:strRef>
          </c:tx>
          <c:invertIfNegative val="0"/>
          <c:val>
            <c:numRef>
              <c:f>'Customer Class Level'!$S$39:$U$39</c:f>
              <c:numCache>
                <c:formatCode>"$"#,##0_);\("$"#,##0\)</c:formatCode>
                <c:ptCount val="3"/>
                <c:pt idx="1">
                  <c:v>16.147489732604431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352560"/>
        <c:axId val="612352952"/>
      </c:barChart>
      <c:catAx>
        <c:axId val="61235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2352952"/>
        <c:crosses val="autoZero"/>
        <c:auto val="1"/>
        <c:lblAlgn val="ctr"/>
        <c:lblOffset val="100"/>
        <c:noMultiLvlLbl val="0"/>
      </c:catAx>
      <c:valAx>
        <c:axId val="612352952"/>
        <c:scaling>
          <c:orientation val="minMax"/>
          <c:max val="6000"/>
          <c:min val="-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1235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Costs and Benefits of the Net Metering Program at the Customer Class Level</a:t>
            </a:r>
          </a:p>
          <a:p>
            <a:pPr>
              <a:defRPr/>
            </a:pPr>
            <a:r>
              <a:rPr lang="en-US"/>
              <a:t>Schedule 10 Class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'Customer Class Level'!$B$32</c:f>
              <c:strCache>
                <c:ptCount val="1"/>
                <c:pt idx="0">
                  <c:v>Net Cost /(Benefit)</c:v>
                </c:pt>
              </c:strCache>
            </c:strRef>
          </c:tx>
          <c:invertIfNegative val="0"/>
          <c:cat>
            <c:strRef>
              <c:f>'Customer Class Level'!$X$31:$Z$31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Level'!$X$32:$Z$32</c:f>
              <c:numCache>
                <c:formatCode>"$"#,##0_);\("$"#,##0\)</c:formatCode>
                <c:ptCount val="3"/>
                <c:pt idx="2">
                  <c:v>6.804270909331736</c:v>
                </c:pt>
              </c:numCache>
            </c:numRef>
          </c:val>
        </c:ser>
        <c:ser>
          <c:idx val="1"/>
          <c:order val="1"/>
          <c:tx>
            <c:strRef>
              <c:f>'Customer Class Level'!$B$33</c:f>
              <c:strCache>
                <c:ptCount val="1"/>
                <c:pt idx="0">
                  <c:v>Bill Credits</c:v>
                </c:pt>
              </c:strCache>
            </c:strRef>
          </c:tx>
          <c:invertIfNegative val="0"/>
          <c:cat>
            <c:strRef>
              <c:f>'Customer Class Level'!$X$31:$Z$31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Level'!$X$33:$Z$33</c:f>
              <c:numCache>
                <c:formatCode>"$"#,##0_);\("$"#,##0\)</c:formatCode>
                <c:ptCount val="3"/>
                <c:pt idx="0">
                  <c:v>22.494270194999874</c:v>
                </c:pt>
              </c:numCache>
            </c:numRef>
          </c:val>
        </c:ser>
        <c:ser>
          <c:idx val="2"/>
          <c:order val="2"/>
          <c:tx>
            <c:strRef>
              <c:f>'Customer Class Level'!$B$34</c:f>
              <c:strCache>
                <c:ptCount val="1"/>
                <c:pt idx="0">
                  <c:v>Increased Metering Cost</c:v>
                </c:pt>
              </c:strCache>
            </c:strRef>
          </c:tx>
          <c:invertIfNegative val="0"/>
          <c:cat>
            <c:strRef>
              <c:f>'Customer Class Level'!$X$31:$Z$31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Level'!$X$34:$Z$34</c:f>
              <c:numCache>
                <c:formatCode>"$"#,##0_);\("$"#,##0\)</c:formatCode>
                <c:ptCount val="3"/>
                <c:pt idx="0">
                  <c:v>1.8894125028320921</c:v>
                </c:pt>
              </c:numCache>
            </c:numRef>
          </c:val>
        </c:ser>
        <c:ser>
          <c:idx val="3"/>
          <c:order val="3"/>
          <c:tx>
            <c:strRef>
              <c:f>'Customer Class Level'!$B$35</c:f>
              <c:strCache>
                <c:ptCount val="1"/>
                <c:pt idx="0">
                  <c:v>Increased Engineering/Administration</c:v>
                </c:pt>
              </c:strCache>
            </c:strRef>
          </c:tx>
          <c:invertIfNegative val="0"/>
          <c:cat>
            <c:strRef>
              <c:f>'Customer Class Level'!$X$31:$Z$31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Level'!$X$35:$Z$35</c:f>
              <c:numCache>
                <c:formatCode>"$"#,##0_);\("$"#,##0\)</c:formatCode>
                <c:ptCount val="3"/>
                <c:pt idx="0">
                  <c:v>4.405145854169449</c:v>
                </c:pt>
              </c:numCache>
            </c:numRef>
          </c:val>
        </c:ser>
        <c:ser>
          <c:idx val="4"/>
          <c:order val="4"/>
          <c:tx>
            <c:strRef>
              <c:f>'Customer Class Level'!$B$36</c:f>
              <c:strCache>
                <c:ptCount val="1"/>
                <c:pt idx="0">
                  <c:v>Increased Customer Service/Billing Cost</c:v>
                </c:pt>
              </c:strCache>
            </c:strRef>
          </c:tx>
          <c:invertIfNegative val="0"/>
          <c:cat>
            <c:strRef>
              <c:f>'Customer Class Level'!$X$31:$Z$31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Level'!$X$36:$Z$36</c:f>
              <c:numCache>
                <c:formatCode>"$"#,##0_);\("$"#,##0\)</c:formatCode>
                <c:ptCount val="3"/>
                <c:pt idx="0">
                  <c:v>0.1620381316492521</c:v>
                </c:pt>
              </c:numCache>
            </c:numRef>
          </c:val>
        </c:ser>
        <c:ser>
          <c:idx val="5"/>
          <c:order val="5"/>
          <c:tx>
            <c:strRef>
              <c:f>'Customer Class Level'!$B$37</c:f>
              <c:strCache>
                <c:ptCount val="1"/>
                <c:pt idx="0">
                  <c:v>Lower Net Power Costs</c:v>
                </c:pt>
              </c:strCache>
            </c:strRef>
          </c:tx>
          <c:invertIfNegative val="0"/>
          <c:cat>
            <c:strRef>
              <c:f>'Customer Class Level'!$X$31:$Z$31</c:f>
              <c:strCache>
                <c:ptCount val="3"/>
                <c:pt idx="0">
                  <c:v>Total Cost</c:v>
                </c:pt>
                <c:pt idx="1">
                  <c:v>Total Benefit</c:v>
                </c:pt>
                <c:pt idx="2">
                  <c:v>Net Cost /(Benefit)</c:v>
                </c:pt>
              </c:strCache>
            </c:strRef>
          </c:cat>
          <c:val>
            <c:numRef>
              <c:f>'Customer Class Level'!$X$37:$Z$37</c:f>
              <c:numCache>
                <c:formatCode>"$"#,##0_);\("$"#,##0\)</c:formatCode>
                <c:ptCount val="3"/>
                <c:pt idx="1">
                  <c:v>12.078110569840648</c:v>
                </c:pt>
              </c:numCache>
            </c:numRef>
          </c:val>
        </c:ser>
        <c:ser>
          <c:idx val="7"/>
          <c:order val="6"/>
          <c:tx>
            <c:strRef>
              <c:f>'Customer Class Level'!$W$38</c:f>
              <c:strCache>
                <c:ptCount val="1"/>
                <c:pt idx="0">
                  <c:v>Lower Class Allocation</c:v>
                </c:pt>
              </c:strCache>
            </c:strRef>
          </c:tx>
          <c:invertIfNegative val="0"/>
          <c:val>
            <c:numRef>
              <c:f>'Customer Class Level'!$X$38:$Z$38</c:f>
              <c:numCache>
                <c:formatCode>"$"#,##0_);\("$"#,##0\)</c:formatCode>
                <c:ptCount val="3"/>
                <c:pt idx="1">
                  <c:v>-35.460125596992434</c:v>
                </c:pt>
              </c:numCache>
            </c:numRef>
          </c:val>
        </c:ser>
        <c:ser>
          <c:idx val="6"/>
          <c:order val="7"/>
          <c:tx>
            <c:strRef>
              <c:f>'Customer Class Level'!$W$39</c:f>
              <c:strCache>
                <c:ptCount val="1"/>
                <c:pt idx="0">
                  <c:v>Lower Line Losses</c:v>
                </c:pt>
              </c:strCache>
            </c:strRef>
          </c:tx>
          <c:invertIfNegative val="0"/>
          <c:val>
            <c:numRef>
              <c:f>'Customer Class Level'!$X$39:$Z$39</c:f>
              <c:numCache>
                <c:formatCode>"$"#,##0_);\("$"#,##0\)</c:formatCode>
                <c:ptCount val="3"/>
                <c:pt idx="1">
                  <c:v>1.2354192528328576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2353736"/>
        <c:axId val="603869968"/>
      </c:barChart>
      <c:catAx>
        <c:axId val="612353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3869968"/>
        <c:crosses val="autoZero"/>
        <c:auto val="1"/>
        <c:lblAlgn val="ctr"/>
        <c:lblOffset val="100"/>
        <c:noMultiLvlLbl val="0"/>
      </c:catAx>
      <c:valAx>
        <c:axId val="603869968"/>
        <c:scaling>
          <c:orientation val="minMax"/>
          <c:max val="6000"/>
          <c:min val="-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12353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36</xdr:row>
      <xdr:rowOff>166687</xdr:rowOff>
    </xdr:from>
    <xdr:to>
      <xdr:col>5</xdr:col>
      <xdr:colOff>182217</xdr:colOff>
      <xdr:row>55</xdr:row>
      <xdr:rowOff>107674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39</xdr:row>
      <xdr:rowOff>166687</xdr:rowOff>
    </xdr:from>
    <xdr:to>
      <xdr:col>5</xdr:col>
      <xdr:colOff>182217</xdr:colOff>
      <xdr:row>58</xdr:row>
      <xdr:rowOff>107674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574300</xdr:colOff>
      <xdr:row>41</xdr:row>
      <xdr:rowOff>21011</xdr:rowOff>
    </xdr:from>
    <xdr:to>
      <xdr:col>5</xdr:col>
      <xdr:colOff>36540</xdr:colOff>
      <xdr:row>59</xdr:row>
      <xdr:rowOff>163703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299198</xdr:colOff>
      <xdr:row>41</xdr:row>
      <xdr:rowOff>27174</xdr:rowOff>
    </xdr:from>
    <xdr:to>
      <xdr:col>12</xdr:col>
      <xdr:colOff>325092</xdr:colOff>
      <xdr:row>59</xdr:row>
      <xdr:rowOff>169866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514908</xdr:colOff>
      <xdr:row>41</xdr:row>
      <xdr:rowOff>38379</xdr:rowOff>
    </xdr:from>
    <xdr:to>
      <xdr:col>22</xdr:col>
      <xdr:colOff>344702</xdr:colOff>
      <xdr:row>59</xdr:row>
      <xdr:rowOff>179390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36979</xdr:colOff>
      <xdr:row>41</xdr:row>
      <xdr:rowOff>49586</xdr:rowOff>
    </xdr:from>
    <xdr:to>
      <xdr:col>32</xdr:col>
      <xdr:colOff>471888</xdr:colOff>
      <xdr:row>59</xdr:row>
      <xdr:rowOff>190597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117341</xdr:colOff>
      <xdr:row>40</xdr:row>
      <xdr:rowOff>186776</xdr:rowOff>
    </xdr:from>
    <xdr:to>
      <xdr:col>43</xdr:col>
      <xdr:colOff>559456</xdr:colOff>
      <xdr:row>59</xdr:row>
      <xdr:rowOff>126083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t%20Metering%20COS%20Change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hange P+T+D+R+M"/>
      <sheetName val="CFCOS P+T+D+R+M"/>
      <sheetName val="ACOS P+T+D+R+M"/>
      <sheetName val="Change Summary"/>
      <sheetName val="CFCOS Summary"/>
      <sheetName val="ACOS Summary"/>
    </sheetNames>
    <sheetDataSet>
      <sheetData sheetId="0">
        <row r="2">
          <cell r="P2">
            <v>2986647.2000000477</v>
          </cell>
          <cell r="Q2">
            <v>429271.36318171024</v>
          </cell>
          <cell r="R2">
            <v>577888.11677008867</v>
          </cell>
          <cell r="S2">
            <v>221118.89448797703</v>
          </cell>
          <cell r="T2">
            <v>22494.270194999874</v>
          </cell>
          <cell r="U2">
            <v>-0.33856659382581711</v>
          </cell>
        </row>
        <row r="5">
          <cell r="C5">
            <v>1450921.3823390913</v>
          </cell>
          <cell r="P5">
            <v>820312.67986401136</v>
          </cell>
          <cell r="Q5">
            <v>163085.12792195135</v>
          </cell>
          <cell r="R5">
            <v>392005.48941767676</v>
          </cell>
          <cell r="S5">
            <v>175674.94244940471</v>
          </cell>
          <cell r="T5">
            <v>13440.615831702631</v>
          </cell>
          <cell r="U5">
            <v>-113597.47314551895</v>
          </cell>
        </row>
        <row r="6">
          <cell r="C6">
            <v>-308250.72955289111</v>
          </cell>
          <cell r="P6">
            <v>-268834.79384751245</v>
          </cell>
          <cell r="Q6">
            <v>-28542.899067090359</v>
          </cell>
          <cell r="R6">
            <v>-5982.331190531957</v>
          </cell>
          <cell r="S6">
            <v>-95.855127429474123</v>
          </cell>
          <cell r="T6">
            <v>-601.85287918413815</v>
          </cell>
          <cell r="U6">
            <v>-4192.9974411444782</v>
          </cell>
        </row>
        <row r="7">
          <cell r="C7">
            <v>-301078.4496125048</v>
          </cell>
          <cell r="P7">
            <v>-171346.14796421397</v>
          </cell>
          <cell r="Q7">
            <v>-27435.284911898023</v>
          </cell>
          <cell r="R7">
            <v>-71599.327750296565</v>
          </cell>
          <cell r="S7">
            <v>-16982.894192958425</v>
          </cell>
          <cell r="T7">
            <v>-3951.5153339185636</v>
          </cell>
          <cell r="U7">
            <v>-9763.2794592195314</v>
          </cell>
        </row>
        <row r="15">
          <cell r="C15">
            <v>-119976.77067968875</v>
          </cell>
          <cell r="P15">
            <v>-83570.422001557235</v>
          </cell>
          <cell r="Q15">
            <v>-14213.492416414883</v>
          </cell>
          <cell r="R15">
            <v>-12962.860453272267</v>
          </cell>
          <cell r="S15">
            <v>-1586.0865940815111</v>
          </cell>
          <cell r="T15">
            <v>-1407.8857965416337</v>
          </cell>
          <cell r="U15">
            <v>-6236.0234178211531</v>
          </cell>
        </row>
        <row r="21">
          <cell r="P21">
            <v>1639884.1204310656</v>
          </cell>
          <cell r="Q21">
            <v>95864.881798520684</v>
          </cell>
          <cell r="R21">
            <v>5171.9505319595337</v>
          </cell>
          <cell r="S21">
            <v>-160458.8471558392</v>
          </cell>
          <cell r="T21">
            <v>6804.2709093317389</v>
          </cell>
          <cell r="U21">
            <v>397441.51025260799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zoomScaleNormal="100" zoomScaleSheetLayoutView="100" workbookViewId="0"/>
  </sheetViews>
  <sheetFormatPr defaultRowHeight="15.75" x14ac:dyDescent="0.25"/>
  <cols>
    <col min="1" max="1" width="9" style="2" bestFit="1" customWidth="1"/>
    <col min="2" max="2" width="40.85546875" style="2" bestFit="1" customWidth="1"/>
    <col min="3" max="3" width="10.140625" style="13" bestFit="1" customWidth="1"/>
    <col min="4" max="4" width="12" style="7" bestFit="1" customWidth="1"/>
    <col min="5" max="5" width="17.28515625" style="2" bestFit="1" customWidth="1"/>
    <col min="6" max="7" width="9.140625" style="2"/>
    <col min="8" max="8" width="36.7109375" style="2" bestFit="1" customWidth="1"/>
    <col min="9" max="9" width="12.140625" style="2" bestFit="1" customWidth="1"/>
    <col min="10" max="16384" width="9.140625" style="2"/>
  </cols>
  <sheetData>
    <row r="1" spans="1:5" x14ac:dyDescent="0.25">
      <c r="A1" s="3" t="s">
        <v>17</v>
      </c>
      <c r="B1" s="4"/>
      <c r="C1" s="4"/>
      <c r="D1" s="6"/>
      <c r="E1" s="4"/>
    </row>
    <row r="2" spans="1:5" x14ac:dyDescent="0.25">
      <c r="A2" s="3" t="s">
        <v>16</v>
      </c>
      <c r="B2" s="4"/>
      <c r="C2" s="4"/>
      <c r="D2" s="6"/>
      <c r="E2" s="4"/>
    </row>
    <row r="3" spans="1:5" x14ac:dyDescent="0.25">
      <c r="A3" s="3"/>
      <c r="B3" s="4"/>
      <c r="C3" s="4"/>
      <c r="D3" s="6"/>
      <c r="E3" s="4"/>
    </row>
    <row r="4" spans="1:5" x14ac:dyDescent="0.25">
      <c r="C4" s="12" t="s">
        <v>9</v>
      </c>
      <c r="D4" s="17" t="s">
        <v>18</v>
      </c>
    </row>
    <row r="5" spans="1:5" x14ac:dyDescent="0.25">
      <c r="A5" s="5" t="s">
        <v>0</v>
      </c>
      <c r="B5" s="2" t="s">
        <v>2</v>
      </c>
      <c r="C5" s="11" t="s">
        <v>11</v>
      </c>
      <c r="D5" s="7">
        <v>161.01136266056449</v>
      </c>
    </row>
    <row r="6" spans="1:5" x14ac:dyDescent="0.25">
      <c r="B6" s="2" t="s">
        <v>3</v>
      </c>
      <c r="C6" s="11" t="s">
        <v>11</v>
      </c>
      <c r="D6" s="7">
        <v>527.99411677904891</v>
      </c>
    </row>
    <row r="7" spans="1:5" x14ac:dyDescent="0.25">
      <c r="B7" s="2" t="s">
        <v>5</v>
      </c>
      <c r="C7" s="11" t="s">
        <v>11</v>
      </c>
      <c r="D7" s="15">
        <v>83.453526921316055</v>
      </c>
    </row>
    <row r="8" spans="1:5" x14ac:dyDescent="0.25">
      <c r="B8" s="2" t="s">
        <v>50</v>
      </c>
      <c r="C8" s="11" t="s">
        <v>11</v>
      </c>
      <c r="D8" s="8">
        <f>'Customer Class Level'!J8</f>
        <v>4237.4195060682287</v>
      </c>
    </row>
    <row r="10" spans="1:5" x14ac:dyDescent="0.25">
      <c r="B10" s="1" t="s">
        <v>6</v>
      </c>
      <c r="C10" s="11" t="s">
        <v>11</v>
      </c>
      <c r="D10" s="8">
        <f>SUM(D5:D8)</f>
        <v>5009.878512429158</v>
      </c>
    </row>
    <row r="12" spans="1:5" x14ac:dyDescent="0.25">
      <c r="A12" s="5" t="s">
        <v>1</v>
      </c>
      <c r="B12" s="2" t="s">
        <v>4</v>
      </c>
      <c r="C12" s="11" t="s">
        <v>11</v>
      </c>
      <c r="D12" s="15">
        <v>-1303.838239517454</v>
      </c>
    </row>
    <row r="13" spans="1:5" x14ac:dyDescent="0.25">
      <c r="A13" s="5"/>
      <c r="B13" s="2" t="s">
        <v>48</v>
      </c>
      <c r="C13" s="11" t="s">
        <v>11</v>
      </c>
      <c r="D13" s="8">
        <v>-133.36414287361615</v>
      </c>
    </row>
    <row r="15" spans="1:5" x14ac:dyDescent="0.25">
      <c r="B15" s="1" t="s">
        <v>7</v>
      </c>
      <c r="C15" s="11" t="s">
        <v>11</v>
      </c>
      <c r="D15" s="8">
        <f>SUM(D12:D13)</f>
        <v>-1437.2023823910702</v>
      </c>
    </row>
    <row r="17" spans="1:5" ht="16.5" thickBot="1" x14ac:dyDescent="0.3">
      <c r="B17" s="1" t="s">
        <v>14</v>
      </c>
      <c r="C17" s="11" t="s">
        <v>11</v>
      </c>
      <c r="D17" s="9">
        <f>D10+D15</f>
        <v>3572.6761300380876</v>
      </c>
    </row>
    <row r="18" spans="1:5" ht="16.5" thickTop="1" x14ac:dyDescent="0.25"/>
    <row r="19" spans="1:5" x14ac:dyDescent="0.25">
      <c r="B19" s="1" t="s">
        <v>28</v>
      </c>
      <c r="C19" s="13" t="s">
        <v>10</v>
      </c>
      <c r="D19" s="10">
        <v>52877.29571235014</v>
      </c>
    </row>
    <row r="21" spans="1:5" ht="16.5" thickBot="1" x14ac:dyDescent="0.3">
      <c r="B21" s="1" t="s">
        <v>14</v>
      </c>
      <c r="C21" s="13" t="s">
        <v>12</v>
      </c>
      <c r="D21" s="14">
        <f>D17*1000/D19</f>
        <v>67.565409348338619</v>
      </c>
    </row>
    <row r="22" spans="1:5" ht="16.5" thickTop="1" x14ac:dyDescent="0.25"/>
    <row r="27" spans="1:5" x14ac:dyDescent="0.25">
      <c r="A27" s="2" t="s">
        <v>13</v>
      </c>
    </row>
    <row r="28" spans="1:5" x14ac:dyDescent="0.25">
      <c r="C28" s="13" t="str">
        <f>B10</f>
        <v>Total Cost</v>
      </c>
      <c r="D28" s="7" t="str">
        <f>B15</f>
        <v>Total Benefit</v>
      </c>
      <c r="E28" s="2" t="str">
        <f>B17</f>
        <v>Net Cost /(Benefit)</v>
      </c>
    </row>
    <row r="29" spans="1:5" x14ac:dyDescent="0.25">
      <c r="B29" s="2" t="str">
        <f>E28</f>
        <v>Net Cost /(Benefit)</v>
      </c>
      <c r="E29" s="7">
        <f>SUM(C30:D35)</f>
        <v>3572.6761300380872</v>
      </c>
    </row>
    <row r="30" spans="1:5" x14ac:dyDescent="0.25">
      <c r="B30" s="2" t="str">
        <f>B8</f>
        <v>Bill Credits</v>
      </c>
      <c r="C30" s="16">
        <f>D8</f>
        <v>4237.4195060682287</v>
      </c>
    </row>
    <row r="31" spans="1:5" x14ac:dyDescent="0.25">
      <c r="B31" s="2" t="str">
        <f>B5</f>
        <v>Increased Metering Cost</v>
      </c>
      <c r="C31" s="16">
        <f>D5</f>
        <v>161.01136266056449</v>
      </c>
    </row>
    <row r="32" spans="1:5" x14ac:dyDescent="0.25">
      <c r="B32" s="2" t="str">
        <f>B6</f>
        <v>Increased Engineering/Administration</v>
      </c>
      <c r="C32" s="16">
        <f>D6</f>
        <v>527.99411677904891</v>
      </c>
    </row>
    <row r="33" spans="2:4" x14ac:dyDescent="0.25">
      <c r="B33" s="2" t="str">
        <f>B7</f>
        <v>Increased Customer Service/Billing Cost</v>
      </c>
      <c r="C33" s="16">
        <f>D7</f>
        <v>83.453526921316055</v>
      </c>
    </row>
    <row r="34" spans="2:4" x14ac:dyDescent="0.25">
      <c r="B34" s="2" t="str">
        <f>B12</f>
        <v>Lower Net Power Costs</v>
      </c>
      <c r="D34" s="7">
        <f>D12</f>
        <v>-1303.838239517454</v>
      </c>
    </row>
    <row r="35" spans="2:4" x14ac:dyDescent="0.25">
      <c r="B35" s="2" t="s">
        <v>48</v>
      </c>
      <c r="C35" s="2"/>
      <c r="D35" s="7">
        <f>D13</f>
        <v>-133.36414287361615</v>
      </c>
    </row>
  </sheetData>
  <pageMargins left="0.7" right="0.7" top="0.75" bottom="0.75" header="0.3" footer="0.3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zoomScaleNormal="100" zoomScaleSheetLayoutView="100" workbookViewId="0"/>
  </sheetViews>
  <sheetFormatPr defaultRowHeight="15.75" x14ac:dyDescent="0.25"/>
  <cols>
    <col min="1" max="1" width="9" style="2" bestFit="1" customWidth="1"/>
    <col min="2" max="2" width="40.85546875" style="2" bestFit="1" customWidth="1"/>
    <col min="3" max="3" width="10.140625" style="13" bestFit="1" customWidth="1"/>
    <col min="4" max="4" width="12" style="7" bestFit="1" customWidth="1"/>
    <col min="5" max="5" width="17.28515625" style="2" bestFit="1" customWidth="1"/>
    <col min="6" max="7" width="9.140625" style="2"/>
    <col min="8" max="8" width="36.7109375" style="2" bestFit="1" customWidth="1"/>
    <col min="9" max="9" width="12.140625" style="2" bestFit="1" customWidth="1"/>
    <col min="10" max="16384" width="9.140625" style="2"/>
  </cols>
  <sheetData>
    <row r="1" spans="1:7" x14ac:dyDescent="0.25">
      <c r="A1" s="3" t="s">
        <v>17</v>
      </c>
      <c r="B1" s="4"/>
      <c r="C1" s="4"/>
      <c r="D1" s="6"/>
      <c r="E1" s="4"/>
    </row>
    <row r="2" spans="1:7" x14ac:dyDescent="0.25">
      <c r="A2" s="3" t="s">
        <v>8</v>
      </c>
      <c r="B2" s="4"/>
      <c r="C2" s="4"/>
      <c r="D2" s="6"/>
      <c r="E2" s="4"/>
    </row>
    <row r="3" spans="1:7" x14ac:dyDescent="0.25">
      <c r="A3" s="3"/>
      <c r="B3" s="4"/>
      <c r="D3" s="6"/>
    </row>
    <row r="4" spans="1:7" x14ac:dyDescent="0.25">
      <c r="C4" s="12" t="s">
        <v>9</v>
      </c>
      <c r="D4" s="17" t="s">
        <v>19</v>
      </c>
    </row>
    <row r="5" spans="1:7" x14ac:dyDescent="0.25">
      <c r="A5" s="5" t="s">
        <v>0</v>
      </c>
      <c r="B5" s="2" t="s">
        <v>2</v>
      </c>
      <c r="C5" s="11" t="s">
        <v>11</v>
      </c>
      <c r="D5" s="7">
        <f>'System Level'!D5</f>
        <v>161.01136266056449</v>
      </c>
    </row>
    <row r="6" spans="1:7" x14ac:dyDescent="0.25">
      <c r="B6" s="2" t="s">
        <v>3</v>
      </c>
      <c r="C6" s="11" t="s">
        <v>11</v>
      </c>
      <c r="D6" s="7">
        <f>'System Level'!D6</f>
        <v>527.99411677904891</v>
      </c>
    </row>
    <row r="7" spans="1:7" x14ac:dyDescent="0.25">
      <c r="B7" s="2" t="s">
        <v>5</v>
      </c>
      <c r="C7" s="11" t="s">
        <v>11</v>
      </c>
      <c r="D7" s="15">
        <f>'System Level'!D7</f>
        <v>83.453526921316055</v>
      </c>
    </row>
    <row r="8" spans="1:7" x14ac:dyDescent="0.25">
      <c r="B8" s="2" t="s">
        <v>50</v>
      </c>
      <c r="C8" s="11" t="s">
        <v>11</v>
      </c>
      <c r="D8" s="8">
        <f>'System Level'!D8</f>
        <v>4237.4195060682287</v>
      </c>
    </row>
    <row r="10" spans="1:7" x14ac:dyDescent="0.25">
      <c r="B10" s="1" t="s">
        <v>6</v>
      </c>
      <c r="C10" s="11" t="s">
        <v>11</v>
      </c>
      <c r="D10" s="8">
        <f>SUM(D5:D8)</f>
        <v>5009.878512429158</v>
      </c>
    </row>
    <row r="12" spans="1:7" x14ac:dyDescent="0.25">
      <c r="A12" s="5" t="s">
        <v>1</v>
      </c>
      <c r="B12" s="2" t="s">
        <v>4</v>
      </c>
      <c r="C12" s="11" t="s">
        <v>11</v>
      </c>
      <c r="D12" s="15">
        <f>'System Level'!D12</f>
        <v>-1303.838239517454</v>
      </c>
    </row>
    <row r="13" spans="1:7" x14ac:dyDescent="0.25">
      <c r="A13" s="5"/>
      <c r="B13" s="2" t="s">
        <v>15</v>
      </c>
      <c r="C13" s="11" t="s">
        <v>11</v>
      </c>
      <c r="D13" s="15">
        <f>-D10+D18-D12-D14</f>
        <v>-1587.9682432742677</v>
      </c>
      <c r="E13" s="7"/>
    </row>
    <row r="14" spans="1:7" x14ac:dyDescent="0.25">
      <c r="A14" s="5"/>
      <c r="B14" s="2" t="s">
        <v>48</v>
      </c>
      <c r="C14" s="11" t="s">
        <v>11</v>
      </c>
      <c r="D14" s="8">
        <f>'System Level'!D13</f>
        <v>-133.36414287361615</v>
      </c>
      <c r="E14" s="7"/>
    </row>
    <row r="16" spans="1:7" x14ac:dyDescent="0.25">
      <c r="B16" s="1" t="s">
        <v>7</v>
      </c>
      <c r="C16" s="11" t="s">
        <v>11</v>
      </c>
      <c r="D16" s="8">
        <f>SUM(D12:D14)</f>
        <v>-3025.1706256653374</v>
      </c>
      <c r="G16" s="7" t="s">
        <v>49</v>
      </c>
    </row>
    <row r="18" spans="1:5" ht="16.5" thickBot="1" x14ac:dyDescent="0.3">
      <c r="B18" s="1" t="s">
        <v>14</v>
      </c>
      <c r="C18" s="11" t="s">
        <v>11</v>
      </c>
      <c r="D18" s="9">
        <v>1984.7078867638199</v>
      </c>
      <c r="E18" s="33"/>
    </row>
    <row r="19" spans="1:5" ht="16.5" thickTop="1" x14ac:dyDescent="0.25"/>
    <row r="20" spans="1:5" x14ac:dyDescent="0.25">
      <c r="B20" s="1" t="s">
        <v>28</v>
      </c>
      <c r="C20" s="13" t="s">
        <v>10</v>
      </c>
      <c r="D20" s="10">
        <f>'System Level'!D19</f>
        <v>52877.29571235014</v>
      </c>
    </row>
    <row r="22" spans="1:5" ht="16.5" thickBot="1" x14ac:dyDescent="0.3">
      <c r="B22" s="1" t="s">
        <v>14</v>
      </c>
      <c r="C22" s="13" t="s">
        <v>12</v>
      </c>
      <c r="D22" s="14">
        <f>D18*1000/D20</f>
        <v>37.534216907773278</v>
      </c>
      <c r="E22" s="33"/>
    </row>
    <row r="23" spans="1:5" ht="16.5" thickTop="1" x14ac:dyDescent="0.25"/>
    <row r="28" spans="1:5" x14ac:dyDescent="0.25">
      <c r="A28" s="2" t="s">
        <v>13</v>
      </c>
    </row>
    <row r="29" spans="1:5" x14ac:dyDescent="0.25">
      <c r="C29" s="13" t="str">
        <f>B10</f>
        <v>Total Cost</v>
      </c>
      <c r="D29" s="7" t="str">
        <f>B16</f>
        <v>Total Benefit</v>
      </c>
      <c r="E29" s="2" t="str">
        <f>B18</f>
        <v>Net Cost /(Benefit)</v>
      </c>
    </row>
    <row r="30" spans="1:5" x14ac:dyDescent="0.25">
      <c r="B30" s="2" t="str">
        <f>E29</f>
        <v>Net Cost /(Benefit)</v>
      </c>
      <c r="E30" s="7">
        <f>SUM(C31:D37)</f>
        <v>1984.7078867638195</v>
      </c>
    </row>
    <row r="31" spans="1:5" x14ac:dyDescent="0.25">
      <c r="B31" s="2" t="str">
        <f>B8</f>
        <v>Bill Credits</v>
      </c>
      <c r="C31" s="16">
        <f>D8</f>
        <v>4237.4195060682287</v>
      </c>
    </row>
    <row r="32" spans="1:5" x14ac:dyDescent="0.25">
      <c r="B32" s="2" t="str">
        <f>B5</f>
        <v>Increased Metering Cost</v>
      </c>
      <c r="C32" s="16">
        <f>D5</f>
        <v>161.01136266056449</v>
      </c>
    </row>
    <row r="33" spans="2:4" x14ac:dyDescent="0.25">
      <c r="B33" s="2" t="str">
        <f>B6</f>
        <v>Increased Engineering/Administration</v>
      </c>
      <c r="C33" s="16">
        <f>D6</f>
        <v>527.99411677904891</v>
      </c>
    </row>
    <row r="34" spans="2:4" x14ac:dyDescent="0.25">
      <c r="B34" s="2" t="str">
        <f>B7</f>
        <v>Increased Customer Service/Billing Cost</v>
      </c>
      <c r="C34" s="16">
        <f>D7</f>
        <v>83.453526921316055</v>
      </c>
    </row>
    <row r="35" spans="2:4" x14ac:dyDescent="0.25">
      <c r="B35" s="2" t="str">
        <f>B12</f>
        <v>Lower Net Power Costs</v>
      </c>
      <c r="D35" s="7">
        <f>D12</f>
        <v>-1303.838239517454</v>
      </c>
    </row>
    <row r="36" spans="2:4" x14ac:dyDescent="0.25">
      <c r="B36" s="2" t="s">
        <v>48</v>
      </c>
      <c r="D36" s="7">
        <f>D14</f>
        <v>-133.36414287361615</v>
      </c>
    </row>
    <row r="37" spans="2:4" x14ac:dyDescent="0.25">
      <c r="B37" s="2" t="s">
        <v>15</v>
      </c>
      <c r="D37" s="7">
        <f>D13</f>
        <v>-1587.9682432742677</v>
      </c>
    </row>
    <row r="38" spans="2:4" x14ac:dyDescent="0.25">
      <c r="C38" s="2"/>
      <c r="D38" s="2"/>
    </row>
  </sheetData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view="pageBreakPreview" zoomScale="85" zoomScaleNormal="100" zoomScaleSheetLayoutView="85" workbookViewId="0"/>
  </sheetViews>
  <sheetFormatPr defaultRowHeight="15.75" x14ac:dyDescent="0.25"/>
  <cols>
    <col min="1" max="1" width="9" style="2" bestFit="1" customWidth="1"/>
    <col min="2" max="2" width="40.85546875" style="2" bestFit="1" customWidth="1"/>
    <col min="3" max="3" width="17.5703125" style="13" bestFit="1" customWidth="1"/>
    <col min="4" max="4" width="13.42578125" style="7" bestFit="1" customWidth="1"/>
    <col min="5" max="5" width="15.7109375" style="2" customWidth="1"/>
    <col min="6" max="7" width="14.7109375" style="2" customWidth="1"/>
    <col min="8" max="8" width="13.5703125" style="2" bestFit="1" customWidth="1"/>
    <col min="9" max="9" width="16" style="2" bestFit="1" customWidth="1"/>
    <col min="10" max="10" width="13.42578125" style="2" bestFit="1" customWidth="1"/>
    <col min="11" max="13" width="9.140625" style="2"/>
    <col min="14" max="20" width="17" style="2" customWidth="1"/>
    <col min="21" max="16384" width="9.140625" style="2"/>
  </cols>
  <sheetData>
    <row r="1" spans="1:20" x14ac:dyDescent="0.25">
      <c r="A1" s="3" t="s">
        <v>17</v>
      </c>
      <c r="B1" s="4"/>
      <c r="C1" s="4"/>
      <c r="D1" s="6"/>
      <c r="E1" s="4"/>
      <c r="F1" s="4"/>
      <c r="G1" s="4"/>
      <c r="H1" s="4"/>
      <c r="I1" s="4"/>
      <c r="J1" s="4"/>
    </row>
    <row r="2" spans="1:20" x14ac:dyDescent="0.25">
      <c r="A2" s="3" t="s">
        <v>26</v>
      </c>
      <c r="B2" s="4"/>
      <c r="C2" s="4"/>
      <c r="D2" s="6"/>
      <c r="E2" s="4"/>
      <c r="F2" s="4"/>
      <c r="G2" s="4"/>
      <c r="H2" s="4"/>
      <c r="I2" s="4"/>
      <c r="J2" s="4"/>
    </row>
    <row r="3" spans="1:20" x14ac:dyDescent="0.25">
      <c r="A3" s="3"/>
      <c r="B3" s="4"/>
      <c r="D3" s="6"/>
    </row>
    <row r="4" spans="1:20" x14ac:dyDescent="0.25">
      <c r="C4" s="12" t="s">
        <v>9</v>
      </c>
      <c r="D4" s="17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32</v>
      </c>
      <c r="J4" s="18" t="s">
        <v>25</v>
      </c>
      <c r="M4" s="17"/>
      <c r="N4" s="12"/>
      <c r="O4" s="12"/>
      <c r="P4" s="12"/>
      <c r="Q4" s="12"/>
      <c r="R4" s="12"/>
      <c r="S4" s="12"/>
      <c r="T4" s="18"/>
    </row>
    <row r="5" spans="1:20" x14ac:dyDescent="0.25">
      <c r="A5" s="5" t="s">
        <v>0</v>
      </c>
      <c r="B5" s="2" t="s">
        <v>2</v>
      </c>
      <c r="C5" s="11" t="s">
        <v>11</v>
      </c>
      <c r="D5" s="7">
        <f>-[1]Summary!P15/1000*'Cost Allocations'!$C$6</f>
        <v>112.15327307411118</v>
      </c>
      <c r="E5" s="7">
        <f>-[1]Summary!Q15/1000*'Cost Allocations'!$C$6</f>
        <v>19.07480730784491</v>
      </c>
      <c r="F5" s="7">
        <f>-[1]Summary!R15/1000*'Cost Allocations'!$C$6</f>
        <v>17.396432773910739</v>
      </c>
      <c r="G5" s="7">
        <f>-[1]Summary!S15/1000*'Cost Allocations'!$C$6</f>
        <v>2.1285617404432395</v>
      </c>
      <c r="H5" s="7">
        <f>-[1]Summary!T15/1000*'Cost Allocations'!$C$6</f>
        <v>1.8894125028320921</v>
      </c>
      <c r="I5" s="7">
        <f>-[1]Summary!U15/1000*'Cost Allocations'!$C$6</f>
        <v>8.3688752614222253</v>
      </c>
      <c r="J5" s="19">
        <f t="shared" ref="J5:J7" si="0">SUM(D5:I5)</f>
        <v>161.0113626605644</v>
      </c>
      <c r="M5" s="40"/>
      <c r="N5" s="40"/>
      <c r="O5" s="40"/>
      <c r="P5" s="40"/>
      <c r="Q5" s="40"/>
      <c r="R5" s="38"/>
      <c r="T5" s="38"/>
    </row>
    <row r="6" spans="1:20" x14ac:dyDescent="0.25">
      <c r="B6" s="2" t="s">
        <v>3</v>
      </c>
      <c r="C6" s="11" t="s">
        <v>11</v>
      </c>
      <c r="D6" s="7">
        <f>(-[1]Summary!P7/1000-[1]Summary!P6/1000*'Cost Allocations'!$C$2)*'Cost Allocations'!$C$8</f>
        <v>368.959137395516</v>
      </c>
      <c r="E6" s="7">
        <f>(-[1]Summary!Q7/1000-[1]Summary!Q6/1000*'Cost Allocations'!$C$2)*'Cost Allocations'!$C$8</f>
        <v>48.445457050991116</v>
      </c>
      <c r="F6" s="7">
        <f>(-[1]Summary!R7/1000-[1]Summary!R6/1000*'Cost Allocations'!$C$2)*'Cost Allocations'!$C$8</f>
        <v>76.210039235898066</v>
      </c>
      <c r="G6" s="7">
        <f>(-[1]Summary!S7/1000-[1]Summary!S6/1000*'Cost Allocations'!$C$2)*'Cost Allocations'!$C$8</f>
        <v>17.106593113548712</v>
      </c>
      <c r="H6" s="7">
        <f>(-[1]Summary!T7/1000-[1]Summary!T6/1000*'Cost Allocations'!$C$2)*'Cost Allocations'!$C$8</f>
        <v>4.405145854169449</v>
      </c>
      <c r="I6" s="7">
        <f>(-[1]Summary!U7/1000-[1]Summary!U6/1000*'Cost Allocations'!$C$2)*'Cost Allocations'!$C$8</f>
        <v>12.867744128927169</v>
      </c>
      <c r="J6" s="19">
        <f t="shared" si="0"/>
        <v>527.9941167790505</v>
      </c>
      <c r="M6" s="40"/>
      <c r="N6" s="40"/>
      <c r="O6" s="40"/>
      <c r="P6" s="40"/>
      <c r="Q6" s="40"/>
      <c r="R6" s="38"/>
      <c r="T6" s="38"/>
    </row>
    <row r="7" spans="1:20" x14ac:dyDescent="0.25">
      <c r="B7" s="2" t="s">
        <v>5</v>
      </c>
      <c r="C7" s="11" t="s">
        <v>11</v>
      </c>
      <c r="D7" s="15">
        <f>-[1]Summary!P6/1000*'Cost Allocations'!$C$1</f>
        <v>72.378963736808913</v>
      </c>
      <c r="E7" s="15">
        <f>-[1]Summary!Q6/1000*'Cost Allocations'!$C$1</f>
        <v>7.6846654666737297</v>
      </c>
      <c r="F7" s="15">
        <f>-[1]Summary!R6/1000*'Cost Allocations'!$C$1</f>
        <v>1.6106357592488394</v>
      </c>
      <c r="G7" s="15">
        <f>-[1]Summary!S6/1000*'Cost Allocations'!$C$1</f>
        <v>2.5807279976342624E-2</v>
      </c>
      <c r="H7" s="15">
        <f>-[1]Summary!T6/1000*'Cost Allocations'!$C$1</f>
        <v>0.1620381316492521</v>
      </c>
      <c r="I7" s="15">
        <f>-[1]Summary!U6/1000*'Cost Allocations'!$C$1</f>
        <v>1.1288896254748573</v>
      </c>
      <c r="J7" s="19">
        <f t="shared" si="0"/>
        <v>82.990999999831942</v>
      </c>
      <c r="M7" s="40"/>
      <c r="N7" s="40"/>
      <c r="O7" s="40"/>
      <c r="P7" s="40"/>
      <c r="Q7" s="40"/>
      <c r="R7" s="38"/>
      <c r="T7" s="38"/>
    </row>
    <row r="8" spans="1:20" x14ac:dyDescent="0.25">
      <c r="B8" s="2" t="s">
        <v>50</v>
      </c>
      <c r="C8" s="11" t="s">
        <v>11</v>
      </c>
      <c r="D8" s="8">
        <f>[1]Summary!P2/1000</f>
        <v>2986.6472000000476</v>
      </c>
      <c r="E8" s="8">
        <f>[1]Summary!Q2/1000</f>
        <v>429.27136318171023</v>
      </c>
      <c r="F8" s="8">
        <f>[1]Summary!R2/1000</f>
        <v>577.88811677008869</v>
      </c>
      <c r="G8" s="8">
        <f>[1]Summary!S2/1000</f>
        <v>221.11889448797703</v>
      </c>
      <c r="H8" s="8">
        <f>[1]Summary!T2/1000</f>
        <v>22.494270194999874</v>
      </c>
      <c r="I8" s="8">
        <f>[1]Summary!U2/1000</f>
        <v>-3.3856659382581713E-4</v>
      </c>
      <c r="J8" s="20">
        <f>SUM(D8:I8)</f>
        <v>4237.4195060682287</v>
      </c>
      <c r="M8" s="40"/>
      <c r="N8" s="40"/>
      <c r="O8" s="40"/>
      <c r="P8" s="40"/>
      <c r="Q8" s="40"/>
      <c r="R8" s="38"/>
      <c r="T8" s="38"/>
    </row>
    <row r="9" spans="1:20" x14ac:dyDescent="0.25">
      <c r="E9" s="7"/>
      <c r="F9" s="7"/>
      <c r="G9" s="7"/>
      <c r="H9" s="7"/>
      <c r="I9" s="7"/>
      <c r="J9" s="19"/>
    </row>
    <row r="10" spans="1:20" x14ac:dyDescent="0.25">
      <c r="B10" s="1" t="s">
        <v>6</v>
      </c>
      <c r="C10" s="11" t="s">
        <v>11</v>
      </c>
      <c r="D10" s="8">
        <f>SUM(D5:D8)</f>
        <v>3540.138574206484</v>
      </c>
      <c r="E10" s="8">
        <f t="shared" ref="E10:I10" si="1">SUM(E5:E8)</f>
        <v>504.47629300721997</v>
      </c>
      <c r="F10" s="8">
        <f t="shared" si="1"/>
        <v>673.10522453914632</v>
      </c>
      <c r="G10" s="8">
        <f t="shared" si="1"/>
        <v>240.37985662194532</v>
      </c>
      <c r="H10" s="8">
        <f t="shared" si="1"/>
        <v>28.950866683650666</v>
      </c>
      <c r="I10" s="8">
        <f t="shared" si="1"/>
        <v>22.36517044923043</v>
      </c>
      <c r="J10" s="20">
        <f>SUM(D10:I10)</f>
        <v>5009.4159855076778</v>
      </c>
      <c r="M10" s="40"/>
      <c r="N10" s="40"/>
      <c r="O10" s="40"/>
      <c r="P10" s="40"/>
      <c r="Q10" s="40"/>
      <c r="R10" s="38"/>
      <c r="T10" s="38"/>
    </row>
    <row r="11" spans="1:20" x14ac:dyDescent="0.25">
      <c r="E11" s="7"/>
      <c r="F11" s="7"/>
      <c r="G11" s="7"/>
      <c r="H11" s="7"/>
      <c r="I11" s="7"/>
      <c r="J11" s="19"/>
    </row>
    <row r="12" spans="1:20" x14ac:dyDescent="0.25">
      <c r="A12" s="5" t="s">
        <v>1</v>
      </c>
      <c r="B12" s="2" t="s">
        <v>4</v>
      </c>
      <c r="C12" s="11" t="s">
        <v>11</v>
      </c>
      <c r="D12" s="15">
        <f>(-[1]Summary!P5/1000)*'Cost Allocations'!$C$14-D14</f>
        <v>737.15575039873136</v>
      </c>
      <c r="E12" s="15">
        <f>(-[1]Summary!Q5/1000)*'Cost Allocations'!$C$14-E14</f>
        <v>146.55282406716992</v>
      </c>
      <c r="F12" s="15">
        <f>(-[1]Summary!R5/1000)*'Cost Allocations'!$C$14-F14</f>
        <v>352.26701696237808</v>
      </c>
      <c r="G12" s="15">
        <f>(-[1]Summary!S5/1000)*'Cost Allocations'!$C$14-G14</f>
        <v>157.86638096221176</v>
      </c>
      <c r="H12" s="15">
        <f>(-[1]Summary!T5/1000)*'Cost Allocations'!$C$14-H14</f>
        <v>12.078110569840648</v>
      </c>
      <c r="I12" s="15">
        <f>(-[1]Summary!U5/1000)*'Cost Allocations'!$C$14-I14</f>
        <v>-102.08184344275494</v>
      </c>
      <c r="J12" s="19">
        <f t="shared" ref="J12:J13" si="2">SUM(D12:I12)</f>
        <v>1303.8382395175768</v>
      </c>
      <c r="M12" s="40"/>
      <c r="N12" s="40"/>
      <c r="O12" s="40"/>
      <c r="P12" s="40"/>
      <c r="Q12" s="40"/>
      <c r="R12" s="38"/>
      <c r="T12" s="38"/>
    </row>
    <row r="13" spans="1:20" x14ac:dyDescent="0.25">
      <c r="A13" s="5"/>
      <c r="B13" s="2" t="s">
        <v>27</v>
      </c>
      <c r="C13" s="11" t="s">
        <v>11</v>
      </c>
      <c r="D13" s="15">
        <f>-D10+D18-D12-D14</f>
        <v>-2712.8107729231292</v>
      </c>
      <c r="E13" s="15">
        <f t="shared" ref="E13:I13" si="3">-E10+E18-E12-E14</f>
        <v>-570.15450874312046</v>
      </c>
      <c r="F13" s="15">
        <f t="shared" si="3"/>
        <v>-1056.232206092119</v>
      </c>
      <c r="G13" s="15">
        <f t="shared" si="3"/>
        <v>-574.85257447260074</v>
      </c>
      <c r="H13" s="15">
        <f t="shared" si="3"/>
        <v>-35.460125596992434</v>
      </c>
      <c r="I13" s="15">
        <f t="shared" si="3"/>
        <v>487.59970669672572</v>
      </c>
      <c r="J13" s="19">
        <f t="shared" si="2"/>
        <v>-4461.9104811312372</v>
      </c>
      <c r="K13" s="7"/>
      <c r="M13" s="40"/>
      <c r="N13" s="40"/>
      <c r="O13" s="40"/>
      <c r="P13" s="40"/>
      <c r="Q13" s="40"/>
      <c r="R13" s="38"/>
      <c r="T13" s="38"/>
    </row>
    <row r="14" spans="1:20" x14ac:dyDescent="0.25">
      <c r="A14" s="5"/>
      <c r="B14" s="2" t="s">
        <v>48</v>
      </c>
      <c r="C14" s="11" t="s">
        <v>11</v>
      </c>
      <c r="D14" s="8">
        <f>(-[1]Summary!P5/1000)*'Cost Allocations'!$C$14*'Line Losses'!$A$14</f>
        <v>75.400568748979452</v>
      </c>
      <c r="E14" s="8">
        <f>(-[1]Summary!Q5/1000)*'Cost Allocations'!$C$14*'Line Losses'!$A$14</f>
        <v>14.990273467251178</v>
      </c>
      <c r="F14" s="8">
        <f>(-[1]Summary!R5/1000)*'Cost Allocations'!$C$14*'Line Losses'!$A$14</f>
        <v>36.031915122554011</v>
      </c>
      <c r="G14" s="8">
        <f>(-[1]Summary!S5/1000)*'Cost Allocations'!$C$14*'Line Losses'!$A$14</f>
        <v>16.147489732604431</v>
      </c>
      <c r="H14" s="8">
        <f>(-[1]Summary!T5/1000)*'Cost Allocations'!$C$14*'Line Losses'!$A$14</f>
        <v>1.2354192528328576</v>
      </c>
      <c r="I14" s="8">
        <f>(-[1]Summary!U5/1000)*'Cost Allocations'!$C$14*'Line Losses'!$A$14</f>
        <v>-10.441523450593227</v>
      </c>
      <c r="J14" s="20">
        <f>(J12*(1+'Line Losses'!$A$14))*'Line Losses'!$A$14</f>
        <v>132.21577409264941</v>
      </c>
      <c r="K14" s="7"/>
      <c r="M14" s="40"/>
      <c r="N14" s="40"/>
      <c r="O14" s="40"/>
      <c r="P14" s="40"/>
      <c r="Q14" s="40"/>
      <c r="R14" s="38"/>
      <c r="T14" s="38"/>
    </row>
    <row r="15" spans="1:20" x14ac:dyDescent="0.25">
      <c r="E15" s="7"/>
      <c r="F15" s="7"/>
      <c r="G15" s="7"/>
      <c r="H15" s="7"/>
      <c r="I15" s="7"/>
      <c r="J15" s="19"/>
    </row>
    <row r="16" spans="1:20" x14ac:dyDescent="0.25">
      <c r="B16" s="1" t="s">
        <v>7</v>
      </c>
      <c r="C16" s="11" t="s">
        <v>11</v>
      </c>
      <c r="D16" s="8">
        <f>SUM(D12:D14)</f>
        <v>-1900.2544537754184</v>
      </c>
      <c r="E16" s="8">
        <f t="shared" ref="E16:J16" si="4">SUM(E12:E14)</f>
        <v>-408.61141120869934</v>
      </c>
      <c r="F16" s="8">
        <f t="shared" si="4"/>
        <v>-667.93327400718692</v>
      </c>
      <c r="G16" s="8">
        <f t="shared" si="4"/>
        <v>-400.83870377778453</v>
      </c>
      <c r="H16" s="8">
        <f t="shared" si="4"/>
        <v>-22.146595774318929</v>
      </c>
      <c r="I16" s="8">
        <f t="shared" si="4"/>
        <v>375.07633980337749</v>
      </c>
      <c r="J16" s="20">
        <f t="shared" si="4"/>
        <v>-3025.8564675210109</v>
      </c>
      <c r="M16" s="40"/>
      <c r="N16" s="40"/>
      <c r="O16" s="40"/>
      <c r="P16" s="40"/>
      <c r="Q16" s="40"/>
      <c r="R16" s="38"/>
      <c r="T16" s="38"/>
    </row>
    <row r="17" spans="1:26" x14ac:dyDescent="0.25">
      <c r="E17" s="7"/>
      <c r="F17" s="7"/>
      <c r="G17" s="7"/>
      <c r="H17" s="7"/>
      <c r="I17" s="7"/>
      <c r="J17" s="19"/>
    </row>
    <row r="18" spans="1:26" ht="16.5" thickBot="1" x14ac:dyDescent="0.3">
      <c r="B18" s="1" t="s">
        <v>14</v>
      </c>
      <c r="C18" s="11" t="s">
        <v>11</v>
      </c>
      <c r="D18" s="37">
        <f>[1]Summary!P21/1000</f>
        <v>1639.8841204310656</v>
      </c>
      <c r="E18" s="9">
        <f>[1]Summary!Q21/1000</f>
        <v>95.864881798520685</v>
      </c>
      <c r="F18" s="9">
        <f>[1]Summary!R21/1000</f>
        <v>5.171950531959534</v>
      </c>
      <c r="G18" s="9">
        <f>[1]Summary!S21/1000</f>
        <v>-160.45884715583921</v>
      </c>
      <c r="H18" s="9">
        <f>[1]Summary!T21/1000</f>
        <v>6.8042709093317386</v>
      </c>
      <c r="I18" s="9">
        <f>[1]Summary!U21/1000</f>
        <v>397.441510252608</v>
      </c>
      <c r="J18" s="21">
        <f>SUM(D18:I18)</f>
        <v>1984.7078867676462</v>
      </c>
      <c r="M18" s="40"/>
      <c r="N18" s="40"/>
      <c r="O18" s="40"/>
      <c r="P18" s="40"/>
      <c r="Q18" s="40"/>
      <c r="R18" s="38"/>
      <c r="T18" s="38"/>
    </row>
    <row r="19" spans="1:26" ht="16.5" thickTop="1" x14ac:dyDescent="0.25">
      <c r="D19" s="39"/>
      <c r="E19" s="7"/>
      <c r="F19" s="7"/>
      <c r="G19" s="7"/>
      <c r="H19" s="7"/>
      <c r="I19" s="7"/>
      <c r="J19" s="19"/>
    </row>
    <row r="20" spans="1:26" x14ac:dyDescent="0.25">
      <c r="B20" s="1" t="s">
        <v>28</v>
      </c>
      <c r="C20" s="13" t="s">
        <v>10</v>
      </c>
      <c r="D20" s="10">
        <v>28304.443686049992</v>
      </c>
      <c r="E20" s="10">
        <v>6011.866604849999</v>
      </c>
      <c r="F20" s="10">
        <v>12341.608067549983</v>
      </c>
      <c r="G20" s="10">
        <v>5735.8000144499929</v>
      </c>
      <c r="H20" s="10">
        <v>483.57733945000001</v>
      </c>
      <c r="I20" s="25" t="s">
        <v>33</v>
      </c>
      <c r="J20" s="22">
        <f>SUM(D20:I20)</f>
        <v>52877.295712349965</v>
      </c>
      <c r="M20" s="40"/>
      <c r="N20" s="40"/>
      <c r="O20" s="40"/>
      <c r="P20" s="40"/>
      <c r="Q20" s="40"/>
      <c r="R20" s="38"/>
    </row>
    <row r="21" spans="1:26" x14ac:dyDescent="0.25">
      <c r="E21" s="7"/>
      <c r="F21" s="7"/>
      <c r="G21" s="7"/>
      <c r="H21" s="7"/>
      <c r="I21" s="7"/>
      <c r="J21" s="19"/>
      <c r="K21" s="7"/>
    </row>
    <row r="22" spans="1:26" ht="16.5" thickBot="1" x14ac:dyDescent="0.3">
      <c r="B22" s="1" t="s">
        <v>14</v>
      </c>
      <c r="C22" s="13" t="s">
        <v>12</v>
      </c>
      <c r="D22" s="14">
        <f>D18*1000/D20</f>
        <v>57.937337989062542</v>
      </c>
      <c r="E22" s="14">
        <f t="shared" ref="E22:J22" si="5">E18*1000/E20</f>
        <v>15.945942932463417</v>
      </c>
      <c r="F22" s="14">
        <f t="shared" si="5"/>
        <v>0.419066178706342</v>
      </c>
      <c r="G22" s="14">
        <f t="shared" si="5"/>
        <v>-27.974972410405009</v>
      </c>
      <c r="H22" s="14">
        <f t="shared" si="5"/>
        <v>14.070698426585958</v>
      </c>
      <c r="I22" s="26" t="s">
        <v>33</v>
      </c>
      <c r="J22" s="23">
        <f t="shared" si="5"/>
        <v>37.53421690784576</v>
      </c>
    </row>
    <row r="23" spans="1:26" ht="16.5" thickTop="1" x14ac:dyDescent="0.25">
      <c r="J23" s="24"/>
    </row>
    <row r="24" spans="1:26" x14ac:dyDescent="0.25">
      <c r="B24" s="1" t="s">
        <v>29</v>
      </c>
      <c r="C24" s="13" t="s">
        <v>31</v>
      </c>
      <c r="D24" s="10">
        <v>4390.2166666666672</v>
      </c>
      <c r="E24" s="10">
        <v>326.59025000000003</v>
      </c>
      <c r="F24" s="10">
        <v>193.54722222222196</v>
      </c>
      <c r="G24" s="10">
        <v>7.6666804692891661</v>
      </c>
      <c r="H24" s="10">
        <v>12.9644736842105</v>
      </c>
      <c r="I24" s="25" t="s">
        <v>33</v>
      </c>
      <c r="J24" s="22">
        <f>SUM(D24:I24)</f>
        <v>4930.9852930423885</v>
      </c>
    </row>
    <row r="25" spans="1:26" x14ac:dyDescent="0.25">
      <c r="J25" s="24"/>
    </row>
    <row r="26" spans="1:26" ht="16.5" thickBot="1" x14ac:dyDescent="0.3">
      <c r="B26" s="1" t="s">
        <v>14</v>
      </c>
      <c r="C26" s="13" t="s">
        <v>30</v>
      </c>
      <c r="D26" s="14">
        <f>D18*1000/D24</f>
        <v>373.53147804346759</v>
      </c>
      <c r="E26" s="14">
        <f t="shared" ref="E26:J26" si="6">E18*1000/E24</f>
        <v>293.53258953235951</v>
      </c>
      <c r="F26" s="14">
        <f t="shared" si="6"/>
        <v>26.721905241405839</v>
      </c>
      <c r="G26" s="9">
        <f t="shared" si="6"/>
        <v>-20929.3771663757</v>
      </c>
      <c r="H26" s="14">
        <f t="shared" si="6"/>
        <v>524.83973318706308</v>
      </c>
      <c r="I26" s="26" t="s">
        <v>33</v>
      </c>
      <c r="J26" s="23">
        <f t="shared" si="6"/>
        <v>402.49722293190888</v>
      </c>
    </row>
    <row r="27" spans="1:26" ht="16.5" thickTop="1" x14ac:dyDescent="0.25"/>
    <row r="30" spans="1:26" x14ac:dyDescent="0.25">
      <c r="A30" s="2" t="s">
        <v>13</v>
      </c>
      <c r="C30" s="13" t="s">
        <v>20</v>
      </c>
      <c r="H30" s="13" t="s">
        <v>21</v>
      </c>
      <c r="I30" s="13"/>
      <c r="J30" s="7"/>
      <c r="N30" s="13" t="s">
        <v>22</v>
      </c>
      <c r="O30" s="7"/>
      <c r="S30" s="13" t="s">
        <v>23</v>
      </c>
      <c r="T30" s="7"/>
      <c r="X30" s="13" t="s">
        <v>24</v>
      </c>
      <c r="Y30" s="7"/>
    </row>
    <row r="31" spans="1:26" x14ac:dyDescent="0.25">
      <c r="C31" s="13" t="str">
        <f>B10</f>
        <v>Total Cost</v>
      </c>
      <c r="D31" s="7" t="str">
        <f>B16</f>
        <v>Total Benefit</v>
      </c>
      <c r="E31" s="2" t="str">
        <f>B18</f>
        <v>Net Cost /(Benefit)</v>
      </c>
      <c r="H31" s="13" t="str">
        <f>C31</f>
        <v>Total Cost</v>
      </c>
      <c r="I31" s="13" t="str">
        <f>D31</f>
        <v>Total Benefit</v>
      </c>
      <c r="J31" s="13" t="str">
        <f>E31</f>
        <v>Net Cost /(Benefit)</v>
      </c>
      <c r="N31" s="13" t="str">
        <f>H31</f>
        <v>Total Cost</v>
      </c>
      <c r="O31" s="13" t="str">
        <f>I31</f>
        <v>Total Benefit</v>
      </c>
      <c r="P31" s="13" t="str">
        <f>J31</f>
        <v>Net Cost /(Benefit)</v>
      </c>
      <c r="S31" s="13" t="str">
        <f>N31</f>
        <v>Total Cost</v>
      </c>
      <c r="T31" s="13" t="str">
        <f>O31</f>
        <v>Total Benefit</v>
      </c>
      <c r="U31" s="13" t="str">
        <f>P31</f>
        <v>Net Cost /(Benefit)</v>
      </c>
      <c r="X31" s="13" t="str">
        <f>S31</f>
        <v>Total Cost</v>
      </c>
      <c r="Y31" s="13" t="str">
        <f>T31</f>
        <v>Total Benefit</v>
      </c>
      <c r="Z31" s="13" t="str">
        <f>U31</f>
        <v>Net Cost /(Benefit)</v>
      </c>
    </row>
    <row r="32" spans="1:26" x14ac:dyDescent="0.25">
      <c r="B32" s="2" t="str">
        <f>E31</f>
        <v>Net Cost /(Benefit)</v>
      </c>
      <c r="E32" s="7">
        <f>SUM(C33:D39)</f>
        <v>1639.8841204310647</v>
      </c>
      <c r="G32" s="2" t="str">
        <f>B32</f>
        <v>Net Cost /(Benefit)</v>
      </c>
      <c r="H32" s="13"/>
      <c r="I32" s="7"/>
      <c r="J32" s="7">
        <f>SUM(H33:I39)</f>
        <v>95.864881798520599</v>
      </c>
      <c r="M32" s="2" t="str">
        <f>G32</f>
        <v>Net Cost /(Benefit)</v>
      </c>
      <c r="N32" s="13"/>
      <c r="O32" s="7"/>
      <c r="P32" s="7">
        <f>SUM(N33:O38)</f>
        <v>-30.859964590594473</v>
      </c>
      <c r="R32" s="2" t="str">
        <f>M32</f>
        <v>Net Cost /(Benefit)</v>
      </c>
      <c r="S32" s="13"/>
      <c r="T32" s="7"/>
      <c r="U32" s="7">
        <f>SUM(S33:T39)</f>
        <v>-160.45884715583921</v>
      </c>
      <c r="W32" s="2" t="str">
        <f>R32</f>
        <v>Net Cost /(Benefit)</v>
      </c>
      <c r="X32" s="13"/>
      <c r="Y32" s="7"/>
      <c r="Z32" s="7">
        <f>SUM(X33:Y39)</f>
        <v>6.804270909331736</v>
      </c>
    </row>
    <row r="33" spans="2:25" x14ac:dyDescent="0.25">
      <c r="B33" s="2" t="str">
        <f>B8</f>
        <v>Bill Credits</v>
      </c>
      <c r="C33" s="16">
        <f>D8</f>
        <v>2986.6472000000476</v>
      </c>
      <c r="G33" s="2" t="str">
        <f t="shared" ref="G33:G38" si="7">B33</f>
        <v>Bill Credits</v>
      </c>
      <c r="H33" s="16">
        <f>E8</f>
        <v>429.27136318171023</v>
      </c>
      <c r="I33" s="7"/>
      <c r="M33" s="2" t="str">
        <f t="shared" ref="M33:M38" si="8">G33</f>
        <v>Bill Credits</v>
      </c>
      <c r="N33" s="16">
        <f>F8</f>
        <v>577.88811677008869</v>
      </c>
      <c r="O33" s="7"/>
      <c r="R33" s="2" t="str">
        <f t="shared" ref="R33:R38" si="9">M33</f>
        <v>Bill Credits</v>
      </c>
      <c r="S33" s="16">
        <f>G8</f>
        <v>221.11889448797703</v>
      </c>
      <c r="T33" s="7"/>
      <c r="W33" s="2" t="str">
        <f t="shared" ref="W33:W38" si="10">R33</f>
        <v>Bill Credits</v>
      </c>
      <c r="X33" s="16">
        <f>H8</f>
        <v>22.494270194999874</v>
      </c>
      <c r="Y33" s="7"/>
    </row>
    <row r="34" spans="2:25" x14ac:dyDescent="0.25">
      <c r="B34" s="2" t="str">
        <f>B5</f>
        <v>Increased Metering Cost</v>
      </c>
      <c r="C34" s="16">
        <f>D5</f>
        <v>112.15327307411118</v>
      </c>
      <c r="G34" s="2" t="str">
        <f t="shared" si="7"/>
        <v>Increased Metering Cost</v>
      </c>
      <c r="H34" s="16">
        <f>E5</f>
        <v>19.07480730784491</v>
      </c>
      <c r="I34" s="7"/>
      <c r="M34" s="2" t="str">
        <f t="shared" si="8"/>
        <v>Increased Metering Cost</v>
      </c>
      <c r="N34" s="16">
        <f>F5</f>
        <v>17.396432773910739</v>
      </c>
      <c r="O34" s="7"/>
      <c r="R34" s="2" t="str">
        <f t="shared" si="9"/>
        <v>Increased Metering Cost</v>
      </c>
      <c r="S34" s="16">
        <f>G5</f>
        <v>2.1285617404432395</v>
      </c>
      <c r="T34" s="7"/>
      <c r="W34" s="2" t="str">
        <f t="shared" si="10"/>
        <v>Increased Metering Cost</v>
      </c>
      <c r="X34" s="16">
        <f>H5</f>
        <v>1.8894125028320921</v>
      </c>
      <c r="Y34" s="7"/>
    </row>
    <row r="35" spans="2:25" x14ac:dyDescent="0.25">
      <c r="B35" s="2" t="str">
        <f>B6</f>
        <v>Increased Engineering/Administration</v>
      </c>
      <c r="C35" s="16">
        <f>D6</f>
        <v>368.959137395516</v>
      </c>
      <c r="G35" s="2" t="str">
        <f t="shared" si="7"/>
        <v>Increased Engineering/Administration</v>
      </c>
      <c r="H35" s="16">
        <f>E6</f>
        <v>48.445457050991116</v>
      </c>
      <c r="I35" s="7"/>
      <c r="M35" s="2" t="str">
        <f t="shared" si="8"/>
        <v>Increased Engineering/Administration</v>
      </c>
      <c r="N35" s="16">
        <f>F6</f>
        <v>76.210039235898066</v>
      </c>
      <c r="O35" s="7"/>
      <c r="R35" s="2" t="str">
        <f t="shared" si="9"/>
        <v>Increased Engineering/Administration</v>
      </c>
      <c r="S35" s="16">
        <f>G6</f>
        <v>17.106593113548712</v>
      </c>
      <c r="T35" s="7"/>
      <c r="W35" s="2" t="str">
        <f t="shared" si="10"/>
        <v>Increased Engineering/Administration</v>
      </c>
      <c r="X35" s="16">
        <f>H6</f>
        <v>4.405145854169449</v>
      </c>
      <c r="Y35" s="7"/>
    </row>
    <row r="36" spans="2:25" x14ac:dyDescent="0.25">
      <c r="B36" s="2" t="str">
        <f>B7</f>
        <v>Increased Customer Service/Billing Cost</v>
      </c>
      <c r="C36" s="16">
        <f>D7</f>
        <v>72.378963736808913</v>
      </c>
      <c r="G36" s="2" t="str">
        <f t="shared" si="7"/>
        <v>Increased Customer Service/Billing Cost</v>
      </c>
      <c r="H36" s="16">
        <f>E7</f>
        <v>7.6846654666737297</v>
      </c>
      <c r="I36" s="7"/>
      <c r="M36" s="2" t="str">
        <f t="shared" si="8"/>
        <v>Increased Customer Service/Billing Cost</v>
      </c>
      <c r="N36" s="16">
        <f>F7</f>
        <v>1.6106357592488394</v>
      </c>
      <c r="O36" s="7"/>
      <c r="R36" s="2" t="str">
        <f t="shared" si="9"/>
        <v>Increased Customer Service/Billing Cost</v>
      </c>
      <c r="S36" s="16">
        <f>G7</f>
        <v>2.5807279976342624E-2</v>
      </c>
      <c r="T36" s="7"/>
      <c r="W36" s="2" t="str">
        <f t="shared" si="10"/>
        <v>Increased Customer Service/Billing Cost</v>
      </c>
      <c r="X36" s="16">
        <f>H7</f>
        <v>0.1620381316492521</v>
      </c>
      <c r="Y36" s="7"/>
    </row>
    <row r="37" spans="2:25" x14ac:dyDescent="0.25">
      <c r="B37" s="2" t="str">
        <f>B12</f>
        <v>Lower Net Power Costs</v>
      </c>
      <c r="D37" s="7">
        <f>D12</f>
        <v>737.15575039873136</v>
      </c>
      <c r="G37" s="2" t="str">
        <f t="shared" si="7"/>
        <v>Lower Net Power Costs</v>
      </c>
      <c r="H37" s="13"/>
      <c r="I37" s="7">
        <f>E12</f>
        <v>146.55282406716992</v>
      </c>
      <c r="M37" s="2" t="str">
        <f t="shared" si="8"/>
        <v>Lower Net Power Costs</v>
      </c>
      <c r="N37" s="13"/>
      <c r="O37" s="7">
        <f>F12</f>
        <v>352.26701696237808</v>
      </c>
      <c r="R37" s="2" t="str">
        <f t="shared" si="9"/>
        <v>Lower Net Power Costs</v>
      </c>
      <c r="S37" s="13"/>
      <c r="T37" s="7">
        <f>G12</f>
        <v>157.86638096221176</v>
      </c>
      <c r="W37" s="2" t="str">
        <f t="shared" si="10"/>
        <v>Lower Net Power Costs</v>
      </c>
      <c r="X37" s="13"/>
      <c r="Y37" s="7">
        <f>H12</f>
        <v>12.078110569840648</v>
      </c>
    </row>
    <row r="38" spans="2:25" x14ac:dyDescent="0.25">
      <c r="B38" s="2" t="str">
        <f>B13</f>
        <v>Lower Class Allocation</v>
      </c>
      <c r="D38" s="7">
        <f>D13</f>
        <v>-2712.8107729231292</v>
      </c>
      <c r="G38" s="2" t="str">
        <f t="shared" si="7"/>
        <v>Lower Class Allocation</v>
      </c>
      <c r="H38" s="13"/>
      <c r="I38" s="7">
        <f>E13</f>
        <v>-570.15450874312046</v>
      </c>
      <c r="M38" s="2" t="str">
        <f t="shared" si="8"/>
        <v>Lower Class Allocation</v>
      </c>
      <c r="N38" s="13"/>
      <c r="O38" s="7">
        <f>F13</f>
        <v>-1056.232206092119</v>
      </c>
      <c r="R38" s="2" t="str">
        <f t="shared" si="9"/>
        <v>Lower Class Allocation</v>
      </c>
      <c r="S38" s="13"/>
      <c r="T38" s="7">
        <f>G13</f>
        <v>-574.85257447260074</v>
      </c>
      <c r="W38" s="2" t="str">
        <f t="shared" si="10"/>
        <v>Lower Class Allocation</v>
      </c>
      <c r="X38" s="13"/>
      <c r="Y38" s="7">
        <f>H13</f>
        <v>-35.460125596992434</v>
      </c>
    </row>
    <row r="39" spans="2:25" x14ac:dyDescent="0.25">
      <c r="B39" s="2" t="s">
        <v>48</v>
      </c>
      <c r="D39" s="7">
        <f>D14</f>
        <v>75.400568748979452</v>
      </c>
      <c r="G39" s="2" t="s">
        <v>48</v>
      </c>
      <c r="H39" s="13"/>
      <c r="I39" s="7">
        <f>E14</f>
        <v>14.990273467251178</v>
      </c>
      <c r="M39" s="2" t="s">
        <v>48</v>
      </c>
      <c r="N39" s="13"/>
      <c r="O39" s="7">
        <f>F14</f>
        <v>36.031915122554011</v>
      </c>
      <c r="R39" s="2" t="s">
        <v>48</v>
      </c>
      <c r="S39" s="13"/>
      <c r="T39" s="7">
        <f>G14</f>
        <v>16.147489732604431</v>
      </c>
      <c r="W39" s="2" t="s">
        <v>48</v>
      </c>
      <c r="X39" s="13"/>
      <c r="Y39" s="7">
        <f>H14</f>
        <v>1.2354192528328576</v>
      </c>
    </row>
    <row r="40" spans="2:25" x14ac:dyDescent="0.25">
      <c r="C40" s="2"/>
      <c r="D40" s="2"/>
    </row>
  </sheetData>
  <pageMargins left="0.7" right="0.7" top="0.75" bottom="0.75" header="0.3" footer="0.3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5" sqref="C15"/>
    </sheetView>
  </sheetViews>
  <sheetFormatPr defaultRowHeight="15" x14ac:dyDescent="0.25"/>
  <cols>
    <col min="1" max="1" width="33" customWidth="1"/>
    <col min="2" max="2" width="14.28515625" bestFit="1" customWidth="1"/>
  </cols>
  <sheetData>
    <row r="1" spans="1:3" x14ac:dyDescent="0.25">
      <c r="A1" s="27" t="s">
        <v>34</v>
      </c>
      <c r="B1" s="28">
        <v>83453.52692131605</v>
      </c>
      <c r="C1" s="31">
        <f>B1/$B$3</f>
        <v>0.26923212840471633</v>
      </c>
    </row>
    <row r="2" spans="1:3" x14ac:dyDescent="0.25">
      <c r="A2" s="27" t="s">
        <v>35</v>
      </c>
      <c r="B2" s="30">
        <v>226515.15109569486</v>
      </c>
      <c r="C2" s="31">
        <f>B2/$B$3</f>
        <v>0.73076787159528367</v>
      </c>
    </row>
    <row r="3" spans="1:3" x14ac:dyDescent="0.25">
      <c r="A3" s="27" t="s">
        <v>36</v>
      </c>
      <c r="B3" s="29">
        <f>SUM(B1:B2)</f>
        <v>309968.67801701091</v>
      </c>
    </row>
    <row r="5" spans="1:3" x14ac:dyDescent="0.25">
      <c r="A5" s="27" t="s">
        <v>37</v>
      </c>
      <c r="B5" s="28">
        <f>-[1]Summary!$C$15</f>
        <v>119976.77067968875</v>
      </c>
      <c r="C5" s="32">
        <f>B5/B6</f>
        <v>0.74514474442786593</v>
      </c>
    </row>
    <row r="6" spans="1:3" x14ac:dyDescent="0.25">
      <c r="A6" s="27" t="s">
        <v>38</v>
      </c>
      <c r="B6" s="28">
        <f>'System Level'!D5*1000</f>
        <v>161011.36266056448</v>
      </c>
      <c r="C6" s="32">
        <f>B6/B5</f>
        <v>1.342021140829244</v>
      </c>
    </row>
    <row r="8" spans="1:3" x14ac:dyDescent="0.25">
      <c r="A8" s="27" t="s">
        <v>39</v>
      </c>
      <c r="B8" s="28">
        <f>'System Level'!D6*1000</f>
        <v>527994.11677904893</v>
      </c>
      <c r="C8" s="32">
        <f>B8/B9</f>
        <v>1.0031461476271961</v>
      </c>
    </row>
    <row r="9" spans="1:3" x14ac:dyDescent="0.25">
      <c r="A9" s="27" t="s">
        <v>40</v>
      </c>
      <c r="B9" s="28">
        <f>C2*-[1]Summary!$C$6-[1]Summary!$C$7</f>
        <v>526338.17916556448</v>
      </c>
      <c r="C9" s="32">
        <f>B9/B8</f>
        <v>0.99686371957402431</v>
      </c>
    </row>
    <row r="11" spans="1:3" x14ac:dyDescent="0.25">
      <c r="A11" s="27" t="s">
        <v>41</v>
      </c>
      <c r="B11" s="28">
        <f>'System Level'!D7*1000</f>
        <v>83453.52692131605</v>
      </c>
      <c r="C11" s="32">
        <f>B11/B12</f>
        <v>1.0055732178366996</v>
      </c>
    </row>
    <row r="12" spans="1:3" x14ac:dyDescent="0.25">
      <c r="A12" s="27" t="s">
        <v>42</v>
      </c>
      <c r="B12" s="28">
        <f>C1*-[1]Summary!$C$6</f>
        <v>82990.99999983146</v>
      </c>
      <c r="C12" s="32">
        <f>B12/B11</f>
        <v>0.99445767077141412</v>
      </c>
    </row>
    <row r="14" spans="1:3" x14ac:dyDescent="0.25">
      <c r="A14" s="27" t="s">
        <v>43</v>
      </c>
      <c r="B14" s="28">
        <v>1437202.3823910702</v>
      </c>
      <c r="C14" s="32">
        <f>B14/B15</f>
        <v>-0.99054462900953044</v>
      </c>
    </row>
    <row r="15" spans="1:3" x14ac:dyDescent="0.25">
      <c r="A15" s="27" t="s">
        <v>44</v>
      </c>
      <c r="B15" s="28">
        <f>-[1]Summary!$C$5</f>
        <v>-1450921.3823390913</v>
      </c>
      <c r="C15" s="32">
        <f>B15/B14</f>
        <v>-1.00954562844879</v>
      </c>
    </row>
    <row r="17" spans="1:2" x14ac:dyDescent="0.25">
      <c r="A17" s="27"/>
      <c r="B17" s="36"/>
    </row>
    <row r="18" spans="1:2" x14ac:dyDescent="0.25">
      <c r="A18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RowHeight="15.75" x14ac:dyDescent="0.25"/>
  <cols>
    <col min="1" max="1" width="14.28515625" style="2" bestFit="1" customWidth="1"/>
    <col min="2" max="2" width="12.7109375" style="2" bestFit="1" customWidth="1"/>
    <col min="3" max="3" width="14.5703125" style="2" bestFit="1" customWidth="1"/>
    <col min="4" max="4" width="15.7109375" style="2" bestFit="1" customWidth="1"/>
    <col min="5" max="5" width="14.5703125" style="2" bestFit="1" customWidth="1"/>
    <col min="6" max="6" width="12.7109375" style="2" bestFit="1" customWidth="1"/>
    <col min="7" max="16384" width="9.140625" style="2"/>
  </cols>
  <sheetData>
    <row r="1" spans="1:6" x14ac:dyDescent="0.25">
      <c r="A1" s="1" t="s">
        <v>46</v>
      </c>
    </row>
    <row r="2" spans="1:6" x14ac:dyDescent="0.25">
      <c r="A2" s="1"/>
    </row>
    <row r="3" spans="1:6" x14ac:dyDescent="0.25">
      <c r="A3" s="5" t="s">
        <v>25</v>
      </c>
      <c r="B3" s="17" t="s">
        <v>20</v>
      </c>
      <c r="C3" s="12" t="s">
        <v>21</v>
      </c>
      <c r="D3" s="12" t="s">
        <v>22</v>
      </c>
      <c r="E3" s="12" t="s">
        <v>23</v>
      </c>
      <c r="F3" s="12" t="s">
        <v>24</v>
      </c>
    </row>
    <row r="4" spans="1:6" x14ac:dyDescent="0.25">
      <c r="A4" s="34">
        <f>SUM(B4:F4)</f>
        <v>52877.295712349965</v>
      </c>
      <c r="B4" s="34">
        <v>28304.443686049992</v>
      </c>
      <c r="C4" s="34">
        <v>6011.866604849999</v>
      </c>
      <c r="D4" s="34">
        <v>12341.608067549983</v>
      </c>
      <c r="E4" s="34">
        <v>5735.8000144499929</v>
      </c>
      <c r="F4" s="34">
        <v>483.57733945000001</v>
      </c>
    </row>
    <row r="6" spans="1:6" x14ac:dyDescent="0.25">
      <c r="A6" s="1" t="s">
        <v>47</v>
      </c>
    </row>
    <row r="7" spans="1:6" x14ac:dyDescent="0.25">
      <c r="A7" s="1"/>
    </row>
    <row r="8" spans="1:6" x14ac:dyDescent="0.25">
      <c r="A8" s="5" t="s">
        <v>25</v>
      </c>
      <c r="B8" s="17" t="s">
        <v>20</v>
      </c>
      <c r="C8" s="12" t="s">
        <v>21</v>
      </c>
      <c r="D8" s="12" t="s">
        <v>22</v>
      </c>
      <c r="E8" s="12" t="s">
        <v>23</v>
      </c>
      <c r="F8" s="12" t="s">
        <v>24</v>
      </c>
    </row>
    <row r="9" spans="1:6" x14ac:dyDescent="0.25">
      <c r="A9" s="34">
        <f>SUM(B9:F9)</f>
        <v>57784.005655607922</v>
      </c>
      <c r="B9" s="34">
        <v>30942.983926463588</v>
      </c>
      <c r="C9" s="34">
        <v>6572.2928097541371</v>
      </c>
      <c r="D9" s="34">
        <v>13472.305796222883</v>
      </c>
      <c r="E9" s="34">
        <v>6267.76670413378</v>
      </c>
      <c r="F9" s="34">
        <v>528.65641903353128</v>
      </c>
    </row>
    <row r="11" spans="1:6" x14ac:dyDescent="0.25">
      <c r="A11" s="1" t="s">
        <v>45</v>
      </c>
    </row>
    <row r="13" spans="1:6" x14ac:dyDescent="0.25">
      <c r="A13" s="5" t="s">
        <v>25</v>
      </c>
      <c r="B13" s="17" t="s">
        <v>20</v>
      </c>
      <c r="C13" s="12" t="s">
        <v>21</v>
      </c>
      <c r="D13" s="12" t="s">
        <v>22</v>
      </c>
      <c r="E13" s="12" t="s">
        <v>23</v>
      </c>
      <c r="F13" s="12" t="s">
        <v>24</v>
      </c>
    </row>
    <row r="14" spans="1:6" x14ac:dyDescent="0.25">
      <c r="A14" s="35">
        <f>A9/A4-1</f>
        <v>9.279426788295364E-2</v>
      </c>
      <c r="B14" s="35">
        <f t="shared" ref="B14:F14" si="0">B9/B4-1</f>
        <v>9.3220000000000525E-2</v>
      </c>
      <c r="C14" s="35">
        <f t="shared" si="0"/>
        <v>9.3220000000003633E-2</v>
      </c>
      <c r="D14" s="35">
        <f t="shared" si="0"/>
        <v>9.1616726319956987E-2</v>
      </c>
      <c r="E14" s="35">
        <f t="shared" si="0"/>
        <v>9.2744985589389817E-2</v>
      </c>
      <c r="F14" s="35">
        <f t="shared" si="0"/>
        <v>9.3220000000004744E-2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System Level</vt:lpstr>
      <vt:lpstr>State Level</vt:lpstr>
      <vt:lpstr>Customer Class Level</vt:lpstr>
      <vt:lpstr>Cost Allocations</vt:lpstr>
      <vt:lpstr>Line Losses</vt:lpstr>
      <vt:lpstr>'Customer Class Level'!Print_Area</vt:lpstr>
      <vt:lpstr>'State Level'!Print_Area</vt:lpstr>
      <vt:lpstr>'System Level'!Print_Area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</dc:creator>
  <cp:lastModifiedBy>Meredith, Robert</cp:lastModifiedBy>
  <cp:lastPrinted>2016-05-20T16:04:45Z</cp:lastPrinted>
  <dcterms:created xsi:type="dcterms:W3CDTF">2016-02-17T17:48:51Z</dcterms:created>
  <dcterms:modified xsi:type="dcterms:W3CDTF">2017-07-20T04:15:41Z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{E20EA05A-3661-4B8A-894A-37B9D2C5850C}</vt:lpwstr>
  </property>
</Properties>
</file>