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N\COS\Utah Net Metering 2014 (14-035-114)\Plan\Company Rebuttal\Workpapers\"/>
    </mc:Choice>
  </mc:AlternateContent>
  <bookViews>
    <workbookView xWindow="19185" yWindow="-15" windowWidth="19230" windowHeight="10710" tabRatio="463"/>
  </bookViews>
  <sheets>
    <sheet name="Summary" sheetId="3" r:id="rId1"/>
    <sheet name=" Corrected Exh RMP__(MGW-1)" sheetId="1" r:id="rId2"/>
    <sheet name="Exh RMP__(MGW1R)" sheetId="2" r:id="rId3"/>
    <sheet name="Exh RMP__(MGW1R) - VOM Impact" sheetId="4" r:id="rId4"/>
  </sheets>
  <externalReferences>
    <externalReference r:id="rId5"/>
    <externalReference r:id="rId6"/>
    <externalReference r:id="rId7"/>
  </externalReferences>
  <definedNames>
    <definedName name="_Order1" hidden="1">255</definedName>
    <definedName name="_Order2" hidden="1">0</definedName>
    <definedName name="a" hidden="1">'[1]DSM Output'!$J$21:$J$23</definedName>
    <definedName name="anscount" hidden="1">1</definedName>
    <definedName name="DispatchSum">"GRID Thermal Generation!R2C1:R4C2"</definedName>
    <definedName name="Incremental_Coal_Costing" localSheetId="1">[2]ImportData!$B$37</definedName>
    <definedName name="Incremental_Coal_Costing" localSheetId="2">[2]ImportData!$B$37</definedName>
    <definedName name="Incremental_Coal_Costing" localSheetId="3">[2]ImportData!$B$37</definedName>
    <definedName name="Incremental_Coal_Costing">[2]ImportData!$B$37</definedName>
    <definedName name="limcount" hidden="1">1</definedName>
    <definedName name="_xlnm.Print_Area" localSheetId="1">' Corrected Exh RMP__(MGW-1)'!$A$1:$T$82</definedName>
    <definedName name="_xlnm.Print_Area" localSheetId="2">'Exh RMP__(MGW1R)'!$A$1:$T$82</definedName>
    <definedName name="_xlnm.Print_Area" localSheetId="3">'Exh RMP__(MGW1R) - VOM Impact'!$A$1:$T$82</definedName>
    <definedName name="PSATable" localSheetId="1">[2]Hermiston!$A$35:$E$41</definedName>
    <definedName name="PSATable" localSheetId="2">[2]Hermiston!$A$35:$E$41</definedName>
    <definedName name="PSATable" localSheetId="3">[2]Hermiston!$A$35:$E$41</definedName>
    <definedName name="PSATable">[2]Hermiston!$A$35:$E$41</definedName>
    <definedName name="RevenueSum">"GRID Thermal Revenue!R2C1:R4C2"</definedName>
    <definedName name="y" hidden="1">'[1]DSM Output'!$B$21:$B$23</definedName>
    <definedName name="z" hidden="1">'[1]DSM Output'!$G$21:$G$23</definedName>
  </definedNames>
  <calcPr calcId="152511" calcMode="manual" iterate="1"/>
</workbook>
</file>

<file path=xl/calcChain.xml><?xml version="1.0" encoding="utf-8"?>
<calcChain xmlns="http://schemas.openxmlformats.org/spreadsheetml/2006/main">
  <c r="D3" i="3" l="1"/>
  <c r="D2" i="3"/>
  <c r="B3" i="3" l="1"/>
  <c r="I85" i="4" l="1"/>
  <c r="J85" i="4" s="1"/>
  <c r="K85" i="4" s="1"/>
  <c r="L85" i="4" s="1"/>
  <c r="M85" i="4" s="1"/>
  <c r="N85" i="4" s="1"/>
  <c r="O85" i="4" s="1"/>
  <c r="P85" i="4" s="1"/>
  <c r="F85" i="4"/>
  <c r="G85" i="4" s="1"/>
  <c r="H85" i="4" s="1"/>
  <c r="N75" i="4"/>
  <c r="O74" i="4"/>
  <c r="P68" i="4"/>
  <c r="O68" i="4"/>
  <c r="O75" i="4" s="1"/>
  <c r="N68" i="4"/>
  <c r="M68" i="4"/>
  <c r="L68" i="4"/>
  <c r="K68" i="4"/>
  <c r="K75" i="4" s="1"/>
  <c r="J68" i="4"/>
  <c r="I68" i="4"/>
  <c r="H68" i="4"/>
  <c r="G68" i="4"/>
  <c r="G75" i="4" s="1"/>
  <c r="F68" i="4"/>
  <c r="E68" i="4"/>
  <c r="Q67" i="4"/>
  <c r="P67" i="4"/>
  <c r="O67" i="4"/>
  <c r="N67" i="4"/>
  <c r="M67" i="4"/>
  <c r="M74" i="4" s="1"/>
  <c r="L67" i="4"/>
  <c r="K67" i="4"/>
  <c r="J67" i="4"/>
  <c r="J74" i="4" s="1"/>
  <c r="I67" i="4"/>
  <c r="I74" i="4" s="1"/>
  <c r="H67" i="4"/>
  <c r="G67" i="4"/>
  <c r="F67" i="4"/>
  <c r="F74" i="4" s="1"/>
  <c r="E67" i="4"/>
  <c r="E74" i="4" s="1"/>
  <c r="Q64" i="4"/>
  <c r="Q68" i="4" s="1"/>
  <c r="Q63" i="4"/>
  <c r="Q60" i="4"/>
  <c r="Q59" i="4"/>
  <c r="P52" i="4"/>
  <c r="O52" i="4"/>
  <c r="O53" i="4" s="1"/>
  <c r="N52" i="4"/>
  <c r="M52" i="4"/>
  <c r="L52" i="4"/>
  <c r="L53" i="4" s="1"/>
  <c r="K52" i="4"/>
  <c r="K53" i="4" s="1"/>
  <c r="J52" i="4"/>
  <c r="I52" i="4"/>
  <c r="H52" i="4"/>
  <c r="H53" i="4" s="1"/>
  <c r="G52" i="4"/>
  <c r="G53" i="4" s="1"/>
  <c r="F52" i="4"/>
  <c r="E52" i="4"/>
  <c r="P45" i="4"/>
  <c r="N45" i="4"/>
  <c r="N53" i="4" s="1"/>
  <c r="L45" i="4"/>
  <c r="H45" i="4"/>
  <c r="P44" i="4"/>
  <c r="O44" i="4"/>
  <c r="O45" i="4" s="1"/>
  <c r="N44" i="4"/>
  <c r="M44" i="4"/>
  <c r="M45" i="4" s="1"/>
  <c r="L44" i="4"/>
  <c r="K44" i="4"/>
  <c r="K45" i="4" s="1"/>
  <c r="J44" i="4"/>
  <c r="J45" i="4" s="1"/>
  <c r="J53" i="4" s="1"/>
  <c r="I44" i="4"/>
  <c r="I45" i="4" s="1"/>
  <c r="H44" i="4"/>
  <c r="G44" i="4"/>
  <c r="G45" i="4" s="1"/>
  <c r="F44" i="4"/>
  <c r="F45" i="4" s="1"/>
  <c r="F53" i="4" s="1"/>
  <c r="E44" i="4"/>
  <c r="E45" i="4" s="1"/>
  <c r="O33" i="4"/>
  <c r="N33" i="4"/>
  <c r="K33" i="4"/>
  <c r="J33" i="4"/>
  <c r="J75" i="4" s="1"/>
  <c r="G33" i="4"/>
  <c r="F33" i="4"/>
  <c r="F75" i="4" s="1"/>
  <c r="E33" i="4"/>
  <c r="O32" i="4"/>
  <c r="N32" i="4"/>
  <c r="J32" i="4"/>
  <c r="G32" i="4"/>
  <c r="G74" i="4" s="1"/>
  <c r="F32" i="4"/>
  <c r="O31" i="4"/>
  <c r="O34" i="4" s="1"/>
  <c r="K31" i="4"/>
  <c r="I31" i="4"/>
  <c r="G31" i="4"/>
  <c r="N30" i="4"/>
  <c r="J30" i="4"/>
  <c r="F30" i="4"/>
  <c r="F34" i="4" s="1"/>
  <c r="O27" i="4"/>
  <c r="N27" i="4"/>
  <c r="P26" i="4"/>
  <c r="O26" i="4"/>
  <c r="N26" i="4"/>
  <c r="M26" i="4"/>
  <c r="L26" i="4"/>
  <c r="K26" i="4"/>
  <c r="J26" i="4"/>
  <c r="I26" i="4"/>
  <c r="H26" i="4"/>
  <c r="G26" i="4"/>
  <c r="F26" i="4"/>
  <c r="E26" i="4"/>
  <c r="P25" i="4"/>
  <c r="O25" i="4"/>
  <c r="N25" i="4"/>
  <c r="M25" i="4"/>
  <c r="L25" i="4"/>
  <c r="K25" i="4"/>
  <c r="J25" i="4"/>
  <c r="I25" i="4"/>
  <c r="H25" i="4"/>
  <c r="G25" i="4"/>
  <c r="F25" i="4"/>
  <c r="E25" i="4"/>
  <c r="P24" i="4"/>
  <c r="O24" i="4"/>
  <c r="N24" i="4"/>
  <c r="M24" i="4"/>
  <c r="L24" i="4"/>
  <c r="K24" i="4"/>
  <c r="J24" i="4"/>
  <c r="I24" i="4"/>
  <c r="H24" i="4"/>
  <c r="G24" i="4"/>
  <c r="F24" i="4"/>
  <c r="E24" i="4"/>
  <c r="P23" i="4"/>
  <c r="O23" i="4"/>
  <c r="N23" i="4"/>
  <c r="M23" i="4"/>
  <c r="L23" i="4"/>
  <c r="K23" i="4"/>
  <c r="J23" i="4"/>
  <c r="I23" i="4"/>
  <c r="H23" i="4"/>
  <c r="G23" i="4"/>
  <c r="F23" i="4"/>
  <c r="E23" i="4"/>
  <c r="P20" i="4"/>
  <c r="O20" i="4"/>
  <c r="O30" i="4" s="1"/>
  <c r="N20" i="4"/>
  <c r="N31" i="4" s="1"/>
  <c r="M20" i="4"/>
  <c r="M32" i="4" s="1"/>
  <c r="L20" i="4"/>
  <c r="K20" i="4"/>
  <c r="K30" i="4" s="1"/>
  <c r="J20" i="4"/>
  <c r="J31" i="4" s="1"/>
  <c r="I20" i="4"/>
  <c r="I32" i="4" s="1"/>
  <c r="H20" i="4"/>
  <c r="G20" i="4"/>
  <c r="G30" i="4" s="1"/>
  <c r="F20" i="4"/>
  <c r="F31" i="4" s="1"/>
  <c r="E20" i="4"/>
  <c r="E32" i="4" s="1"/>
  <c r="P13" i="4"/>
  <c r="O13" i="4"/>
  <c r="N13" i="4"/>
  <c r="M13" i="4"/>
  <c r="L13" i="4"/>
  <c r="K13" i="4"/>
  <c r="K27" i="4" s="1"/>
  <c r="J13" i="4"/>
  <c r="J27" i="4" s="1"/>
  <c r="I13" i="4"/>
  <c r="I27" i="4" s="1"/>
  <c r="H13" i="4"/>
  <c r="G13" i="4"/>
  <c r="F13" i="4"/>
  <c r="F27" i="4" s="1"/>
  <c r="E13" i="4"/>
  <c r="A11" i="4"/>
  <c r="A12" i="4" s="1"/>
  <c r="A10" i="4"/>
  <c r="B5" i="3"/>
  <c r="B2" i="3"/>
  <c r="D5" i="3" l="1"/>
  <c r="B4" i="3"/>
  <c r="D4" i="3" s="1"/>
  <c r="F73" i="4"/>
  <c r="F72" i="4"/>
  <c r="F77" i="4" s="1"/>
  <c r="F80" i="4" s="1"/>
  <c r="C13" i="4"/>
  <c r="A13" i="4"/>
  <c r="A16" i="4" s="1"/>
  <c r="G73" i="4"/>
  <c r="G72" i="4"/>
  <c r="G77" i="4" s="1"/>
  <c r="G80" i="4" s="1"/>
  <c r="H72" i="4"/>
  <c r="J73" i="4"/>
  <c r="J72" i="4"/>
  <c r="J77" i="4" s="1"/>
  <c r="J80" i="4" s="1"/>
  <c r="N73" i="4"/>
  <c r="N72" i="4"/>
  <c r="K73" i="4"/>
  <c r="K72" i="4"/>
  <c r="K77" i="4" s="1"/>
  <c r="K80" i="4" s="1"/>
  <c r="O73" i="4"/>
  <c r="O72" i="4"/>
  <c r="H33" i="4"/>
  <c r="H75" i="4" s="1"/>
  <c r="H27" i="4"/>
  <c r="L33" i="4"/>
  <c r="L75" i="4" s="1"/>
  <c r="L27" i="4"/>
  <c r="P33" i="4"/>
  <c r="P27" i="4"/>
  <c r="L30" i="4"/>
  <c r="L34" i="4" s="1"/>
  <c r="L32" i="4"/>
  <c r="L74" i="4" s="1"/>
  <c r="G34" i="4"/>
  <c r="Q20" i="4"/>
  <c r="E27" i="4"/>
  <c r="H30" i="4"/>
  <c r="M30" i="4"/>
  <c r="E31" i="4"/>
  <c r="P31" i="4"/>
  <c r="H32" i="4"/>
  <c r="H74" i="4" s="1"/>
  <c r="P53" i="4"/>
  <c r="N74" i="4"/>
  <c r="P75" i="4"/>
  <c r="I30" i="4"/>
  <c r="I34" i="4" s="1"/>
  <c r="N34" i="4"/>
  <c r="L31" i="4"/>
  <c r="L73" i="4" s="1"/>
  <c r="M33" i="4"/>
  <c r="M75" i="4" s="1"/>
  <c r="E53" i="4"/>
  <c r="I53" i="4"/>
  <c r="M53" i="4"/>
  <c r="E75" i="4"/>
  <c r="I75" i="4"/>
  <c r="G27" i="4"/>
  <c r="M27" i="4"/>
  <c r="E30" i="4"/>
  <c r="E34" i="4" s="1"/>
  <c r="J34" i="4"/>
  <c r="P30" i="4"/>
  <c r="H31" i="4"/>
  <c r="H73" i="4" s="1"/>
  <c r="M31" i="4"/>
  <c r="K32" i="4"/>
  <c r="K74" i="4" s="1"/>
  <c r="P32" i="4"/>
  <c r="P74" i="4" s="1"/>
  <c r="I33" i="4"/>
  <c r="E72" i="4" l="1"/>
  <c r="E77" i="4" s="1"/>
  <c r="E80" i="4" s="1"/>
  <c r="E73" i="4"/>
  <c r="H77" i="4"/>
  <c r="H80" i="4" s="1"/>
  <c r="P72" i="4"/>
  <c r="P77" i="4" s="1"/>
  <c r="P80" i="4" s="1"/>
  <c r="P73" i="4"/>
  <c r="P34" i="4"/>
  <c r="M72" i="4"/>
  <c r="M73" i="4"/>
  <c r="L72" i="4"/>
  <c r="L77" i="4" s="1"/>
  <c r="L80" i="4" s="1"/>
  <c r="M34" i="4"/>
  <c r="I73" i="4"/>
  <c r="I72" i="4"/>
  <c r="I77" i="4" s="1"/>
  <c r="I80" i="4" s="1"/>
  <c r="H34" i="4"/>
  <c r="O77" i="4"/>
  <c r="O80" i="4" s="1"/>
  <c r="N77" i="4"/>
  <c r="N80" i="4" s="1"/>
  <c r="A17" i="4"/>
  <c r="A18" i="4" s="1"/>
  <c r="A19" i="4" s="1"/>
  <c r="A20" i="4" s="1"/>
  <c r="A23" i="4" s="1"/>
  <c r="A24" i="4" s="1"/>
  <c r="A25" i="4" s="1"/>
  <c r="A26" i="4" s="1"/>
  <c r="A27" i="4" s="1"/>
  <c r="A30" i="4" s="1"/>
  <c r="K34" i="4"/>
  <c r="M77" i="4" l="1"/>
  <c r="M80" i="4" s="1"/>
  <c r="A31" i="4"/>
  <c r="A32" i="4" s="1"/>
  <c r="A33" i="4" s="1"/>
  <c r="A34" i="4" s="1"/>
  <c r="A39" i="4" s="1"/>
  <c r="A40" i="4" s="1"/>
  <c r="A41" i="4" s="1"/>
  <c r="A42" i="4" s="1"/>
  <c r="A43" i="4" s="1"/>
  <c r="A44" i="4" s="1"/>
  <c r="A45" i="4" s="1"/>
  <c r="A48" i="4" s="1"/>
  <c r="A49" i="4" s="1"/>
  <c r="A50" i="4" s="1"/>
  <c r="A51" i="4" s="1"/>
  <c r="A52" i="4" s="1"/>
  <c r="A53" i="4" s="1"/>
  <c r="A59" i="4" s="1"/>
  <c r="A60" i="4" s="1"/>
  <c r="A63" i="4" s="1"/>
  <c r="A64" i="4" s="1"/>
  <c r="A67" i="4" s="1"/>
  <c r="A68" i="4" s="1"/>
  <c r="A72" i="4" s="1"/>
  <c r="C20" i="4"/>
  <c r="Q80" i="4"/>
  <c r="Q77" i="4" s="1"/>
  <c r="G85" i="1"/>
  <c r="H85" i="1" s="1"/>
  <c r="I85" i="1" s="1"/>
  <c r="J85" i="1" s="1"/>
  <c r="K85" i="1" s="1"/>
  <c r="L85" i="1" s="1"/>
  <c r="M85" i="1" s="1"/>
  <c r="N85" i="1" s="1"/>
  <c r="O85" i="1" s="1"/>
  <c r="P85" i="1" s="1"/>
  <c r="F85" i="1"/>
  <c r="P68" i="1"/>
  <c r="O68" i="1"/>
  <c r="N68" i="1"/>
  <c r="M68" i="1"/>
  <c r="L68" i="1"/>
  <c r="K68" i="1"/>
  <c r="J68" i="1"/>
  <c r="I68" i="1"/>
  <c r="H68" i="1"/>
  <c r="G68" i="1"/>
  <c r="F68" i="1"/>
  <c r="E68" i="1"/>
  <c r="P67" i="1"/>
  <c r="O67" i="1"/>
  <c r="N67" i="1"/>
  <c r="M67" i="1"/>
  <c r="L67" i="1"/>
  <c r="K67" i="1"/>
  <c r="J67" i="1"/>
  <c r="I67" i="1"/>
  <c r="H67" i="1"/>
  <c r="G67" i="1"/>
  <c r="F67" i="1"/>
  <c r="E67" i="1"/>
  <c r="Q64" i="1"/>
  <c r="Q68" i="1" s="1"/>
  <c r="Q63" i="1"/>
  <c r="Q67" i="1" s="1"/>
  <c r="Q60" i="1"/>
  <c r="Q59" i="1"/>
  <c r="P53" i="1"/>
  <c r="P72" i="1" s="1"/>
  <c r="L53" i="1"/>
  <c r="L72" i="1" s="1"/>
  <c r="H53" i="1"/>
  <c r="P52" i="1"/>
  <c r="O52" i="1"/>
  <c r="N52" i="1"/>
  <c r="M52" i="1"/>
  <c r="M53" i="1" s="1"/>
  <c r="L52" i="1"/>
  <c r="K52" i="1"/>
  <c r="J52" i="1"/>
  <c r="I52" i="1"/>
  <c r="I53" i="1" s="1"/>
  <c r="H52" i="1"/>
  <c r="G52" i="1"/>
  <c r="F52" i="1"/>
  <c r="E52" i="1"/>
  <c r="P45" i="1"/>
  <c r="N45" i="1"/>
  <c r="N53" i="1" s="1"/>
  <c r="M45" i="1"/>
  <c r="L45" i="1"/>
  <c r="J45" i="1"/>
  <c r="J53" i="1" s="1"/>
  <c r="I45" i="1"/>
  <c r="H45" i="1"/>
  <c r="F45" i="1"/>
  <c r="F53" i="1" s="1"/>
  <c r="P44" i="1"/>
  <c r="O44" i="1"/>
  <c r="O45" i="1" s="1"/>
  <c r="O53" i="1" s="1"/>
  <c r="N44" i="1"/>
  <c r="M44" i="1"/>
  <c r="L44" i="1"/>
  <c r="K44" i="1"/>
  <c r="K45" i="1" s="1"/>
  <c r="K53" i="1" s="1"/>
  <c r="J44" i="1"/>
  <c r="I44" i="1"/>
  <c r="H44" i="1"/>
  <c r="G44" i="1"/>
  <c r="G45" i="1" s="1"/>
  <c r="F44" i="1"/>
  <c r="E44" i="1"/>
  <c r="E45" i="1" s="1"/>
  <c r="P33" i="1"/>
  <c r="P75" i="1" s="1"/>
  <c r="L33" i="1"/>
  <c r="L75" i="1" s="1"/>
  <c r="H33" i="1"/>
  <c r="H75" i="1" s="1"/>
  <c r="M32" i="1"/>
  <c r="M74" i="1" s="1"/>
  <c r="I32" i="1"/>
  <c r="I74" i="1" s="1"/>
  <c r="E32" i="1"/>
  <c r="E74" i="1" s="1"/>
  <c r="N31" i="1"/>
  <c r="J31" i="1"/>
  <c r="F31" i="1"/>
  <c r="P27" i="1"/>
  <c r="L27" i="1"/>
  <c r="H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0" i="1"/>
  <c r="P30" i="1" s="1"/>
  <c r="O20" i="1"/>
  <c r="O31" i="1" s="1"/>
  <c r="N20" i="1"/>
  <c r="N32" i="1" s="1"/>
  <c r="M20" i="1"/>
  <c r="M33" i="1" s="1"/>
  <c r="L20" i="1"/>
  <c r="L30" i="1" s="1"/>
  <c r="K20" i="1"/>
  <c r="K31" i="1" s="1"/>
  <c r="J20" i="1"/>
  <c r="J32" i="1" s="1"/>
  <c r="I20" i="1"/>
  <c r="I33" i="1" s="1"/>
  <c r="H20" i="1"/>
  <c r="H30" i="1" s="1"/>
  <c r="G20" i="1"/>
  <c r="G31" i="1" s="1"/>
  <c r="F20" i="1"/>
  <c r="F32" i="1" s="1"/>
  <c r="E20" i="1"/>
  <c r="E33" i="1" s="1"/>
  <c r="P13" i="1"/>
  <c r="O13" i="1"/>
  <c r="N13" i="1"/>
  <c r="M13" i="1"/>
  <c r="L13" i="1"/>
  <c r="K13" i="1"/>
  <c r="J13" i="1"/>
  <c r="I13" i="1"/>
  <c r="H13" i="1"/>
  <c r="G13" i="1"/>
  <c r="F13" i="1"/>
  <c r="E13" i="1"/>
  <c r="S10" i="1"/>
  <c r="S11" i="1" s="1"/>
  <c r="S12" i="1" s="1"/>
  <c r="S13" i="1" s="1"/>
  <c r="A10" i="1"/>
  <c r="A11" i="1" s="1"/>
  <c r="A12" i="1" s="1"/>
  <c r="A73" i="4" l="1"/>
  <c r="A74" i="4" s="1"/>
  <c r="A75" i="4" s="1"/>
  <c r="A76" i="4" s="1"/>
  <c r="A77" i="4" s="1"/>
  <c r="A80" i="4" s="1"/>
  <c r="C34" i="4"/>
  <c r="K74" i="1"/>
  <c r="A13" i="1"/>
  <c r="A16" i="1" s="1"/>
  <c r="C13" i="1"/>
  <c r="O73" i="1"/>
  <c r="O72" i="1"/>
  <c r="L34" i="1"/>
  <c r="P34" i="1"/>
  <c r="J73" i="1"/>
  <c r="E75" i="1"/>
  <c r="I75" i="1"/>
  <c r="M75" i="1"/>
  <c r="O74" i="1"/>
  <c r="G75" i="1"/>
  <c r="K73" i="1"/>
  <c r="K72" i="1"/>
  <c r="N73" i="1"/>
  <c r="G53" i="1"/>
  <c r="F72" i="1"/>
  <c r="F73" i="1"/>
  <c r="E53" i="1"/>
  <c r="M73" i="1"/>
  <c r="H72" i="1"/>
  <c r="F74" i="1"/>
  <c r="J74" i="1"/>
  <c r="N74" i="1"/>
  <c r="N75" i="1"/>
  <c r="K30" i="1"/>
  <c r="Q20" i="1"/>
  <c r="F27" i="1"/>
  <c r="J27" i="1"/>
  <c r="N27" i="1"/>
  <c r="E30" i="1"/>
  <c r="E34" i="1" s="1"/>
  <c r="I30" i="1"/>
  <c r="I34" i="1" s="1"/>
  <c r="M30" i="1"/>
  <c r="M34" i="1" s="1"/>
  <c r="H31" i="1"/>
  <c r="L31" i="1"/>
  <c r="P31" i="1"/>
  <c r="G32" i="1"/>
  <c r="G74" i="1" s="1"/>
  <c r="K32" i="1"/>
  <c r="O32" i="1"/>
  <c r="F33" i="1"/>
  <c r="F75" i="1" s="1"/>
  <c r="J33" i="1"/>
  <c r="J75" i="1" s="1"/>
  <c r="N33" i="1"/>
  <c r="H73" i="1"/>
  <c r="L73" i="1"/>
  <c r="L77" i="1" s="1"/>
  <c r="L80" i="1" s="1"/>
  <c r="P73" i="1"/>
  <c r="P77" i="1" s="1"/>
  <c r="P80" i="1" s="1"/>
  <c r="G30" i="1"/>
  <c r="O30" i="1"/>
  <c r="O34" i="1" s="1"/>
  <c r="G27" i="1"/>
  <c r="K27" i="1"/>
  <c r="O27" i="1"/>
  <c r="F30" i="1"/>
  <c r="J30" i="1"/>
  <c r="N30" i="1"/>
  <c r="N34" i="1" s="1"/>
  <c r="E31" i="1"/>
  <c r="I31" i="1"/>
  <c r="I73" i="1" s="1"/>
  <c r="M31" i="1"/>
  <c r="H32" i="1"/>
  <c r="H74" i="1" s="1"/>
  <c r="L32" i="1"/>
  <c r="L74" i="1" s="1"/>
  <c r="P32" i="1"/>
  <c r="P74" i="1" s="1"/>
  <c r="G33" i="1"/>
  <c r="K33" i="1"/>
  <c r="K75" i="1" s="1"/>
  <c r="O33" i="1"/>
  <c r="O75" i="1" s="1"/>
  <c r="E27" i="1"/>
  <c r="I27" i="1"/>
  <c r="M27" i="1"/>
  <c r="C77" i="4" l="1"/>
  <c r="N72" i="1"/>
  <c r="N77" i="1" s="1"/>
  <c r="N80" i="1" s="1"/>
  <c r="O77" i="1"/>
  <c r="O80" i="1" s="1"/>
  <c r="J34" i="1"/>
  <c r="I72" i="1"/>
  <c r="I77" i="1" s="1"/>
  <c r="I80" i="1" s="1"/>
  <c r="F77" i="1"/>
  <c r="F80" i="1" s="1"/>
  <c r="K77" i="1"/>
  <c r="K80" i="1" s="1"/>
  <c r="F34" i="1"/>
  <c r="H77" i="1"/>
  <c r="H80" i="1" s="1"/>
  <c r="G73" i="1"/>
  <c r="G72" i="1"/>
  <c r="G77" i="1" s="1"/>
  <c r="G80" i="1" s="1"/>
  <c r="H34" i="1"/>
  <c r="G34" i="1"/>
  <c r="K34" i="1"/>
  <c r="M72" i="1"/>
  <c r="M77" i="1" s="1"/>
  <c r="M80" i="1" s="1"/>
  <c r="E73" i="1"/>
  <c r="E72" i="1"/>
  <c r="J72" i="1"/>
  <c r="J77" i="1" s="1"/>
  <c r="J80" i="1" s="1"/>
  <c r="A17" i="1"/>
  <c r="A18" i="1" s="1"/>
  <c r="A19" i="1" s="1"/>
  <c r="A20" i="1" s="1"/>
  <c r="A23" i="1" s="1"/>
  <c r="A24" i="1" s="1"/>
  <c r="A25" i="1" s="1"/>
  <c r="A26" i="1" s="1"/>
  <c r="A27" i="1" s="1"/>
  <c r="A30" i="1" s="1"/>
  <c r="T34" i="1" l="1"/>
  <c r="A31" i="1"/>
  <c r="A32" i="1" s="1"/>
  <c r="A33" i="1" s="1"/>
  <c r="A34" i="1" s="1"/>
  <c r="A39" i="1" s="1"/>
  <c r="A40" i="1" s="1"/>
  <c r="A41" i="1" s="1"/>
  <c r="A42" i="1" s="1"/>
  <c r="A43" i="1" s="1"/>
  <c r="A44" i="1" s="1"/>
  <c r="A45" i="1" s="1"/>
  <c r="A48" i="1" s="1"/>
  <c r="A49" i="1" s="1"/>
  <c r="A50" i="1" s="1"/>
  <c r="A51" i="1" s="1"/>
  <c r="A52" i="1" s="1"/>
  <c r="A53" i="1" s="1"/>
  <c r="A59" i="1" s="1"/>
  <c r="A60" i="1" s="1"/>
  <c r="A63" i="1" s="1"/>
  <c r="A64" i="1" s="1"/>
  <c r="A67" i="1" s="1"/>
  <c r="A68" i="1" s="1"/>
  <c r="A72" i="1" s="1"/>
  <c r="T20" i="1"/>
  <c r="E77" i="1"/>
  <c r="E80" i="1" s="1"/>
  <c r="Q80" i="1" s="1"/>
  <c r="Q77" i="1" s="1"/>
  <c r="C20" i="1"/>
  <c r="A73" i="1" l="1"/>
  <c r="A74" i="1" s="1"/>
  <c r="A75" i="1" s="1"/>
  <c r="A76" i="1" s="1"/>
  <c r="A77" i="1" s="1"/>
  <c r="A80" i="1" s="1"/>
  <c r="C34" i="1"/>
  <c r="C77" i="1" l="1"/>
  <c r="F85" i="2" l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A10" i="2"/>
  <c r="A11" i="2" s="1"/>
  <c r="A12" i="2" s="1"/>
  <c r="C13" i="2" l="1"/>
  <c r="A13" i="2"/>
  <c r="A16" i="2" s="1"/>
  <c r="A17" i="2" l="1"/>
  <c r="A18" i="2" s="1"/>
  <c r="A19" i="2" s="1"/>
  <c r="A20" i="2" s="1"/>
  <c r="A23" i="2" s="1"/>
  <c r="A24" i="2" s="1"/>
  <c r="A25" i="2" s="1"/>
  <c r="A26" i="2" s="1"/>
  <c r="A27" i="2" s="1"/>
  <c r="A30" i="2" s="1"/>
  <c r="C20" i="2" l="1"/>
  <c r="A31" i="2"/>
  <c r="A32" i="2" s="1"/>
  <c r="A33" i="2" s="1"/>
  <c r="A34" i="2" s="1"/>
  <c r="A39" i="2" s="1"/>
  <c r="A40" i="2" s="1"/>
  <c r="A41" i="2" s="1"/>
  <c r="A42" i="2" s="1"/>
  <c r="A43" i="2" s="1"/>
  <c r="A44" i="2" s="1"/>
  <c r="A45" i="2" s="1"/>
  <c r="A48" i="2" s="1"/>
  <c r="A49" i="2" s="1"/>
  <c r="A50" i="2" s="1"/>
  <c r="A51" i="2" s="1"/>
  <c r="A52" i="2" s="1"/>
  <c r="A53" i="2" s="1"/>
  <c r="A59" i="2" s="1"/>
  <c r="A60" i="2" s="1"/>
  <c r="A63" i="2" s="1"/>
  <c r="A64" i="2" s="1"/>
  <c r="A67" i="2" s="1"/>
  <c r="A68" i="2" s="1"/>
  <c r="A72" i="2" s="1"/>
  <c r="C77" i="2" l="1"/>
  <c r="A73" i="2"/>
  <c r="A74" i="2" s="1"/>
  <c r="A75" i="2" s="1"/>
  <c r="A76" i="2" s="1"/>
  <c r="A77" i="2" s="1"/>
  <c r="A80" i="2" s="1"/>
  <c r="C34" i="2"/>
</calcChain>
</file>

<file path=xl/sharedStrings.xml><?xml version="1.0" encoding="utf-8"?>
<sst xmlns="http://schemas.openxmlformats.org/spreadsheetml/2006/main" count="600" uniqueCount="111">
  <si>
    <t>Dollars ($)</t>
  </si>
  <si>
    <t>System Balancing Sales</t>
  </si>
  <si>
    <t>System Balancing Purchases</t>
  </si>
  <si>
    <t>Coal Fuel Burn Expense</t>
  </si>
  <si>
    <t>Gas Fuel Burn Expense</t>
  </si>
  <si>
    <t>Coal Generation</t>
  </si>
  <si>
    <t>Gas Generation</t>
  </si>
  <si>
    <t>Dollars ($000)</t>
  </si>
  <si>
    <t>Energy (MWh 000)</t>
  </si>
  <si>
    <t>Integration Cost - Fixed Solar</t>
  </si>
  <si>
    <t>Row Offset</t>
  </si>
  <si>
    <t/>
  </si>
  <si>
    <t>Units</t>
  </si>
  <si>
    <t>$/MWh</t>
  </si>
  <si>
    <t>$</t>
  </si>
  <si>
    <t>%</t>
  </si>
  <si>
    <t>MWh</t>
  </si>
  <si>
    <t>MWh ('000s)</t>
  </si>
  <si>
    <t>$ ('000s)</t>
  </si>
  <si>
    <t>Line 1 / Line 6</t>
  </si>
  <si>
    <t>Line 2 / Line 7</t>
  </si>
  <si>
    <t>Line 3 / Line 8</t>
  </si>
  <si>
    <t>Line 4 / Line 9</t>
  </si>
  <si>
    <t>Line 5 / Line 10</t>
  </si>
  <si>
    <t>Line 8 / Line 10</t>
  </si>
  <si>
    <t>Line 9 / Line 10</t>
  </si>
  <si>
    <t>Change in Net Power Cost</t>
  </si>
  <si>
    <t>Total Unit  Costs $/MWH</t>
  </si>
  <si>
    <t>Unit Value of Solar - Coal</t>
  </si>
  <si>
    <t>Unit Value of Solar - Gas</t>
  </si>
  <si>
    <t>Total Unit Value of Solar $/MWH</t>
  </si>
  <si>
    <t>Actual Unit Costs ($)/(MWh)</t>
  </si>
  <si>
    <t>UT Net Metering Solar Generation</t>
  </si>
  <si>
    <t>Total</t>
  </si>
  <si>
    <t>(Line 1 + Line 2) / (Line 6 + Line 7)</t>
  </si>
  <si>
    <t>Natural Gas Generation</t>
  </si>
  <si>
    <t>Market Transactions</t>
  </si>
  <si>
    <t>Net Power Cost Analysis of the Net Metering Program</t>
  </si>
  <si>
    <t>Study Period: January - December 2015</t>
  </si>
  <si>
    <t>Change in Net Power Costs Between Base Study and No NEM Study</t>
  </si>
  <si>
    <t>Change in Energy Between Base Study and No NEM Study</t>
  </si>
  <si>
    <t>UT Net Metering Generation HLH</t>
  </si>
  <si>
    <t>UT Net Metering Generation LLH</t>
  </si>
  <si>
    <t>Percentage Change or Weight of NPC Component</t>
  </si>
  <si>
    <t>Line 6 / Line 10</t>
  </si>
  <si>
    <t>Line 7 / Line 10</t>
  </si>
  <si>
    <t>Base Palo Verde Market Price</t>
  </si>
  <si>
    <t>Unit Cost Change of Market Transactions</t>
  </si>
  <si>
    <t>Unit Cost Change of Market Transactions Compared to Base Palo Verde Market Price</t>
  </si>
  <si>
    <t>Unit Costs ($)/(MWh) of Change Between Base Study and No NEM Study</t>
  </si>
  <si>
    <t>Actual Palo Verde Market Price</t>
  </si>
  <si>
    <t>Base Palo Verde HLH</t>
  </si>
  <si>
    <t>Base Palo Verde LLH</t>
  </si>
  <si>
    <t>Actual Palo Verde HLH</t>
  </si>
  <si>
    <t>Actual Palo Verde LLH</t>
  </si>
  <si>
    <t>Adjusted Actual Palo Verde Market Price</t>
  </si>
  <si>
    <t>Line 27 * Line 22</t>
  </si>
  <si>
    <t>2015 Actual NPC</t>
  </si>
  <si>
    <t>NPC Unit Benefit of Net Metering Generation</t>
  </si>
  <si>
    <t>NPC Benefit of Net Metering Generation</t>
  </si>
  <si>
    <t>Total NPC Benefit of Net Metering Generation</t>
  </si>
  <si>
    <t>Natural Gas Fuel Burn Expense</t>
  </si>
  <si>
    <t>Exhibit RMP___(MGW-4) Row 150</t>
  </si>
  <si>
    <t>Exhibit RMP___(MGW-4) Row 139</t>
  </si>
  <si>
    <t>Exhibit RMP___(MGW-4) Row 289</t>
  </si>
  <si>
    <t>Exhibit RMP___(MGW-4) Row 300</t>
  </si>
  <si>
    <t>(Line 21 * Line 23 +Line 22 * Line 24) / (Line 21 + Line 22)</t>
  </si>
  <si>
    <t>Line 26 / Line 25</t>
  </si>
  <si>
    <t>Line 21</t>
  </si>
  <si>
    <t>Line 22</t>
  </si>
  <si>
    <t>(Line 28 * Line 30 +Line 29 * Line 31) / (Line 28 + Line 29)</t>
  </si>
  <si>
    <t>Line 34 / Line 36</t>
  </si>
  <si>
    <t>Line 35 / Line 37</t>
  </si>
  <si>
    <t>Unit Value of Solar - Purchases</t>
  </si>
  <si>
    <t>Unit Value of Solar - Sales</t>
  </si>
  <si>
    <t>Line 33 * Line 16</t>
  </si>
  <si>
    <t>Line 33 * Line 17</t>
  </si>
  <si>
    <t>Line 38 * Line 18</t>
  </si>
  <si>
    <t>Line 39 * Line 19</t>
  </si>
  <si>
    <t>Line 45 * Line 10</t>
  </si>
  <si>
    <t>Corrected Line No.</t>
  </si>
  <si>
    <t>Corrected Reference</t>
  </si>
  <si>
    <t>Line No</t>
  </si>
  <si>
    <t>(Line 16 * Line 18 +Line 17 * Line 19) / (Line 16 + Line 17)</t>
  </si>
  <si>
    <t>Line 20 / Line 21</t>
  </si>
  <si>
    <t>Line 16</t>
  </si>
  <si>
    <t>Line 17</t>
  </si>
  <si>
    <t>(Line 26 * Line 28 +Line 27 * Line 29) / (Line 26 + Line 27)</t>
  </si>
  <si>
    <t>Line 31 / Line 33</t>
  </si>
  <si>
    <t>Line 32 / Line 34</t>
  </si>
  <si>
    <t xml:space="preserve">Line 22 * Line 23* Line 30 </t>
  </si>
  <si>
    <t>Line 24 * Line 35</t>
  </si>
  <si>
    <t>Line 25 * Line 36</t>
  </si>
  <si>
    <t>∑ Lines 34:37</t>
  </si>
  <si>
    <t>Line 39 * Line 10</t>
  </si>
  <si>
    <t>∑ Lines 1:4</t>
  </si>
  <si>
    <t>Original Version Exhibit RMP__(MGW-1) References</t>
  </si>
  <si>
    <t>Corrected Exhibit RMP__(MGW-1) (with corrected line number and reference columns )</t>
  </si>
  <si>
    <t>Coal Fuel Burn Expense + Variable O&amp;M</t>
  </si>
  <si>
    <t>Natural Gas Fuel Burn Expense + Variable O&amp;M</t>
  </si>
  <si>
    <t xml:space="preserve">Coal Fuel Burn Expense </t>
  </si>
  <si>
    <t>Line No.</t>
  </si>
  <si>
    <t xml:space="preserve"> Reference</t>
  </si>
  <si>
    <t>Exhibit RMP__(MGW-1R) (with Updated Integration Costs and Variable O&amp;M )</t>
  </si>
  <si>
    <t>Integration Cost - Fixed Solar*</t>
  </si>
  <si>
    <t xml:space="preserve">*2016 dollars adjusted to 2015 dollars </t>
  </si>
  <si>
    <t>Filed NPC Benefit</t>
  </si>
  <si>
    <t>Rebuttal NPC Benefit</t>
  </si>
  <si>
    <t>$m</t>
  </si>
  <si>
    <t>Impact from VOM</t>
  </si>
  <si>
    <t>Impact from Integration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</si>
</sst>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&quot;$&quot;* #,##0_);_(&quot;$&quot;* \(#,##0\);_(&quot;$&quot;* &quot;-&quot;?_);_(@_)"/>
    <numFmt numFmtId="166" formatCode="_(* #,##0_);_(* \(#,##0\);_(* &quot;-&quot;??_);_(@_)"/>
    <numFmt numFmtId="167" formatCode="_(* #,##0.00_);[Red]_(* \(#,##0.00\);_(* &quot;-&quot;??_);_(@_)"/>
    <numFmt numFmtId="168" formatCode="&quot;$&quot;###0;[Red]\(&quot;$&quot;###0\)"/>
    <numFmt numFmtId="169" formatCode="0.0"/>
    <numFmt numFmtId="170" formatCode="0.0%"/>
    <numFmt numFmtId="171" formatCode="General_)"/>
    <numFmt numFmtId="172" formatCode="_(* #,##0.00_);[Red]_(* \(#,##0.00\);_(* &quot;-&quot;_);_(@_)"/>
    <numFmt numFmtId="173" formatCode="_(&quot;$&quot;* #,##0_);_(&quot;$&quot;* \(#,##0\);_(&quot;$&quot;* &quot;-&quot;??_);_(@_)"/>
    <numFmt numFmtId="174" formatCode="#,##0.0000_);\(#,##0.0000\)"/>
    <numFmt numFmtId="175" formatCode="_(* #,##0.000_);_(* \(#,##0.00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8"/>
      <color theme="1"/>
      <name val="Courier Ne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0" fontId="2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5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left"/>
    </xf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169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166" fontId="28" fillId="0" borderId="0" applyFont="0" applyAlignment="0" applyProtection="0"/>
    <xf numFmtId="0" fontId="29" fillId="0" borderId="7" applyNumberFormat="0" applyBorder="0" applyAlignment="0"/>
    <xf numFmtId="0" fontId="12" fillId="0" borderId="0"/>
    <xf numFmtId="0" fontId="1" fillId="0" borderId="0"/>
    <xf numFmtId="164" fontId="2" fillId="0" borderId="0"/>
    <xf numFmtId="41" fontId="2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0" fontId="30" fillId="0" borderId="0"/>
    <xf numFmtId="164" fontId="31" fillId="0" borderId="0"/>
    <xf numFmtId="0" fontId="2" fillId="0" borderId="0"/>
    <xf numFmtId="0" fontId="2" fillId="0" borderId="0"/>
    <xf numFmtId="0" fontId="1" fillId="0" borderId="0"/>
    <xf numFmtId="164" fontId="31" fillId="0" borderId="0"/>
    <xf numFmtId="164" fontId="13" fillId="0" borderId="0"/>
    <xf numFmtId="0" fontId="1" fillId="0" borderId="0"/>
    <xf numFmtId="0" fontId="32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33" fillId="23" borderId="8" applyNumberFormat="0" applyFont="0" applyAlignment="0" applyProtection="0"/>
    <xf numFmtId="0" fontId="34" fillId="20" borderId="9" applyNumberFormat="0" applyAlignment="0" applyProtection="0"/>
    <xf numFmtId="12" fontId="3" fillId="24" borderId="10">
      <alignment horizontal="left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171" fontId="37" fillId="0" borderId="0">
      <alignment horizontal="left"/>
    </xf>
    <xf numFmtId="37" fontId="29" fillId="25" borderId="0" applyNumberFormat="0" applyBorder="0" applyAlignment="0" applyProtection="0"/>
    <xf numFmtId="37" fontId="29" fillId="0" borderId="0"/>
    <xf numFmtId="37" fontId="29" fillId="0" borderId="0"/>
    <xf numFmtId="3" fontId="38" fillId="26" borderId="12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164" fontId="3" fillId="0" borderId="0" xfId="3" applyFont="1" applyAlignment="1">
      <alignment horizontal="centerContinuous"/>
    </xf>
    <xf numFmtId="164" fontId="2" fillId="0" borderId="0" xfId="3" applyAlignment="1">
      <alignment horizontal="centerContinuous"/>
    </xf>
    <xf numFmtId="164" fontId="2" fillId="0" borderId="0" xfId="3"/>
    <xf numFmtId="164" fontId="4" fillId="0" borderId="0" xfId="3" applyFont="1"/>
    <xf numFmtId="164" fontId="4" fillId="0" borderId="0" xfId="3" applyFont="1" applyAlignment="1">
      <alignment horizontal="center"/>
    </xf>
    <xf numFmtId="1" fontId="2" fillId="0" borderId="0" xfId="3" applyNumberFormat="1"/>
    <xf numFmtId="165" fontId="2" fillId="0" borderId="0" xfId="3" applyNumberFormat="1"/>
    <xf numFmtId="166" fontId="5" fillId="0" borderId="0" xfId="3" applyNumberFormat="1" applyFont="1" applyAlignment="1">
      <alignment horizontal="center"/>
    </xf>
    <xf numFmtId="166" fontId="5" fillId="0" borderId="0" xfId="3" applyNumberFormat="1" applyFont="1"/>
    <xf numFmtId="166" fontId="2" fillId="0" borderId="0" xfId="3" applyNumberFormat="1" applyFont="1"/>
    <xf numFmtId="165" fontId="2" fillId="0" borderId="0" xfId="3" applyNumberFormat="1" applyFont="1"/>
    <xf numFmtId="164" fontId="2" fillId="0" borderId="0" xfId="3" applyFill="1"/>
    <xf numFmtId="164" fontId="5" fillId="0" borderId="0" xfId="3" applyFont="1" applyFill="1" applyAlignment="1">
      <alignment horizontal="center"/>
    </xf>
    <xf numFmtId="43" fontId="2" fillId="0" borderId="0" xfId="1" applyFont="1"/>
    <xf numFmtId="1" fontId="2" fillId="0" borderId="0" xfId="3" applyNumberFormat="1" applyAlignment="1"/>
    <xf numFmtId="166" fontId="2" fillId="0" borderId="0" xfId="1" applyNumberFormat="1" applyFont="1" applyFill="1"/>
    <xf numFmtId="164" fontId="5" fillId="0" borderId="0" xfId="3" applyFont="1" applyAlignment="1">
      <alignment horizontal="center"/>
    </xf>
    <xf numFmtId="164" fontId="3" fillId="0" borderId="0" xfId="3" applyFont="1" applyAlignment="1">
      <alignment horizontal="center"/>
    </xf>
    <xf numFmtId="1" fontId="4" fillId="0" borderId="0" xfId="3" applyNumberFormat="1" applyFont="1" applyAlignment="1">
      <alignment horizontal="center"/>
    </xf>
    <xf numFmtId="164" fontId="4" fillId="0" borderId="0" xfId="3" applyFont="1" applyFill="1" applyAlignment="1">
      <alignment horizontal="center"/>
    </xf>
    <xf numFmtId="164" fontId="2" fillId="0" borderId="0" xfId="3" applyFont="1"/>
    <xf numFmtId="9" fontId="2" fillId="0" borderId="0" xfId="2" applyFont="1"/>
    <xf numFmtId="164" fontId="2" fillId="0" borderId="0" xfId="3" applyFont="1" applyFill="1"/>
    <xf numFmtId="164" fontId="2" fillId="0" borderId="0" xfId="3" applyFont="1" applyAlignment="1">
      <alignment wrapText="1"/>
    </xf>
    <xf numFmtId="164" fontId="2" fillId="0" borderId="0" xfId="3" applyFont="1" applyFill="1" applyAlignment="1">
      <alignment wrapText="1"/>
    </xf>
    <xf numFmtId="164" fontId="3" fillId="0" borderId="0" xfId="3" applyFont="1" applyFill="1" applyAlignment="1">
      <alignment horizontal="left" wrapText="1"/>
    </xf>
    <xf numFmtId="164" fontId="3" fillId="0" borderId="0" xfId="3" applyFont="1" applyFill="1" applyAlignment="1">
      <alignment horizontal="left"/>
    </xf>
    <xf numFmtId="164" fontId="3" fillId="0" borderId="0" xfId="3" applyFont="1" applyFill="1" applyAlignment="1">
      <alignment horizontal="center"/>
    </xf>
    <xf numFmtId="164" fontId="5" fillId="0" borderId="0" xfId="3" applyFont="1" applyFill="1" applyAlignment="1">
      <alignment horizontal="centerContinuous"/>
    </xf>
    <xf numFmtId="0" fontId="0" fillId="0" borderId="0" xfId="0" applyFill="1"/>
    <xf numFmtId="1" fontId="2" fillId="0" borderId="0" xfId="3" applyNumberFormat="1" applyFill="1"/>
    <xf numFmtId="1" fontId="4" fillId="0" borderId="0" xfId="3" applyNumberFormat="1" applyFont="1" applyFill="1" applyAlignment="1">
      <alignment horizontal="center"/>
    </xf>
    <xf numFmtId="166" fontId="2" fillId="0" borderId="0" xfId="3" applyNumberFormat="1" applyFont="1" applyFill="1"/>
    <xf numFmtId="43" fontId="2" fillId="0" borderId="0" xfId="1" applyFont="1" applyFill="1"/>
    <xf numFmtId="165" fontId="2" fillId="0" borderId="0" xfId="3" applyNumberFormat="1" applyFill="1"/>
    <xf numFmtId="166" fontId="5" fillId="0" borderId="0" xfId="3" applyNumberFormat="1" applyFont="1" applyFill="1" applyAlignment="1">
      <alignment horizontal="center"/>
    </xf>
    <xf numFmtId="166" fontId="5" fillId="0" borderId="0" xfId="3" applyNumberFormat="1" applyFont="1" applyFill="1"/>
    <xf numFmtId="164" fontId="3" fillId="27" borderId="0" xfId="3" applyFont="1" applyFill="1" applyAlignment="1">
      <alignment horizontal="left"/>
    </xf>
    <xf numFmtId="170" fontId="5" fillId="0" borderId="0" xfId="2" applyNumberFormat="1" applyFont="1" applyFill="1" applyAlignment="1">
      <alignment horizontal="center"/>
    </xf>
    <xf numFmtId="172" fontId="5" fillId="0" borderId="0" xfId="3" applyNumberFormat="1" applyFont="1" applyFill="1" applyAlignment="1">
      <alignment horizontal="left"/>
    </xf>
    <xf numFmtId="17" fontId="4" fillId="0" borderId="0" xfId="3" applyNumberFormat="1" applyFont="1" applyAlignment="1">
      <alignment horizontal="center"/>
    </xf>
    <xf numFmtId="165" fontId="2" fillId="0" borderId="14" xfId="3" applyNumberFormat="1" applyFont="1" applyBorder="1"/>
    <xf numFmtId="44" fontId="2" fillId="0" borderId="0" xfId="128" applyFont="1"/>
    <xf numFmtId="170" fontId="2" fillId="0" borderId="0" xfId="2" applyNumberFormat="1" applyFont="1"/>
    <xf numFmtId="1" fontId="2" fillId="0" borderId="0" xfId="3" applyNumberFormat="1" applyAlignment="1">
      <alignment wrapText="1"/>
    </xf>
    <xf numFmtId="9" fontId="2" fillId="0" borderId="15" xfId="1" applyNumberFormat="1" applyFont="1" applyBorder="1"/>
    <xf numFmtId="44" fontId="4" fillId="0" borderId="0" xfId="128" applyFont="1"/>
    <xf numFmtId="44" fontId="2" fillId="0" borderId="15" xfId="128" applyFont="1" applyBorder="1"/>
    <xf numFmtId="170" fontId="4" fillId="0" borderId="0" xfId="2" applyNumberFormat="1" applyFont="1"/>
    <xf numFmtId="44" fontId="4" fillId="0" borderId="15" xfId="128" applyFont="1" applyBorder="1"/>
    <xf numFmtId="165" fontId="2" fillId="0" borderId="0" xfId="3" applyNumberFormat="1" applyFont="1" applyBorder="1"/>
    <xf numFmtId="44" fontId="2" fillId="0" borderId="0" xfId="128" applyFont="1" applyBorder="1"/>
    <xf numFmtId="9" fontId="2" fillId="0" borderId="0" xfId="1" applyNumberFormat="1" applyFont="1" applyBorder="1"/>
    <xf numFmtId="43" fontId="4" fillId="0" borderId="0" xfId="1" applyFont="1" applyBorder="1"/>
    <xf numFmtId="166" fontId="4" fillId="0" borderId="0" xfId="3" applyNumberFormat="1" applyFont="1"/>
    <xf numFmtId="166" fontId="4" fillId="0" borderId="15" xfId="3" applyNumberFormat="1" applyFont="1" applyBorder="1"/>
    <xf numFmtId="173" fontId="4" fillId="0" borderId="13" xfId="128" applyNumberFormat="1" applyFont="1" applyBorder="1"/>
    <xf numFmtId="44" fontId="2" fillId="0" borderId="0" xfId="128" applyFont="1" applyFill="1"/>
    <xf numFmtId="10" fontId="4" fillId="0" borderId="0" xfId="2" applyNumberFormat="1" applyFont="1"/>
    <xf numFmtId="164" fontId="3" fillId="27" borderId="0" xfId="3" applyFont="1" applyFill="1" applyAlignment="1">
      <alignment horizontal="center"/>
    </xf>
    <xf numFmtId="164" fontId="3" fillId="27" borderId="0" xfId="3" applyFont="1" applyFill="1" applyAlignment="1">
      <alignment horizontal="center" wrapText="1"/>
    </xf>
    <xf numFmtId="164" fontId="3" fillId="27" borderId="0" xfId="3" applyFont="1" applyFill="1" applyAlignment="1">
      <alignment horizontal="center" vertical="center" wrapText="1"/>
    </xf>
    <xf numFmtId="164" fontId="3" fillId="27" borderId="0" xfId="3" applyFont="1" applyFill="1" applyAlignment="1">
      <alignment wrapText="1"/>
    </xf>
    <xf numFmtId="164" fontId="3" fillId="27" borderId="0" xfId="3" applyFont="1" applyFill="1" applyAlignment="1">
      <alignment vertical="center" wrapText="1"/>
    </xf>
    <xf numFmtId="164" fontId="3" fillId="27" borderId="0" xfId="3" applyFont="1" applyFill="1" applyAlignment="1"/>
    <xf numFmtId="164" fontId="3" fillId="27" borderId="0" xfId="3" applyFont="1" applyFill="1" applyAlignment="1">
      <alignment horizontal="left" vertical="top"/>
    </xf>
    <xf numFmtId="174" fontId="2" fillId="0" borderId="0" xfId="1" applyNumberFormat="1" applyFont="1"/>
    <xf numFmtId="164" fontId="4" fillId="0" borderId="0" xfId="3" applyFont="1" applyFill="1"/>
    <xf numFmtId="164" fontId="4" fillId="0" borderId="0" xfId="3" applyFont="1" applyFill="1" applyAlignment="1">
      <alignment horizontal="left" wrapText="1"/>
    </xf>
    <xf numFmtId="164" fontId="4" fillId="28" borderId="0" xfId="3" applyFont="1" applyFill="1"/>
    <xf numFmtId="164" fontId="2" fillId="28" borderId="0" xfId="3" applyFill="1"/>
    <xf numFmtId="164" fontId="4" fillId="28" borderId="0" xfId="3" applyFont="1" applyFill="1" applyAlignment="1">
      <alignment horizontal="center"/>
    </xf>
    <xf numFmtId="164" fontId="4" fillId="28" borderId="0" xfId="3" applyFont="1" applyFill="1" applyAlignment="1">
      <alignment horizontal="left" wrapText="1"/>
    </xf>
    <xf numFmtId="164" fontId="4" fillId="28" borderId="0" xfId="3" applyFont="1" applyFill="1" applyAlignment="1">
      <alignment horizontal="left"/>
    </xf>
    <xf numFmtId="164" fontId="2" fillId="28" borderId="0" xfId="3" applyFont="1" applyFill="1" applyAlignment="1">
      <alignment wrapText="1"/>
    </xf>
    <xf numFmtId="1" fontId="2" fillId="28" borderId="0" xfId="3" applyNumberFormat="1" applyFill="1" applyAlignment="1"/>
    <xf numFmtId="44" fontId="2" fillId="29" borderId="0" xfId="128" applyFont="1" applyFill="1"/>
    <xf numFmtId="44" fontId="4" fillId="29" borderId="0" xfId="128" applyFont="1" applyFill="1"/>
    <xf numFmtId="1" fontId="2" fillId="29" borderId="0" xfId="3" applyNumberFormat="1" applyFill="1"/>
    <xf numFmtId="1" fontId="2" fillId="29" borderId="0" xfId="3" applyNumberFormat="1" applyFill="1" applyAlignment="1"/>
    <xf numFmtId="164" fontId="4" fillId="0" borderId="0" xfId="3" applyFont="1" applyFill="1" applyAlignment="1">
      <alignment horizontal="left"/>
    </xf>
    <xf numFmtId="1" fontId="2" fillId="0" borderId="0" xfId="3" applyNumberFormat="1" applyFill="1" applyAlignment="1"/>
    <xf numFmtId="43" fontId="5" fillId="0" borderId="0" xfId="3" applyNumberFormat="1" applyFont="1"/>
    <xf numFmtId="172" fontId="5" fillId="0" borderId="0" xfId="3" applyNumberFormat="1" applyFont="1" applyAlignment="1">
      <alignment horizontal="center"/>
    </xf>
    <xf numFmtId="44" fontId="2" fillId="29" borderId="0" xfId="128" applyNumberFormat="1" applyFont="1" applyFill="1"/>
    <xf numFmtId="0" fontId="40" fillId="0" borderId="0" xfId="0" applyFont="1"/>
    <xf numFmtId="43" fontId="0" fillId="0" borderId="0" xfId="1" applyFont="1"/>
    <xf numFmtId="175" fontId="0" fillId="0" borderId="0" xfId="1" applyNumberFormat="1" applyFont="1"/>
    <xf numFmtId="43" fontId="0" fillId="0" borderId="0" xfId="0" applyNumberFormat="1"/>
    <xf numFmtId="166" fontId="0" fillId="0" borderId="0" xfId="1" applyNumberFormat="1" applyFont="1"/>
  </cellXfs>
  <cellStyles count="129">
    <cellStyle name="_x0013_" xfId="4"/>
    <cellStyle name="_x0013_ 2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- 20%" xfId="24"/>
    <cellStyle name="Accent1 - 40%" xfId="25"/>
    <cellStyle name="Accent1 - 60%" xfId="26"/>
    <cellStyle name="Accent1 2" xfId="27"/>
    <cellStyle name="Accent1 3" xfId="28"/>
    <cellStyle name="Accent2 - 20%" xfId="29"/>
    <cellStyle name="Accent2 - 40%" xfId="30"/>
    <cellStyle name="Accent2 - 60%" xfId="31"/>
    <cellStyle name="Accent2 2" xfId="32"/>
    <cellStyle name="Accent2 3" xfId="33"/>
    <cellStyle name="Accent3 - 20%" xfId="34"/>
    <cellStyle name="Accent3 - 40%" xfId="35"/>
    <cellStyle name="Accent3 - 60%" xfId="36"/>
    <cellStyle name="Accent3 2" xfId="37"/>
    <cellStyle name="Accent3 3" xfId="38"/>
    <cellStyle name="Accent4 - 20%" xfId="39"/>
    <cellStyle name="Accent4 - 40%" xfId="40"/>
    <cellStyle name="Accent4 - 60%" xfId="41"/>
    <cellStyle name="Accent4 2" xfId="42"/>
    <cellStyle name="Accent4 3" xfId="43"/>
    <cellStyle name="Accent5 - 20%" xfId="44"/>
    <cellStyle name="Accent5 - 40%" xfId="45"/>
    <cellStyle name="Accent5 - 60%" xfId="46"/>
    <cellStyle name="Accent5 2" xfId="47"/>
    <cellStyle name="Accent5 3" xfId="48"/>
    <cellStyle name="Accent6 - 20%" xfId="49"/>
    <cellStyle name="Accent6 - 40%" xfId="50"/>
    <cellStyle name="Accent6 - 60%" xfId="51"/>
    <cellStyle name="Accent6 2" xfId="52"/>
    <cellStyle name="Accent6 3" xfId="53"/>
    <cellStyle name="Bad 2" xfId="54"/>
    <cellStyle name="Calculation 2" xfId="55"/>
    <cellStyle name="Check Cell 2" xfId="56"/>
    <cellStyle name="Comma" xfId="1" builtinId="3"/>
    <cellStyle name="Comma 2" xfId="57"/>
    <cellStyle name="Comma 2 2" xfId="58"/>
    <cellStyle name="Comma 2 3" xfId="59"/>
    <cellStyle name="Comma 3" xfId="60"/>
    <cellStyle name="Comma 3 2" xfId="61"/>
    <cellStyle name="Comma 4" xfId="62"/>
    <cellStyle name="Comma 4 2" xfId="63"/>
    <cellStyle name="Comma 5" xfId="64"/>
    <cellStyle name="Comma 5 2" xfId="65"/>
    <cellStyle name="Comma 6" xfId="66"/>
    <cellStyle name="Comma 7" xfId="67"/>
    <cellStyle name="Comma0" xfId="68"/>
    <cellStyle name="Currency" xfId="128" builtinId="4"/>
    <cellStyle name="Currency 2" xfId="69"/>
    <cellStyle name="Currency 2 2" xfId="70"/>
    <cellStyle name="Currency 3" xfId="71"/>
    <cellStyle name="Currency No Comma" xfId="72"/>
    <cellStyle name="Currency0" xfId="73"/>
    <cellStyle name="Date" xfId="74"/>
    <cellStyle name="Explanatory Text 2" xfId="75"/>
    <cellStyle name="Fixed" xfId="76"/>
    <cellStyle name="General" xfId="77"/>
    <cellStyle name="Good 2" xfId="78"/>
    <cellStyle name="Heading 1 2" xfId="79"/>
    <cellStyle name="Heading 2 2" xfId="80"/>
    <cellStyle name="Heading 3 2" xfId="81"/>
    <cellStyle name="Heading 4 2" xfId="82"/>
    <cellStyle name="Hyperlink 2" xfId="83"/>
    <cellStyle name="Hyperlink 3" xfId="84"/>
    <cellStyle name="Input 2" xfId="85"/>
    <cellStyle name="Linked Cell 2" xfId="86"/>
    <cellStyle name="MCP" xfId="87"/>
    <cellStyle name="Neutral 2" xfId="88"/>
    <cellStyle name="nONE" xfId="89"/>
    <cellStyle name="noninput" xfId="90"/>
    <cellStyle name="Normal" xfId="0" builtinId="0"/>
    <cellStyle name="Normal 10" xfId="91"/>
    <cellStyle name="Normal 11" xfId="92"/>
    <cellStyle name="Normal 2" xfId="3"/>
    <cellStyle name="Normal 2 2" xfId="93"/>
    <cellStyle name="Normal 2 2 2" xfId="94"/>
    <cellStyle name="Normal 2 3" xfId="95"/>
    <cellStyle name="Normal 2 4" xfId="96"/>
    <cellStyle name="Normal 2 5" xfId="97"/>
    <cellStyle name="Normal 3" xfId="98"/>
    <cellStyle name="Normal 3 2" xfId="99"/>
    <cellStyle name="Normal 39" xfId="100"/>
    <cellStyle name="Normal 4" xfId="101"/>
    <cellStyle name="Normal 4 2" xfId="102"/>
    <cellStyle name="Normal 4 2 2" xfId="103"/>
    <cellStyle name="Normal 4_ENDUR-GRID POD Map" xfId="104"/>
    <cellStyle name="Normal 5" xfId="105"/>
    <cellStyle name="Normal 5 2" xfId="106"/>
    <cellStyle name="Normal 6" xfId="107"/>
    <cellStyle name="Normal 7" xfId="108"/>
    <cellStyle name="Normal 7 2" xfId="109"/>
    <cellStyle name="Normal 8" xfId="110"/>
    <cellStyle name="Normal 9" xfId="111"/>
    <cellStyle name="Note 2" xfId="112"/>
    <cellStyle name="Output 2" xfId="113"/>
    <cellStyle name="Password" xfId="114"/>
    <cellStyle name="Percent" xfId="2" builtinId="5"/>
    <cellStyle name="Percent 2" xfId="115"/>
    <cellStyle name="Percent 3" xfId="116"/>
    <cellStyle name="Percent 3 2" xfId="117"/>
    <cellStyle name="Percent 4" xfId="118"/>
    <cellStyle name="Sheet Title" xfId="119"/>
    <cellStyle name="Title 2" xfId="120"/>
    <cellStyle name="Total 2" xfId="121"/>
    <cellStyle name="TRANSMISSION RELIABILITY PORTION OF PROJECT" xfId="122"/>
    <cellStyle name="Unprot" xfId="123"/>
    <cellStyle name="Unprot$" xfId="124"/>
    <cellStyle name="Unprot$ 2" xfId="125"/>
    <cellStyle name="Unprotect" xfId="126"/>
    <cellStyle name="Warning Text 2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fs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6\01%20to%2030%20Studies%20-%20Jan-May\21%20-%20Utah%20Net%20Metering\Scenario\UT%20Net%20Metering%20-%20GRID%20AC%20Study%20CONF%20_2016%2006%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pecial%20Studies\Utah%20Net%20Metering_2016%2002%2024\21%20-%20Utah%20Net%20Metering\Rebuttal%20&amp;%20Exhibits\Source%20Docs\Variable%20O&amp;M%20by%20Resource%206-21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AC Dollars"/>
      <sheetName val="CostBreakdown (2)"/>
      <sheetName val="CostBreakdown"/>
      <sheetName val="Recon"/>
      <sheetName val="Side-by-Side"/>
      <sheetName val="Delta"/>
      <sheetName val="NPC"/>
      <sheetName val="BASE"/>
      <sheetName val="Check MWh"/>
      <sheetName val="Check Dollars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 refreshError="1"/>
      <sheetData sheetId="1" refreshError="1">
        <row r="37">
          <cell r="B37" t="str">
            <v>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"/>
      <sheetName val="Gas"/>
      <sheetName val="Coal O&amp;M"/>
      <sheetName val="Gas O&amp;M"/>
    </sheetNames>
    <sheetDataSet>
      <sheetData sheetId="0">
        <row r="34">
          <cell r="F34">
            <v>1.2292853337871084</v>
          </cell>
        </row>
      </sheetData>
      <sheetData sheetId="1">
        <row r="2">
          <cell r="D2">
            <v>3.159835438543209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/>
  </sheetViews>
  <sheetFormatPr defaultRowHeight="15"/>
  <cols>
    <col min="1" max="1" width="29.7109375" bestFit="1" customWidth="1"/>
    <col min="3" max="3" width="10.5703125" bestFit="1" customWidth="1"/>
    <col min="4" max="4" width="12" bestFit="1" customWidth="1"/>
  </cols>
  <sheetData>
    <row r="1" spans="1:5">
      <c r="B1" s="86" t="s">
        <v>108</v>
      </c>
      <c r="C1" s="86" t="s">
        <v>16</v>
      </c>
      <c r="D1" s="86" t="s">
        <v>13</v>
      </c>
    </row>
    <row r="2" spans="1:5">
      <c r="A2" s="86" t="s">
        <v>106</v>
      </c>
      <c r="B2" s="88">
        <f>' Corrected Exh RMP__(MGW-1)'!Q80/1000000</f>
        <v>1.2875028809188709</v>
      </c>
      <c r="C2" s="90">
        <v>52877.29571235014</v>
      </c>
      <c r="D2" s="87">
        <f>B2/C2*1000000</f>
        <v>24.348879109151543</v>
      </c>
    </row>
    <row r="3" spans="1:5">
      <c r="A3" s="86" t="s">
        <v>109</v>
      </c>
      <c r="B3" s="88">
        <f>('Exh RMP__(MGW1R) - VOM Impact'!Q80-' Corrected Exh RMP__(MGW-1)'!Q80)/1000000</f>
        <v>2.4509181538419564E-2</v>
      </c>
      <c r="C3" s="90">
        <v>52877.29571235014</v>
      </c>
      <c r="D3" s="87">
        <f>B3/C3*1000000</f>
        <v>0.46351049553948998</v>
      </c>
    </row>
    <row r="4" spans="1:5">
      <c r="A4" s="86" t="s">
        <v>110</v>
      </c>
      <c r="B4" s="89">
        <f>B5-B3-B2</f>
        <v>0.12519031993377983</v>
      </c>
      <c r="C4" s="90">
        <v>52877.29571235014</v>
      </c>
      <c r="D4" s="87">
        <f>B4/C4*1000000</f>
        <v>2.3675628310269299</v>
      </c>
    </row>
    <row r="5" spans="1:5">
      <c r="A5" s="86" t="s">
        <v>107</v>
      </c>
      <c r="B5" s="88">
        <f>'Exh RMP__(MGW1R)'!Q80/1000000</f>
        <v>1.4372023823910702</v>
      </c>
      <c r="C5" s="90">
        <v>52877.29571235014</v>
      </c>
      <c r="D5" s="87">
        <f>B5/C5*1000000</f>
        <v>27.179952435717961</v>
      </c>
      <c r="E5" s="89"/>
    </row>
    <row r="7" spans="1:5">
      <c r="B7" s="8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L85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7" sqref="A7"/>
      <selection pane="bottomRight"/>
    </sheetView>
  </sheetViews>
  <sheetFormatPr defaultRowHeight="12.75"/>
  <cols>
    <col min="1" max="1" width="14.42578125" style="3" customWidth="1"/>
    <col min="2" max="2" width="41.7109375" style="3" customWidth="1"/>
    <col min="3" max="3" width="32.7109375" style="3" customWidth="1"/>
    <col min="4" max="4" width="16.42578125" style="5" bestFit="1" customWidth="1"/>
    <col min="5" max="5" width="14" style="3" customWidth="1"/>
    <col min="6" max="8" width="11.5703125" style="3" bestFit="1" customWidth="1"/>
    <col min="9" max="9" width="10.7109375" style="3" customWidth="1"/>
    <col min="10" max="10" width="12" style="3" bestFit="1" customWidth="1"/>
    <col min="11" max="11" width="12.85546875" style="3" bestFit="1" customWidth="1"/>
    <col min="12" max="12" width="12" style="3" bestFit="1" customWidth="1"/>
    <col min="13" max="14" width="12.42578125" style="3" bestFit="1" customWidth="1"/>
    <col min="15" max="15" width="11.5703125" style="3" customWidth="1"/>
    <col min="16" max="16" width="14.85546875" style="3" customWidth="1"/>
    <col min="17" max="17" width="14.28515625" style="3" customWidth="1"/>
    <col min="18" max="18" width="5.28515625" style="3" customWidth="1"/>
    <col min="19" max="19" width="8.5703125" style="3" customWidth="1"/>
    <col min="20" max="20" width="30.7109375" style="3" customWidth="1"/>
    <col min="21" max="16384" width="9.140625" style="3"/>
  </cols>
  <sheetData>
    <row r="1" spans="1:23">
      <c r="A1" s="70" t="s">
        <v>97</v>
      </c>
      <c r="B1" s="71"/>
      <c r="C1" s="71"/>
      <c r="D1" s="72"/>
      <c r="S1" s="68"/>
      <c r="T1" s="12"/>
    </row>
    <row r="2" spans="1:23" ht="15.75">
      <c r="A2" s="4" t="s">
        <v>37</v>
      </c>
      <c r="B2" s="1"/>
      <c r="C2" s="1"/>
      <c r="D2" s="18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S2" s="4"/>
      <c r="T2" s="1"/>
    </row>
    <row r="3" spans="1:23" ht="15.75">
      <c r="A3" s="4" t="s">
        <v>38</v>
      </c>
      <c r="B3" s="1"/>
      <c r="C3" s="1"/>
      <c r="D3" s="18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S3" s="4"/>
      <c r="T3" s="1"/>
    </row>
    <row r="4" spans="1:23" ht="15.75">
      <c r="B4" s="1"/>
      <c r="C4" s="1"/>
      <c r="D4" s="18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T4" s="1"/>
    </row>
    <row r="6" spans="1:23" ht="48.75" customHeight="1">
      <c r="A6" s="73" t="s">
        <v>80</v>
      </c>
      <c r="C6" s="74" t="s">
        <v>81</v>
      </c>
      <c r="D6" s="5" t="s">
        <v>12</v>
      </c>
      <c r="E6" s="41">
        <v>42005</v>
      </c>
      <c r="F6" s="41">
        <v>42036</v>
      </c>
      <c r="G6" s="41">
        <v>42064</v>
      </c>
      <c r="H6" s="41">
        <v>42095</v>
      </c>
      <c r="I6" s="41">
        <v>42125</v>
      </c>
      <c r="J6" s="41">
        <v>42156</v>
      </c>
      <c r="K6" s="41">
        <v>42186</v>
      </c>
      <c r="L6" s="41">
        <v>42217</v>
      </c>
      <c r="M6" s="41">
        <v>42248</v>
      </c>
      <c r="N6" s="41">
        <v>42278</v>
      </c>
      <c r="O6" s="41">
        <v>42309</v>
      </c>
      <c r="P6" s="41">
        <v>42339</v>
      </c>
      <c r="Q6" s="41" t="s">
        <v>33</v>
      </c>
      <c r="R6" s="4"/>
      <c r="S6" s="26" t="s">
        <v>82</v>
      </c>
      <c r="T6" s="69" t="s">
        <v>96</v>
      </c>
      <c r="U6"/>
      <c r="V6"/>
      <c r="W6"/>
    </row>
    <row r="7" spans="1:23" s="12" customFormat="1" ht="15.75" customHeight="1">
      <c r="A7" s="26"/>
      <c r="B7" s="63" t="s">
        <v>39</v>
      </c>
      <c r="C7" s="63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S7" s="26"/>
      <c r="T7" s="61"/>
      <c r="U7" s="30"/>
      <c r="V7" s="30"/>
      <c r="W7" s="30"/>
    </row>
    <row r="8" spans="1:23" ht="15">
      <c r="B8" s="4" t="s">
        <v>0</v>
      </c>
      <c r="C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T8" s="4"/>
      <c r="U8"/>
      <c r="V8"/>
      <c r="W8"/>
    </row>
    <row r="9" spans="1:23" ht="15">
      <c r="A9" s="3">
        <v>1</v>
      </c>
      <c r="B9" s="6" t="s">
        <v>1</v>
      </c>
      <c r="C9" s="24"/>
      <c r="D9" s="19" t="s">
        <v>14</v>
      </c>
      <c r="E9" s="7">
        <v>5868.8587127253413</v>
      </c>
      <c r="F9" s="7">
        <v>8209.3400000035763</v>
      </c>
      <c r="G9" s="7">
        <v>12076.19999999553</v>
      </c>
      <c r="H9" s="7">
        <v>47323.79999999702</v>
      </c>
      <c r="I9" s="7">
        <v>36867.5</v>
      </c>
      <c r="J9" s="7">
        <v>39515.423231013119</v>
      </c>
      <c r="K9" s="7">
        <v>157538.02663911134</v>
      </c>
      <c r="L9" s="7">
        <v>145565.5</v>
      </c>
      <c r="M9" s="7">
        <v>86041.20000000298</v>
      </c>
      <c r="N9" s="7">
        <v>54967.89999999851</v>
      </c>
      <c r="O9" s="7">
        <v>26774.640000000596</v>
      </c>
      <c r="P9" s="7">
        <v>25896.099999997765</v>
      </c>
      <c r="Q9" s="7"/>
      <c r="R9" s="21"/>
      <c r="S9" s="3">
        <v>1</v>
      </c>
      <c r="T9" s="24"/>
      <c r="U9"/>
      <c r="V9"/>
      <c r="W9"/>
    </row>
    <row r="10" spans="1:23" ht="15">
      <c r="A10" s="3">
        <f>A9+1</f>
        <v>2</v>
      </c>
      <c r="B10" s="6" t="s">
        <v>2</v>
      </c>
      <c r="C10" s="24"/>
      <c r="D10" s="19" t="s">
        <v>14</v>
      </c>
      <c r="E10" s="7">
        <v>26883.93540818058</v>
      </c>
      <c r="F10" s="7">
        <v>30677.874542495236</v>
      </c>
      <c r="G10" s="7">
        <v>40648.745506282896</v>
      </c>
      <c r="H10" s="7">
        <v>32243.662887739018</v>
      </c>
      <c r="I10" s="7">
        <v>34334.308116203174</v>
      </c>
      <c r="J10" s="7">
        <v>103092.47002008185</v>
      </c>
      <c r="K10" s="7">
        <v>64496.834734173259</v>
      </c>
      <c r="L10" s="7">
        <v>72273.830092964694</v>
      </c>
      <c r="M10" s="7">
        <v>8421.7599636148661</v>
      </c>
      <c r="N10" s="7">
        <v>17316.678225629032</v>
      </c>
      <c r="O10" s="7">
        <v>14226.281832214445</v>
      </c>
      <c r="P10" s="7">
        <v>5025.4066476896405</v>
      </c>
      <c r="Q10" s="7"/>
      <c r="R10" s="21"/>
      <c r="S10" s="3">
        <f>S9+1</f>
        <v>2</v>
      </c>
      <c r="T10" s="24"/>
      <c r="U10"/>
      <c r="V10"/>
      <c r="W10"/>
    </row>
    <row r="11" spans="1:23" ht="15">
      <c r="A11" s="3">
        <f>A10+1</f>
        <v>3</v>
      </c>
      <c r="B11" s="6" t="s">
        <v>3</v>
      </c>
      <c r="C11" s="24"/>
      <c r="D11" s="19" t="s">
        <v>14</v>
      </c>
      <c r="E11" s="7">
        <v>11650.186599999666</v>
      </c>
      <c r="F11" s="7">
        <v>20859.252399995923</v>
      </c>
      <c r="G11" s="7">
        <v>35924.154399991035</v>
      </c>
      <c r="H11" s="7">
        <v>20318.949549995363</v>
      </c>
      <c r="I11" s="7">
        <v>38665.811700001359</v>
      </c>
      <c r="J11" s="7">
        <v>30063.042909994721</v>
      </c>
      <c r="K11" s="7">
        <v>9019.9054999947548</v>
      </c>
      <c r="L11" s="7">
        <v>10100.293050006032</v>
      </c>
      <c r="M11" s="7">
        <v>67054.234199985862</v>
      </c>
      <c r="N11" s="7">
        <v>60741.566899999976</v>
      </c>
      <c r="O11" s="7">
        <v>43064.609329998493</v>
      </c>
      <c r="P11" s="7">
        <v>21920.310409992933</v>
      </c>
      <c r="Q11" s="7"/>
      <c r="R11" s="21"/>
      <c r="S11" s="3">
        <f>S10+1</f>
        <v>3</v>
      </c>
      <c r="T11" s="24"/>
      <c r="U11"/>
      <c r="V11"/>
      <c r="W11"/>
    </row>
    <row r="12" spans="1:23" ht="15">
      <c r="A12" s="3">
        <f>A11+1</f>
        <v>4</v>
      </c>
      <c r="B12" s="6" t="s">
        <v>4</v>
      </c>
      <c r="C12" s="24"/>
      <c r="D12" s="19" t="s">
        <v>14</v>
      </c>
      <c r="E12" s="42">
        <v>937.13819999620318</v>
      </c>
      <c r="F12" s="42">
        <v>2483.1915000006557</v>
      </c>
      <c r="G12" s="42">
        <v>5366.1976400017738</v>
      </c>
      <c r="H12" s="42">
        <v>2797.0351999998093</v>
      </c>
      <c r="I12" s="42">
        <v>3705.6892499960959</v>
      </c>
      <c r="J12" s="42">
        <v>23.506130002439022</v>
      </c>
      <c r="K12" s="42">
        <v>2319.4803099967539</v>
      </c>
      <c r="L12" s="42">
        <v>26.221179999411106</v>
      </c>
      <c r="M12" s="42">
        <v>-281.58155000209808</v>
      </c>
      <c r="N12" s="42">
        <v>2178.4986299984157</v>
      </c>
      <c r="O12" s="42">
        <v>5643.0865800008178</v>
      </c>
      <c r="P12" s="42">
        <v>-641.70789999887347</v>
      </c>
      <c r="Q12" s="51"/>
      <c r="R12" s="21"/>
      <c r="S12" s="3">
        <f>S11+1</f>
        <v>4</v>
      </c>
      <c r="T12" s="24"/>
      <c r="U12"/>
      <c r="V12"/>
      <c r="W12"/>
    </row>
    <row r="13" spans="1:23" ht="15">
      <c r="A13" s="3">
        <f>A12+1</f>
        <v>5</v>
      </c>
      <c r="B13" s="6" t="s">
        <v>26</v>
      </c>
      <c r="C13" s="24" t="str">
        <f>"∑ Lines "&amp;$A$9&amp;":"&amp;$A$12&amp;""</f>
        <v>∑ Lines 1:4</v>
      </c>
      <c r="D13" s="19" t="s">
        <v>14</v>
      </c>
      <c r="E13" s="7">
        <f t="shared" ref="E13:P13" si="0">SUM(E9:E12)</f>
        <v>45340.11892090179</v>
      </c>
      <c r="F13" s="7">
        <f t="shared" si="0"/>
        <v>62229.658442495391</v>
      </c>
      <c r="G13" s="7">
        <f t="shared" si="0"/>
        <v>94015.297546271235</v>
      </c>
      <c r="H13" s="7">
        <f t="shared" si="0"/>
        <v>102683.44763773121</v>
      </c>
      <c r="I13" s="7">
        <f t="shared" si="0"/>
        <v>113573.30906620063</v>
      </c>
      <c r="J13" s="7">
        <f t="shared" si="0"/>
        <v>172694.44229109213</v>
      </c>
      <c r="K13" s="7">
        <f t="shared" si="0"/>
        <v>233374.24718327611</v>
      </c>
      <c r="L13" s="7">
        <f t="shared" si="0"/>
        <v>227965.84432297014</v>
      </c>
      <c r="M13" s="7">
        <f t="shared" si="0"/>
        <v>161235.61261360161</v>
      </c>
      <c r="N13" s="7">
        <f t="shared" si="0"/>
        <v>135204.64375562593</v>
      </c>
      <c r="O13" s="7">
        <f t="shared" si="0"/>
        <v>89708.617742214352</v>
      </c>
      <c r="P13" s="7">
        <f t="shared" si="0"/>
        <v>52200.109157681465</v>
      </c>
      <c r="Q13" s="7"/>
      <c r="R13" s="21"/>
      <c r="S13" s="3">
        <f>S12+1</f>
        <v>5</v>
      </c>
      <c r="T13" s="24" t="s">
        <v>95</v>
      </c>
      <c r="U13"/>
      <c r="V13"/>
      <c r="W13"/>
    </row>
    <row r="14" spans="1:23" ht="15"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  <c r="L14" s="8" t="s">
        <v>11</v>
      </c>
      <c r="M14" s="8" t="s">
        <v>11</v>
      </c>
      <c r="N14" s="8" t="s">
        <v>11</v>
      </c>
      <c r="O14" s="8" t="s">
        <v>11</v>
      </c>
      <c r="P14" s="8" t="s">
        <v>11</v>
      </c>
      <c r="Q14" s="8"/>
      <c r="R14" s="21"/>
      <c r="U14"/>
      <c r="V14"/>
      <c r="W14"/>
    </row>
    <row r="15" spans="1:23" ht="15" customHeight="1">
      <c r="B15" s="64" t="s">
        <v>40</v>
      </c>
      <c r="C15" s="64"/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  <c r="J15" s="9" t="s">
        <v>11</v>
      </c>
      <c r="K15" s="9" t="s">
        <v>11</v>
      </c>
      <c r="L15" s="9" t="s">
        <v>11</v>
      </c>
      <c r="M15" s="9" t="s">
        <v>11</v>
      </c>
      <c r="N15" s="9" t="s">
        <v>11</v>
      </c>
      <c r="O15" s="9" t="s">
        <v>11</v>
      </c>
      <c r="P15" s="9" t="s">
        <v>11</v>
      </c>
      <c r="Q15" s="9"/>
      <c r="R15" s="21"/>
      <c r="T15" s="62"/>
      <c r="U15"/>
      <c r="V15"/>
      <c r="W15"/>
    </row>
    <row r="16" spans="1:23" ht="15">
      <c r="A16" s="3">
        <f>A13+1</f>
        <v>6</v>
      </c>
      <c r="B16" s="6" t="s">
        <v>1</v>
      </c>
      <c r="C16" s="24"/>
      <c r="D16" s="5" t="s">
        <v>16</v>
      </c>
      <c r="E16" s="10">
        <v>256.07099999999627</v>
      </c>
      <c r="F16" s="10">
        <v>411.08470000000671</v>
      </c>
      <c r="G16" s="10">
        <v>558.78600000008009</v>
      </c>
      <c r="H16" s="10">
        <v>2379.8149999999441</v>
      </c>
      <c r="I16" s="10">
        <v>1594.089999999851</v>
      </c>
      <c r="J16" s="10">
        <v>1489.8510000000242</v>
      </c>
      <c r="K16" s="10">
        <v>4492.7439999999478</v>
      </c>
      <c r="L16" s="10">
        <v>4044.6669999998994</v>
      </c>
      <c r="M16" s="10">
        <v>2957.4660000000149</v>
      </c>
      <c r="N16" s="10">
        <v>2136.7240000001621</v>
      </c>
      <c r="O16" s="10">
        <v>1066.9520000000484</v>
      </c>
      <c r="P16" s="10">
        <v>1082.3530000001192</v>
      </c>
      <c r="Q16" s="55"/>
      <c r="R16" s="21"/>
      <c r="S16" s="3">
        <v>6</v>
      </c>
      <c r="T16" s="24"/>
      <c r="U16"/>
      <c r="V16"/>
      <c r="W16"/>
    </row>
    <row r="17" spans="1:23" ht="15">
      <c r="A17" s="3">
        <f>A16+1</f>
        <v>7</v>
      </c>
      <c r="B17" s="6" t="s">
        <v>2</v>
      </c>
      <c r="C17" s="24"/>
      <c r="D17" s="5" t="s">
        <v>16</v>
      </c>
      <c r="E17" s="10">
        <v>1177.409099999722</v>
      </c>
      <c r="F17" s="10">
        <v>1575.6526000001654</v>
      </c>
      <c r="G17" s="10">
        <v>2014.0920000004398</v>
      </c>
      <c r="H17" s="10">
        <v>1604.2068000002482</v>
      </c>
      <c r="I17" s="10">
        <v>1551.2663999999777</v>
      </c>
      <c r="J17" s="10">
        <v>3786.0816000000477</v>
      </c>
      <c r="K17" s="10">
        <v>1746.7885319999191</v>
      </c>
      <c r="L17" s="10">
        <v>1990.4065000000874</v>
      </c>
      <c r="M17" s="10">
        <v>331.62029999993774</v>
      </c>
      <c r="N17" s="10">
        <v>658.36990000029073</v>
      </c>
      <c r="O17" s="10">
        <v>579.17584999991595</v>
      </c>
      <c r="P17" s="10">
        <v>217.61214000019254</v>
      </c>
      <c r="Q17" s="55"/>
      <c r="R17" s="21"/>
      <c r="S17" s="3">
        <v>7</v>
      </c>
      <c r="T17" s="24"/>
      <c r="U17"/>
      <c r="V17"/>
      <c r="W17"/>
    </row>
    <row r="18" spans="1:23" ht="15">
      <c r="A18" s="3">
        <f>A17+1</f>
        <v>8</v>
      </c>
      <c r="B18" s="6" t="s">
        <v>5</v>
      </c>
      <c r="C18" s="24"/>
      <c r="D18" s="5" t="s">
        <v>16</v>
      </c>
      <c r="E18" s="10">
        <v>510.3111860002391</v>
      </c>
      <c r="F18" s="10">
        <v>1045.5639019999653</v>
      </c>
      <c r="G18" s="10">
        <v>1780.7810180005617</v>
      </c>
      <c r="H18" s="10">
        <v>1018.8248189995065</v>
      </c>
      <c r="I18" s="10">
        <v>1807.6834410000592</v>
      </c>
      <c r="J18" s="10">
        <v>1370.1490719998255</v>
      </c>
      <c r="K18" s="10">
        <v>357.62766599934548</v>
      </c>
      <c r="L18" s="10">
        <v>435.87015000032261</v>
      </c>
      <c r="M18" s="10">
        <v>2905.7348620002158</v>
      </c>
      <c r="N18" s="10">
        <v>2692.642390999943</v>
      </c>
      <c r="O18" s="10">
        <v>1989.9048539996147</v>
      </c>
      <c r="P18" s="10">
        <v>984.71467599924654</v>
      </c>
      <c r="Q18" s="55"/>
      <c r="R18" s="21"/>
      <c r="S18" s="3">
        <v>8</v>
      </c>
      <c r="T18" s="24"/>
      <c r="U18"/>
      <c r="V18"/>
      <c r="W18"/>
    </row>
    <row r="19" spans="1:23" ht="15">
      <c r="A19" s="3">
        <f>A18+1</f>
        <v>9</v>
      </c>
      <c r="B19" s="6" t="s">
        <v>6</v>
      </c>
      <c r="C19" s="24"/>
      <c r="D19" s="5" t="s">
        <v>16</v>
      </c>
      <c r="E19" s="10">
        <v>45.252685000072233</v>
      </c>
      <c r="F19" s="10">
        <v>133.96688700001687</v>
      </c>
      <c r="G19" s="10">
        <v>288.79230299999472</v>
      </c>
      <c r="H19" s="10">
        <v>223.8515180000104</v>
      </c>
      <c r="I19" s="10">
        <v>162.38504400011152</v>
      </c>
      <c r="J19" s="10">
        <v>-47.29881800012663</v>
      </c>
      <c r="K19" s="10">
        <v>67.981062999926507</v>
      </c>
      <c r="L19" s="10">
        <v>-37.724876000080258</v>
      </c>
      <c r="M19" s="10">
        <v>-24.373628999805078</v>
      </c>
      <c r="N19" s="10">
        <v>154.77444600011222</v>
      </c>
      <c r="O19" s="10">
        <v>254.78429600014351</v>
      </c>
      <c r="P19" s="10">
        <v>-40.527037999941967</v>
      </c>
      <c r="Q19" s="55"/>
      <c r="R19" s="21"/>
      <c r="S19" s="3">
        <v>9</v>
      </c>
      <c r="T19" s="24"/>
      <c r="U19"/>
      <c r="V19"/>
      <c r="W19"/>
    </row>
    <row r="20" spans="1:23" ht="15">
      <c r="A20" s="3">
        <f>A19+1</f>
        <v>10</v>
      </c>
      <c r="B20" s="6" t="s">
        <v>32</v>
      </c>
      <c r="C20" s="24" t="str">
        <f>"∑ Lines "&amp;$A$16&amp;":"&amp;$A$19&amp;""</f>
        <v>∑ Lines 6:9</v>
      </c>
      <c r="D20" s="5" t="s">
        <v>16</v>
      </c>
      <c r="E20" s="56">
        <f t="shared" ref="E20:P20" si="1">SUM(E16,E17:E19)</f>
        <v>1989.0439710000296</v>
      </c>
      <c r="F20" s="56">
        <f t="shared" si="1"/>
        <v>3166.2680890001543</v>
      </c>
      <c r="G20" s="56">
        <f t="shared" si="1"/>
        <v>4642.4513210010764</v>
      </c>
      <c r="H20" s="56">
        <f t="shared" si="1"/>
        <v>5226.6981369997093</v>
      </c>
      <c r="I20" s="56">
        <f t="shared" si="1"/>
        <v>5115.4248849999994</v>
      </c>
      <c r="J20" s="56">
        <f t="shared" si="1"/>
        <v>6598.7828539997709</v>
      </c>
      <c r="K20" s="56">
        <f t="shared" si="1"/>
        <v>6665.1412609991385</v>
      </c>
      <c r="L20" s="56">
        <f t="shared" si="1"/>
        <v>6433.2187740002291</v>
      </c>
      <c r="M20" s="56">
        <f t="shared" si="1"/>
        <v>6170.4475330003634</v>
      </c>
      <c r="N20" s="56">
        <f t="shared" si="1"/>
        <v>5642.510737000508</v>
      </c>
      <c r="O20" s="56">
        <f t="shared" si="1"/>
        <v>3890.8169999997226</v>
      </c>
      <c r="P20" s="56">
        <f t="shared" si="1"/>
        <v>2244.1527779996163</v>
      </c>
      <c r="Q20" s="56">
        <f>SUM(E20:P20)</f>
        <v>57784.957340000321</v>
      </c>
      <c r="R20" s="22"/>
      <c r="S20" s="3">
        <v>10</v>
      </c>
      <c r="T20" s="24" t="str">
        <f>"∑ Lines "&amp;$A$16&amp;":"&amp;$A$19&amp;""</f>
        <v>∑ Lines 6:9</v>
      </c>
      <c r="U20"/>
      <c r="V20"/>
      <c r="W20"/>
    </row>
    <row r="21" spans="1:23" s="12" customFormat="1" ht="15">
      <c r="D21" s="20"/>
      <c r="E21" s="39"/>
      <c r="F21" s="13" t="s">
        <v>11</v>
      </c>
      <c r="G21" s="13" t="s">
        <v>11</v>
      </c>
      <c r="H21" s="13" t="s">
        <v>11</v>
      </c>
      <c r="I21" s="13" t="s">
        <v>11</v>
      </c>
      <c r="J21" s="13" t="s">
        <v>11</v>
      </c>
      <c r="K21" s="13" t="s">
        <v>11</v>
      </c>
      <c r="L21" s="13" t="s">
        <v>11</v>
      </c>
      <c r="M21" s="13" t="s">
        <v>11</v>
      </c>
      <c r="N21" s="13" t="s">
        <v>11</v>
      </c>
      <c r="O21" s="13" t="s">
        <v>11</v>
      </c>
      <c r="P21" s="13" t="s">
        <v>11</v>
      </c>
      <c r="Q21" s="13"/>
      <c r="R21" s="23"/>
      <c r="U21"/>
      <c r="V21"/>
      <c r="W21"/>
    </row>
    <row r="22" spans="1:23" ht="15" customHeight="1">
      <c r="B22" s="65" t="s">
        <v>49</v>
      </c>
      <c r="C22" s="65"/>
      <c r="E22" s="9"/>
      <c r="F22" s="9" t="s">
        <v>11</v>
      </c>
      <c r="G22" s="9" t="s">
        <v>11</v>
      </c>
      <c r="H22" s="9" t="s">
        <v>11</v>
      </c>
      <c r="I22" s="9" t="s">
        <v>11</v>
      </c>
      <c r="J22" s="9" t="s">
        <v>11</v>
      </c>
      <c r="K22" s="9" t="s">
        <v>11</v>
      </c>
      <c r="L22" s="9" t="s">
        <v>11</v>
      </c>
      <c r="M22" s="9" t="s">
        <v>11</v>
      </c>
      <c r="N22" s="9" t="s">
        <v>11</v>
      </c>
      <c r="O22" s="9" t="s">
        <v>11</v>
      </c>
      <c r="P22" s="9" t="s">
        <v>11</v>
      </c>
      <c r="Q22" s="9"/>
      <c r="R22" s="21"/>
      <c r="T22" s="60"/>
      <c r="U22"/>
      <c r="V22"/>
      <c r="W22"/>
    </row>
    <row r="23" spans="1:23" ht="15">
      <c r="A23" s="3">
        <f>A20+1</f>
        <v>11</v>
      </c>
      <c r="B23" s="6" t="s">
        <v>1</v>
      </c>
      <c r="C23" s="24" t="s">
        <v>19</v>
      </c>
      <c r="D23" s="19" t="s">
        <v>13</v>
      </c>
      <c r="E23" s="43">
        <f t="shared" ref="E23:P27" si="2">IF(E16&lt;&gt;0,E9/E16,0)</f>
        <v>22.91887294041663</v>
      </c>
      <c r="F23" s="43">
        <f t="shared" si="2"/>
        <v>19.969947799087251</v>
      </c>
      <c r="G23" s="43">
        <f t="shared" si="2"/>
        <v>21.611493487656812</v>
      </c>
      <c r="H23" s="43">
        <f t="shared" si="2"/>
        <v>19.885495301104552</v>
      </c>
      <c r="I23" s="43">
        <f t="shared" si="2"/>
        <v>23.127615128382619</v>
      </c>
      <c r="J23" s="43">
        <f t="shared" si="2"/>
        <v>26.523070582905589</v>
      </c>
      <c r="K23" s="43">
        <f t="shared" si="2"/>
        <v>35.064990713718203</v>
      </c>
      <c r="L23" s="43">
        <f t="shared" si="2"/>
        <v>35.989489369583112</v>
      </c>
      <c r="M23" s="43">
        <f t="shared" si="2"/>
        <v>29.092878836139636</v>
      </c>
      <c r="N23" s="43">
        <f t="shared" si="2"/>
        <v>25.725315950957793</v>
      </c>
      <c r="O23" s="43">
        <f t="shared" si="2"/>
        <v>25.094512217981109</v>
      </c>
      <c r="P23" s="43">
        <f t="shared" si="2"/>
        <v>23.925743264900557</v>
      </c>
      <c r="Q23" s="43"/>
      <c r="R23" s="21"/>
      <c r="S23" s="3">
        <v>11</v>
      </c>
      <c r="T23" s="24" t="s">
        <v>19</v>
      </c>
      <c r="U23"/>
      <c r="V23"/>
      <c r="W23"/>
    </row>
    <row r="24" spans="1:23" ht="15">
      <c r="A24" s="3">
        <f>A23+1</f>
        <v>12</v>
      </c>
      <c r="B24" s="6" t="s">
        <v>2</v>
      </c>
      <c r="C24" s="24" t="s">
        <v>20</v>
      </c>
      <c r="D24" s="19" t="s">
        <v>13</v>
      </c>
      <c r="E24" s="43">
        <f t="shared" si="2"/>
        <v>22.83313030975124</v>
      </c>
      <c r="F24" s="43">
        <f t="shared" si="2"/>
        <v>19.469948224939948</v>
      </c>
      <c r="G24" s="43">
        <f t="shared" si="2"/>
        <v>20.182169189031097</v>
      </c>
      <c r="H24" s="43">
        <f t="shared" si="2"/>
        <v>20.099442844734249</v>
      </c>
      <c r="I24" s="43">
        <f t="shared" si="2"/>
        <v>22.13308308373318</v>
      </c>
      <c r="J24" s="43">
        <f t="shared" si="2"/>
        <v>27.229331248455011</v>
      </c>
      <c r="K24" s="43">
        <f t="shared" si="2"/>
        <v>36.923092608313645</v>
      </c>
      <c r="L24" s="43">
        <f t="shared" si="2"/>
        <v>36.311090268727277</v>
      </c>
      <c r="M24" s="43">
        <f t="shared" si="2"/>
        <v>25.395791402445649</v>
      </c>
      <c r="N24" s="43">
        <f t="shared" si="2"/>
        <v>26.302354080314707</v>
      </c>
      <c r="O24" s="43">
        <f t="shared" si="2"/>
        <v>24.562974841261958</v>
      </c>
      <c r="P24" s="43">
        <f t="shared" si="2"/>
        <v>23.093411276067567</v>
      </c>
      <c r="Q24" s="43"/>
      <c r="R24" s="21"/>
      <c r="S24" s="3">
        <v>12</v>
      </c>
      <c r="T24" s="24" t="s">
        <v>20</v>
      </c>
      <c r="U24"/>
      <c r="V24"/>
      <c r="W24"/>
    </row>
    <row r="25" spans="1:23" ht="15">
      <c r="A25" s="3">
        <f>A24+1</f>
        <v>13</v>
      </c>
      <c r="B25" s="6" t="s">
        <v>3</v>
      </c>
      <c r="C25" s="24" t="s">
        <v>21</v>
      </c>
      <c r="D25" s="19" t="s">
        <v>13</v>
      </c>
      <c r="E25" s="43">
        <f t="shared" si="2"/>
        <v>22.8295732478696</v>
      </c>
      <c r="F25" s="43">
        <f t="shared" si="2"/>
        <v>19.950241549173736</v>
      </c>
      <c r="G25" s="43">
        <f t="shared" si="2"/>
        <v>20.173257709320271</v>
      </c>
      <c r="H25" s="43">
        <f t="shared" si="2"/>
        <v>19.943516462377428</v>
      </c>
      <c r="I25" s="43">
        <f t="shared" si="2"/>
        <v>21.389702877739694</v>
      </c>
      <c r="J25" s="43">
        <f t="shared" si="2"/>
        <v>21.941439456741499</v>
      </c>
      <c r="K25" s="43">
        <f t="shared" si="2"/>
        <v>25.221498104151884</v>
      </c>
      <c r="L25" s="43">
        <f t="shared" si="2"/>
        <v>23.172711070025226</v>
      </c>
      <c r="M25" s="43">
        <f t="shared" si="2"/>
        <v>23.076515024439583</v>
      </c>
      <c r="N25" s="43">
        <f t="shared" si="2"/>
        <v>22.558349041456975</v>
      </c>
      <c r="O25" s="43">
        <f t="shared" si="2"/>
        <v>21.641541927716123</v>
      </c>
      <c r="P25" s="43">
        <f t="shared" si="2"/>
        <v>22.260570441634918</v>
      </c>
      <c r="Q25" s="43"/>
      <c r="R25" s="21"/>
      <c r="S25" s="3">
        <v>13</v>
      </c>
      <c r="T25" s="24" t="s">
        <v>21</v>
      </c>
      <c r="U25"/>
      <c r="V25"/>
      <c r="W25"/>
    </row>
    <row r="26" spans="1:23" ht="15">
      <c r="A26" s="3">
        <f>A25+1</f>
        <v>14</v>
      </c>
      <c r="B26" s="6" t="s">
        <v>4</v>
      </c>
      <c r="C26" s="24" t="s">
        <v>22</v>
      </c>
      <c r="D26" s="19" t="s">
        <v>13</v>
      </c>
      <c r="E26" s="43">
        <f t="shared" si="2"/>
        <v>20.70900765324107</v>
      </c>
      <c r="F26" s="43">
        <f t="shared" si="2"/>
        <v>18.535860283148498</v>
      </c>
      <c r="G26" s="43">
        <f t="shared" si="2"/>
        <v>18.58151198718711</v>
      </c>
      <c r="H26" s="43">
        <f t="shared" si="2"/>
        <v>12.495046828316257</v>
      </c>
      <c r="I26" s="43">
        <f t="shared" si="2"/>
        <v>22.820385170407388</v>
      </c>
      <c r="J26" s="43">
        <f t="shared" si="2"/>
        <v>-0.49697077001746831</v>
      </c>
      <c r="K26" s="43">
        <f t="shared" si="2"/>
        <v>34.11950633957079</v>
      </c>
      <c r="L26" s="43">
        <f t="shared" si="2"/>
        <v>-0.69506338468429485</v>
      </c>
      <c r="M26" s="43">
        <f t="shared" si="2"/>
        <v>11.552713385616478</v>
      </c>
      <c r="N26" s="43">
        <f t="shared" si="2"/>
        <v>14.075312083474271</v>
      </c>
      <c r="O26" s="43">
        <f t="shared" si="2"/>
        <v>22.148486655541905</v>
      </c>
      <c r="P26" s="43">
        <f t="shared" si="2"/>
        <v>15.834068603774901</v>
      </c>
      <c r="Q26" s="43"/>
      <c r="R26" s="21"/>
      <c r="S26" s="3">
        <v>14</v>
      </c>
      <c r="T26" s="24" t="s">
        <v>22</v>
      </c>
      <c r="U26"/>
      <c r="V26"/>
      <c r="W26"/>
    </row>
    <row r="27" spans="1:23">
      <c r="A27" s="3">
        <f>A26+1</f>
        <v>15</v>
      </c>
      <c r="B27" s="15" t="s">
        <v>27</v>
      </c>
      <c r="C27" s="24" t="s">
        <v>23</v>
      </c>
      <c r="D27" s="19" t="s">
        <v>13</v>
      </c>
      <c r="E27" s="48">
        <f t="shared" si="2"/>
        <v>22.794930419816804</v>
      </c>
      <c r="F27" s="48">
        <f t="shared" si="2"/>
        <v>19.653944862939987</v>
      </c>
      <c r="G27" s="48">
        <f t="shared" si="2"/>
        <v>20.251218816441614</v>
      </c>
      <c r="H27" s="48">
        <f t="shared" si="2"/>
        <v>19.645949497415355</v>
      </c>
      <c r="I27" s="48">
        <f t="shared" si="2"/>
        <v>22.202126239646784</v>
      </c>
      <c r="J27" s="48">
        <f t="shared" si="2"/>
        <v>26.170650877898719</v>
      </c>
      <c r="K27" s="48">
        <f t="shared" si="2"/>
        <v>35.014148694620786</v>
      </c>
      <c r="L27" s="48">
        <f t="shared" si="2"/>
        <v>35.435736344657073</v>
      </c>
      <c r="M27" s="48">
        <f t="shared" si="2"/>
        <v>26.130294723566223</v>
      </c>
      <c r="N27" s="48">
        <f t="shared" si="2"/>
        <v>23.961787590234895</v>
      </c>
      <c r="O27" s="48">
        <f t="shared" si="2"/>
        <v>23.056498864434062</v>
      </c>
      <c r="P27" s="48">
        <f t="shared" si="2"/>
        <v>23.26049708799745</v>
      </c>
      <c r="Q27" s="52"/>
      <c r="R27" s="21"/>
      <c r="S27" s="3">
        <v>15</v>
      </c>
      <c r="T27" s="24" t="s">
        <v>23</v>
      </c>
    </row>
    <row r="28" spans="1:23">
      <c r="B28" s="15"/>
      <c r="C28" s="15"/>
      <c r="D28" s="1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1"/>
      <c r="T28" s="15"/>
    </row>
    <row r="29" spans="1:23" ht="15" customHeight="1">
      <c r="B29" s="64" t="s">
        <v>43</v>
      </c>
      <c r="C29" s="64"/>
      <c r="D29" s="1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1"/>
      <c r="T29" s="62"/>
    </row>
    <row r="30" spans="1:23">
      <c r="A30" s="3">
        <f>A27+1</f>
        <v>16</v>
      </c>
      <c r="B30" s="6" t="s">
        <v>1</v>
      </c>
      <c r="C30" s="24" t="s">
        <v>44</v>
      </c>
      <c r="D30" s="19" t="s">
        <v>15</v>
      </c>
      <c r="E30" s="59">
        <f t="shared" ref="E30:P33" si="3">+E16/E$20</f>
        <v>0.12874074366050928</v>
      </c>
      <c r="F30" s="59">
        <f t="shared" si="3"/>
        <v>0.12983256263995613</v>
      </c>
      <c r="G30" s="59">
        <f t="shared" si="3"/>
        <v>0.120364428480337</v>
      </c>
      <c r="H30" s="59">
        <f t="shared" si="3"/>
        <v>0.45531900592331387</v>
      </c>
      <c r="I30" s="59">
        <f t="shared" si="3"/>
        <v>0.31162416335624704</v>
      </c>
      <c r="J30" s="59">
        <f t="shared" si="3"/>
        <v>0.22577663683795404</v>
      </c>
      <c r="K30" s="59">
        <f t="shared" si="3"/>
        <v>0.67406583357641592</v>
      </c>
      <c r="L30" s="59">
        <f t="shared" si="3"/>
        <v>0.62871591066456023</v>
      </c>
      <c r="M30" s="59">
        <f t="shared" si="3"/>
        <v>0.47929521873139647</v>
      </c>
      <c r="N30" s="59">
        <f t="shared" si="3"/>
        <v>0.37868319611493007</v>
      </c>
      <c r="O30" s="59">
        <f t="shared" si="3"/>
        <v>0.27422312588850223</v>
      </c>
      <c r="P30" s="59">
        <f t="shared" si="3"/>
        <v>0.48229916011551699</v>
      </c>
      <c r="Q30" s="49"/>
      <c r="R30" s="21"/>
      <c r="S30" s="3">
        <v>16</v>
      </c>
      <c r="T30" s="24" t="s">
        <v>44</v>
      </c>
    </row>
    <row r="31" spans="1:23">
      <c r="A31" s="3">
        <f>+A30+1</f>
        <v>17</v>
      </c>
      <c r="B31" s="6" t="s">
        <v>2</v>
      </c>
      <c r="C31" s="24" t="s">
        <v>45</v>
      </c>
      <c r="D31" s="19" t="s">
        <v>15</v>
      </c>
      <c r="E31" s="59">
        <f t="shared" si="3"/>
        <v>0.59194724559445366</v>
      </c>
      <c r="F31" s="59">
        <f t="shared" si="3"/>
        <v>0.49763714117389402</v>
      </c>
      <c r="G31" s="59">
        <f t="shared" si="3"/>
        <v>0.4338423519680828</v>
      </c>
      <c r="H31" s="59">
        <f t="shared" si="3"/>
        <v>0.30692547339669285</v>
      </c>
      <c r="I31" s="59">
        <f t="shared" si="3"/>
        <v>0.30325269843151609</v>
      </c>
      <c r="J31" s="59">
        <f t="shared" si="3"/>
        <v>0.57375453682419042</v>
      </c>
      <c r="K31" s="59">
        <f t="shared" si="3"/>
        <v>0.262078246146289</v>
      </c>
      <c r="L31" s="59">
        <f t="shared" si="3"/>
        <v>0.3093951208443726</v>
      </c>
      <c r="M31" s="59">
        <f t="shared" si="3"/>
        <v>5.3743314115611361E-2</v>
      </c>
      <c r="N31" s="59">
        <f t="shared" si="3"/>
        <v>0.11668030965064187</v>
      </c>
      <c r="O31" s="59">
        <f t="shared" si="3"/>
        <v>0.14885712949232957</v>
      </c>
      <c r="P31" s="59">
        <f t="shared" si="3"/>
        <v>9.6968505056133816E-2</v>
      </c>
      <c r="Q31" s="49"/>
      <c r="R31" s="21"/>
      <c r="S31" s="3">
        <v>17</v>
      </c>
      <c r="T31" s="24" t="s">
        <v>45</v>
      </c>
    </row>
    <row r="32" spans="1:23">
      <c r="A32" s="3">
        <f t="shared" ref="A32:A34" si="4">+A31+1</f>
        <v>18</v>
      </c>
      <c r="B32" s="6" t="s">
        <v>5</v>
      </c>
      <c r="C32" s="24" t="s">
        <v>24</v>
      </c>
      <c r="D32" s="19" t="s">
        <v>15</v>
      </c>
      <c r="E32" s="59">
        <f t="shared" si="3"/>
        <v>0.25656103808689079</v>
      </c>
      <c r="F32" s="59">
        <f t="shared" si="3"/>
        <v>0.33021963794927234</v>
      </c>
      <c r="G32" s="59">
        <f t="shared" si="3"/>
        <v>0.38358636308039146</v>
      </c>
      <c r="H32" s="59">
        <f t="shared" si="3"/>
        <v>0.19492704424371909</v>
      </c>
      <c r="I32" s="59">
        <f t="shared" si="3"/>
        <v>0.35337894341890225</v>
      </c>
      <c r="J32" s="59">
        <f t="shared" si="3"/>
        <v>0.20763663577281175</v>
      </c>
      <c r="K32" s="59">
        <f t="shared" si="3"/>
        <v>5.36564270725952E-2</v>
      </c>
      <c r="L32" s="59">
        <f t="shared" si="3"/>
        <v>6.7753043276234631E-2</v>
      </c>
      <c r="M32" s="59">
        <f t="shared" si="3"/>
        <v>0.47091152569727956</v>
      </c>
      <c r="N32" s="59">
        <f t="shared" si="3"/>
        <v>0.47720642751161513</v>
      </c>
      <c r="O32" s="59">
        <f t="shared" si="3"/>
        <v>0.51143624950743161</v>
      </c>
      <c r="P32" s="59">
        <f t="shared" si="3"/>
        <v>0.43879128268486134</v>
      </c>
      <c r="Q32" s="49"/>
      <c r="R32" s="21"/>
      <c r="S32" s="3">
        <v>18</v>
      </c>
      <c r="T32" s="24" t="s">
        <v>24</v>
      </c>
    </row>
    <row r="33" spans="1:38">
      <c r="A33" s="3">
        <f t="shared" si="4"/>
        <v>19</v>
      </c>
      <c r="B33" s="6" t="s">
        <v>6</v>
      </c>
      <c r="C33" s="24" t="s">
        <v>25</v>
      </c>
      <c r="D33" s="19" t="s">
        <v>15</v>
      </c>
      <c r="E33" s="59">
        <f t="shared" si="3"/>
        <v>2.2750972658146209E-2</v>
      </c>
      <c r="F33" s="59">
        <f t="shared" si="3"/>
        <v>4.2310658236877532E-2</v>
      </c>
      <c r="G33" s="59">
        <f t="shared" si="3"/>
        <v>6.220685647118878E-2</v>
      </c>
      <c r="H33" s="59">
        <f t="shared" si="3"/>
        <v>4.2828476436274215E-2</v>
      </c>
      <c r="I33" s="59">
        <f t="shared" si="3"/>
        <v>3.1744194793334658E-2</v>
      </c>
      <c r="J33" s="59">
        <f t="shared" si="3"/>
        <v>-7.1678094349561803E-3</v>
      </c>
      <c r="K33" s="59">
        <f t="shared" si="3"/>
        <v>1.0199493204700032E-2</v>
      </c>
      <c r="L33" s="59">
        <f t="shared" si="3"/>
        <v>-5.8640747851673967E-3</v>
      </c>
      <c r="M33" s="59">
        <f t="shared" si="3"/>
        <v>-3.950058544287381E-3</v>
      </c>
      <c r="N33" s="59">
        <f t="shared" si="3"/>
        <v>2.7430066722812917E-2</v>
      </c>
      <c r="O33" s="59">
        <f t="shared" si="3"/>
        <v>6.5483495111736609E-2</v>
      </c>
      <c r="P33" s="59">
        <f t="shared" si="3"/>
        <v>-1.8058947856512155E-2</v>
      </c>
      <c r="Q33" s="49"/>
      <c r="R33" s="21"/>
      <c r="S33" s="3">
        <v>19</v>
      </c>
      <c r="T33" s="24" t="s">
        <v>25</v>
      </c>
    </row>
    <row r="34" spans="1:38">
      <c r="A34" s="3">
        <f t="shared" si="4"/>
        <v>20</v>
      </c>
      <c r="B34" s="24" t="s">
        <v>33</v>
      </c>
      <c r="C34" s="24" t="str">
        <f>"∑ Lines "&amp;$A$30&amp;":"&amp;$A$33&amp;""</f>
        <v>∑ Lines 16:19</v>
      </c>
      <c r="D34" s="19" t="s">
        <v>15</v>
      </c>
      <c r="E34" s="46">
        <f t="shared" ref="E34:P34" si="5">SUM(E30:E33)</f>
        <v>0.99999999999999989</v>
      </c>
      <c r="F34" s="46">
        <f t="shared" si="5"/>
        <v>1</v>
      </c>
      <c r="G34" s="46">
        <f t="shared" si="5"/>
        <v>0.99999999999999989</v>
      </c>
      <c r="H34" s="46">
        <f t="shared" si="5"/>
        <v>1</v>
      </c>
      <c r="I34" s="46">
        <f t="shared" si="5"/>
        <v>1</v>
      </c>
      <c r="J34" s="46">
        <f t="shared" si="5"/>
        <v>0.99999999999999989</v>
      </c>
      <c r="K34" s="46">
        <f t="shared" si="5"/>
        <v>1.0000000000000002</v>
      </c>
      <c r="L34" s="46">
        <f t="shared" si="5"/>
        <v>1</v>
      </c>
      <c r="M34" s="46">
        <f t="shared" si="5"/>
        <v>0.99999999999999989</v>
      </c>
      <c r="N34" s="46">
        <f t="shared" si="5"/>
        <v>1</v>
      </c>
      <c r="O34" s="46">
        <f t="shared" si="5"/>
        <v>1</v>
      </c>
      <c r="P34" s="46">
        <f t="shared" si="5"/>
        <v>1.0000000000000002</v>
      </c>
      <c r="Q34" s="53"/>
      <c r="R34" s="21"/>
      <c r="S34" s="3">
        <v>20</v>
      </c>
      <c r="T34" s="24" t="str">
        <f>"∑ Lines "&amp;$A$30&amp;":"&amp;$A$33&amp;""</f>
        <v>∑ Lines 16:19</v>
      </c>
    </row>
    <row r="35" spans="1:38">
      <c r="D35" s="19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1"/>
    </row>
    <row r="36" spans="1:38" ht="15.75">
      <c r="B36" s="65" t="s">
        <v>36</v>
      </c>
      <c r="C36" s="65"/>
      <c r="D36" s="1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1"/>
      <c r="T36" s="60"/>
    </row>
    <row r="37" spans="1:38" ht="6" customHeight="1">
      <c r="B37" s="28"/>
      <c r="C37" s="28"/>
      <c r="D37" s="19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1"/>
      <c r="T37" s="28"/>
    </row>
    <row r="38" spans="1:38" s="12" customFormat="1" ht="15.75">
      <c r="B38" s="66" t="s">
        <v>46</v>
      </c>
      <c r="C38" s="60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3"/>
      <c r="T38" s="60"/>
    </row>
    <row r="39" spans="1:38">
      <c r="A39" s="71">
        <f>A34+1</f>
        <v>21</v>
      </c>
      <c r="B39" s="6" t="s">
        <v>41</v>
      </c>
      <c r="C39" s="24"/>
      <c r="D39" s="5" t="s">
        <v>16</v>
      </c>
      <c r="E39" s="16">
        <v>1697.08</v>
      </c>
      <c r="F39" s="16">
        <v>2637.59</v>
      </c>
      <c r="G39" s="16">
        <v>3889.85</v>
      </c>
      <c r="H39" s="16">
        <v>4492.8900000000003</v>
      </c>
      <c r="I39" s="16">
        <v>3967.98</v>
      </c>
      <c r="J39" s="16">
        <v>5673.44</v>
      </c>
      <c r="K39" s="16">
        <v>5561.87</v>
      </c>
      <c r="L39" s="16">
        <v>5422.9</v>
      </c>
      <c r="M39" s="16">
        <v>5055.16</v>
      </c>
      <c r="N39" s="16">
        <v>4916.8599999999997</v>
      </c>
      <c r="O39" s="16">
        <v>2970.11</v>
      </c>
      <c r="P39" s="16">
        <v>1894.25</v>
      </c>
      <c r="Q39" s="16"/>
      <c r="R39" s="21"/>
      <c r="S39" s="3">
        <v>16</v>
      </c>
      <c r="T39" s="24"/>
    </row>
    <row r="40" spans="1:38">
      <c r="A40" s="71">
        <f>A39+1</f>
        <v>22</v>
      </c>
      <c r="B40" s="6" t="s">
        <v>42</v>
      </c>
      <c r="C40" s="24"/>
      <c r="D40" s="5" t="s">
        <v>16</v>
      </c>
      <c r="E40" s="16">
        <v>292.02</v>
      </c>
      <c r="F40" s="16">
        <v>528.64</v>
      </c>
      <c r="G40" s="16">
        <v>752.62</v>
      </c>
      <c r="H40" s="16">
        <v>733.64</v>
      </c>
      <c r="I40" s="16">
        <v>1147.3800000000001</v>
      </c>
      <c r="J40" s="16">
        <v>925.17</v>
      </c>
      <c r="K40" s="16">
        <v>1103.17</v>
      </c>
      <c r="L40" s="16">
        <v>1010.3</v>
      </c>
      <c r="M40" s="16">
        <v>1114.98</v>
      </c>
      <c r="N40" s="16">
        <v>725.63</v>
      </c>
      <c r="O40" s="16">
        <v>920.73</v>
      </c>
      <c r="P40" s="16">
        <v>349.9</v>
      </c>
      <c r="Q40" s="16"/>
      <c r="R40" s="21"/>
      <c r="S40" s="3">
        <v>17</v>
      </c>
      <c r="T40" s="24"/>
    </row>
    <row r="41" spans="1:38">
      <c r="A41" s="71">
        <f t="shared" ref="A41:A45" si="6">A40+1</f>
        <v>23</v>
      </c>
      <c r="B41" s="6" t="s">
        <v>51</v>
      </c>
      <c r="C41" s="21"/>
      <c r="D41" s="19" t="s">
        <v>13</v>
      </c>
      <c r="E41" s="43">
        <v>25.785384615384615</v>
      </c>
      <c r="F41" s="43">
        <v>24.172916666666669</v>
      </c>
      <c r="G41" s="43">
        <v>25.073846153846155</v>
      </c>
      <c r="H41" s="43">
        <v>24</v>
      </c>
      <c r="I41" s="43">
        <v>26.75</v>
      </c>
      <c r="J41" s="43">
        <v>28.5</v>
      </c>
      <c r="K41" s="43">
        <v>34.65</v>
      </c>
      <c r="L41" s="43">
        <v>34.32</v>
      </c>
      <c r="M41" s="43">
        <v>30.03</v>
      </c>
      <c r="N41" s="43">
        <v>28.05</v>
      </c>
      <c r="O41" s="43">
        <v>27.225000000000001</v>
      </c>
      <c r="P41" s="43">
        <v>27.225000000000001</v>
      </c>
      <c r="Q41" s="43"/>
      <c r="S41" s="3">
        <v>18</v>
      </c>
      <c r="T41" s="21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21"/>
      <c r="AI41" s="21"/>
      <c r="AJ41" s="21"/>
      <c r="AK41" s="21"/>
      <c r="AL41" s="21"/>
    </row>
    <row r="42" spans="1:38" ht="12.75" customHeight="1">
      <c r="A42" s="71">
        <f t="shared" si="6"/>
        <v>24</v>
      </c>
      <c r="B42" s="6" t="s">
        <v>52</v>
      </c>
      <c r="C42" s="21"/>
      <c r="D42" s="19" t="s">
        <v>13</v>
      </c>
      <c r="E42" s="43">
        <v>24.104838709677416</v>
      </c>
      <c r="F42" s="43">
        <v>21.446071428571429</v>
      </c>
      <c r="G42" s="43">
        <v>21.900645161290324</v>
      </c>
      <c r="H42" s="43">
        <v>21.5</v>
      </c>
      <c r="I42" s="43">
        <v>21.25</v>
      </c>
      <c r="J42" s="43">
        <v>21.25</v>
      </c>
      <c r="K42" s="43">
        <v>24.502500000000001</v>
      </c>
      <c r="L42" s="43">
        <v>25.4925</v>
      </c>
      <c r="M42" s="43">
        <v>24.0075</v>
      </c>
      <c r="N42" s="43">
        <v>24.72</v>
      </c>
      <c r="O42" s="43">
        <v>23.52</v>
      </c>
      <c r="P42" s="43">
        <v>23.76</v>
      </c>
      <c r="Q42" s="43"/>
      <c r="R42" s="21"/>
      <c r="S42" s="3">
        <v>19</v>
      </c>
      <c r="T42" s="21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8" ht="25.5">
      <c r="A43" s="71">
        <f t="shared" si="6"/>
        <v>25</v>
      </c>
      <c r="B43" s="6" t="s">
        <v>46</v>
      </c>
      <c r="C43" s="75" t="s">
        <v>66</v>
      </c>
      <c r="D43" s="19" t="s">
        <v>13</v>
      </c>
      <c r="E43" s="43">
        <v>25.541091389307812</v>
      </c>
      <c r="F43" s="43">
        <v>23.716085994880075</v>
      </c>
      <c r="G43" s="43">
        <v>24.560227173196573</v>
      </c>
      <c r="H43" s="43">
        <v>23.649403693102421</v>
      </c>
      <c r="I43" s="43">
        <v>25.519876291241701</v>
      </c>
      <c r="J43" s="43">
        <v>27.480883675594569</v>
      </c>
      <c r="K43" s="43">
        <v>32.969518576236389</v>
      </c>
      <c r="L43" s="43">
        <v>32.93836912320198</v>
      </c>
      <c r="M43" s="43">
        <v>28.942566676899464</v>
      </c>
      <c r="N43" s="43">
        <v>27.620453180260899</v>
      </c>
      <c r="O43" s="43">
        <v>26.346815152590747</v>
      </c>
      <c r="P43" s="43">
        <v>26.696740839510319</v>
      </c>
      <c r="Q43" s="43"/>
      <c r="R43" s="21"/>
      <c r="S43" s="3">
        <v>20</v>
      </c>
      <c r="T43" s="24" t="s">
        <v>83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1:38" ht="25.5">
      <c r="A44" s="71">
        <f t="shared" si="6"/>
        <v>26</v>
      </c>
      <c r="B44" s="6" t="s">
        <v>47</v>
      </c>
      <c r="C44" s="24" t="s">
        <v>34</v>
      </c>
      <c r="D44" s="19" t="s">
        <v>13</v>
      </c>
      <c r="E44" s="43">
        <f>+(E9+E10)/(E16+E17)</f>
        <v>22.848447021282233</v>
      </c>
      <c r="F44" s="43">
        <f t="shared" ref="F44:P44" si="7">+(F9+F10)/(F16+F17)</f>
        <v>19.573405372967752</v>
      </c>
      <c r="G44" s="43">
        <f t="shared" si="7"/>
        <v>20.492594482236534</v>
      </c>
      <c r="H44" s="43">
        <f t="shared" si="7"/>
        <v>19.971643450277355</v>
      </c>
      <c r="I44" s="43">
        <f t="shared" si="7"/>
        <v>22.637119315384119</v>
      </c>
      <c r="J44" s="43">
        <f t="shared" si="7"/>
        <v>27.029892923782427</v>
      </c>
      <c r="K44" s="43">
        <f t="shared" si="7"/>
        <v>35.585175689775433</v>
      </c>
      <c r="L44" s="43">
        <f t="shared" si="7"/>
        <v>36.095555438217147</v>
      </c>
      <c r="M44" s="43">
        <f t="shared" si="7"/>
        <v>28.720122048369241</v>
      </c>
      <c r="N44" s="43">
        <f t="shared" si="7"/>
        <v>25.861234295425938</v>
      </c>
      <c r="O44" s="43">
        <f t="shared" si="7"/>
        <v>24.907495388171657</v>
      </c>
      <c r="P44" s="43">
        <f t="shared" si="7"/>
        <v>23.786412186160614</v>
      </c>
      <c r="Q44" s="43"/>
      <c r="S44" s="3">
        <v>21</v>
      </c>
      <c r="T44" s="24" t="s">
        <v>34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 spans="1:38" ht="25.5">
      <c r="A45" s="71">
        <f t="shared" si="6"/>
        <v>27</v>
      </c>
      <c r="B45" s="45" t="s">
        <v>48</v>
      </c>
      <c r="C45" s="75" t="s">
        <v>67</v>
      </c>
      <c r="D45" s="19" t="s">
        <v>15</v>
      </c>
      <c r="E45" s="44">
        <f>+E44/E43</f>
        <v>0.89457598632011504</v>
      </c>
      <c r="F45" s="44">
        <f t="shared" ref="F45:P45" si="8">+F44/F43</f>
        <v>0.82532190923887438</v>
      </c>
      <c r="G45" s="44">
        <f t="shared" si="8"/>
        <v>0.83438130835372781</v>
      </c>
      <c r="H45" s="44">
        <f t="shared" si="8"/>
        <v>0.84448824627668218</v>
      </c>
      <c r="I45" s="44">
        <f t="shared" si="8"/>
        <v>0.8870387558717544</v>
      </c>
      <c r="J45" s="44">
        <f t="shared" si="8"/>
        <v>0.98358892832064704</v>
      </c>
      <c r="K45" s="44">
        <f t="shared" si="8"/>
        <v>1.07933561745801</v>
      </c>
      <c r="L45" s="44">
        <f t="shared" si="8"/>
        <v>1.0958513247333557</v>
      </c>
      <c r="M45" s="44">
        <f t="shared" si="8"/>
        <v>0.99231427430008246</v>
      </c>
      <c r="N45" s="44">
        <f t="shared" si="8"/>
        <v>0.93630738520640222</v>
      </c>
      <c r="O45" s="44">
        <f t="shared" si="8"/>
        <v>0.94537025609801051</v>
      </c>
      <c r="P45" s="44">
        <f t="shared" si="8"/>
        <v>0.89098561989849667</v>
      </c>
      <c r="Q45" s="44"/>
      <c r="S45" s="3">
        <v>22</v>
      </c>
      <c r="T45" s="24" t="s">
        <v>84</v>
      </c>
    </row>
    <row r="46" spans="1:38" ht="6.75" customHeight="1">
      <c r="B46" s="6"/>
      <c r="C46" s="21"/>
      <c r="D46" s="19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T46" s="21"/>
    </row>
    <row r="47" spans="1:38" s="12" customFormat="1" ht="15.75">
      <c r="B47" s="60" t="s">
        <v>50</v>
      </c>
      <c r="C47" s="23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T47" s="23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1:38" s="12" customFormat="1">
      <c r="A48" s="71">
        <f>A45+1</f>
        <v>28</v>
      </c>
      <c r="B48" s="6" t="s">
        <v>41</v>
      </c>
      <c r="C48" s="75" t="s">
        <v>68</v>
      </c>
      <c r="D48" s="20" t="s">
        <v>16</v>
      </c>
      <c r="E48" s="16">
        <v>1697.0979717833636</v>
      </c>
      <c r="F48" s="16">
        <v>2637.5780593561385</v>
      </c>
      <c r="G48" s="16">
        <v>3889.8940525805369</v>
      </c>
      <c r="H48" s="16">
        <v>4492.9429041847179</v>
      </c>
      <c r="I48" s="16">
        <v>3968.0347069727109</v>
      </c>
      <c r="J48" s="16">
        <v>5673.4536487808373</v>
      </c>
      <c r="K48" s="16">
        <v>5561.8874694527876</v>
      </c>
      <c r="L48" s="16">
        <v>5422.9160622692225</v>
      </c>
      <c r="M48" s="16">
        <v>5055.0376683177401</v>
      </c>
      <c r="N48" s="16">
        <v>4916.8149577517624</v>
      </c>
      <c r="O48" s="16">
        <v>2970.1147016518116</v>
      </c>
      <c r="P48" s="16">
        <v>1894.2723960019164</v>
      </c>
      <c r="Q48" s="16"/>
      <c r="R48" s="23"/>
      <c r="S48" s="12">
        <v>23</v>
      </c>
      <c r="T48" s="25" t="s">
        <v>85</v>
      </c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</row>
    <row r="49" spans="1:33" s="12" customFormat="1">
      <c r="A49" s="71">
        <f>A48+1</f>
        <v>29</v>
      </c>
      <c r="B49" s="6" t="s">
        <v>42</v>
      </c>
      <c r="C49" s="75" t="s">
        <v>69</v>
      </c>
      <c r="D49" s="20" t="s">
        <v>16</v>
      </c>
      <c r="E49" s="16">
        <v>292.02137100905799</v>
      </c>
      <c r="F49" s="16">
        <v>528.64582296743993</v>
      </c>
      <c r="G49" s="16">
        <v>752.62369751575238</v>
      </c>
      <c r="H49" s="16">
        <v>733.64269256787065</v>
      </c>
      <c r="I49" s="16">
        <v>1147.3966078279402</v>
      </c>
      <c r="J49" s="16">
        <v>925.14982035550076</v>
      </c>
      <c r="K49" s="16">
        <v>1103.0771335944496</v>
      </c>
      <c r="L49" s="16">
        <v>1010.22281923077</v>
      </c>
      <c r="M49" s="16">
        <v>1114.9476045528861</v>
      </c>
      <c r="N49" s="16">
        <v>725.64620817669891</v>
      </c>
      <c r="O49" s="16">
        <v>920.69568736372651</v>
      </c>
      <c r="P49" s="16">
        <v>349.89159134226804</v>
      </c>
      <c r="Q49" s="16"/>
      <c r="R49" s="23"/>
      <c r="S49" s="12">
        <v>24</v>
      </c>
      <c r="T49" s="25" t="s">
        <v>86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</row>
    <row r="50" spans="1:33" s="12" customFormat="1">
      <c r="A50" s="71">
        <f t="shared" ref="A50:A53" si="9">A49+1</f>
        <v>30</v>
      </c>
      <c r="B50" s="31" t="s">
        <v>53</v>
      </c>
      <c r="C50" s="25"/>
      <c r="D50" s="32" t="s">
        <v>13</v>
      </c>
      <c r="E50" s="58">
        <v>25.785384615384615</v>
      </c>
      <c r="F50" s="58">
        <v>24.172916666666669</v>
      </c>
      <c r="G50" s="58">
        <v>25.073846153846155</v>
      </c>
      <c r="H50" s="58">
        <v>24.049999999999994</v>
      </c>
      <c r="I50" s="58">
        <v>24.040800000000004</v>
      </c>
      <c r="J50" s="58">
        <v>31.715769230769236</v>
      </c>
      <c r="K50" s="58">
        <v>34.018846153846141</v>
      </c>
      <c r="L50" s="58">
        <v>34.981538461538456</v>
      </c>
      <c r="M50" s="58">
        <v>29.717999999999996</v>
      </c>
      <c r="N50" s="58">
        <v>26.898148148148149</v>
      </c>
      <c r="O50" s="58">
        <v>22.693333333333342</v>
      </c>
      <c r="P50" s="58">
        <v>21.586923076923082</v>
      </c>
      <c r="Q50" s="34"/>
      <c r="R50" s="23"/>
      <c r="S50" s="12">
        <v>25</v>
      </c>
      <c r="T50" s="25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</row>
    <row r="51" spans="1:33" s="12" customFormat="1" ht="12.75" customHeight="1">
      <c r="A51" s="71">
        <f t="shared" si="9"/>
        <v>31</v>
      </c>
      <c r="B51" s="31" t="s">
        <v>54</v>
      </c>
      <c r="C51" s="25"/>
      <c r="D51" s="32" t="s">
        <v>13</v>
      </c>
      <c r="E51" s="58">
        <v>24.415853658536591</v>
      </c>
      <c r="F51" s="58">
        <v>21.537500000000001</v>
      </c>
      <c r="G51" s="58">
        <v>22.076585365853653</v>
      </c>
      <c r="H51" s="58">
        <v>21.612894736842112</v>
      </c>
      <c r="I51" s="58">
        <v>21.024651162790697</v>
      </c>
      <c r="J51" s="58">
        <v>22.244736842105262</v>
      </c>
      <c r="K51" s="58">
        <v>24.718536585365847</v>
      </c>
      <c r="L51" s="58">
        <v>24.913170731707311</v>
      </c>
      <c r="M51" s="58">
        <v>23.563749999999995</v>
      </c>
      <c r="N51" s="58">
        <v>21.696923076923074</v>
      </c>
      <c r="O51" s="58">
        <v>20.654761904761902</v>
      </c>
      <c r="P51" s="58">
        <v>19.213658536585367</v>
      </c>
      <c r="Q51" s="34"/>
      <c r="R51" s="23"/>
      <c r="S51" s="12">
        <v>26</v>
      </c>
      <c r="T51" s="25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  <row r="52" spans="1:33" ht="25.5">
      <c r="A52" s="71">
        <f t="shared" si="9"/>
        <v>32</v>
      </c>
      <c r="B52" s="6" t="s">
        <v>50</v>
      </c>
      <c r="C52" s="75" t="s">
        <v>70</v>
      </c>
      <c r="D52" s="19" t="s">
        <v>13</v>
      </c>
      <c r="E52" s="43">
        <f>(E48*E50+E49*E51)/(E48+E49)</f>
        <v>25.584324629161433</v>
      </c>
      <c r="F52" s="43">
        <f t="shared" ref="F52:P52" si="10">(F48*F50+F49*F51)/(F48+F49)</f>
        <v>23.732896609844381</v>
      </c>
      <c r="G52" s="43">
        <f t="shared" si="10"/>
        <v>24.587943973583922</v>
      </c>
      <c r="H52" s="43">
        <f t="shared" si="10"/>
        <v>23.707909655503315</v>
      </c>
      <c r="I52" s="43">
        <f t="shared" si="10"/>
        <v>23.364274653152883</v>
      </c>
      <c r="J52" s="43">
        <f t="shared" si="10"/>
        <v>30.387893725908743</v>
      </c>
      <c r="K52" s="43">
        <f t="shared" si="10"/>
        <v>32.47960934895</v>
      </c>
      <c r="L52" s="43">
        <f t="shared" si="10"/>
        <v>33.400460387453641</v>
      </c>
      <c r="M52" s="43">
        <f t="shared" si="10"/>
        <v>28.605895838991653</v>
      </c>
      <c r="N52" s="43">
        <f t="shared" si="10"/>
        <v>26.22924691164544</v>
      </c>
      <c r="O52" s="43">
        <f t="shared" si="10"/>
        <v>22.210939247009456</v>
      </c>
      <c r="P52" s="43">
        <f t="shared" si="10"/>
        <v>21.21690318917074</v>
      </c>
      <c r="Q52" s="14"/>
      <c r="R52" s="21"/>
      <c r="S52" s="3">
        <v>27</v>
      </c>
      <c r="T52" s="24" t="s">
        <v>87</v>
      </c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1:33">
      <c r="A53" s="71">
        <f t="shared" si="9"/>
        <v>33</v>
      </c>
      <c r="B53" s="6" t="s">
        <v>55</v>
      </c>
      <c r="C53" s="25" t="s">
        <v>56</v>
      </c>
      <c r="D53" s="19" t="s">
        <v>13</v>
      </c>
      <c r="E53" s="50">
        <f t="shared" ref="E53:P53" si="11">+E52*E45</f>
        <v>22.887122439466101</v>
      </c>
      <c r="F53" s="50">
        <f t="shared" si="11"/>
        <v>19.587279541805575</v>
      </c>
      <c r="G53" s="50">
        <f t="shared" si="11"/>
        <v>20.515720862407111</v>
      </c>
      <c r="H53" s="50">
        <f t="shared" si="11"/>
        <v>20.021051047862013</v>
      </c>
      <c r="I53" s="50">
        <f t="shared" si="11"/>
        <v>20.725017120178698</v>
      </c>
      <c r="J53" s="50">
        <f t="shared" si="11"/>
        <v>29.889195823788295</v>
      </c>
      <c r="K53" s="50">
        <f t="shared" si="11"/>
        <v>35.056399211443903</v>
      </c>
      <c r="L53" s="50">
        <f t="shared" si="11"/>
        <v>36.601938762295042</v>
      </c>
      <c r="M53" s="50">
        <f t="shared" si="11"/>
        <v>28.38603877017275</v>
      </c>
      <c r="N53" s="50">
        <f t="shared" si="11"/>
        <v>24.558637591775842</v>
      </c>
      <c r="O53" s="50">
        <f t="shared" si="11"/>
        <v>20.997561324122682</v>
      </c>
      <c r="P53" s="50">
        <f t="shared" si="11"/>
        <v>18.903955640329684</v>
      </c>
      <c r="Q53" s="54"/>
      <c r="R53" s="21"/>
      <c r="S53" s="3">
        <v>28</v>
      </c>
      <c r="T53" s="24" t="s">
        <v>56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</row>
    <row r="54" spans="1:33">
      <c r="B54" s="6"/>
      <c r="C54" s="6"/>
      <c r="D54" s="1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1"/>
      <c r="T54" s="6"/>
    </row>
    <row r="55" spans="1:33">
      <c r="B55" s="15"/>
      <c r="C55" s="15"/>
      <c r="D55" s="19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T55" s="15"/>
    </row>
    <row r="56" spans="1:33" s="12" customFormat="1" ht="15.75">
      <c r="B56" s="65" t="s">
        <v>57</v>
      </c>
      <c r="C56" s="65"/>
      <c r="D56" s="28"/>
      <c r="E56" s="40"/>
      <c r="F56" s="40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T56" s="60"/>
    </row>
    <row r="57" spans="1:33" s="12" customFormat="1" ht="6" customHeight="1">
      <c r="B57" s="28"/>
      <c r="C57" s="28"/>
      <c r="D57" s="28"/>
      <c r="E57" s="40"/>
      <c r="F57" s="40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T57" s="28"/>
    </row>
    <row r="58" spans="1:33" ht="15.75">
      <c r="B58" s="38" t="s">
        <v>7</v>
      </c>
      <c r="C58" s="2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T58" s="27"/>
    </row>
    <row r="59" spans="1:33" s="12" customFormat="1">
      <c r="A59" s="71">
        <f>A53+1</f>
        <v>34</v>
      </c>
      <c r="B59" s="31" t="s">
        <v>3</v>
      </c>
      <c r="C59" s="31" t="s">
        <v>63</v>
      </c>
      <c r="D59" s="32" t="s">
        <v>18</v>
      </c>
      <c r="E59" s="35">
        <v>71689.836703487366</v>
      </c>
      <c r="F59" s="35">
        <v>61221.908883112395</v>
      </c>
      <c r="G59" s="35">
        <v>70591.442094540063</v>
      </c>
      <c r="H59" s="35">
        <v>65573.934795161826</v>
      </c>
      <c r="I59" s="35">
        <v>66951.033684115915</v>
      </c>
      <c r="J59" s="35">
        <v>69888.010489146196</v>
      </c>
      <c r="K59" s="35">
        <v>70614.108150565269</v>
      </c>
      <c r="L59" s="35">
        <v>71953.45789706074</v>
      </c>
      <c r="M59" s="35">
        <v>64237.450149476899</v>
      </c>
      <c r="N59" s="35">
        <v>59312.149883333332</v>
      </c>
      <c r="O59" s="35">
        <v>56905.044866666656</v>
      </c>
      <c r="P59" s="35">
        <v>68247.892866666676</v>
      </c>
      <c r="Q59" s="35">
        <f>SUM(E59:P59)</f>
        <v>797186.27046333335</v>
      </c>
      <c r="S59" s="12">
        <v>28</v>
      </c>
      <c r="T59" s="31" t="s">
        <v>63</v>
      </c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</row>
    <row r="60" spans="1:33" s="12" customFormat="1">
      <c r="A60" s="71">
        <f>A59+1</f>
        <v>35</v>
      </c>
      <c r="B60" s="31" t="s">
        <v>61</v>
      </c>
      <c r="C60" s="31" t="s">
        <v>62</v>
      </c>
      <c r="D60" s="32" t="s">
        <v>18</v>
      </c>
      <c r="E60" s="35">
        <v>24308.644170000003</v>
      </c>
      <c r="F60" s="35">
        <v>19353.15222</v>
      </c>
      <c r="G60" s="35">
        <v>19891.678500000002</v>
      </c>
      <c r="H60" s="35">
        <v>18447.927359999998</v>
      </c>
      <c r="I60" s="35">
        <v>21286.799440000003</v>
      </c>
      <c r="J60" s="35">
        <v>24536.495180000002</v>
      </c>
      <c r="K60" s="35">
        <v>28497.932129999997</v>
      </c>
      <c r="L60" s="35">
        <v>27848.591730000004</v>
      </c>
      <c r="M60" s="35">
        <v>26574.146209999999</v>
      </c>
      <c r="N60" s="35">
        <v>22963.975699999999</v>
      </c>
      <c r="O60" s="35">
        <v>21944.966649999998</v>
      </c>
      <c r="P60" s="35">
        <v>23024.2088</v>
      </c>
      <c r="Q60" s="35">
        <f>SUM(E60:P60)</f>
        <v>278678.51809000003</v>
      </c>
      <c r="S60" s="12">
        <v>29</v>
      </c>
      <c r="T60" s="31" t="s">
        <v>62</v>
      </c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 s="12" customFormat="1">
      <c r="D61" s="2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33" s="12" customFormat="1" ht="15.75">
      <c r="B62" s="38" t="s">
        <v>8</v>
      </c>
      <c r="C62" s="27"/>
      <c r="D62" s="20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T62" s="27"/>
    </row>
    <row r="63" spans="1:33" s="12" customFormat="1">
      <c r="A63" s="71">
        <f>A60+1</f>
        <v>36</v>
      </c>
      <c r="B63" s="31" t="s">
        <v>5</v>
      </c>
      <c r="C63" s="31" t="s">
        <v>64</v>
      </c>
      <c r="D63" s="20" t="s">
        <v>17</v>
      </c>
      <c r="E63" s="33">
        <v>3657.4070000000002</v>
      </c>
      <c r="F63" s="33">
        <v>3166.223</v>
      </c>
      <c r="G63" s="33">
        <v>3540.027</v>
      </c>
      <c r="H63" s="33">
        <v>3333.2289999999998</v>
      </c>
      <c r="I63" s="33">
        <v>3394.23</v>
      </c>
      <c r="J63" s="33">
        <v>3617.8530000000001</v>
      </c>
      <c r="K63" s="33">
        <v>3627.1109999999999</v>
      </c>
      <c r="L63" s="33">
        <v>3715.991</v>
      </c>
      <c r="M63" s="33">
        <v>3449.9659999999999</v>
      </c>
      <c r="N63" s="33">
        <v>3164.1439999999998</v>
      </c>
      <c r="O63" s="33">
        <v>3021.087</v>
      </c>
      <c r="P63" s="33">
        <v>3613.299</v>
      </c>
      <c r="Q63" s="33">
        <f>SUM(E63:P63)</f>
        <v>41300.566999999995</v>
      </c>
      <c r="S63" s="12">
        <v>30</v>
      </c>
      <c r="T63" s="31" t="s">
        <v>64</v>
      </c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</row>
    <row r="64" spans="1:33" s="12" customFormat="1">
      <c r="A64" s="71">
        <f>A63+1</f>
        <v>37</v>
      </c>
      <c r="B64" s="31" t="s">
        <v>35</v>
      </c>
      <c r="C64" s="31" t="s">
        <v>65</v>
      </c>
      <c r="D64" s="20" t="s">
        <v>17</v>
      </c>
      <c r="E64" s="33">
        <v>691.745</v>
      </c>
      <c r="F64" s="33">
        <v>491.613</v>
      </c>
      <c r="G64" s="33">
        <v>492.36500000000001</v>
      </c>
      <c r="H64" s="33">
        <v>587.96</v>
      </c>
      <c r="I64" s="33">
        <v>721.92700000000002</v>
      </c>
      <c r="J64" s="33">
        <v>872.23900000000003</v>
      </c>
      <c r="K64" s="33">
        <v>996.13800000000003</v>
      </c>
      <c r="L64" s="33">
        <v>938.51900000000001</v>
      </c>
      <c r="M64" s="33">
        <v>907.03200000000004</v>
      </c>
      <c r="N64" s="33">
        <v>817.97900000000004</v>
      </c>
      <c r="O64" s="33">
        <v>829.81</v>
      </c>
      <c r="P64" s="33">
        <v>878.59400000000005</v>
      </c>
      <c r="Q64" s="33">
        <f>SUM(E64:P64)</f>
        <v>9225.9210000000021</v>
      </c>
      <c r="S64" s="12">
        <v>31</v>
      </c>
      <c r="T64" s="31" t="s">
        <v>65</v>
      </c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</row>
    <row r="65" spans="1:33" s="12" customFormat="1">
      <c r="D65" s="2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33" ht="15.75">
      <c r="B66" s="38" t="s">
        <v>31</v>
      </c>
      <c r="C66" s="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T66" s="27"/>
    </row>
    <row r="67" spans="1:33">
      <c r="A67" s="71">
        <f>A64+1</f>
        <v>38</v>
      </c>
      <c r="B67" s="6" t="s">
        <v>3</v>
      </c>
      <c r="C67" s="75" t="s">
        <v>71</v>
      </c>
      <c r="D67" s="19" t="s">
        <v>13</v>
      </c>
      <c r="E67" s="47">
        <f t="shared" ref="E67:Q68" si="12">IF(E63&lt;&gt;0,E59/E63,0)</f>
        <v>19.601273990968838</v>
      </c>
      <c r="F67" s="47">
        <f t="shared" si="12"/>
        <v>19.335943451586449</v>
      </c>
      <c r="G67" s="47">
        <f t="shared" si="12"/>
        <v>19.940933245576957</v>
      </c>
      <c r="H67" s="47">
        <f t="shared" si="12"/>
        <v>19.672796197069516</v>
      </c>
      <c r="I67" s="47">
        <f t="shared" si="12"/>
        <v>19.72495490409192</v>
      </c>
      <c r="J67" s="47">
        <f t="shared" si="12"/>
        <v>19.317537359629092</v>
      </c>
      <c r="K67" s="47">
        <f t="shared" si="12"/>
        <v>19.468416640837646</v>
      </c>
      <c r="L67" s="47">
        <f t="shared" si="12"/>
        <v>19.363194877775737</v>
      </c>
      <c r="M67" s="47">
        <f t="shared" si="12"/>
        <v>18.619734266794776</v>
      </c>
      <c r="N67" s="47">
        <f t="shared" si="12"/>
        <v>18.745085521813589</v>
      </c>
      <c r="O67" s="47">
        <f t="shared" si="12"/>
        <v>18.835950393572464</v>
      </c>
      <c r="P67" s="47">
        <f t="shared" si="12"/>
        <v>18.887972699371591</v>
      </c>
      <c r="Q67" s="43">
        <f t="shared" si="12"/>
        <v>19.302066009489252</v>
      </c>
      <c r="S67" s="3">
        <v>32</v>
      </c>
      <c r="T67" s="24" t="s">
        <v>88</v>
      </c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1:33">
      <c r="A68" s="71">
        <f>A67+1</f>
        <v>39</v>
      </c>
      <c r="B68" s="6" t="s">
        <v>61</v>
      </c>
      <c r="C68" s="75" t="s">
        <v>72</v>
      </c>
      <c r="D68" s="19" t="s">
        <v>13</v>
      </c>
      <c r="E68" s="47">
        <f>IF(E64&lt;&gt;0,E60/E64,0)</f>
        <v>35.141047886143021</v>
      </c>
      <c r="F68" s="47">
        <f t="shared" si="12"/>
        <v>39.36664046719676</v>
      </c>
      <c r="G68" s="47">
        <f t="shared" si="12"/>
        <v>40.400269109298996</v>
      </c>
      <c r="H68" s="47">
        <f t="shared" si="12"/>
        <v>31.376160555139801</v>
      </c>
      <c r="I68" s="47">
        <f t="shared" si="12"/>
        <v>29.486082997311364</v>
      </c>
      <c r="J68" s="47">
        <f t="shared" si="12"/>
        <v>28.1304724737142</v>
      </c>
      <c r="K68" s="47">
        <f t="shared" si="12"/>
        <v>28.608417839696905</v>
      </c>
      <c r="L68" s="47">
        <f t="shared" si="12"/>
        <v>29.672912034812299</v>
      </c>
      <c r="M68" s="47">
        <f t="shared" si="12"/>
        <v>29.297914748321997</v>
      </c>
      <c r="N68" s="47">
        <f t="shared" si="12"/>
        <v>28.074040653855413</v>
      </c>
      <c r="O68" s="47">
        <f t="shared" si="12"/>
        <v>26.445772707005219</v>
      </c>
      <c r="P68" s="47">
        <f t="shared" si="12"/>
        <v>26.205743267083545</v>
      </c>
      <c r="Q68" s="43">
        <f t="shared" si="12"/>
        <v>30.206037759265438</v>
      </c>
      <c r="S68" s="3">
        <v>33</v>
      </c>
      <c r="T68" s="24" t="s">
        <v>89</v>
      </c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1:33" ht="6.75" customHeight="1">
      <c r="B69" s="6"/>
      <c r="C69" s="6"/>
      <c r="D69" s="19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T69" s="6"/>
    </row>
    <row r="70" spans="1:33">
      <c r="B70" s="4"/>
      <c r="C70" s="4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T70" s="4"/>
    </row>
    <row r="71" spans="1:33" s="12" customFormat="1" ht="15.75">
      <c r="B71" s="65" t="s">
        <v>58</v>
      </c>
      <c r="C71" s="65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T71" s="60"/>
    </row>
    <row r="72" spans="1:33">
      <c r="A72" s="71">
        <f>A68+1</f>
        <v>40</v>
      </c>
      <c r="B72" s="76" t="s">
        <v>74</v>
      </c>
      <c r="C72" s="75" t="s">
        <v>75</v>
      </c>
      <c r="D72" s="19" t="s">
        <v>13</v>
      </c>
      <c r="E72" s="43">
        <f>+E53*E30</f>
        <v>2.9465051631059951</v>
      </c>
      <c r="F72" s="43">
        <f t="shared" ref="F72:P72" si="13">+F53*F30</f>
        <v>2.5430666980578036</v>
      </c>
      <c r="G72" s="43">
        <f t="shared" si="13"/>
        <v>2.4693630164657585</v>
      </c>
      <c r="H72" s="43">
        <f t="shared" si="13"/>
        <v>9.1159650606524529</v>
      </c>
      <c r="I72" s="43">
        <f t="shared" si="13"/>
        <v>6.4584161206195834</v>
      </c>
      <c r="J72" s="43">
        <f t="shared" si="13"/>
        <v>6.7482821108859428</v>
      </c>
      <c r="K72" s="43">
        <f t="shared" si="13"/>
        <v>23.630320956649545</v>
      </c>
      <c r="L72" s="43">
        <f t="shared" si="13"/>
        <v>23.012221261024795</v>
      </c>
      <c r="M72" s="43">
        <f t="shared" si="13"/>
        <v>13.605292661267848</v>
      </c>
      <c r="N72" s="43">
        <f t="shared" si="13"/>
        <v>9.2999433754819449</v>
      </c>
      <c r="O72" s="43">
        <f t="shared" si="13"/>
        <v>5.7580169023364398</v>
      </c>
      <c r="P72" s="43">
        <f t="shared" si="13"/>
        <v>9.1173619281919969</v>
      </c>
      <c r="Q72" s="43"/>
      <c r="S72" s="3">
        <v>34</v>
      </c>
      <c r="T72" s="24" t="s">
        <v>90</v>
      </c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</row>
    <row r="73" spans="1:33">
      <c r="A73" s="71">
        <f>A72+1</f>
        <v>41</v>
      </c>
      <c r="B73" s="76" t="s">
        <v>73</v>
      </c>
      <c r="C73" s="75" t="s">
        <v>76</v>
      </c>
      <c r="D73" s="19" t="s">
        <v>13</v>
      </c>
      <c r="E73" s="43">
        <f>+E53*E31</f>
        <v>13.547969087624971</v>
      </c>
      <c r="F73" s="43">
        <f t="shared" ref="F73:P73" si="14">+F53*F31</f>
        <v>9.7473577945580274</v>
      </c>
      <c r="G73" s="43">
        <f t="shared" si="14"/>
        <v>8.9005885912673648</v>
      </c>
      <c r="H73" s="43">
        <f t="shared" si="14"/>
        <v>6.1449705707644018</v>
      </c>
      <c r="I73" s="43">
        <f t="shared" si="14"/>
        <v>6.2849173667335592</v>
      </c>
      <c r="J73" s="43">
        <f t="shared" si="14"/>
        <v>17.149061705925181</v>
      </c>
      <c r="K73" s="43">
        <f t="shared" si="14"/>
        <v>9.1875196215393675</v>
      </c>
      <c r="L73" s="43">
        <f t="shared" si="14"/>
        <v>11.3244612664986</v>
      </c>
      <c r="M73" s="43">
        <f t="shared" si="14"/>
        <v>1.5255597981233164</v>
      </c>
      <c r="N73" s="43">
        <f t="shared" si="14"/>
        <v>2.8655094388062992</v>
      </c>
      <c r="O73" s="43">
        <f t="shared" si="14"/>
        <v>3.1256367050480613</v>
      </c>
      <c r="P73" s="43">
        <f t="shared" si="14"/>
        <v>1.8330883180902384</v>
      </c>
      <c r="Q73" s="43"/>
      <c r="S73" s="3">
        <v>35</v>
      </c>
      <c r="T73" s="24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</row>
    <row r="74" spans="1:33">
      <c r="A74" s="71">
        <f t="shared" ref="A74:A77" si="15">A73+1</f>
        <v>42</v>
      </c>
      <c r="B74" s="15" t="s">
        <v>28</v>
      </c>
      <c r="C74" s="75" t="s">
        <v>77</v>
      </c>
      <c r="D74" s="19" t="s">
        <v>13</v>
      </c>
      <c r="E74" s="43">
        <f>+E67*E32</f>
        <v>5.0289232029485378</v>
      </c>
      <c r="F74" s="43">
        <f t="shared" ref="F74:P75" si="16">+F67*F32</f>
        <v>6.3851082459904802</v>
      </c>
      <c r="G74" s="43">
        <f t="shared" si="16"/>
        <v>7.6490700600997314</v>
      </c>
      <c r="H74" s="43">
        <f t="shared" si="16"/>
        <v>3.8347600147038383</v>
      </c>
      <c r="I74" s="43">
        <f t="shared" si="16"/>
        <v>6.9703837229934971</v>
      </c>
      <c r="J74" s="43">
        <f t="shared" si="16"/>
        <v>4.0110284687689894</v>
      </c>
      <c r="K74" s="43">
        <f t="shared" si="16"/>
        <v>1.0446056777080039</v>
      </c>
      <c r="L74" s="43">
        <f t="shared" si="16"/>
        <v>1.3119153805201043</v>
      </c>
      <c r="M74" s="43">
        <f t="shared" si="16"/>
        <v>8.7682474716542451</v>
      </c>
      <c r="N74" s="43">
        <f t="shared" si="16"/>
        <v>8.9452752952643628</v>
      </c>
      <c r="O74" s="43">
        <f t="shared" si="16"/>
        <v>9.6333878251967313</v>
      </c>
      <c r="P74" s="43">
        <f t="shared" si="16"/>
        <v>8.2878777680739031</v>
      </c>
      <c r="Q74" s="43"/>
      <c r="S74" s="3">
        <v>36</v>
      </c>
      <c r="T74" s="24" t="s">
        <v>91</v>
      </c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</row>
    <row r="75" spans="1:33">
      <c r="A75" s="71">
        <f t="shared" si="15"/>
        <v>43</v>
      </c>
      <c r="B75" s="15" t="s">
        <v>29</v>
      </c>
      <c r="C75" s="75" t="s">
        <v>78</v>
      </c>
      <c r="D75" s="19" t="s">
        <v>13</v>
      </c>
      <c r="E75" s="43">
        <f>+E68*E33</f>
        <v>0.79949301963624653</v>
      </c>
      <c r="F75" s="43">
        <f t="shared" si="16"/>
        <v>1.6656284707415949</v>
      </c>
      <c r="G75" s="43">
        <f t="shared" si="16"/>
        <v>2.5131737418795645</v>
      </c>
      <c r="H75" s="43">
        <f t="shared" si="16"/>
        <v>1.3437931529965614</v>
      </c>
      <c r="I75" s="43">
        <f t="shared" si="16"/>
        <v>0.93601196235908501</v>
      </c>
      <c r="J75" s="43">
        <f t="shared" si="16"/>
        <v>-0.20163386600686375</v>
      </c>
      <c r="K75" s="43">
        <f t="shared" si="16"/>
        <v>0.29179136335320777</v>
      </c>
      <c r="L75" s="43">
        <f t="shared" si="16"/>
        <v>-0.17400417526583301</v>
      </c>
      <c r="M75" s="43">
        <f t="shared" si="16"/>
        <v>-0.11572847848141257</v>
      </c>
      <c r="N75" s="43">
        <f t="shared" si="16"/>
        <v>0.77007280831421632</v>
      </c>
      <c r="O75" s="43">
        <f t="shared" si="16"/>
        <v>1.7317616277852736</v>
      </c>
      <c r="P75" s="43">
        <f t="shared" si="16"/>
        <v>-0.47324815120140623</v>
      </c>
      <c r="Q75" s="43"/>
      <c r="S75" s="3">
        <v>37</v>
      </c>
      <c r="T75" s="24" t="s">
        <v>92</v>
      </c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</row>
    <row r="76" spans="1:33">
      <c r="A76" s="71">
        <f t="shared" si="15"/>
        <v>44</v>
      </c>
      <c r="B76" s="15" t="s">
        <v>9</v>
      </c>
      <c r="C76" s="24"/>
      <c r="D76" s="19" t="s">
        <v>13</v>
      </c>
      <c r="E76" s="43">
        <v>-2.83</v>
      </c>
      <c r="F76" s="43">
        <v>-2.83</v>
      </c>
      <c r="G76" s="43">
        <v>-2.83</v>
      </c>
      <c r="H76" s="43">
        <v>-2.83</v>
      </c>
      <c r="I76" s="43">
        <v>-2.83</v>
      </c>
      <c r="J76" s="43">
        <v>-2.83</v>
      </c>
      <c r="K76" s="43">
        <v>-2.83</v>
      </c>
      <c r="L76" s="43">
        <v>-2.83</v>
      </c>
      <c r="M76" s="43">
        <v>-2.83</v>
      </c>
      <c r="N76" s="43">
        <v>-2.83</v>
      </c>
      <c r="O76" s="43">
        <v>-2.83</v>
      </c>
      <c r="P76" s="43">
        <v>-2.83</v>
      </c>
      <c r="Q76" s="43"/>
      <c r="S76" s="3">
        <v>38</v>
      </c>
      <c r="T76" s="24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1:33">
      <c r="A77" s="71">
        <f t="shared" si="15"/>
        <v>45</v>
      </c>
      <c r="B77" s="15" t="s">
        <v>30</v>
      </c>
      <c r="C77" s="75" t="str">
        <f>"∑ Lines "&amp;$A$72&amp;":"&amp;$A$76&amp;""</f>
        <v>∑ Lines 40:44</v>
      </c>
      <c r="D77" s="19" t="s">
        <v>13</v>
      </c>
      <c r="E77" s="50">
        <f>SUM(E72:E76)</f>
        <v>19.492890473315754</v>
      </c>
      <c r="F77" s="50">
        <f t="shared" ref="F77:P77" si="17">SUM(F72:F76)</f>
        <v>17.511161209347904</v>
      </c>
      <c r="G77" s="50">
        <f t="shared" si="17"/>
        <v>18.702195409712417</v>
      </c>
      <c r="H77" s="50">
        <f t="shared" si="17"/>
        <v>17.609488799117251</v>
      </c>
      <c r="I77" s="50">
        <f t="shared" si="17"/>
        <v>17.819729172705728</v>
      </c>
      <c r="J77" s="50">
        <f t="shared" si="17"/>
        <v>24.87673841957325</v>
      </c>
      <c r="K77" s="50">
        <f t="shared" si="17"/>
        <v>31.324237619250127</v>
      </c>
      <c r="L77" s="50">
        <f t="shared" si="17"/>
        <v>32.644593732777665</v>
      </c>
      <c r="M77" s="50">
        <f t="shared" si="17"/>
        <v>20.953371452563999</v>
      </c>
      <c r="N77" s="50">
        <f t="shared" si="17"/>
        <v>19.050800917866823</v>
      </c>
      <c r="O77" s="50">
        <f t="shared" si="17"/>
        <v>17.418803060366507</v>
      </c>
      <c r="P77" s="50">
        <f t="shared" si="17"/>
        <v>15.935079863154732</v>
      </c>
      <c r="Q77" s="50">
        <f>+Q80/Q20</f>
        <v>22.2809350423735</v>
      </c>
      <c r="S77" s="3">
        <v>39</v>
      </c>
      <c r="T77" s="24" t="s">
        <v>93</v>
      </c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</row>
    <row r="78" spans="1:33">
      <c r="B78" s="15"/>
      <c r="C78" s="15"/>
      <c r="D78" s="19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T78" s="15"/>
    </row>
    <row r="79" spans="1:33" ht="15.75">
      <c r="B79" s="65" t="s">
        <v>59</v>
      </c>
      <c r="C79" s="65"/>
      <c r="D79" s="19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T79" s="60"/>
    </row>
    <row r="80" spans="1:33" ht="13.5" thickBot="1">
      <c r="A80" s="71">
        <f>A77+1</f>
        <v>46</v>
      </c>
      <c r="B80" s="15" t="s">
        <v>60</v>
      </c>
      <c r="C80" s="75" t="s">
        <v>79</v>
      </c>
      <c r="D80" s="19" t="s">
        <v>14</v>
      </c>
      <c r="E80" s="57">
        <f>+E77*E20</f>
        <v>38772.216273312617</v>
      </c>
      <c r="F80" s="57">
        <f t="shared" ref="F80:P80" si="18">+F77*F20</f>
        <v>55445.03093849562</v>
      </c>
      <c r="G80" s="57">
        <f t="shared" si="18"/>
        <v>86824.031785439671</v>
      </c>
      <c r="H80" s="57">
        <f t="shared" si="18"/>
        <v>92039.48229986339</v>
      </c>
      <c r="I80" s="57">
        <f t="shared" si="18"/>
        <v>91155.486054019333</v>
      </c>
      <c r="J80" s="57">
        <f t="shared" si="18"/>
        <v>164156.19494651732</v>
      </c>
      <c r="K80" s="57">
        <f t="shared" si="18"/>
        <v>208780.46862540545</v>
      </c>
      <c r="L80" s="57">
        <f t="shared" si="18"/>
        <v>210009.81327131551</v>
      </c>
      <c r="M80" s="57">
        <f t="shared" si="18"/>
        <v>129291.67918751377</v>
      </c>
      <c r="N80" s="57">
        <f t="shared" si="18"/>
        <v>107494.34872752268</v>
      </c>
      <c r="O80" s="57">
        <f t="shared" si="18"/>
        <v>67773.375066921202</v>
      </c>
      <c r="P80" s="57">
        <f t="shared" si="18"/>
        <v>35760.753742544439</v>
      </c>
      <c r="Q80" s="57">
        <f>SUM(E80:P80)</f>
        <v>1287502.8809188709</v>
      </c>
      <c r="S80" s="3">
        <v>40</v>
      </c>
      <c r="T80" s="24" t="s">
        <v>94</v>
      </c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</row>
    <row r="81" spans="2:20" ht="13.5" thickTop="1">
      <c r="B81" s="4"/>
      <c r="C81" s="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T81" s="4"/>
    </row>
    <row r="82" spans="2:20" ht="7.5" customHeight="1">
      <c r="B82" s="6"/>
      <c r="C82" s="6"/>
      <c r="D82" s="19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T82" s="6"/>
    </row>
    <row r="85" spans="2:20">
      <c r="B85" s="3" t="s">
        <v>10</v>
      </c>
      <c r="E85" s="3">
        <v>1</v>
      </c>
      <c r="F85" s="3">
        <f>E85+1</f>
        <v>2</v>
      </c>
      <c r="G85" s="3">
        <f t="shared" ref="G85:P85" si="19">F85+1</f>
        <v>3</v>
      </c>
      <c r="H85" s="3">
        <f t="shared" si="19"/>
        <v>4</v>
      </c>
      <c r="I85" s="3">
        <f t="shared" si="19"/>
        <v>5</v>
      </c>
      <c r="J85" s="3">
        <f t="shared" si="19"/>
        <v>6</v>
      </c>
      <c r="K85" s="3">
        <f t="shared" si="19"/>
        <v>7</v>
      </c>
      <c r="L85" s="3">
        <f t="shared" si="19"/>
        <v>8</v>
      </c>
      <c r="M85" s="3">
        <f t="shared" si="19"/>
        <v>9</v>
      </c>
      <c r="N85" s="3">
        <f t="shared" si="19"/>
        <v>10</v>
      </c>
      <c r="O85" s="3">
        <f t="shared" si="19"/>
        <v>11</v>
      </c>
      <c r="P85" s="3">
        <f t="shared" si="19"/>
        <v>12</v>
      </c>
    </row>
  </sheetData>
  <printOptions horizontalCentered="1"/>
  <pageMargins left="0.3" right="0.3" top="0.8" bottom="0.4" header="0.5" footer="0.2"/>
  <pageSetup paperSize="7" scale="36" orientation="landscape" r:id="rId1"/>
  <headerFooter alignWithMargins="0">
    <oddFooter>&amp;L&amp;8NPC Group -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5"/>
  <sheetViews>
    <sheetView zoomScale="80" zoomScaleNormal="80" workbookViewId="0">
      <pane xSplit="4" ySplit="6" topLeftCell="L73" activePane="bottomRight" state="frozen"/>
      <selection pane="topRight" activeCell="G1" sqref="G1"/>
      <selection pane="bottomLeft" activeCell="A7" sqref="A7"/>
      <selection pane="bottomRight" activeCell="Q80" sqref="Q80"/>
    </sheetView>
  </sheetViews>
  <sheetFormatPr defaultRowHeight="12.75"/>
  <cols>
    <col min="1" max="1" width="14.42578125" style="3" customWidth="1"/>
    <col min="2" max="2" width="41.7109375" style="3" customWidth="1"/>
    <col min="3" max="3" width="32.7109375" style="3" customWidth="1"/>
    <col min="4" max="4" width="16.42578125" style="5" bestFit="1" customWidth="1"/>
    <col min="5" max="5" width="14" style="3" customWidth="1"/>
    <col min="6" max="6" width="11.5703125" style="3" bestFit="1" customWidth="1"/>
    <col min="7" max="7" width="14.5703125" style="3" customWidth="1"/>
    <col min="8" max="9" width="12.42578125" style="3" bestFit="1" customWidth="1"/>
    <col min="10" max="10" width="12" style="3" bestFit="1" customWidth="1"/>
    <col min="11" max="11" width="12.85546875" style="3" bestFit="1" customWidth="1"/>
    <col min="12" max="12" width="14.85546875" style="3" customWidth="1"/>
    <col min="13" max="14" width="12.42578125" style="3" bestFit="1" customWidth="1"/>
    <col min="15" max="15" width="11.5703125" style="3" customWidth="1"/>
    <col min="16" max="16" width="14.85546875" style="3" customWidth="1"/>
    <col min="17" max="17" width="14.28515625" style="3" customWidth="1"/>
    <col min="18" max="18" width="5.28515625" style="3" customWidth="1"/>
    <col min="19" max="19" width="8.5703125" style="3" customWidth="1"/>
    <col min="20" max="20" width="30.7109375" style="3" customWidth="1"/>
    <col min="21" max="16384" width="9.140625" style="3"/>
  </cols>
  <sheetData>
    <row r="1" spans="1:23">
      <c r="A1" s="68" t="s">
        <v>103</v>
      </c>
      <c r="B1" s="12"/>
      <c r="C1" s="12"/>
      <c r="D1" s="20"/>
      <c r="S1" s="68"/>
      <c r="T1" s="12"/>
    </row>
    <row r="2" spans="1:23" ht="15.75">
      <c r="A2" s="4" t="s">
        <v>37</v>
      </c>
      <c r="B2" s="1"/>
      <c r="C2" s="1"/>
      <c r="D2" s="18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S2" s="4"/>
      <c r="T2" s="1"/>
    </row>
    <row r="3" spans="1:23" ht="15.75">
      <c r="A3" s="4" t="s">
        <v>38</v>
      </c>
      <c r="B3" s="1"/>
      <c r="C3" s="1"/>
      <c r="D3" s="18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S3" s="4"/>
      <c r="T3" s="1"/>
    </row>
    <row r="4" spans="1:23" ht="15.75">
      <c r="B4" s="1"/>
      <c r="C4" s="1"/>
      <c r="D4" s="18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T4" s="1"/>
    </row>
    <row r="5" spans="1:23" ht="15.75">
      <c r="T5" s="1"/>
    </row>
    <row r="6" spans="1:23" ht="48.75" customHeight="1">
      <c r="A6" s="69" t="s">
        <v>101</v>
      </c>
      <c r="B6" s="12"/>
      <c r="C6" s="81" t="s">
        <v>102</v>
      </c>
      <c r="D6" s="5" t="s">
        <v>12</v>
      </c>
      <c r="E6" s="41">
        <v>42005</v>
      </c>
      <c r="F6" s="41">
        <v>42036</v>
      </c>
      <c r="G6" s="41">
        <v>42064</v>
      </c>
      <c r="H6" s="41">
        <v>42095</v>
      </c>
      <c r="I6" s="41">
        <v>42125</v>
      </c>
      <c r="J6" s="41">
        <v>42156</v>
      </c>
      <c r="K6" s="41">
        <v>42186</v>
      </c>
      <c r="L6" s="41">
        <v>42217</v>
      </c>
      <c r="M6" s="41">
        <v>42248</v>
      </c>
      <c r="N6" s="41">
        <v>42278</v>
      </c>
      <c r="O6" s="41">
        <v>42309</v>
      </c>
      <c r="P6" s="41">
        <v>42339</v>
      </c>
      <c r="Q6" s="41" t="s">
        <v>33</v>
      </c>
      <c r="R6" s="4"/>
      <c r="T6" s="1"/>
      <c r="U6"/>
      <c r="V6"/>
      <c r="W6"/>
    </row>
    <row r="7" spans="1:23" s="12" customFormat="1" ht="15.75" customHeight="1">
      <c r="A7" s="26"/>
      <c r="B7" s="63" t="s">
        <v>39</v>
      </c>
      <c r="C7" s="63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S7" s="3"/>
      <c r="T7" s="1"/>
      <c r="U7" s="30"/>
      <c r="V7" s="30"/>
      <c r="W7" s="30"/>
    </row>
    <row r="8" spans="1:23" ht="15.75">
      <c r="B8" s="4" t="s">
        <v>0</v>
      </c>
      <c r="C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T8" s="1"/>
      <c r="U8"/>
      <c r="V8"/>
      <c r="W8"/>
    </row>
    <row r="9" spans="1:23" ht="15.75">
      <c r="A9" s="3">
        <v>1</v>
      </c>
      <c r="B9" s="6" t="s">
        <v>1</v>
      </c>
      <c r="C9" s="24"/>
      <c r="D9" s="19" t="s">
        <v>14</v>
      </c>
      <c r="E9" s="7">
        <v>5868.8587127253413</v>
      </c>
      <c r="F9" s="7">
        <v>8209.3400000035763</v>
      </c>
      <c r="G9" s="7">
        <v>12076.19999999553</v>
      </c>
      <c r="H9" s="7">
        <v>47323.79999999702</v>
      </c>
      <c r="I9" s="7">
        <v>36867.5</v>
      </c>
      <c r="J9" s="7">
        <v>39515.423231013119</v>
      </c>
      <c r="K9" s="7">
        <v>157538.02663911134</v>
      </c>
      <c r="L9" s="7">
        <v>145565.5</v>
      </c>
      <c r="M9" s="7">
        <v>86041.20000000298</v>
      </c>
      <c r="N9" s="7">
        <v>54967.89999999851</v>
      </c>
      <c r="O9" s="7">
        <v>26774.640000000596</v>
      </c>
      <c r="P9" s="7">
        <v>25896.099999997765</v>
      </c>
      <c r="Q9" s="7"/>
      <c r="R9" s="21"/>
      <c r="T9" s="1"/>
      <c r="U9"/>
      <c r="V9"/>
      <c r="W9"/>
    </row>
    <row r="10" spans="1:23" ht="15.75">
      <c r="A10" s="3">
        <f>A9+1</f>
        <v>2</v>
      </c>
      <c r="B10" s="6" t="s">
        <v>2</v>
      </c>
      <c r="C10" s="24"/>
      <c r="D10" s="19" t="s">
        <v>14</v>
      </c>
      <c r="E10" s="7">
        <v>26883.93540818058</v>
      </c>
      <c r="F10" s="7">
        <v>30677.874542495236</v>
      </c>
      <c r="G10" s="7">
        <v>40648.745506282896</v>
      </c>
      <c r="H10" s="7">
        <v>32243.662887739018</v>
      </c>
      <c r="I10" s="7">
        <v>34334.308116203174</v>
      </c>
      <c r="J10" s="7">
        <v>103092.47002008185</v>
      </c>
      <c r="K10" s="7">
        <v>64496.834734173259</v>
      </c>
      <c r="L10" s="7">
        <v>72273.830092964694</v>
      </c>
      <c r="M10" s="7">
        <v>8421.7599636148661</v>
      </c>
      <c r="N10" s="7">
        <v>17316.678225629032</v>
      </c>
      <c r="O10" s="7">
        <v>14226.281832214445</v>
      </c>
      <c r="P10" s="7">
        <v>5025.4066476896405</v>
      </c>
      <c r="Q10" s="7"/>
      <c r="R10" s="21"/>
      <c r="T10" s="1"/>
      <c r="U10"/>
      <c r="V10"/>
      <c r="W10"/>
    </row>
    <row r="11" spans="1:23" ht="15.75">
      <c r="A11" s="3">
        <f>A10+1</f>
        <v>3</v>
      </c>
      <c r="B11" s="6" t="s">
        <v>3</v>
      </c>
      <c r="C11" s="24"/>
      <c r="D11" s="19" t="s">
        <v>14</v>
      </c>
      <c r="E11" s="7">
        <v>11650.186599999666</v>
      </c>
      <c r="F11" s="7">
        <v>20859.252399995923</v>
      </c>
      <c r="G11" s="7">
        <v>35924.154399991035</v>
      </c>
      <c r="H11" s="7">
        <v>20318.949549995363</v>
      </c>
      <c r="I11" s="7">
        <v>38665.811700001359</v>
      </c>
      <c r="J11" s="7">
        <v>30063.042909994721</v>
      </c>
      <c r="K11" s="7">
        <v>9019.9054999947548</v>
      </c>
      <c r="L11" s="7">
        <v>10100.293050006032</v>
      </c>
      <c r="M11" s="7">
        <v>67054.234199985862</v>
      </c>
      <c r="N11" s="7">
        <v>60741.566899999976</v>
      </c>
      <c r="O11" s="7">
        <v>43064.609329998493</v>
      </c>
      <c r="P11" s="7">
        <v>21920.310409992933</v>
      </c>
      <c r="Q11" s="7"/>
      <c r="R11" s="21"/>
      <c r="T11" s="1"/>
      <c r="U11"/>
      <c r="V11"/>
      <c r="W11"/>
    </row>
    <row r="12" spans="1:23" ht="15.75">
      <c r="A12" s="3">
        <f>A11+1</f>
        <v>4</v>
      </c>
      <c r="B12" s="6" t="s">
        <v>4</v>
      </c>
      <c r="C12" s="24"/>
      <c r="D12" s="19" t="s">
        <v>14</v>
      </c>
      <c r="E12" s="42">
        <v>937.13819999620318</v>
      </c>
      <c r="F12" s="42">
        <v>2483.1915000006557</v>
      </c>
      <c r="G12" s="42">
        <v>5366.1976400017738</v>
      </c>
      <c r="H12" s="42">
        <v>2797.0351999998093</v>
      </c>
      <c r="I12" s="42">
        <v>3705.6892499960959</v>
      </c>
      <c r="J12" s="42">
        <v>23.506130002439022</v>
      </c>
      <c r="K12" s="42">
        <v>2319.4803099967539</v>
      </c>
      <c r="L12" s="42">
        <v>26.221179999411106</v>
      </c>
      <c r="M12" s="42">
        <v>-281.58155000209808</v>
      </c>
      <c r="N12" s="42">
        <v>2178.4986299984157</v>
      </c>
      <c r="O12" s="42">
        <v>5643.0865800008178</v>
      </c>
      <c r="P12" s="42">
        <v>-641.70789999887347</v>
      </c>
      <c r="Q12" s="51"/>
      <c r="R12" s="21"/>
      <c r="T12" s="1"/>
      <c r="U12"/>
      <c r="V12"/>
      <c r="W12"/>
    </row>
    <row r="13" spans="1:23" ht="15.75">
      <c r="A13" s="3">
        <f>A12+1</f>
        <v>5</v>
      </c>
      <c r="B13" s="6" t="s">
        <v>26</v>
      </c>
      <c r="C13" s="24" t="str">
        <f>"∑ Lines "&amp;$A$9&amp;":"&amp;$A$12&amp;""</f>
        <v>∑ Lines 1:4</v>
      </c>
      <c r="D13" s="19" t="s">
        <v>14</v>
      </c>
      <c r="E13" s="7">
        <v>45340.11892090179</v>
      </c>
      <c r="F13" s="7">
        <v>62229.658442495391</v>
      </c>
      <c r="G13" s="7">
        <v>94015.297546271235</v>
      </c>
      <c r="H13" s="7">
        <v>102683.44763773121</v>
      </c>
      <c r="I13" s="7">
        <v>113573.30906620063</v>
      </c>
      <c r="J13" s="7">
        <v>172694.44229109213</v>
      </c>
      <c r="K13" s="7">
        <v>233374.24718327611</v>
      </c>
      <c r="L13" s="7">
        <v>227965.84432297014</v>
      </c>
      <c r="M13" s="7">
        <v>161235.61261360161</v>
      </c>
      <c r="N13" s="7">
        <v>135204.64375562593</v>
      </c>
      <c r="O13" s="7">
        <v>89708.617742214352</v>
      </c>
      <c r="P13" s="7">
        <v>52200.109157681465</v>
      </c>
      <c r="Q13" s="7"/>
      <c r="R13" s="21"/>
      <c r="T13" s="1"/>
      <c r="U13"/>
      <c r="V13"/>
      <c r="W13"/>
    </row>
    <row r="14" spans="1:23" ht="15.75"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  <c r="L14" s="8" t="s">
        <v>11</v>
      </c>
      <c r="M14" s="8" t="s">
        <v>11</v>
      </c>
      <c r="N14" s="8" t="s">
        <v>11</v>
      </c>
      <c r="O14" s="8" t="s">
        <v>11</v>
      </c>
      <c r="P14" s="8" t="s">
        <v>11</v>
      </c>
      <c r="Q14" s="8"/>
      <c r="R14" s="21"/>
      <c r="T14" s="1"/>
      <c r="U14"/>
      <c r="V14"/>
      <c r="W14"/>
    </row>
    <row r="15" spans="1:23" ht="15" customHeight="1">
      <c r="B15" s="64" t="s">
        <v>40</v>
      </c>
      <c r="C15" s="64"/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  <c r="J15" s="9" t="s">
        <v>11</v>
      </c>
      <c r="K15" s="9" t="s">
        <v>11</v>
      </c>
      <c r="L15" s="9" t="s">
        <v>11</v>
      </c>
      <c r="M15" s="9" t="s">
        <v>11</v>
      </c>
      <c r="N15" s="9" t="s">
        <v>11</v>
      </c>
      <c r="O15" s="9" t="s">
        <v>11</v>
      </c>
      <c r="P15" s="9" t="s">
        <v>11</v>
      </c>
      <c r="Q15" s="9"/>
      <c r="R15" s="21"/>
      <c r="T15" s="1"/>
      <c r="U15"/>
      <c r="V15"/>
      <c r="W15"/>
    </row>
    <row r="16" spans="1:23" ht="15.75">
      <c r="A16" s="3">
        <f>A13+1</f>
        <v>6</v>
      </c>
      <c r="B16" s="6" t="s">
        <v>1</v>
      </c>
      <c r="C16" s="24"/>
      <c r="D16" s="5" t="s">
        <v>16</v>
      </c>
      <c r="E16" s="10">
        <v>256.07099999999627</v>
      </c>
      <c r="F16" s="10">
        <v>411.08470000000671</v>
      </c>
      <c r="G16" s="10">
        <v>558.78600000008009</v>
      </c>
      <c r="H16" s="10">
        <v>2379.8149999999441</v>
      </c>
      <c r="I16" s="10">
        <v>1594.089999999851</v>
      </c>
      <c r="J16" s="10">
        <v>1489.8510000000242</v>
      </c>
      <c r="K16" s="10">
        <v>4492.7439999999478</v>
      </c>
      <c r="L16" s="10">
        <v>4044.6669999998994</v>
      </c>
      <c r="M16" s="10">
        <v>2957.4660000000149</v>
      </c>
      <c r="N16" s="10">
        <v>2136.7240000001621</v>
      </c>
      <c r="O16" s="10">
        <v>1066.9520000000484</v>
      </c>
      <c r="P16" s="10">
        <v>1082.3530000001192</v>
      </c>
      <c r="Q16" s="55"/>
      <c r="R16" s="21"/>
      <c r="T16" s="1"/>
      <c r="U16"/>
      <c r="V16"/>
      <c r="W16"/>
    </row>
    <row r="17" spans="1:23" ht="15.75">
      <c r="A17" s="3">
        <f>A16+1</f>
        <v>7</v>
      </c>
      <c r="B17" s="6" t="s">
        <v>2</v>
      </c>
      <c r="C17" s="24"/>
      <c r="D17" s="5" t="s">
        <v>16</v>
      </c>
      <c r="E17" s="10">
        <v>1177.409099999722</v>
      </c>
      <c r="F17" s="10">
        <v>1575.6526000001654</v>
      </c>
      <c r="G17" s="10">
        <v>2014.0920000004398</v>
      </c>
      <c r="H17" s="10">
        <v>1604.2068000002482</v>
      </c>
      <c r="I17" s="10">
        <v>1551.2663999999777</v>
      </c>
      <c r="J17" s="10">
        <v>3786.0816000000477</v>
      </c>
      <c r="K17" s="10">
        <v>1746.7885319999191</v>
      </c>
      <c r="L17" s="10">
        <v>1990.4065000000874</v>
      </c>
      <c r="M17" s="10">
        <v>331.62029999993774</v>
      </c>
      <c r="N17" s="10">
        <v>658.36990000029073</v>
      </c>
      <c r="O17" s="10">
        <v>579.17584999991595</v>
      </c>
      <c r="P17" s="10">
        <v>217.61214000019254</v>
      </c>
      <c r="Q17" s="55"/>
      <c r="R17" s="21"/>
      <c r="T17" s="1"/>
      <c r="U17"/>
      <c r="V17"/>
      <c r="W17"/>
    </row>
    <row r="18" spans="1:23" ht="15.75">
      <c r="A18" s="3">
        <f>A17+1</f>
        <v>8</v>
      </c>
      <c r="B18" s="6" t="s">
        <v>5</v>
      </c>
      <c r="C18" s="24"/>
      <c r="D18" s="5" t="s">
        <v>16</v>
      </c>
      <c r="E18" s="10">
        <v>510.3111860002391</v>
      </c>
      <c r="F18" s="10">
        <v>1045.5639019999653</v>
      </c>
      <c r="G18" s="10">
        <v>1780.7810180005617</v>
      </c>
      <c r="H18" s="10">
        <v>1018.8248189995065</v>
      </c>
      <c r="I18" s="10">
        <v>1807.6834410000592</v>
      </c>
      <c r="J18" s="10">
        <v>1370.1490719998255</v>
      </c>
      <c r="K18" s="10">
        <v>357.62766599934548</v>
      </c>
      <c r="L18" s="10">
        <v>435.87015000032261</v>
      </c>
      <c r="M18" s="10">
        <v>2905.7348620002158</v>
      </c>
      <c r="N18" s="10">
        <v>2692.642390999943</v>
      </c>
      <c r="O18" s="10">
        <v>1989.9048539996147</v>
      </c>
      <c r="P18" s="10">
        <v>984.71467599924654</v>
      </c>
      <c r="Q18" s="55"/>
      <c r="R18" s="21"/>
      <c r="T18" s="1"/>
      <c r="U18"/>
      <c r="V18"/>
      <c r="W18"/>
    </row>
    <row r="19" spans="1:23" ht="15.75">
      <c r="A19" s="3">
        <f>A18+1</f>
        <v>9</v>
      </c>
      <c r="B19" s="6" t="s">
        <v>6</v>
      </c>
      <c r="C19" s="24"/>
      <c r="D19" s="5" t="s">
        <v>16</v>
      </c>
      <c r="E19" s="10">
        <v>45.252685000072233</v>
      </c>
      <c r="F19" s="10">
        <v>133.96688700001687</v>
      </c>
      <c r="G19" s="10">
        <v>288.79230299999472</v>
      </c>
      <c r="H19" s="10">
        <v>223.8515180000104</v>
      </c>
      <c r="I19" s="10">
        <v>162.38504400011152</v>
      </c>
      <c r="J19" s="10">
        <v>-47.29881800012663</v>
      </c>
      <c r="K19" s="10">
        <v>67.981062999926507</v>
      </c>
      <c r="L19" s="10">
        <v>-37.724876000080258</v>
      </c>
      <c r="M19" s="10">
        <v>-24.373628999805078</v>
      </c>
      <c r="N19" s="10">
        <v>154.77444600011222</v>
      </c>
      <c r="O19" s="10">
        <v>254.78429600014351</v>
      </c>
      <c r="P19" s="10">
        <v>-40.527037999941967</v>
      </c>
      <c r="Q19" s="55"/>
      <c r="R19" s="21"/>
      <c r="T19" s="1"/>
      <c r="U19"/>
      <c r="V19"/>
      <c r="W19"/>
    </row>
    <row r="20" spans="1:23" ht="15.75">
      <c r="A20" s="3">
        <f>A19+1</f>
        <v>10</v>
      </c>
      <c r="B20" s="6" t="s">
        <v>32</v>
      </c>
      <c r="C20" s="24" t="str">
        <f>"∑ Lines "&amp;$A$16&amp;":"&amp;$A$19&amp;""</f>
        <v>∑ Lines 6:9</v>
      </c>
      <c r="D20" s="5" t="s">
        <v>16</v>
      </c>
      <c r="E20" s="56">
        <v>1989.0439710000296</v>
      </c>
      <c r="F20" s="56">
        <v>3166.2680890001543</v>
      </c>
      <c r="G20" s="56">
        <v>4642.4513210010764</v>
      </c>
      <c r="H20" s="56">
        <v>5226.6981369997093</v>
      </c>
      <c r="I20" s="56">
        <v>5115.4248849999994</v>
      </c>
      <c r="J20" s="56">
        <v>6598.7828539997709</v>
      </c>
      <c r="K20" s="56">
        <v>6665.1412609991385</v>
      </c>
      <c r="L20" s="56">
        <v>6433.2187740002291</v>
      </c>
      <c r="M20" s="56">
        <v>6170.4475330003634</v>
      </c>
      <c r="N20" s="56">
        <v>5642.510737000508</v>
      </c>
      <c r="O20" s="56">
        <v>3890.8169999997226</v>
      </c>
      <c r="P20" s="56">
        <v>2244.1527779996163</v>
      </c>
      <c r="Q20" s="56">
        <v>57784.957340000321</v>
      </c>
      <c r="R20" s="22"/>
      <c r="T20" s="1"/>
      <c r="U20"/>
      <c r="V20"/>
      <c r="W20"/>
    </row>
    <row r="21" spans="1:23" s="12" customFormat="1" ht="15.75">
      <c r="D21" s="20"/>
      <c r="E21" s="39"/>
      <c r="F21" s="13" t="s">
        <v>11</v>
      </c>
      <c r="G21" s="13" t="s">
        <v>11</v>
      </c>
      <c r="H21" s="13" t="s">
        <v>11</v>
      </c>
      <c r="I21" s="13" t="s">
        <v>11</v>
      </c>
      <c r="J21" s="13" t="s">
        <v>11</v>
      </c>
      <c r="K21" s="13" t="s">
        <v>11</v>
      </c>
      <c r="L21" s="13" t="s">
        <v>11</v>
      </c>
      <c r="M21" s="13" t="s">
        <v>11</v>
      </c>
      <c r="N21" s="13" t="s">
        <v>11</v>
      </c>
      <c r="O21" s="13" t="s">
        <v>11</v>
      </c>
      <c r="P21" s="13" t="s">
        <v>11</v>
      </c>
      <c r="Q21" s="13"/>
      <c r="R21" s="23"/>
      <c r="S21" s="3"/>
      <c r="T21" s="1"/>
      <c r="U21"/>
      <c r="V21"/>
      <c r="W21"/>
    </row>
    <row r="22" spans="1:23" ht="15" customHeight="1">
      <c r="B22" s="65" t="s">
        <v>49</v>
      </c>
      <c r="C22" s="65"/>
      <c r="E22" s="9"/>
      <c r="F22" s="9" t="s">
        <v>11</v>
      </c>
      <c r="G22" s="9" t="s">
        <v>11</v>
      </c>
      <c r="H22" s="9" t="s">
        <v>11</v>
      </c>
      <c r="I22" s="9" t="s">
        <v>11</v>
      </c>
      <c r="J22" s="9" t="s">
        <v>11</v>
      </c>
      <c r="K22" s="9" t="s">
        <v>11</v>
      </c>
      <c r="L22" s="9" t="s">
        <v>11</v>
      </c>
      <c r="M22" s="9" t="s">
        <v>11</v>
      </c>
      <c r="N22" s="9" t="s">
        <v>11</v>
      </c>
      <c r="O22" s="9" t="s">
        <v>11</v>
      </c>
      <c r="P22" s="9" t="s">
        <v>11</v>
      </c>
      <c r="Q22" s="9"/>
      <c r="R22" s="21"/>
      <c r="T22" s="1"/>
      <c r="U22"/>
      <c r="V22"/>
      <c r="W22"/>
    </row>
    <row r="23" spans="1:23" ht="15.75">
      <c r="A23" s="3">
        <f>A20+1</f>
        <v>11</v>
      </c>
      <c r="B23" s="6" t="s">
        <v>1</v>
      </c>
      <c r="C23" s="24" t="s">
        <v>19</v>
      </c>
      <c r="D23" s="19" t="s">
        <v>13</v>
      </c>
      <c r="E23" s="43">
        <v>22.91887294041663</v>
      </c>
      <c r="F23" s="43">
        <v>19.969947799087251</v>
      </c>
      <c r="G23" s="43">
        <v>21.611493487656812</v>
      </c>
      <c r="H23" s="43">
        <v>19.885495301104552</v>
      </c>
      <c r="I23" s="43">
        <v>23.127615128382619</v>
      </c>
      <c r="J23" s="43">
        <v>26.523070582905589</v>
      </c>
      <c r="K23" s="43">
        <v>35.064990713718203</v>
      </c>
      <c r="L23" s="43">
        <v>35.989489369583112</v>
      </c>
      <c r="M23" s="43">
        <v>29.092878836139636</v>
      </c>
      <c r="N23" s="43">
        <v>25.725315950957793</v>
      </c>
      <c r="O23" s="43">
        <v>25.094512217981109</v>
      </c>
      <c r="P23" s="43">
        <v>23.925743264900557</v>
      </c>
      <c r="Q23" s="43"/>
      <c r="R23" s="21"/>
      <c r="T23" s="1"/>
      <c r="U23"/>
      <c r="V23"/>
      <c r="W23"/>
    </row>
    <row r="24" spans="1:23" ht="15.75">
      <c r="A24" s="3">
        <f>A23+1</f>
        <v>12</v>
      </c>
      <c r="B24" s="6" t="s">
        <v>2</v>
      </c>
      <c r="C24" s="24" t="s">
        <v>20</v>
      </c>
      <c r="D24" s="19" t="s">
        <v>13</v>
      </c>
      <c r="E24" s="43">
        <v>22.83313030975124</v>
      </c>
      <c r="F24" s="43">
        <v>19.469948224939948</v>
      </c>
      <c r="G24" s="43">
        <v>20.182169189031097</v>
      </c>
      <c r="H24" s="43">
        <v>20.099442844734249</v>
      </c>
      <c r="I24" s="43">
        <v>22.13308308373318</v>
      </c>
      <c r="J24" s="43">
        <v>27.229331248455011</v>
      </c>
      <c r="K24" s="43">
        <v>36.923092608313645</v>
      </c>
      <c r="L24" s="43">
        <v>36.311090268727277</v>
      </c>
      <c r="M24" s="43">
        <v>25.395791402445649</v>
      </c>
      <c r="N24" s="43">
        <v>26.302354080314707</v>
      </c>
      <c r="O24" s="43">
        <v>24.562974841261958</v>
      </c>
      <c r="P24" s="43">
        <v>23.093411276067567</v>
      </c>
      <c r="Q24" s="43"/>
      <c r="R24" s="21"/>
      <c r="T24" s="1"/>
      <c r="U24"/>
      <c r="V24"/>
      <c r="W24"/>
    </row>
    <row r="25" spans="1:23" ht="15.75">
      <c r="A25" s="3">
        <f>A24+1</f>
        <v>13</v>
      </c>
      <c r="B25" s="31" t="s">
        <v>100</v>
      </c>
      <c r="C25" s="24" t="s">
        <v>21</v>
      </c>
      <c r="D25" s="19" t="s">
        <v>13</v>
      </c>
      <c r="E25" s="58">
        <v>22.8295732478696</v>
      </c>
      <c r="F25" s="58">
        <v>19.950241549173736</v>
      </c>
      <c r="G25" s="58">
        <v>20.173257709320271</v>
      </c>
      <c r="H25" s="58">
        <v>19.943516462377428</v>
      </c>
      <c r="I25" s="58">
        <v>21.389702877739694</v>
      </c>
      <c r="J25" s="58">
        <v>21.941439456741499</v>
      </c>
      <c r="K25" s="58">
        <v>25.221498104151884</v>
      </c>
      <c r="L25" s="58">
        <v>23.172711070025226</v>
      </c>
      <c r="M25" s="58">
        <v>23.076515024439583</v>
      </c>
      <c r="N25" s="58">
        <v>22.558349041456975</v>
      </c>
      <c r="O25" s="58">
        <v>21.641541927716123</v>
      </c>
      <c r="P25" s="58">
        <v>22.260570441634918</v>
      </c>
      <c r="Q25" s="43"/>
      <c r="R25" s="21"/>
      <c r="T25" s="1"/>
      <c r="U25"/>
      <c r="V25"/>
      <c r="W25"/>
    </row>
    <row r="26" spans="1:23" ht="15.75">
      <c r="A26" s="3">
        <f>A25+1</f>
        <v>14</v>
      </c>
      <c r="B26" s="31" t="s">
        <v>4</v>
      </c>
      <c r="C26" s="24" t="s">
        <v>22</v>
      </c>
      <c r="D26" s="19" t="s">
        <v>13</v>
      </c>
      <c r="E26" s="58">
        <v>20.70900765324107</v>
      </c>
      <c r="F26" s="58">
        <v>18.535860283148498</v>
      </c>
      <c r="G26" s="58">
        <v>18.58151198718711</v>
      </c>
      <c r="H26" s="58">
        <v>12.495046828316257</v>
      </c>
      <c r="I26" s="58">
        <v>22.820385170407388</v>
      </c>
      <c r="J26" s="58">
        <v>-0.49697077001746831</v>
      </c>
      <c r="K26" s="58">
        <v>34.11950633957079</v>
      </c>
      <c r="L26" s="58">
        <v>-0.69506338468429485</v>
      </c>
      <c r="M26" s="58">
        <v>11.552713385616478</v>
      </c>
      <c r="N26" s="58">
        <v>14.075312083474271</v>
      </c>
      <c r="O26" s="58">
        <v>22.148486655541905</v>
      </c>
      <c r="P26" s="58">
        <v>15.834068603774901</v>
      </c>
      <c r="Q26" s="43"/>
      <c r="R26" s="21"/>
      <c r="T26" s="1"/>
      <c r="U26"/>
      <c r="V26"/>
      <c r="W26"/>
    </row>
    <row r="27" spans="1:23" ht="15.75">
      <c r="A27" s="3">
        <f>A26+1</f>
        <v>15</v>
      </c>
      <c r="B27" s="15" t="s">
        <v>27</v>
      </c>
      <c r="C27" s="24" t="s">
        <v>23</v>
      </c>
      <c r="D27" s="19" t="s">
        <v>13</v>
      </c>
      <c r="E27" s="48">
        <v>22.794930419816804</v>
      </c>
      <c r="F27" s="48">
        <v>19.653944862939987</v>
      </c>
      <c r="G27" s="48">
        <v>20.251218816441614</v>
      </c>
      <c r="H27" s="48">
        <v>19.645949497415355</v>
      </c>
      <c r="I27" s="48">
        <v>22.202126239646784</v>
      </c>
      <c r="J27" s="48">
        <v>26.170650877898719</v>
      </c>
      <c r="K27" s="48">
        <v>35.014148694620786</v>
      </c>
      <c r="L27" s="48">
        <v>35.435736344657073</v>
      </c>
      <c r="M27" s="48">
        <v>26.130294723566223</v>
      </c>
      <c r="N27" s="48">
        <v>23.961787590234895</v>
      </c>
      <c r="O27" s="48">
        <v>23.056498864434062</v>
      </c>
      <c r="P27" s="48">
        <v>23.26049708799745</v>
      </c>
      <c r="Q27" s="52"/>
      <c r="R27" s="21"/>
      <c r="T27" s="1"/>
    </row>
    <row r="28" spans="1:23" ht="15.75">
      <c r="B28" s="15"/>
      <c r="C28" s="15"/>
      <c r="D28" s="1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1"/>
      <c r="T28" s="1"/>
    </row>
    <row r="29" spans="1:23" ht="15" customHeight="1">
      <c r="B29" s="64" t="s">
        <v>43</v>
      </c>
      <c r="C29" s="64"/>
      <c r="D29" s="1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1"/>
      <c r="T29" s="1"/>
    </row>
    <row r="30" spans="1:23" ht="15.75">
      <c r="A30" s="12">
        <f>A27+1</f>
        <v>16</v>
      </c>
      <c r="B30" s="6" t="s">
        <v>1</v>
      </c>
      <c r="C30" s="24" t="s">
        <v>44</v>
      </c>
      <c r="D30" s="19" t="s">
        <v>15</v>
      </c>
      <c r="E30" s="59">
        <v>0.12874074366050928</v>
      </c>
      <c r="F30" s="59">
        <v>0.12983256263995613</v>
      </c>
      <c r="G30" s="59">
        <v>0.120364428480337</v>
      </c>
      <c r="H30" s="59">
        <v>0.45531900592331387</v>
      </c>
      <c r="I30" s="59">
        <v>0.31162416335624704</v>
      </c>
      <c r="J30" s="59">
        <v>0.22577663683795404</v>
      </c>
      <c r="K30" s="59">
        <v>0.67406583357641592</v>
      </c>
      <c r="L30" s="59">
        <v>0.62871591066456023</v>
      </c>
      <c r="M30" s="59">
        <v>0.47929521873139647</v>
      </c>
      <c r="N30" s="59">
        <v>0.37868319611493007</v>
      </c>
      <c r="O30" s="59">
        <v>0.27422312588850223</v>
      </c>
      <c r="P30" s="59">
        <v>0.48229916011551699</v>
      </c>
      <c r="Q30" s="49"/>
      <c r="R30" s="21"/>
      <c r="T30" s="1"/>
    </row>
    <row r="31" spans="1:23" ht="15.75">
      <c r="A31" s="12">
        <f>+A30+1</f>
        <v>17</v>
      </c>
      <c r="B31" s="6" t="s">
        <v>2</v>
      </c>
      <c r="C31" s="24" t="s">
        <v>45</v>
      </c>
      <c r="D31" s="19" t="s">
        <v>15</v>
      </c>
      <c r="E31" s="59">
        <v>0.59194724559445366</v>
      </c>
      <c r="F31" s="59">
        <v>0.49763714117389402</v>
      </c>
      <c r="G31" s="59">
        <v>0.4338423519680828</v>
      </c>
      <c r="H31" s="59">
        <v>0.30692547339669285</v>
      </c>
      <c r="I31" s="59">
        <v>0.30325269843151609</v>
      </c>
      <c r="J31" s="59">
        <v>0.57375453682419042</v>
      </c>
      <c r="K31" s="59">
        <v>0.262078246146289</v>
      </c>
      <c r="L31" s="59">
        <v>0.3093951208443726</v>
      </c>
      <c r="M31" s="59">
        <v>5.3743314115611361E-2</v>
      </c>
      <c r="N31" s="59">
        <v>0.11668030965064187</v>
      </c>
      <c r="O31" s="59">
        <v>0.14885712949232957</v>
      </c>
      <c r="P31" s="59">
        <v>9.6968505056133816E-2</v>
      </c>
      <c r="Q31" s="49"/>
      <c r="R31" s="21"/>
      <c r="T31" s="1"/>
    </row>
    <row r="32" spans="1:23" ht="15.75">
      <c r="A32" s="12">
        <f t="shared" ref="A32:A34" si="0">+A31+1</f>
        <v>18</v>
      </c>
      <c r="B32" s="6" t="s">
        <v>5</v>
      </c>
      <c r="C32" s="24" t="s">
        <v>24</v>
      </c>
      <c r="D32" s="19" t="s">
        <v>15</v>
      </c>
      <c r="E32" s="59">
        <v>0.25656103808689079</v>
      </c>
      <c r="F32" s="59">
        <v>0.33021963794927234</v>
      </c>
      <c r="G32" s="59">
        <v>0.38358636308039146</v>
      </c>
      <c r="H32" s="59">
        <v>0.19492704424371909</v>
      </c>
      <c r="I32" s="59">
        <v>0.35337894341890225</v>
      </c>
      <c r="J32" s="59">
        <v>0.20763663577281175</v>
      </c>
      <c r="K32" s="59">
        <v>5.36564270725952E-2</v>
      </c>
      <c r="L32" s="59">
        <v>6.7753043276234631E-2</v>
      </c>
      <c r="M32" s="59">
        <v>0.47091152569727956</v>
      </c>
      <c r="N32" s="59">
        <v>0.47720642751161513</v>
      </c>
      <c r="O32" s="59">
        <v>0.51143624950743161</v>
      </c>
      <c r="P32" s="59">
        <v>0.43879128268486134</v>
      </c>
      <c r="Q32" s="49"/>
      <c r="R32" s="21"/>
      <c r="T32" s="1"/>
    </row>
    <row r="33" spans="1:38" ht="15.75">
      <c r="A33" s="12">
        <f t="shared" si="0"/>
        <v>19</v>
      </c>
      <c r="B33" s="6" t="s">
        <v>6</v>
      </c>
      <c r="C33" s="24" t="s">
        <v>25</v>
      </c>
      <c r="D33" s="19" t="s">
        <v>15</v>
      </c>
      <c r="E33" s="59">
        <v>2.2750972658146209E-2</v>
      </c>
      <c r="F33" s="59">
        <v>4.2310658236877532E-2</v>
      </c>
      <c r="G33" s="59">
        <v>6.220685647118878E-2</v>
      </c>
      <c r="H33" s="59">
        <v>4.2828476436274215E-2</v>
      </c>
      <c r="I33" s="59">
        <v>3.1744194793334658E-2</v>
      </c>
      <c r="J33" s="59">
        <v>-7.1678094349561803E-3</v>
      </c>
      <c r="K33" s="59">
        <v>1.0199493204700032E-2</v>
      </c>
      <c r="L33" s="59">
        <v>-5.8640747851673967E-3</v>
      </c>
      <c r="M33" s="59">
        <v>-3.950058544287381E-3</v>
      </c>
      <c r="N33" s="59">
        <v>2.7430066722812917E-2</v>
      </c>
      <c r="O33" s="59">
        <v>6.5483495111736609E-2</v>
      </c>
      <c r="P33" s="59">
        <v>-1.8058947856512155E-2</v>
      </c>
      <c r="Q33" s="49"/>
      <c r="R33" s="21"/>
      <c r="T33" s="1"/>
    </row>
    <row r="34" spans="1:38" ht="15.75">
      <c r="A34" s="12">
        <f t="shared" si="0"/>
        <v>20</v>
      </c>
      <c r="B34" s="24" t="s">
        <v>33</v>
      </c>
      <c r="C34" s="24" t="str">
        <f>"∑ Lines "&amp;$A$30&amp;":"&amp;$A$33&amp;""</f>
        <v>∑ Lines 16:19</v>
      </c>
      <c r="D34" s="19" t="s">
        <v>15</v>
      </c>
      <c r="E34" s="46">
        <v>0.99999999999999989</v>
      </c>
      <c r="F34" s="46">
        <v>1</v>
      </c>
      <c r="G34" s="46">
        <v>0.99999999999999989</v>
      </c>
      <c r="H34" s="46">
        <v>1</v>
      </c>
      <c r="I34" s="46">
        <v>1</v>
      </c>
      <c r="J34" s="46">
        <v>0.99999999999999989</v>
      </c>
      <c r="K34" s="46">
        <v>1.0000000000000002</v>
      </c>
      <c r="L34" s="46">
        <v>1</v>
      </c>
      <c r="M34" s="46">
        <v>0.99999999999999989</v>
      </c>
      <c r="N34" s="46">
        <v>1</v>
      </c>
      <c r="O34" s="46">
        <v>1</v>
      </c>
      <c r="P34" s="46">
        <v>1.0000000000000002</v>
      </c>
      <c r="Q34" s="53"/>
      <c r="R34" s="21"/>
      <c r="T34" s="1"/>
    </row>
    <row r="35" spans="1:38" ht="15.75">
      <c r="A35" s="12"/>
      <c r="D35" s="19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1"/>
      <c r="T35" s="1"/>
    </row>
    <row r="36" spans="1:38" ht="15.75">
      <c r="A36" s="12"/>
      <c r="B36" s="65" t="s">
        <v>36</v>
      </c>
      <c r="C36" s="65"/>
      <c r="D36" s="1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1"/>
      <c r="T36" s="1"/>
    </row>
    <row r="37" spans="1:38" ht="6" customHeight="1">
      <c r="A37" s="12"/>
      <c r="B37" s="28"/>
      <c r="C37" s="28"/>
      <c r="D37" s="19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1"/>
      <c r="T37" s="1"/>
    </row>
    <row r="38" spans="1:38" s="12" customFormat="1" ht="15.75">
      <c r="B38" s="66" t="s">
        <v>46</v>
      </c>
      <c r="C38" s="60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3"/>
      <c r="S38" s="3"/>
      <c r="T38" s="1"/>
    </row>
    <row r="39" spans="1:38" ht="15.75">
      <c r="A39" s="12">
        <f>A34+1</f>
        <v>21</v>
      </c>
      <c r="B39" s="6" t="s">
        <v>41</v>
      </c>
      <c r="C39" s="24"/>
      <c r="D39" s="5" t="s">
        <v>16</v>
      </c>
      <c r="E39" s="16">
        <v>1697.08</v>
      </c>
      <c r="F39" s="16">
        <v>2637.59</v>
      </c>
      <c r="G39" s="16">
        <v>3889.85</v>
      </c>
      <c r="H39" s="16">
        <v>4492.8900000000003</v>
      </c>
      <c r="I39" s="16">
        <v>3967.98</v>
      </c>
      <c r="J39" s="16">
        <v>5673.44</v>
      </c>
      <c r="K39" s="16">
        <v>5561.87</v>
      </c>
      <c r="L39" s="16">
        <v>5422.9</v>
      </c>
      <c r="M39" s="16">
        <v>5055.16</v>
      </c>
      <c r="N39" s="16">
        <v>4916.8599999999997</v>
      </c>
      <c r="O39" s="16">
        <v>2970.11</v>
      </c>
      <c r="P39" s="16">
        <v>1894.25</v>
      </c>
      <c r="Q39" s="16"/>
      <c r="R39" s="21"/>
      <c r="T39" s="1"/>
    </row>
    <row r="40" spans="1:38" ht="15.75">
      <c r="A40" s="12">
        <f>A39+1</f>
        <v>22</v>
      </c>
      <c r="B40" s="6" t="s">
        <v>42</v>
      </c>
      <c r="C40" s="24"/>
      <c r="D40" s="5" t="s">
        <v>16</v>
      </c>
      <c r="E40" s="16">
        <v>292.02</v>
      </c>
      <c r="F40" s="16">
        <v>528.64</v>
      </c>
      <c r="G40" s="16">
        <v>752.62</v>
      </c>
      <c r="H40" s="16">
        <v>733.64</v>
      </c>
      <c r="I40" s="16">
        <v>1147.3800000000001</v>
      </c>
      <c r="J40" s="16">
        <v>925.17</v>
      </c>
      <c r="K40" s="16">
        <v>1103.17</v>
      </c>
      <c r="L40" s="16">
        <v>1010.3</v>
      </c>
      <c r="M40" s="16">
        <v>1114.98</v>
      </c>
      <c r="N40" s="16">
        <v>725.63</v>
      </c>
      <c r="O40" s="16">
        <v>920.73</v>
      </c>
      <c r="P40" s="16">
        <v>349.9</v>
      </c>
      <c r="Q40" s="16"/>
      <c r="R40" s="21"/>
      <c r="T40" s="1"/>
    </row>
    <row r="41" spans="1:38" ht="15.75">
      <c r="A41" s="12">
        <f t="shared" ref="A41:A45" si="1">A40+1</f>
        <v>23</v>
      </c>
      <c r="B41" s="6" t="s">
        <v>51</v>
      </c>
      <c r="C41" s="21"/>
      <c r="D41" s="19" t="s">
        <v>13</v>
      </c>
      <c r="E41" s="43">
        <v>25.785384615384615</v>
      </c>
      <c r="F41" s="43">
        <v>24.172916666666669</v>
      </c>
      <c r="G41" s="43">
        <v>25.073846153846155</v>
      </c>
      <c r="H41" s="43">
        <v>24</v>
      </c>
      <c r="I41" s="43">
        <v>26.75</v>
      </c>
      <c r="J41" s="43">
        <v>28.5</v>
      </c>
      <c r="K41" s="43">
        <v>34.65</v>
      </c>
      <c r="L41" s="43">
        <v>34.32</v>
      </c>
      <c r="M41" s="43">
        <v>30.03</v>
      </c>
      <c r="N41" s="43">
        <v>28.05</v>
      </c>
      <c r="O41" s="43">
        <v>27.225000000000001</v>
      </c>
      <c r="P41" s="43">
        <v>27.225000000000001</v>
      </c>
      <c r="Q41" s="43"/>
      <c r="T41" s="1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21"/>
      <c r="AI41" s="21"/>
      <c r="AJ41" s="21"/>
      <c r="AK41" s="21"/>
      <c r="AL41" s="21"/>
    </row>
    <row r="42" spans="1:38" ht="12.75" customHeight="1">
      <c r="A42" s="12">
        <f t="shared" si="1"/>
        <v>24</v>
      </c>
      <c r="B42" s="6" t="s">
        <v>52</v>
      </c>
      <c r="C42" s="21"/>
      <c r="D42" s="19" t="s">
        <v>13</v>
      </c>
      <c r="E42" s="43">
        <v>24.104838709677416</v>
      </c>
      <c r="F42" s="43">
        <v>21.446071428571429</v>
      </c>
      <c r="G42" s="43">
        <v>21.900645161290324</v>
      </c>
      <c r="H42" s="43">
        <v>21.5</v>
      </c>
      <c r="I42" s="43">
        <v>21.25</v>
      </c>
      <c r="J42" s="43">
        <v>21.25</v>
      </c>
      <c r="K42" s="43">
        <v>24.502500000000001</v>
      </c>
      <c r="L42" s="43">
        <v>25.4925</v>
      </c>
      <c r="M42" s="43">
        <v>24.0075</v>
      </c>
      <c r="N42" s="43">
        <v>24.72</v>
      </c>
      <c r="O42" s="43">
        <v>23.52</v>
      </c>
      <c r="P42" s="43">
        <v>23.76</v>
      </c>
      <c r="Q42" s="43"/>
      <c r="R42" s="21"/>
      <c r="T42" s="1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8" ht="26.25">
      <c r="A43" s="12">
        <f t="shared" si="1"/>
        <v>25</v>
      </c>
      <c r="B43" s="6" t="s">
        <v>46</v>
      </c>
      <c r="C43" s="25" t="s">
        <v>66</v>
      </c>
      <c r="D43" s="19" t="s">
        <v>13</v>
      </c>
      <c r="E43" s="43">
        <v>25.541091389307812</v>
      </c>
      <c r="F43" s="43">
        <v>23.716085994880075</v>
      </c>
      <c r="G43" s="43">
        <v>24.560227173196573</v>
      </c>
      <c r="H43" s="43">
        <v>23.649403693102421</v>
      </c>
      <c r="I43" s="43">
        <v>25.519876291241701</v>
      </c>
      <c r="J43" s="43">
        <v>27.480883675594569</v>
      </c>
      <c r="K43" s="43">
        <v>32.969518576236389</v>
      </c>
      <c r="L43" s="43">
        <v>32.93836912320198</v>
      </c>
      <c r="M43" s="43">
        <v>28.942566676899464</v>
      </c>
      <c r="N43" s="43">
        <v>27.620453180260899</v>
      </c>
      <c r="O43" s="43">
        <v>26.346815152590747</v>
      </c>
      <c r="P43" s="43">
        <v>26.696740839510319</v>
      </c>
      <c r="Q43" s="43"/>
      <c r="R43" s="21"/>
      <c r="T43" s="1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1:38" ht="15.75">
      <c r="A44" s="12">
        <f t="shared" si="1"/>
        <v>26</v>
      </c>
      <c r="B44" s="6" t="s">
        <v>47</v>
      </c>
      <c r="C44" s="25" t="s">
        <v>34</v>
      </c>
      <c r="D44" s="19" t="s">
        <v>13</v>
      </c>
      <c r="E44" s="43">
        <v>22.848447021282233</v>
      </c>
      <c r="F44" s="43">
        <v>19.573405372967752</v>
      </c>
      <c r="G44" s="43">
        <v>20.492594482236534</v>
      </c>
      <c r="H44" s="43">
        <v>19.971643450277355</v>
      </c>
      <c r="I44" s="43">
        <v>22.637119315384119</v>
      </c>
      <c r="J44" s="43">
        <v>27.029892923782427</v>
      </c>
      <c r="K44" s="43">
        <v>35.585175689775433</v>
      </c>
      <c r="L44" s="43">
        <v>36.095555438217147</v>
      </c>
      <c r="M44" s="43">
        <v>28.720122048369241</v>
      </c>
      <c r="N44" s="43">
        <v>25.861234295425938</v>
      </c>
      <c r="O44" s="43">
        <v>24.907495388171657</v>
      </c>
      <c r="P44" s="43">
        <v>23.786412186160614</v>
      </c>
      <c r="Q44" s="43"/>
      <c r="T44" s="1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 spans="1:38" ht="26.25">
      <c r="A45" s="12">
        <f t="shared" si="1"/>
        <v>27</v>
      </c>
      <c r="B45" s="45" t="s">
        <v>48</v>
      </c>
      <c r="C45" s="25" t="s">
        <v>67</v>
      </c>
      <c r="D45" s="19" t="s">
        <v>15</v>
      </c>
      <c r="E45" s="44">
        <v>0.89457598632011504</v>
      </c>
      <c r="F45" s="44">
        <v>0.82532190923887438</v>
      </c>
      <c r="G45" s="44">
        <v>0.83438130835372781</v>
      </c>
      <c r="H45" s="44">
        <v>0.84448824627668218</v>
      </c>
      <c r="I45" s="44">
        <v>0.8870387558717544</v>
      </c>
      <c r="J45" s="44">
        <v>0.98358892832064704</v>
      </c>
      <c r="K45" s="44">
        <v>1.07933561745801</v>
      </c>
      <c r="L45" s="44">
        <v>1.0958513247333557</v>
      </c>
      <c r="M45" s="44">
        <v>0.99231427430008246</v>
      </c>
      <c r="N45" s="44">
        <v>0.93630738520640222</v>
      </c>
      <c r="O45" s="44">
        <v>0.94537025609801051</v>
      </c>
      <c r="P45" s="44">
        <v>0.89098561989849667</v>
      </c>
      <c r="Q45" s="44"/>
      <c r="T45" s="1"/>
    </row>
    <row r="46" spans="1:38" ht="6.75" customHeight="1">
      <c r="A46" s="12"/>
      <c r="B46" s="6"/>
      <c r="C46" s="23"/>
      <c r="D46" s="19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T46" s="1"/>
    </row>
    <row r="47" spans="1:38" s="12" customFormat="1" ht="15.75">
      <c r="B47" s="60" t="s">
        <v>50</v>
      </c>
      <c r="C47" s="65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S47" s="3"/>
      <c r="T47" s="1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1:38" s="12" customFormat="1" ht="15.75">
      <c r="A48" s="12">
        <f>A45+1</f>
        <v>28</v>
      </c>
      <c r="B48" s="6" t="s">
        <v>41</v>
      </c>
      <c r="C48" s="25" t="s">
        <v>68</v>
      </c>
      <c r="D48" s="20" t="s">
        <v>16</v>
      </c>
      <c r="E48" s="16">
        <v>1697.0979717833636</v>
      </c>
      <c r="F48" s="16">
        <v>2637.5780593561385</v>
      </c>
      <c r="G48" s="16">
        <v>3889.8940525805369</v>
      </c>
      <c r="H48" s="16">
        <v>4492.9429041847179</v>
      </c>
      <c r="I48" s="16">
        <v>3968.0347069727109</v>
      </c>
      <c r="J48" s="16">
        <v>5673.4536487808373</v>
      </c>
      <c r="K48" s="16">
        <v>5561.8874694527876</v>
      </c>
      <c r="L48" s="16">
        <v>5422.9160622692225</v>
      </c>
      <c r="M48" s="16">
        <v>5055.0376683177401</v>
      </c>
      <c r="N48" s="16">
        <v>4916.8149577517624</v>
      </c>
      <c r="O48" s="16">
        <v>2970.1147016518116</v>
      </c>
      <c r="P48" s="16">
        <v>1894.2723960019164</v>
      </c>
      <c r="Q48" s="16"/>
      <c r="R48" s="23"/>
      <c r="S48" s="3"/>
      <c r="T48" s="1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</row>
    <row r="49" spans="1:33" s="12" customFormat="1" ht="15.75">
      <c r="A49" s="12">
        <f>A48+1</f>
        <v>29</v>
      </c>
      <c r="B49" s="6" t="s">
        <v>42</v>
      </c>
      <c r="C49" s="25" t="s">
        <v>69</v>
      </c>
      <c r="D49" s="20" t="s">
        <v>16</v>
      </c>
      <c r="E49" s="16">
        <v>292.02137100905799</v>
      </c>
      <c r="F49" s="16">
        <v>528.64582296743993</v>
      </c>
      <c r="G49" s="16">
        <v>752.62369751575238</v>
      </c>
      <c r="H49" s="16">
        <v>733.64269256787065</v>
      </c>
      <c r="I49" s="16">
        <v>1147.3966078279402</v>
      </c>
      <c r="J49" s="16">
        <v>925.14982035550076</v>
      </c>
      <c r="K49" s="16">
        <v>1103.0771335944496</v>
      </c>
      <c r="L49" s="16">
        <v>1010.22281923077</v>
      </c>
      <c r="M49" s="16">
        <v>1114.9476045528861</v>
      </c>
      <c r="N49" s="16">
        <v>725.64620817669891</v>
      </c>
      <c r="O49" s="16">
        <v>920.69568736372651</v>
      </c>
      <c r="P49" s="16">
        <v>349.89159134226804</v>
      </c>
      <c r="Q49" s="16"/>
      <c r="R49" s="23"/>
      <c r="S49" s="3"/>
      <c r="T49" s="1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</row>
    <row r="50" spans="1:33" s="12" customFormat="1" ht="15.75">
      <c r="A50" s="12">
        <f t="shared" ref="A50:A53" si="2">A49+1</f>
        <v>30</v>
      </c>
      <c r="B50" s="31" t="s">
        <v>53</v>
      </c>
      <c r="C50" s="25"/>
      <c r="D50" s="32" t="s">
        <v>13</v>
      </c>
      <c r="E50" s="58">
        <v>25.785384615384615</v>
      </c>
      <c r="F50" s="58">
        <v>24.172916666666669</v>
      </c>
      <c r="G50" s="58">
        <v>25.073846153846155</v>
      </c>
      <c r="H50" s="58">
        <v>24.049999999999994</v>
      </c>
      <c r="I50" s="58">
        <v>24.040800000000004</v>
      </c>
      <c r="J50" s="58">
        <v>31.715769230769236</v>
      </c>
      <c r="K50" s="58">
        <v>34.018846153846141</v>
      </c>
      <c r="L50" s="58">
        <v>34.981538461538456</v>
      </c>
      <c r="M50" s="58">
        <v>29.717999999999996</v>
      </c>
      <c r="N50" s="58">
        <v>26.898148148148149</v>
      </c>
      <c r="O50" s="58">
        <v>22.693333333333342</v>
      </c>
      <c r="P50" s="58">
        <v>21.586923076923082</v>
      </c>
      <c r="Q50" s="34"/>
      <c r="R50" s="23"/>
      <c r="S50" s="3"/>
      <c r="T50" s="1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</row>
    <row r="51" spans="1:33" s="12" customFormat="1" ht="12.75" customHeight="1">
      <c r="A51" s="12">
        <f t="shared" si="2"/>
        <v>31</v>
      </c>
      <c r="B51" s="31" t="s">
        <v>54</v>
      </c>
      <c r="C51" s="25"/>
      <c r="D51" s="32" t="s">
        <v>13</v>
      </c>
      <c r="E51" s="58">
        <v>24.415853658536591</v>
      </c>
      <c r="F51" s="58">
        <v>21.537500000000001</v>
      </c>
      <c r="G51" s="58">
        <v>22.076585365853653</v>
      </c>
      <c r="H51" s="58">
        <v>21.612894736842112</v>
      </c>
      <c r="I51" s="58">
        <v>21.024651162790697</v>
      </c>
      <c r="J51" s="58">
        <v>22.244736842105262</v>
      </c>
      <c r="K51" s="58">
        <v>24.718536585365847</v>
      </c>
      <c r="L51" s="58">
        <v>24.913170731707311</v>
      </c>
      <c r="M51" s="58">
        <v>23.563749999999995</v>
      </c>
      <c r="N51" s="58">
        <v>21.696923076923074</v>
      </c>
      <c r="O51" s="58">
        <v>20.654761904761902</v>
      </c>
      <c r="P51" s="58">
        <v>19.213658536585367</v>
      </c>
      <c r="Q51" s="34"/>
      <c r="R51" s="23"/>
      <c r="S51" s="3"/>
      <c r="T51" s="1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  <row r="52" spans="1:33" ht="26.25">
      <c r="A52" s="12">
        <f t="shared" si="2"/>
        <v>32</v>
      </c>
      <c r="B52" s="6" t="s">
        <v>50</v>
      </c>
      <c r="C52" s="25" t="s">
        <v>70</v>
      </c>
      <c r="D52" s="19" t="s">
        <v>13</v>
      </c>
      <c r="E52" s="43">
        <v>25.584324629161433</v>
      </c>
      <c r="F52" s="43">
        <v>23.732896609844381</v>
      </c>
      <c r="G52" s="43">
        <v>24.587943973583922</v>
      </c>
      <c r="H52" s="43">
        <v>23.707909655503315</v>
      </c>
      <c r="I52" s="43">
        <v>23.364274653152883</v>
      </c>
      <c r="J52" s="43">
        <v>30.387893725908743</v>
      </c>
      <c r="K52" s="43">
        <v>32.47960934895</v>
      </c>
      <c r="L52" s="43">
        <v>33.400460387453641</v>
      </c>
      <c r="M52" s="43">
        <v>28.605895838991653</v>
      </c>
      <c r="N52" s="43">
        <v>26.22924691164544</v>
      </c>
      <c r="O52" s="43">
        <v>22.210939247009456</v>
      </c>
      <c r="P52" s="43">
        <v>21.21690318917074</v>
      </c>
      <c r="Q52" s="14"/>
      <c r="R52" s="21"/>
      <c r="T52" s="1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1:33" ht="15.75">
      <c r="A53" s="12">
        <f t="shared" si="2"/>
        <v>33</v>
      </c>
      <c r="B53" s="6" t="s">
        <v>55</v>
      </c>
      <c r="C53" s="25" t="s">
        <v>56</v>
      </c>
      <c r="D53" s="19" t="s">
        <v>13</v>
      </c>
      <c r="E53" s="50">
        <v>22.887122439466101</v>
      </c>
      <c r="F53" s="50">
        <v>19.587279541805575</v>
      </c>
      <c r="G53" s="50">
        <v>20.515720862407111</v>
      </c>
      <c r="H53" s="50">
        <v>20.021051047862013</v>
      </c>
      <c r="I53" s="50">
        <v>20.725017120178698</v>
      </c>
      <c r="J53" s="50">
        <v>29.889195823788295</v>
      </c>
      <c r="K53" s="50">
        <v>35.056399211443903</v>
      </c>
      <c r="L53" s="50">
        <v>36.601938762295042</v>
      </c>
      <c r="M53" s="50">
        <v>28.38603877017275</v>
      </c>
      <c r="N53" s="50">
        <v>24.558637591775842</v>
      </c>
      <c r="O53" s="50">
        <v>20.997561324122682</v>
      </c>
      <c r="P53" s="50">
        <v>18.903955640329684</v>
      </c>
      <c r="Q53" s="54"/>
      <c r="R53" s="21"/>
      <c r="T53" s="1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</row>
    <row r="54" spans="1:33" ht="15.75">
      <c r="A54" s="12"/>
      <c r="B54" s="6"/>
      <c r="C54" s="6"/>
      <c r="D54" s="1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1"/>
      <c r="T54" s="1"/>
    </row>
    <row r="55" spans="1:33" ht="15.75">
      <c r="A55" s="12"/>
      <c r="B55" s="15"/>
      <c r="C55" s="15"/>
      <c r="D55" s="19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T55" s="1"/>
    </row>
    <row r="56" spans="1:33" s="12" customFormat="1" ht="15.75">
      <c r="B56" s="65" t="s">
        <v>57</v>
      </c>
      <c r="C56" s="65"/>
      <c r="D56" s="28"/>
      <c r="E56" s="40"/>
      <c r="F56" s="40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S56" s="3"/>
      <c r="T56" s="1"/>
    </row>
    <row r="57" spans="1:33" s="12" customFormat="1" ht="6" customHeight="1">
      <c r="B57" s="28"/>
      <c r="C57" s="28"/>
      <c r="D57" s="28"/>
      <c r="E57" s="40"/>
      <c r="F57" s="40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S57" s="3"/>
      <c r="T57" s="1"/>
    </row>
    <row r="58" spans="1:33" ht="15.75">
      <c r="A58" s="12"/>
      <c r="B58" s="38" t="s">
        <v>7</v>
      </c>
      <c r="C58" s="6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T58" s="1"/>
    </row>
    <row r="59" spans="1:33" s="12" customFormat="1" ht="15.75">
      <c r="A59" s="12">
        <f>A53+1</f>
        <v>34</v>
      </c>
      <c r="B59" s="31" t="s">
        <v>3</v>
      </c>
      <c r="C59" s="31" t="s">
        <v>63</v>
      </c>
      <c r="D59" s="32" t="s">
        <v>18</v>
      </c>
      <c r="E59" s="35">
        <v>71689.836703487366</v>
      </c>
      <c r="F59" s="35">
        <v>61221.908883112395</v>
      </c>
      <c r="G59" s="35">
        <v>70591.442094540063</v>
      </c>
      <c r="H59" s="35">
        <v>65573.934795161826</v>
      </c>
      <c r="I59" s="35">
        <v>66951.033684115915</v>
      </c>
      <c r="J59" s="35">
        <v>69888.010489146196</v>
      </c>
      <c r="K59" s="35">
        <v>70614.108150565269</v>
      </c>
      <c r="L59" s="35">
        <v>71953.45789706074</v>
      </c>
      <c r="M59" s="35">
        <v>64237.450149476899</v>
      </c>
      <c r="N59" s="35">
        <v>59312.149883333332</v>
      </c>
      <c r="O59" s="35">
        <v>56905.044866666656</v>
      </c>
      <c r="P59" s="35">
        <v>68247.892866666676</v>
      </c>
      <c r="Q59" s="35">
        <v>797186.27046333335</v>
      </c>
      <c r="S59" s="3"/>
      <c r="T59" s="1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</row>
    <row r="60" spans="1:33" s="12" customFormat="1" ht="15.75">
      <c r="A60" s="12">
        <f>A59+1</f>
        <v>35</v>
      </c>
      <c r="B60" s="31" t="s">
        <v>61</v>
      </c>
      <c r="C60" s="31" t="s">
        <v>62</v>
      </c>
      <c r="D60" s="32" t="s">
        <v>18</v>
      </c>
      <c r="E60" s="35">
        <v>24308.644170000003</v>
      </c>
      <c r="F60" s="35">
        <v>19353.15222</v>
      </c>
      <c r="G60" s="35">
        <v>19891.678500000002</v>
      </c>
      <c r="H60" s="35">
        <v>18447.927359999998</v>
      </c>
      <c r="I60" s="35">
        <v>21286.799440000003</v>
      </c>
      <c r="J60" s="35">
        <v>24536.495180000002</v>
      </c>
      <c r="K60" s="35">
        <v>28497.932129999997</v>
      </c>
      <c r="L60" s="35">
        <v>27848.591730000004</v>
      </c>
      <c r="M60" s="35">
        <v>26574.146209999999</v>
      </c>
      <c r="N60" s="35">
        <v>22963.975699999999</v>
      </c>
      <c r="O60" s="35">
        <v>21944.966649999998</v>
      </c>
      <c r="P60" s="35">
        <v>23024.2088</v>
      </c>
      <c r="Q60" s="35">
        <v>278678.51809000003</v>
      </c>
      <c r="S60" s="3"/>
      <c r="T60" s="1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 s="12" customFormat="1" ht="15.75">
      <c r="D61" s="2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S61" s="3"/>
      <c r="T61" s="1"/>
    </row>
    <row r="62" spans="1:33" s="12" customFormat="1" ht="15.75">
      <c r="B62" s="38" t="s">
        <v>8</v>
      </c>
      <c r="C62" s="65"/>
      <c r="D62" s="20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S62" s="3"/>
      <c r="T62" s="1"/>
    </row>
    <row r="63" spans="1:33" s="12" customFormat="1" ht="15.75">
      <c r="A63" s="12">
        <f>A60+1</f>
        <v>36</v>
      </c>
      <c r="B63" s="31" t="s">
        <v>5</v>
      </c>
      <c r="C63" s="31" t="s">
        <v>64</v>
      </c>
      <c r="D63" s="20" t="s">
        <v>17</v>
      </c>
      <c r="E63" s="33">
        <v>3657.4070000000002</v>
      </c>
      <c r="F63" s="33">
        <v>3166.223</v>
      </c>
      <c r="G63" s="33">
        <v>3540.027</v>
      </c>
      <c r="H63" s="33">
        <v>3333.2289999999998</v>
      </c>
      <c r="I63" s="33">
        <v>3394.23</v>
      </c>
      <c r="J63" s="33">
        <v>3617.8530000000001</v>
      </c>
      <c r="K63" s="33">
        <v>3627.1109999999999</v>
      </c>
      <c r="L63" s="33">
        <v>3715.991</v>
      </c>
      <c r="M63" s="33">
        <v>3449.9659999999999</v>
      </c>
      <c r="N63" s="33">
        <v>3164.1439999999998</v>
      </c>
      <c r="O63" s="33">
        <v>3021.087</v>
      </c>
      <c r="P63" s="33">
        <v>3613.299</v>
      </c>
      <c r="Q63" s="33">
        <v>41300.566999999995</v>
      </c>
      <c r="S63" s="3"/>
      <c r="T63" s="1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</row>
    <row r="64" spans="1:33" s="12" customFormat="1" ht="15.75">
      <c r="A64" s="12">
        <f>A63+1</f>
        <v>37</v>
      </c>
      <c r="B64" s="31" t="s">
        <v>35</v>
      </c>
      <c r="C64" s="31" t="s">
        <v>65</v>
      </c>
      <c r="D64" s="20" t="s">
        <v>17</v>
      </c>
      <c r="E64" s="33">
        <v>691.745</v>
      </c>
      <c r="F64" s="33">
        <v>491.613</v>
      </c>
      <c r="G64" s="33">
        <v>492.36500000000001</v>
      </c>
      <c r="H64" s="33">
        <v>587.96</v>
      </c>
      <c r="I64" s="33">
        <v>721.92700000000002</v>
      </c>
      <c r="J64" s="33">
        <v>872.23900000000003</v>
      </c>
      <c r="K64" s="33">
        <v>996.13800000000003</v>
      </c>
      <c r="L64" s="33">
        <v>938.51900000000001</v>
      </c>
      <c r="M64" s="33">
        <v>907.03200000000004</v>
      </c>
      <c r="N64" s="33">
        <v>817.97900000000004</v>
      </c>
      <c r="O64" s="33">
        <v>829.81</v>
      </c>
      <c r="P64" s="33">
        <v>878.59400000000005</v>
      </c>
      <c r="Q64" s="33">
        <v>9225.9210000000021</v>
      </c>
      <c r="S64" s="3"/>
      <c r="T64" s="1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</row>
    <row r="65" spans="1:33" s="12" customFormat="1" ht="15.75">
      <c r="D65" s="2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S65" s="3"/>
      <c r="T65" s="1"/>
    </row>
    <row r="66" spans="1:33" ht="15.75">
      <c r="A66" s="12"/>
      <c r="B66" s="38" t="s">
        <v>31</v>
      </c>
      <c r="C66" s="65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9"/>
      <c r="T66" s="1"/>
    </row>
    <row r="67" spans="1:33" ht="15.75">
      <c r="A67" s="12">
        <f>A64+1</f>
        <v>38</v>
      </c>
      <c r="B67" s="79" t="s">
        <v>98</v>
      </c>
      <c r="C67" s="25" t="s">
        <v>71</v>
      </c>
      <c r="D67" s="19" t="s">
        <v>13</v>
      </c>
      <c r="E67" s="78">
        <v>20.817580285520759</v>
      </c>
      <c r="F67" s="78">
        <v>20.552249746138369</v>
      </c>
      <c r="G67" s="78">
        <v>21.157239540128877</v>
      </c>
      <c r="H67" s="78">
        <v>20.889102491621436</v>
      </c>
      <c r="I67" s="78">
        <v>20.94126119864384</v>
      </c>
      <c r="J67" s="78">
        <v>20.533843654181013</v>
      </c>
      <c r="K67" s="78">
        <v>20.684722935389566</v>
      </c>
      <c r="L67" s="78">
        <v>20.579501172327657</v>
      </c>
      <c r="M67" s="78">
        <v>19.836040561346696</v>
      </c>
      <c r="N67" s="78">
        <v>19.961391816365509</v>
      </c>
      <c r="O67" s="78">
        <v>20.052256688124384</v>
      </c>
      <c r="P67" s="78">
        <v>20.104278993923511</v>
      </c>
      <c r="Q67" s="77">
        <v>20.518372304041172</v>
      </c>
      <c r="T67" s="1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1:33" ht="15.75">
      <c r="A68" s="12">
        <f>A67+1</f>
        <v>39</v>
      </c>
      <c r="B68" s="79" t="s">
        <v>99</v>
      </c>
      <c r="C68" s="25" t="s">
        <v>72</v>
      </c>
      <c r="D68" s="19" t="s">
        <v>13</v>
      </c>
      <c r="E68" s="78">
        <v>35.381095590822611</v>
      </c>
      <c r="F68" s="78">
        <v>39.60668817187635</v>
      </c>
      <c r="G68" s="78">
        <v>40.640316813978586</v>
      </c>
      <c r="H68" s="78">
        <v>31.616208259819395</v>
      </c>
      <c r="I68" s="78">
        <v>29.726130701990957</v>
      </c>
      <c r="J68" s="78">
        <v>28.370520178393793</v>
      </c>
      <c r="K68" s="78">
        <v>28.848465544376499</v>
      </c>
      <c r="L68" s="78">
        <v>29.912959739491892</v>
      </c>
      <c r="M68" s="78">
        <v>29.53796245300159</v>
      </c>
      <c r="N68" s="78">
        <v>28.314088358535006</v>
      </c>
      <c r="O68" s="78">
        <v>26.685820411684812</v>
      </c>
      <c r="P68" s="78">
        <v>26.445790971763138</v>
      </c>
      <c r="Q68" s="77">
        <v>30.446085463945032</v>
      </c>
      <c r="T68" s="1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1:33" ht="6.75" customHeight="1">
      <c r="A69" s="12"/>
      <c r="B69" s="6"/>
      <c r="C69" s="6"/>
      <c r="D69" s="19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T69" s="1"/>
    </row>
    <row r="70" spans="1:33" ht="15.75">
      <c r="A70" s="12"/>
      <c r="B70" s="4"/>
      <c r="C70" s="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17"/>
      <c r="T70" s="1"/>
    </row>
    <row r="71" spans="1:33" s="12" customFormat="1" ht="15.75">
      <c r="B71" s="65" t="s">
        <v>58</v>
      </c>
      <c r="C71" s="65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S71" s="3"/>
      <c r="T71" s="1"/>
    </row>
    <row r="72" spans="1:33" ht="15.75">
      <c r="A72" s="12">
        <f>A68+1</f>
        <v>40</v>
      </c>
      <c r="B72" s="82" t="s">
        <v>74</v>
      </c>
      <c r="C72" s="25" t="s">
        <v>75</v>
      </c>
      <c r="D72" s="19" t="s">
        <v>13</v>
      </c>
      <c r="E72" s="43">
        <v>2.9465051631059951</v>
      </c>
      <c r="F72" s="43">
        <v>2.5430666980578036</v>
      </c>
      <c r="G72" s="43">
        <v>2.4693630164657585</v>
      </c>
      <c r="H72" s="43">
        <v>9.1159650606524529</v>
      </c>
      <c r="I72" s="43">
        <v>6.4584161206195834</v>
      </c>
      <c r="J72" s="43">
        <v>6.7482821108859428</v>
      </c>
      <c r="K72" s="43">
        <v>23.630320956649545</v>
      </c>
      <c r="L72" s="43">
        <v>23.012221261024795</v>
      </c>
      <c r="M72" s="43">
        <v>13.605292661267848</v>
      </c>
      <c r="N72" s="43">
        <v>9.2999433754819449</v>
      </c>
      <c r="O72" s="43">
        <v>5.7580169023364398</v>
      </c>
      <c r="P72" s="43">
        <v>9.1173619281919969</v>
      </c>
      <c r="Q72" s="43"/>
      <c r="T72" s="1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</row>
    <row r="73" spans="1:33" ht="15.75">
      <c r="A73" s="12">
        <f>A72+1</f>
        <v>41</v>
      </c>
      <c r="B73" s="82" t="s">
        <v>73</v>
      </c>
      <c r="C73" s="25" t="s">
        <v>76</v>
      </c>
      <c r="D73" s="19" t="s">
        <v>13</v>
      </c>
      <c r="E73" s="43">
        <v>13.547969087624971</v>
      </c>
      <c r="F73" s="43">
        <v>9.7473577945580274</v>
      </c>
      <c r="G73" s="43">
        <v>8.9005885912673648</v>
      </c>
      <c r="H73" s="43">
        <v>6.1449705707644018</v>
      </c>
      <c r="I73" s="43">
        <v>6.2849173667335592</v>
      </c>
      <c r="J73" s="43">
        <v>17.149061705925181</v>
      </c>
      <c r="K73" s="43">
        <v>9.1875196215393675</v>
      </c>
      <c r="L73" s="43">
        <v>11.3244612664986</v>
      </c>
      <c r="M73" s="43">
        <v>1.5255597981233164</v>
      </c>
      <c r="N73" s="43">
        <v>2.8655094388062992</v>
      </c>
      <c r="O73" s="43">
        <v>3.1256367050480613</v>
      </c>
      <c r="P73" s="43">
        <v>1.8330883180902384</v>
      </c>
      <c r="Q73" s="43"/>
      <c r="T73" s="1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</row>
    <row r="74" spans="1:33" ht="15.75">
      <c r="A74" s="12">
        <f t="shared" ref="A74:A77" si="3">A73+1</f>
        <v>42</v>
      </c>
      <c r="B74" s="15" t="s">
        <v>28</v>
      </c>
      <c r="C74" s="25" t="s">
        <v>77</v>
      </c>
      <c r="D74" s="19" t="s">
        <v>13</v>
      </c>
      <c r="E74" s="43">
        <v>5.3409800085103978</v>
      </c>
      <c r="F74" s="43">
        <v>6.7867564702128362</v>
      </c>
      <c r="G74" s="43">
        <v>8.115628568018689</v>
      </c>
      <c r="H74" s="43">
        <v>4.0718510055958745</v>
      </c>
      <c r="I74" s="43">
        <v>7.4002007562360141</v>
      </c>
      <c r="J74" s="43">
        <v>4.2635782158390443</v>
      </c>
      <c r="K74" s="43">
        <v>1.1098683276995676</v>
      </c>
      <c r="L74" s="43">
        <v>1.3943238335320371</v>
      </c>
      <c r="M74" s="43">
        <v>9.3410201245368949</v>
      </c>
      <c r="N74" s="43">
        <v>9.5257044768473751</v>
      </c>
      <c r="O74" s="43">
        <v>10.255450954734647</v>
      </c>
      <c r="P74" s="43">
        <v>8.8215823671980118</v>
      </c>
      <c r="Q74" s="43"/>
      <c r="T74" s="1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</row>
    <row r="75" spans="1:33" ht="15.75">
      <c r="A75" s="12">
        <f t="shared" si="3"/>
        <v>43</v>
      </c>
      <c r="B75" s="15" t="s">
        <v>29</v>
      </c>
      <c r="C75" s="25" t="s">
        <v>78</v>
      </c>
      <c r="D75" s="19" t="s">
        <v>13</v>
      </c>
      <c r="E75" s="43">
        <v>0.80495433840206265</v>
      </c>
      <c r="F75" s="43">
        <v>1.6757850471348401</v>
      </c>
      <c r="G75" s="43">
        <v>2.5281063549908058</v>
      </c>
      <c r="H75" s="43">
        <v>1.3540740304600132</v>
      </c>
      <c r="I75" s="43">
        <v>0.94363208345612692</v>
      </c>
      <c r="J75" s="43">
        <v>-0.20335448220930571</v>
      </c>
      <c r="K75" s="43">
        <v>0.29423972828589112</v>
      </c>
      <c r="L75" s="43">
        <v>-0.17541183295808191</v>
      </c>
      <c r="M75" s="43">
        <v>-0.11667668096831878</v>
      </c>
      <c r="N75" s="43">
        <v>0.77665733287023564</v>
      </c>
      <c r="O75" s="43">
        <v>1.7474807904812435</v>
      </c>
      <c r="P75" s="43">
        <v>-0.47758316018329044</v>
      </c>
      <c r="Q75" s="43"/>
      <c r="T75" s="1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</row>
    <row r="76" spans="1:33" ht="15.75">
      <c r="A76" s="12">
        <f t="shared" si="3"/>
        <v>44</v>
      </c>
      <c r="B76" s="80" t="s">
        <v>104</v>
      </c>
      <c r="C76" s="24"/>
      <c r="D76" s="19" t="s">
        <v>13</v>
      </c>
      <c r="E76" s="85">
        <v>-0.6</v>
      </c>
      <c r="F76" s="85">
        <v>-0.6</v>
      </c>
      <c r="G76" s="85">
        <v>-0.6</v>
      </c>
      <c r="H76" s="85">
        <v>-0.6</v>
      </c>
      <c r="I76" s="85">
        <v>-0.6</v>
      </c>
      <c r="J76" s="85">
        <v>-0.6</v>
      </c>
      <c r="K76" s="85">
        <v>-0.6</v>
      </c>
      <c r="L76" s="85">
        <v>-0.6</v>
      </c>
      <c r="M76" s="85">
        <v>-0.6</v>
      </c>
      <c r="N76" s="85">
        <v>-0.6</v>
      </c>
      <c r="O76" s="85">
        <v>-0.6</v>
      </c>
      <c r="P76" s="85">
        <v>-0.6</v>
      </c>
      <c r="Q76" s="43"/>
      <c r="T76" s="1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1:33" ht="15.75">
      <c r="A77" s="12">
        <f t="shared" si="3"/>
        <v>45</v>
      </c>
      <c r="B77" s="15" t="s">
        <v>30</v>
      </c>
      <c r="C77" s="25" t="str">
        <f>"∑ Lines "&amp;$A$72&amp;":"&amp;$A$76&amp;""</f>
        <v>∑ Lines 40:44</v>
      </c>
      <c r="D77" s="19" t="s">
        <v>13</v>
      </c>
      <c r="E77" s="50">
        <v>22.040408597643427</v>
      </c>
      <c r="F77" s="50">
        <v>20.152966009963507</v>
      </c>
      <c r="G77" s="50">
        <v>21.413686530742616</v>
      </c>
      <c r="H77" s="50">
        <v>20.086860667472742</v>
      </c>
      <c r="I77" s="50">
        <v>20.487166327045284</v>
      </c>
      <c r="J77" s="50">
        <v>27.357567550440859</v>
      </c>
      <c r="K77" s="50">
        <v>33.621948634174366</v>
      </c>
      <c r="L77" s="50">
        <v>34.955594528097343</v>
      </c>
      <c r="M77" s="50">
        <v>23.755195902959741</v>
      </c>
      <c r="N77" s="50">
        <v>21.867814624005852</v>
      </c>
      <c r="O77" s="50">
        <v>20.28658535260039</v>
      </c>
      <c r="P77" s="50">
        <v>18.694449453296958</v>
      </c>
      <c r="Q77" s="50">
        <v>24.871566036377423</v>
      </c>
      <c r="T77" s="1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</row>
    <row r="78" spans="1:33" ht="15.75">
      <c r="A78" s="12"/>
      <c r="B78" s="15"/>
      <c r="C78" s="15"/>
      <c r="D78" s="19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T78" s="1"/>
    </row>
    <row r="79" spans="1:33" ht="15.75">
      <c r="A79" s="12"/>
      <c r="B79" s="65" t="s">
        <v>59</v>
      </c>
      <c r="C79" s="65"/>
      <c r="D79" s="19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T79" s="1"/>
    </row>
    <row r="80" spans="1:33" ht="16.5" thickBot="1">
      <c r="A80" s="12">
        <f>A77+1</f>
        <v>46</v>
      </c>
      <c r="B80" s="15" t="s">
        <v>60</v>
      </c>
      <c r="C80" s="25" t="s">
        <v>79</v>
      </c>
      <c r="D80" s="19" t="s">
        <v>14</v>
      </c>
      <c r="E80" s="57">
        <v>43839.341839519875</v>
      </c>
      <c r="F80" s="57">
        <v>63809.69317605222</v>
      </c>
      <c r="G80" s="57">
        <v>99411.997322149022</v>
      </c>
      <c r="H80" s="57">
        <v>104987.95722885251</v>
      </c>
      <c r="I80" s="57">
        <v>104800.56045250148</v>
      </c>
      <c r="J80" s="57">
        <v>180526.64767898966</v>
      </c>
      <c r="K80" s="57">
        <v>224095.03711682919</v>
      </c>
      <c r="L80" s="57">
        <v>224876.98697449552</v>
      </c>
      <c r="M80" s="57">
        <v>146580.18995535828</v>
      </c>
      <c r="N80" s="57">
        <v>123389.37881068976</v>
      </c>
      <c r="O80" s="57">
        <v>78931.39116184297</v>
      </c>
      <c r="P80" s="57">
        <v>41953.200673789775</v>
      </c>
      <c r="Q80" s="57">
        <v>1437202.3823910702</v>
      </c>
      <c r="T80" s="1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</row>
    <row r="81" spans="1:20" ht="16.5" thickTop="1">
      <c r="A81" s="12"/>
      <c r="B81" s="4"/>
      <c r="C81" s="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T81" s="1"/>
    </row>
    <row r="82" spans="1:20" ht="7.5" customHeight="1">
      <c r="A82" s="12"/>
      <c r="B82" s="6"/>
      <c r="C82" s="6"/>
      <c r="D82" s="19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T82" s="1"/>
    </row>
    <row r="83" spans="1:20" ht="15.75">
      <c r="B83" s="3" t="s">
        <v>105</v>
      </c>
      <c r="T83" s="1"/>
    </row>
    <row r="85" spans="1:20">
      <c r="B85" s="3" t="s">
        <v>10</v>
      </c>
      <c r="E85" s="3">
        <v>1</v>
      </c>
      <c r="F85" s="3">
        <f>E85+1</f>
        <v>2</v>
      </c>
      <c r="G85" s="3">
        <f t="shared" ref="G85:P85" si="4">F85+1</f>
        <v>3</v>
      </c>
      <c r="H85" s="3">
        <f t="shared" si="4"/>
        <v>4</v>
      </c>
      <c r="I85" s="3">
        <f t="shared" si="4"/>
        <v>5</v>
      </c>
      <c r="J85" s="3">
        <f t="shared" si="4"/>
        <v>6</v>
      </c>
      <c r="K85" s="3">
        <f t="shared" si="4"/>
        <v>7</v>
      </c>
      <c r="L85" s="3">
        <f t="shared" si="4"/>
        <v>8</v>
      </c>
      <c r="M85" s="3">
        <f t="shared" si="4"/>
        <v>9</v>
      </c>
      <c r="N85" s="3">
        <f t="shared" si="4"/>
        <v>10</v>
      </c>
      <c r="O85" s="3">
        <f t="shared" si="4"/>
        <v>11</v>
      </c>
      <c r="P85" s="3">
        <f t="shared" si="4"/>
        <v>12</v>
      </c>
    </row>
  </sheetData>
  <printOptions horizontalCentered="1"/>
  <pageMargins left="0.3" right="0.3" top="0.8" bottom="0.4" header="0.5" footer="0.2"/>
  <pageSetup paperSize="7" scale="36" orientation="landscape" r:id="rId1"/>
  <headerFooter alignWithMargins="0">
    <oddFooter>&amp;L&amp;8NPC Group -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5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G74" sqref="G74"/>
    </sheetView>
  </sheetViews>
  <sheetFormatPr defaultRowHeight="12.75"/>
  <cols>
    <col min="1" max="1" width="14.42578125" style="3" customWidth="1"/>
    <col min="2" max="2" width="41.7109375" style="3" customWidth="1"/>
    <col min="3" max="3" width="32.7109375" style="3" customWidth="1"/>
    <col min="4" max="4" width="16.42578125" style="5" bestFit="1" customWidth="1"/>
    <col min="5" max="5" width="14" style="3" customWidth="1"/>
    <col min="6" max="6" width="11.5703125" style="3" bestFit="1" customWidth="1"/>
    <col min="7" max="7" width="14.5703125" style="3" customWidth="1"/>
    <col min="8" max="9" width="12.42578125" style="3" bestFit="1" customWidth="1"/>
    <col min="10" max="10" width="12" style="3" bestFit="1" customWidth="1"/>
    <col min="11" max="11" width="12.85546875" style="3" bestFit="1" customWidth="1"/>
    <col min="12" max="12" width="14.85546875" style="3" customWidth="1"/>
    <col min="13" max="14" width="12.42578125" style="3" bestFit="1" customWidth="1"/>
    <col min="15" max="15" width="11.5703125" style="3" customWidth="1"/>
    <col min="16" max="16" width="14.85546875" style="3" customWidth="1"/>
    <col min="17" max="17" width="14.28515625" style="3" customWidth="1"/>
    <col min="18" max="18" width="5.28515625" style="3" customWidth="1"/>
    <col min="19" max="19" width="8.5703125" style="3" customWidth="1"/>
    <col min="20" max="20" width="30.7109375" style="3" customWidth="1"/>
    <col min="21" max="16384" width="9.140625" style="3"/>
  </cols>
  <sheetData>
    <row r="1" spans="1:23">
      <c r="A1" s="68" t="s">
        <v>103</v>
      </c>
      <c r="B1" s="12"/>
      <c r="C1" s="12"/>
      <c r="D1" s="20"/>
      <c r="S1" s="68"/>
      <c r="T1" s="12"/>
    </row>
    <row r="2" spans="1:23" ht="15.75">
      <c r="A2" s="4" t="s">
        <v>37</v>
      </c>
      <c r="B2" s="1"/>
      <c r="C2" s="1"/>
      <c r="D2" s="18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S2" s="4"/>
      <c r="T2" s="1"/>
    </row>
    <row r="3" spans="1:23" ht="15.75">
      <c r="A3" s="4" t="s">
        <v>38</v>
      </c>
      <c r="B3" s="1"/>
      <c r="C3" s="1"/>
      <c r="D3" s="18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S3" s="4"/>
      <c r="T3" s="1"/>
    </row>
    <row r="4" spans="1:23" ht="15.75">
      <c r="B4" s="1"/>
      <c r="C4" s="1"/>
      <c r="D4" s="18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T4" s="1"/>
    </row>
    <row r="5" spans="1:23" ht="15.75">
      <c r="T5" s="1"/>
    </row>
    <row r="6" spans="1:23" ht="48.75" customHeight="1">
      <c r="A6" s="69" t="s">
        <v>101</v>
      </c>
      <c r="B6" s="12"/>
      <c r="C6" s="81" t="s">
        <v>102</v>
      </c>
      <c r="D6" s="5" t="s">
        <v>12</v>
      </c>
      <c r="E6" s="41">
        <v>42005</v>
      </c>
      <c r="F6" s="41">
        <v>42036</v>
      </c>
      <c r="G6" s="41">
        <v>42064</v>
      </c>
      <c r="H6" s="41">
        <v>42095</v>
      </c>
      <c r="I6" s="41">
        <v>42125</v>
      </c>
      <c r="J6" s="41">
        <v>42156</v>
      </c>
      <c r="K6" s="41">
        <v>42186</v>
      </c>
      <c r="L6" s="41">
        <v>42217</v>
      </c>
      <c r="M6" s="41">
        <v>42248</v>
      </c>
      <c r="N6" s="41">
        <v>42278</v>
      </c>
      <c r="O6" s="41">
        <v>42309</v>
      </c>
      <c r="P6" s="41">
        <v>42339</v>
      </c>
      <c r="Q6" s="41" t="s">
        <v>33</v>
      </c>
      <c r="R6" s="4"/>
      <c r="T6" s="1"/>
      <c r="U6"/>
      <c r="V6"/>
      <c r="W6"/>
    </row>
    <row r="7" spans="1:23" s="12" customFormat="1" ht="15.75" customHeight="1">
      <c r="A7" s="26"/>
      <c r="B7" s="63" t="s">
        <v>39</v>
      </c>
      <c r="C7" s="63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S7" s="3"/>
      <c r="T7" s="1"/>
      <c r="U7" s="30"/>
      <c r="V7" s="30"/>
      <c r="W7" s="30"/>
    </row>
    <row r="8" spans="1:23" ht="15.75">
      <c r="B8" s="4" t="s">
        <v>0</v>
      </c>
      <c r="C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T8" s="1"/>
      <c r="U8"/>
      <c r="V8"/>
      <c r="W8"/>
    </row>
    <row r="9" spans="1:23" ht="15.75">
      <c r="A9" s="3">
        <v>1</v>
      </c>
      <c r="B9" s="6" t="s">
        <v>1</v>
      </c>
      <c r="C9" s="24"/>
      <c r="D9" s="19" t="s">
        <v>14</v>
      </c>
      <c r="E9" s="7">
        <v>5868.8587127253413</v>
      </c>
      <c r="F9" s="7">
        <v>8209.3400000035763</v>
      </c>
      <c r="G9" s="7">
        <v>12076.19999999553</v>
      </c>
      <c r="H9" s="7">
        <v>47323.79999999702</v>
      </c>
      <c r="I9" s="7">
        <v>36867.5</v>
      </c>
      <c r="J9" s="7">
        <v>39515.423231013119</v>
      </c>
      <c r="K9" s="7">
        <v>157538.02663911134</v>
      </c>
      <c r="L9" s="7">
        <v>145565.5</v>
      </c>
      <c r="M9" s="7">
        <v>86041.20000000298</v>
      </c>
      <c r="N9" s="7">
        <v>54967.89999999851</v>
      </c>
      <c r="O9" s="7">
        <v>26774.640000000596</v>
      </c>
      <c r="P9" s="7">
        <v>25896.099999997765</v>
      </c>
      <c r="Q9" s="7"/>
      <c r="R9" s="21"/>
      <c r="T9" s="1"/>
      <c r="U9"/>
      <c r="V9"/>
      <c r="W9"/>
    </row>
    <row r="10" spans="1:23" ht="15.75">
      <c r="A10" s="3">
        <f>A9+1</f>
        <v>2</v>
      </c>
      <c r="B10" s="6" t="s">
        <v>2</v>
      </c>
      <c r="C10" s="24"/>
      <c r="D10" s="19" t="s">
        <v>14</v>
      </c>
      <c r="E10" s="7">
        <v>26883.93540818058</v>
      </c>
      <c r="F10" s="7">
        <v>30677.874542495236</v>
      </c>
      <c r="G10" s="7">
        <v>40648.745506282896</v>
      </c>
      <c r="H10" s="7">
        <v>32243.662887739018</v>
      </c>
      <c r="I10" s="7">
        <v>34334.308116203174</v>
      </c>
      <c r="J10" s="7">
        <v>103092.47002008185</v>
      </c>
      <c r="K10" s="7">
        <v>64496.834734173259</v>
      </c>
      <c r="L10" s="7">
        <v>72273.830092964694</v>
      </c>
      <c r="M10" s="7">
        <v>8421.7599636148661</v>
      </c>
      <c r="N10" s="7">
        <v>17316.678225629032</v>
      </c>
      <c r="O10" s="7">
        <v>14226.281832214445</v>
      </c>
      <c r="P10" s="7">
        <v>5025.4066476896405</v>
      </c>
      <c r="Q10" s="7"/>
      <c r="R10" s="21"/>
      <c r="T10" s="1"/>
      <c r="U10"/>
      <c r="V10"/>
      <c r="W10"/>
    </row>
    <row r="11" spans="1:23" ht="15.75">
      <c r="A11" s="3">
        <f>A10+1</f>
        <v>3</v>
      </c>
      <c r="B11" s="6" t="s">
        <v>3</v>
      </c>
      <c r="C11" s="24"/>
      <c r="D11" s="19" t="s">
        <v>14</v>
      </c>
      <c r="E11" s="7">
        <v>11650.186599999666</v>
      </c>
      <c r="F11" s="7">
        <v>20859.252399995923</v>
      </c>
      <c r="G11" s="7">
        <v>35924.154399991035</v>
      </c>
      <c r="H11" s="7">
        <v>20318.949549995363</v>
      </c>
      <c r="I11" s="7">
        <v>38665.811700001359</v>
      </c>
      <c r="J11" s="7">
        <v>30063.042909994721</v>
      </c>
      <c r="K11" s="7">
        <v>9019.9054999947548</v>
      </c>
      <c r="L11" s="7">
        <v>10100.293050006032</v>
      </c>
      <c r="M11" s="7">
        <v>67054.234199985862</v>
      </c>
      <c r="N11" s="7">
        <v>60741.566899999976</v>
      </c>
      <c r="O11" s="7">
        <v>43064.609329998493</v>
      </c>
      <c r="P11" s="7">
        <v>21920.310409992933</v>
      </c>
      <c r="Q11" s="7"/>
      <c r="R11" s="21"/>
      <c r="T11" s="1"/>
      <c r="U11"/>
      <c r="V11"/>
      <c r="W11"/>
    </row>
    <row r="12" spans="1:23" ht="15.75">
      <c r="A12" s="3">
        <f>A11+1</f>
        <v>4</v>
      </c>
      <c r="B12" s="6" t="s">
        <v>4</v>
      </c>
      <c r="C12" s="24"/>
      <c r="D12" s="19" t="s">
        <v>14</v>
      </c>
      <c r="E12" s="42">
        <v>937.13819999620318</v>
      </c>
      <c r="F12" s="42">
        <v>2483.1915000006557</v>
      </c>
      <c r="G12" s="42">
        <v>5366.1976400017738</v>
      </c>
      <c r="H12" s="42">
        <v>2797.0351999998093</v>
      </c>
      <c r="I12" s="42">
        <v>3705.6892499960959</v>
      </c>
      <c r="J12" s="42">
        <v>23.506130002439022</v>
      </c>
      <c r="K12" s="42">
        <v>2319.4803099967539</v>
      </c>
      <c r="L12" s="42">
        <v>26.221179999411106</v>
      </c>
      <c r="M12" s="42">
        <v>-281.58155000209808</v>
      </c>
      <c r="N12" s="42">
        <v>2178.4986299984157</v>
      </c>
      <c r="O12" s="42">
        <v>5643.0865800008178</v>
      </c>
      <c r="P12" s="42">
        <v>-641.70789999887347</v>
      </c>
      <c r="Q12" s="51"/>
      <c r="R12" s="21"/>
      <c r="T12" s="1"/>
      <c r="U12"/>
      <c r="V12"/>
      <c r="W12"/>
    </row>
    <row r="13" spans="1:23" ht="15.75">
      <c r="A13" s="3">
        <f>A12+1</f>
        <v>5</v>
      </c>
      <c r="B13" s="6" t="s">
        <v>26</v>
      </c>
      <c r="C13" s="24" t="str">
        <f>"∑ Lines "&amp;$A$9&amp;":"&amp;$A$12&amp;""</f>
        <v>∑ Lines 1:4</v>
      </c>
      <c r="D13" s="19" t="s">
        <v>14</v>
      </c>
      <c r="E13" s="7">
        <f t="shared" ref="E13:P13" si="0">SUM(E9:E12)</f>
        <v>45340.11892090179</v>
      </c>
      <c r="F13" s="7">
        <f t="shared" si="0"/>
        <v>62229.658442495391</v>
      </c>
      <c r="G13" s="7">
        <f t="shared" si="0"/>
        <v>94015.297546271235</v>
      </c>
      <c r="H13" s="7">
        <f t="shared" si="0"/>
        <v>102683.44763773121</v>
      </c>
      <c r="I13" s="7">
        <f t="shared" si="0"/>
        <v>113573.30906620063</v>
      </c>
      <c r="J13" s="7">
        <f t="shared" si="0"/>
        <v>172694.44229109213</v>
      </c>
      <c r="K13" s="7">
        <f t="shared" si="0"/>
        <v>233374.24718327611</v>
      </c>
      <c r="L13" s="7">
        <f t="shared" si="0"/>
        <v>227965.84432297014</v>
      </c>
      <c r="M13" s="7">
        <f t="shared" si="0"/>
        <v>161235.61261360161</v>
      </c>
      <c r="N13" s="7">
        <f t="shared" si="0"/>
        <v>135204.64375562593</v>
      </c>
      <c r="O13" s="7">
        <f t="shared" si="0"/>
        <v>89708.617742214352</v>
      </c>
      <c r="P13" s="7">
        <f t="shared" si="0"/>
        <v>52200.109157681465</v>
      </c>
      <c r="Q13" s="7"/>
      <c r="R13" s="21"/>
      <c r="T13" s="1"/>
      <c r="U13"/>
      <c r="V13"/>
      <c r="W13"/>
    </row>
    <row r="14" spans="1:23" ht="15.75"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  <c r="L14" s="8" t="s">
        <v>11</v>
      </c>
      <c r="M14" s="8" t="s">
        <v>11</v>
      </c>
      <c r="N14" s="8" t="s">
        <v>11</v>
      </c>
      <c r="O14" s="8" t="s">
        <v>11</v>
      </c>
      <c r="P14" s="8" t="s">
        <v>11</v>
      </c>
      <c r="Q14" s="8"/>
      <c r="R14" s="21"/>
      <c r="T14" s="1"/>
      <c r="U14"/>
      <c r="V14"/>
      <c r="W14"/>
    </row>
    <row r="15" spans="1:23" ht="15" customHeight="1">
      <c r="B15" s="64" t="s">
        <v>40</v>
      </c>
      <c r="C15" s="64"/>
      <c r="E15" s="9" t="s">
        <v>11</v>
      </c>
      <c r="F15" s="9" t="s">
        <v>11</v>
      </c>
      <c r="G15" s="9" t="s">
        <v>11</v>
      </c>
      <c r="H15" s="9" t="s">
        <v>11</v>
      </c>
      <c r="I15" s="9" t="s">
        <v>11</v>
      </c>
      <c r="J15" s="9" t="s">
        <v>11</v>
      </c>
      <c r="K15" s="9" t="s">
        <v>11</v>
      </c>
      <c r="L15" s="9" t="s">
        <v>11</v>
      </c>
      <c r="M15" s="9" t="s">
        <v>11</v>
      </c>
      <c r="N15" s="9" t="s">
        <v>11</v>
      </c>
      <c r="O15" s="9" t="s">
        <v>11</v>
      </c>
      <c r="P15" s="9" t="s">
        <v>11</v>
      </c>
      <c r="Q15" s="9"/>
      <c r="R15" s="21"/>
      <c r="T15" s="1"/>
      <c r="U15"/>
      <c r="V15"/>
      <c r="W15"/>
    </row>
    <row r="16" spans="1:23" ht="15.75">
      <c r="A16" s="3">
        <f>A13+1</f>
        <v>6</v>
      </c>
      <c r="B16" s="6" t="s">
        <v>1</v>
      </c>
      <c r="C16" s="24"/>
      <c r="D16" s="5" t="s">
        <v>16</v>
      </c>
      <c r="E16" s="10">
        <v>256.07099999999627</v>
      </c>
      <c r="F16" s="10">
        <v>411.08470000000671</v>
      </c>
      <c r="G16" s="10">
        <v>558.78600000008009</v>
      </c>
      <c r="H16" s="10">
        <v>2379.8149999999441</v>
      </c>
      <c r="I16" s="10">
        <v>1594.089999999851</v>
      </c>
      <c r="J16" s="10">
        <v>1489.8510000000242</v>
      </c>
      <c r="K16" s="10">
        <v>4492.7439999999478</v>
      </c>
      <c r="L16" s="10">
        <v>4044.6669999998994</v>
      </c>
      <c r="M16" s="10">
        <v>2957.4660000000149</v>
      </c>
      <c r="N16" s="10">
        <v>2136.7240000001621</v>
      </c>
      <c r="O16" s="10">
        <v>1066.9520000000484</v>
      </c>
      <c r="P16" s="10">
        <v>1082.3530000001192</v>
      </c>
      <c r="Q16" s="55"/>
      <c r="R16" s="21"/>
      <c r="T16" s="1"/>
      <c r="U16"/>
      <c r="V16"/>
      <c r="W16"/>
    </row>
    <row r="17" spans="1:23" ht="15.75">
      <c r="A17" s="3">
        <f>A16+1</f>
        <v>7</v>
      </c>
      <c r="B17" s="6" t="s">
        <v>2</v>
      </c>
      <c r="C17" s="24"/>
      <c r="D17" s="5" t="s">
        <v>16</v>
      </c>
      <c r="E17" s="10">
        <v>1177.409099999722</v>
      </c>
      <c r="F17" s="10">
        <v>1575.6526000001654</v>
      </c>
      <c r="G17" s="10">
        <v>2014.0920000004398</v>
      </c>
      <c r="H17" s="10">
        <v>1604.2068000002482</v>
      </c>
      <c r="I17" s="10">
        <v>1551.2663999999777</v>
      </c>
      <c r="J17" s="10">
        <v>3786.0816000000477</v>
      </c>
      <c r="K17" s="10">
        <v>1746.7885319999191</v>
      </c>
      <c r="L17" s="10">
        <v>1990.4065000000874</v>
      </c>
      <c r="M17" s="10">
        <v>331.62029999993774</v>
      </c>
      <c r="N17" s="10">
        <v>658.36990000029073</v>
      </c>
      <c r="O17" s="10">
        <v>579.17584999991595</v>
      </c>
      <c r="P17" s="10">
        <v>217.61214000019254</v>
      </c>
      <c r="Q17" s="55"/>
      <c r="R17" s="21"/>
      <c r="T17" s="1"/>
      <c r="U17"/>
      <c r="V17"/>
      <c r="W17"/>
    </row>
    <row r="18" spans="1:23" ht="15.75">
      <c r="A18" s="3">
        <f>A17+1</f>
        <v>8</v>
      </c>
      <c r="B18" s="6" t="s">
        <v>5</v>
      </c>
      <c r="C18" s="24"/>
      <c r="D18" s="5" t="s">
        <v>16</v>
      </c>
      <c r="E18" s="10">
        <v>510.3111860002391</v>
      </c>
      <c r="F18" s="10">
        <v>1045.5639019999653</v>
      </c>
      <c r="G18" s="10">
        <v>1780.7810180005617</v>
      </c>
      <c r="H18" s="10">
        <v>1018.8248189995065</v>
      </c>
      <c r="I18" s="10">
        <v>1807.6834410000592</v>
      </c>
      <c r="J18" s="10">
        <v>1370.1490719998255</v>
      </c>
      <c r="K18" s="10">
        <v>357.62766599934548</v>
      </c>
      <c r="L18" s="10">
        <v>435.87015000032261</v>
      </c>
      <c r="M18" s="10">
        <v>2905.7348620002158</v>
      </c>
      <c r="N18" s="10">
        <v>2692.642390999943</v>
      </c>
      <c r="O18" s="10">
        <v>1989.9048539996147</v>
      </c>
      <c r="P18" s="10">
        <v>984.71467599924654</v>
      </c>
      <c r="Q18" s="55"/>
      <c r="R18" s="21"/>
      <c r="T18" s="1"/>
      <c r="U18"/>
      <c r="V18"/>
      <c r="W18"/>
    </row>
    <row r="19" spans="1:23" ht="15.75">
      <c r="A19" s="3">
        <f>A18+1</f>
        <v>9</v>
      </c>
      <c r="B19" s="6" t="s">
        <v>6</v>
      </c>
      <c r="C19" s="24"/>
      <c r="D19" s="5" t="s">
        <v>16</v>
      </c>
      <c r="E19" s="10">
        <v>45.252685000072233</v>
      </c>
      <c r="F19" s="10">
        <v>133.96688700001687</v>
      </c>
      <c r="G19" s="10">
        <v>288.79230299999472</v>
      </c>
      <c r="H19" s="10">
        <v>223.8515180000104</v>
      </c>
      <c r="I19" s="10">
        <v>162.38504400011152</v>
      </c>
      <c r="J19" s="10">
        <v>-47.29881800012663</v>
      </c>
      <c r="K19" s="10">
        <v>67.981062999926507</v>
      </c>
      <c r="L19" s="10">
        <v>-37.724876000080258</v>
      </c>
      <c r="M19" s="10">
        <v>-24.373628999805078</v>
      </c>
      <c r="N19" s="10">
        <v>154.77444600011222</v>
      </c>
      <c r="O19" s="10">
        <v>254.78429600014351</v>
      </c>
      <c r="P19" s="10">
        <v>-40.527037999941967</v>
      </c>
      <c r="Q19" s="55"/>
      <c r="R19" s="21"/>
      <c r="T19" s="1"/>
      <c r="U19"/>
      <c r="V19"/>
      <c r="W19"/>
    </row>
    <row r="20" spans="1:23" ht="15.75">
      <c r="A20" s="3">
        <f>A19+1</f>
        <v>10</v>
      </c>
      <c r="B20" s="6" t="s">
        <v>32</v>
      </c>
      <c r="C20" s="24" t="str">
        <f>"∑ Lines "&amp;$A$16&amp;":"&amp;$A$19&amp;""</f>
        <v>∑ Lines 6:9</v>
      </c>
      <c r="D20" s="5" t="s">
        <v>16</v>
      </c>
      <c r="E20" s="56">
        <f t="shared" ref="E20:P20" si="1">SUM(E16,E17:E19)</f>
        <v>1989.0439710000296</v>
      </c>
      <c r="F20" s="56">
        <f t="shared" si="1"/>
        <v>3166.2680890001543</v>
      </c>
      <c r="G20" s="56">
        <f t="shared" si="1"/>
        <v>4642.4513210010764</v>
      </c>
      <c r="H20" s="56">
        <f t="shared" si="1"/>
        <v>5226.6981369997093</v>
      </c>
      <c r="I20" s="56">
        <f t="shared" si="1"/>
        <v>5115.4248849999994</v>
      </c>
      <c r="J20" s="56">
        <f t="shared" si="1"/>
        <v>6598.7828539997709</v>
      </c>
      <c r="K20" s="56">
        <f t="shared" si="1"/>
        <v>6665.1412609991385</v>
      </c>
      <c r="L20" s="56">
        <f t="shared" si="1"/>
        <v>6433.2187740002291</v>
      </c>
      <c r="M20" s="56">
        <f t="shared" si="1"/>
        <v>6170.4475330003634</v>
      </c>
      <c r="N20" s="56">
        <f t="shared" si="1"/>
        <v>5642.510737000508</v>
      </c>
      <c r="O20" s="56">
        <f t="shared" si="1"/>
        <v>3890.8169999997226</v>
      </c>
      <c r="P20" s="56">
        <f t="shared" si="1"/>
        <v>2244.1527779996163</v>
      </c>
      <c r="Q20" s="56">
        <f>SUM(E20:P20)</f>
        <v>57784.957340000321</v>
      </c>
      <c r="R20" s="22"/>
      <c r="T20" s="1"/>
      <c r="U20"/>
      <c r="V20"/>
      <c r="W20"/>
    </row>
    <row r="21" spans="1:23" s="12" customFormat="1" ht="15.75">
      <c r="D21" s="20"/>
      <c r="E21" s="39"/>
      <c r="F21" s="13" t="s">
        <v>11</v>
      </c>
      <c r="G21" s="13" t="s">
        <v>11</v>
      </c>
      <c r="H21" s="13" t="s">
        <v>11</v>
      </c>
      <c r="I21" s="13" t="s">
        <v>11</v>
      </c>
      <c r="J21" s="13" t="s">
        <v>11</v>
      </c>
      <c r="K21" s="13" t="s">
        <v>11</v>
      </c>
      <c r="L21" s="13" t="s">
        <v>11</v>
      </c>
      <c r="M21" s="13" t="s">
        <v>11</v>
      </c>
      <c r="N21" s="13" t="s">
        <v>11</v>
      </c>
      <c r="O21" s="13" t="s">
        <v>11</v>
      </c>
      <c r="P21" s="13" t="s">
        <v>11</v>
      </c>
      <c r="Q21" s="13"/>
      <c r="R21" s="23"/>
      <c r="S21" s="3"/>
      <c r="T21" s="1"/>
      <c r="U21"/>
      <c r="V21"/>
      <c r="W21"/>
    </row>
    <row r="22" spans="1:23" ht="15" customHeight="1">
      <c r="B22" s="65" t="s">
        <v>49</v>
      </c>
      <c r="C22" s="65"/>
      <c r="E22" s="9"/>
      <c r="F22" s="9" t="s">
        <v>11</v>
      </c>
      <c r="G22" s="9" t="s">
        <v>11</v>
      </c>
      <c r="H22" s="9" t="s">
        <v>11</v>
      </c>
      <c r="I22" s="9" t="s">
        <v>11</v>
      </c>
      <c r="J22" s="9" t="s">
        <v>11</v>
      </c>
      <c r="K22" s="9" t="s">
        <v>11</v>
      </c>
      <c r="L22" s="9" t="s">
        <v>11</v>
      </c>
      <c r="M22" s="9" t="s">
        <v>11</v>
      </c>
      <c r="N22" s="9" t="s">
        <v>11</v>
      </c>
      <c r="O22" s="9" t="s">
        <v>11</v>
      </c>
      <c r="P22" s="9" t="s">
        <v>11</v>
      </c>
      <c r="Q22" s="9"/>
      <c r="R22" s="21"/>
      <c r="T22" s="1"/>
      <c r="U22"/>
      <c r="V22"/>
      <c r="W22"/>
    </row>
    <row r="23" spans="1:23" ht="15.75">
      <c r="A23" s="3">
        <f>A20+1</f>
        <v>11</v>
      </c>
      <c r="B23" s="6" t="s">
        <v>1</v>
      </c>
      <c r="C23" s="24" t="s">
        <v>19</v>
      </c>
      <c r="D23" s="19" t="s">
        <v>13</v>
      </c>
      <c r="E23" s="43">
        <f>IF(E16&lt;&gt;0,E9/E16,0)</f>
        <v>22.91887294041663</v>
      </c>
      <c r="F23" s="43">
        <f t="shared" ref="F23:P23" si="2">IF(F16&lt;&gt;0,F9/F16,0)</f>
        <v>19.969947799087251</v>
      </c>
      <c r="G23" s="43">
        <f t="shared" si="2"/>
        <v>21.611493487656812</v>
      </c>
      <c r="H23" s="43">
        <f t="shared" si="2"/>
        <v>19.885495301104552</v>
      </c>
      <c r="I23" s="43">
        <f t="shared" si="2"/>
        <v>23.127615128382619</v>
      </c>
      <c r="J23" s="43">
        <f t="shared" si="2"/>
        <v>26.523070582905589</v>
      </c>
      <c r="K23" s="43">
        <f t="shared" si="2"/>
        <v>35.064990713718203</v>
      </c>
      <c r="L23" s="43">
        <f t="shared" si="2"/>
        <v>35.989489369583112</v>
      </c>
      <c r="M23" s="43">
        <f t="shared" si="2"/>
        <v>29.092878836139636</v>
      </c>
      <c r="N23" s="43">
        <f t="shared" si="2"/>
        <v>25.725315950957793</v>
      </c>
      <c r="O23" s="43">
        <f t="shared" si="2"/>
        <v>25.094512217981109</v>
      </c>
      <c r="P23" s="43">
        <f t="shared" si="2"/>
        <v>23.925743264900557</v>
      </c>
      <c r="Q23" s="43"/>
      <c r="R23" s="21"/>
      <c r="T23" s="1"/>
      <c r="U23"/>
      <c r="V23"/>
      <c r="W23"/>
    </row>
    <row r="24" spans="1:23" ht="15.75">
      <c r="A24" s="3">
        <f>A23+1</f>
        <v>12</v>
      </c>
      <c r="B24" s="6" t="s">
        <v>2</v>
      </c>
      <c r="C24" s="24" t="s">
        <v>20</v>
      </c>
      <c r="D24" s="19" t="s">
        <v>13</v>
      </c>
      <c r="E24" s="43">
        <f t="shared" ref="E24:P26" si="3">IF(E17&lt;&gt;0,E10/E17,0)</f>
        <v>22.83313030975124</v>
      </c>
      <c r="F24" s="43">
        <f t="shared" si="3"/>
        <v>19.469948224939948</v>
      </c>
      <c r="G24" s="43">
        <f t="shared" si="3"/>
        <v>20.182169189031097</v>
      </c>
      <c r="H24" s="43">
        <f t="shared" si="3"/>
        <v>20.099442844734249</v>
      </c>
      <c r="I24" s="43">
        <f t="shared" si="3"/>
        <v>22.13308308373318</v>
      </c>
      <c r="J24" s="43">
        <f t="shared" si="3"/>
        <v>27.229331248455011</v>
      </c>
      <c r="K24" s="43">
        <f t="shared" si="3"/>
        <v>36.923092608313645</v>
      </c>
      <c r="L24" s="43">
        <f t="shared" si="3"/>
        <v>36.311090268727277</v>
      </c>
      <c r="M24" s="43">
        <f t="shared" si="3"/>
        <v>25.395791402445649</v>
      </c>
      <c r="N24" s="43">
        <f t="shared" si="3"/>
        <v>26.302354080314707</v>
      </c>
      <c r="O24" s="43">
        <f t="shared" si="3"/>
        <v>24.562974841261958</v>
      </c>
      <c r="P24" s="43">
        <f t="shared" si="3"/>
        <v>23.093411276067567</v>
      </c>
      <c r="Q24" s="43"/>
      <c r="R24" s="21"/>
      <c r="T24" s="1"/>
      <c r="U24"/>
      <c r="V24"/>
      <c r="W24"/>
    </row>
    <row r="25" spans="1:23" ht="15.75">
      <c r="A25" s="3">
        <f>A24+1</f>
        <v>13</v>
      </c>
      <c r="B25" s="31" t="s">
        <v>100</v>
      </c>
      <c r="C25" s="24" t="s">
        <v>21</v>
      </c>
      <c r="D25" s="19" t="s">
        <v>13</v>
      </c>
      <c r="E25" s="58">
        <f>IF(E18&lt;&gt;0,E11/E18,0)</f>
        <v>22.8295732478696</v>
      </c>
      <c r="F25" s="58">
        <f t="shared" si="3"/>
        <v>19.950241549173736</v>
      </c>
      <c r="G25" s="58">
        <f t="shared" si="3"/>
        <v>20.173257709320271</v>
      </c>
      <c r="H25" s="58">
        <f t="shared" si="3"/>
        <v>19.943516462377428</v>
      </c>
      <c r="I25" s="58">
        <f t="shared" si="3"/>
        <v>21.389702877739694</v>
      </c>
      <c r="J25" s="58">
        <f t="shared" si="3"/>
        <v>21.941439456741499</v>
      </c>
      <c r="K25" s="58">
        <f t="shared" si="3"/>
        <v>25.221498104151884</v>
      </c>
      <c r="L25" s="58">
        <f t="shared" si="3"/>
        <v>23.172711070025226</v>
      </c>
      <c r="M25" s="58">
        <f t="shared" si="3"/>
        <v>23.076515024439583</v>
      </c>
      <c r="N25" s="58">
        <f t="shared" si="3"/>
        <v>22.558349041456975</v>
      </c>
      <c r="O25" s="58">
        <f t="shared" si="3"/>
        <v>21.641541927716123</v>
      </c>
      <c r="P25" s="58">
        <f t="shared" si="3"/>
        <v>22.260570441634918</v>
      </c>
      <c r="Q25" s="43"/>
      <c r="R25" s="21"/>
      <c r="T25" s="1"/>
      <c r="U25"/>
      <c r="V25"/>
      <c r="W25"/>
    </row>
    <row r="26" spans="1:23" ht="15.75">
      <c r="A26" s="3">
        <f>A25+1</f>
        <v>14</v>
      </c>
      <c r="B26" s="31" t="s">
        <v>4</v>
      </c>
      <c r="C26" s="24" t="s">
        <v>22</v>
      </c>
      <c r="D26" s="19" t="s">
        <v>13</v>
      </c>
      <c r="E26" s="58">
        <f>IF(E19&lt;&gt;0,E12/E19,0)</f>
        <v>20.70900765324107</v>
      </c>
      <c r="F26" s="58">
        <f t="shared" si="3"/>
        <v>18.535860283148498</v>
      </c>
      <c r="G26" s="58">
        <f t="shared" si="3"/>
        <v>18.58151198718711</v>
      </c>
      <c r="H26" s="58">
        <f t="shared" si="3"/>
        <v>12.495046828316257</v>
      </c>
      <c r="I26" s="58">
        <f t="shared" si="3"/>
        <v>22.820385170407388</v>
      </c>
      <c r="J26" s="58">
        <f t="shared" si="3"/>
        <v>-0.49697077001746831</v>
      </c>
      <c r="K26" s="58">
        <f t="shared" si="3"/>
        <v>34.11950633957079</v>
      </c>
      <c r="L26" s="58">
        <f t="shared" si="3"/>
        <v>-0.69506338468429485</v>
      </c>
      <c r="M26" s="58">
        <f t="shared" si="3"/>
        <v>11.552713385616478</v>
      </c>
      <c r="N26" s="58">
        <f t="shared" si="3"/>
        <v>14.075312083474271</v>
      </c>
      <c r="O26" s="58">
        <f t="shared" si="3"/>
        <v>22.148486655541905</v>
      </c>
      <c r="P26" s="58">
        <f t="shared" si="3"/>
        <v>15.834068603774901</v>
      </c>
      <c r="Q26" s="43"/>
      <c r="R26" s="21"/>
      <c r="T26" s="1"/>
      <c r="U26"/>
      <c r="V26"/>
      <c r="W26"/>
    </row>
    <row r="27" spans="1:23" ht="15.75">
      <c r="A27" s="3">
        <f>A26+1</f>
        <v>15</v>
      </c>
      <c r="B27" s="15" t="s">
        <v>27</v>
      </c>
      <c r="C27" s="24" t="s">
        <v>23</v>
      </c>
      <c r="D27" s="19" t="s">
        <v>13</v>
      </c>
      <c r="E27" s="48">
        <f t="shared" ref="E27:P27" si="4">IF(E20&lt;&gt;0,E13/E20,0)</f>
        <v>22.794930419816804</v>
      </c>
      <c r="F27" s="48">
        <f t="shared" si="4"/>
        <v>19.653944862939987</v>
      </c>
      <c r="G27" s="48">
        <f t="shared" si="4"/>
        <v>20.251218816441614</v>
      </c>
      <c r="H27" s="48">
        <f t="shared" si="4"/>
        <v>19.645949497415355</v>
      </c>
      <c r="I27" s="48">
        <f t="shared" si="4"/>
        <v>22.202126239646784</v>
      </c>
      <c r="J27" s="48">
        <f t="shared" si="4"/>
        <v>26.170650877898719</v>
      </c>
      <c r="K27" s="48">
        <f t="shared" si="4"/>
        <v>35.014148694620786</v>
      </c>
      <c r="L27" s="48">
        <f t="shared" si="4"/>
        <v>35.435736344657073</v>
      </c>
      <c r="M27" s="48">
        <f t="shared" si="4"/>
        <v>26.130294723566223</v>
      </c>
      <c r="N27" s="48">
        <f t="shared" si="4"/>
        <v>23.961787590234895</v>
      </c>
      <c r="O27" s="48">
        <f t="shared" si="4"/>
        <v>23.056498864434062</v>
      </c>
      <c r="P27" s="48">
        <f t="shared" si="4"/>
        <v>23.26049708799745</v>
      </c>
      <c r="Q27" s="52"/>
      <c r="R27" s="21"/>
      <c r="T27" s="1"/>
    </row>
    <row r="28" spans="1:23" ht="15.75">
      <c r="B28" s="15"/>
      <c r="C28" s="15"/>
      <c r="D28" s="19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1"/>
      <c r="T28" s="1"/>
    </row>
    <row r="29" spans="1:23" ht="15" customHeight="1">
      <c r="B29" s="64" t="s">
        <v>43</v>
      </c>
      <c r="C29" s="64"/>
      <c r="D29" s="1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1"/>
      <c r="T29" s="1"/>
    </row>
    <row r="30" spans="1:23" ht="15.75">
      <c r="A30" s="12">
        <f>A27+1</f>
        <v>16</v>
      </c>
      <c r="B30" s="6" t="s">
        <v>1</v>
      </c>
      <c r="C30" s="24" t="s">
        <v>44</v>
      </c>
      <c r="D30" s="19" t="s">
        <v>15</v>
      </c>
      <c r="E30" s="59">
        <f t="shared" ref="E30:P33" si="5">+E16/E$20</f>
        <v>0.12874074366050928</v>
      </c>
      <c r="F30" s="59">
        <f t="shared" si="5"/>
        <v>0.12983256263995613</v>
      </c>
      <c r="G30" s="59">
        <f t="shared" si="5"/>
        <v>0.120364428480337</v>
      </c>
      <c r="H30" s="59">
        <f t="shared" si="5"/>
        <v>0.45531900592331387</v>
      </c>
      <c r="I30" s="59">
        <f t="shared" si="5"/>
        <v>0.31162416335624704</v>
      </c>
      <c r="J30" s="59">
        <f t="shared" si="5"/>
        <v>0.22577663683795404</v>
      </c>
      <c r="K30" s="59">
        <f t="shared" si="5"/>
        <v>0.67406583357641592</v>
      </c>
      <c r="L30" s="59">
        <f t="shared" si="5"/>
        <v>0.62871591066456023</v>
      </c>
      <c r="M30" s="59">
        <f t="shared" si="5"/>
        <v>0.47929521873139647</v>
      </c>
      <c r="N30" s="59">
        <f t="shared" si="5"/>
        <v>0.37868319611493007</v>
      </c>
      <c r="O30" s="59">
        <f t="shared" si="5"/>
        <v>0.27422312588850223</v>
      </c>
      <c r="P30" s="59">
        <f t="shared" si="5"/>
        <v>0.48229916011551699</v>
      </c>
      <c r="Q30" s="49"/>
      <c r="R30" s="21"/>
      <c r="T30" s="1"/>
    </row>
    <row r="31" spans="1:23" ht="15.75">
      <c r="A31" s="12">
        <f>+A30+1</f>
        <v>17</v>
      </c>
      <c r="B31" s="6" t="s">
        <v>2</v>
      </c>
      <c r="C31" s="24" t="s">
        <v>45</v>
      </c>
      <c r="D31" s="19" t="s">
        <v>15</v>
      </c>
      <c r="E31" s="59">
        <f t="shared" si="5"/>
        <v>0.59194724559445366</v>
      </c>
      <c r="F31" s="59">
        <f t="shared" si="5"/>
        <v>0.49763714117389402</v>
      </c>
      <c r="G31" s="59">
        <f t="shared" si="5"/>
        <v>0.4338423519680828</v>
      </c>
      <c r="H31" s="59">
        <f t="shared" si="5"/>
        <v>0.30692547339669285</v>
      </c>
      <c r="I31" s="59">
        <f t="shared" si="5"/>
        <v>0.30325269843151609</v>
      </c>
      <c r="J31" s="59">
        <f t="shared" si="5"/>
        <v>0.57375453682419042</v>
      </c>
      <c r="K31" s="59">
        <f t="shared" si="5"/>
        <v>0.262078246146289</v>
      </c>
      <c r="L31" s="59">
        <f t="shared" si="5"/>
        <v>0.3093951208443726</v>
      </c>
      <c r="M31" s="59">
        <f t="shared" si="5"/>
        <v>5.3743314115611361E-2</v>
      </c>
      <c r="N31" s="59">
        <f t="shared" si="5"/>
        <v>0.11668030965064187</v>
      </c>
      <c r="O31" s="59">
        <f t="shared" si="5"/>
        <v>0.14885712949232957</v>
      </c>
      <c r="P31" s="59">
        <f t="shared" si="5"/>
        <v>9.6968505056133816E-2</v>
      </c>
      <c r="Q31" s="49"/>
      <c r="R31" s="21"/>
      <c r="T31" s="1"/>
    </row>
    <row r="32" spans="1:23" ht="15.75">
      <c r="A32" s="12">
        <f t="shared" ref="A32:A34" si="6">+A31+1</f>
        <v>18</v>
      </c>
      <c r="B32" s="6" t="s">
        <v>5</v>
      </c>
      <c r="C32" s="24" t="s">
        <v>24</v>
      </c>
      <c r="D32" s="19" t="s">
        <v>15</v>
      </c>
      <c r="E32" s="59">
        <f t="shared" si="5"/>
        <v>0.25656103808689079</v>
      </c>
      <c r="F32" s="59">
        <f t="shared" si="5"/>
        <v>0.33021963794927234</v>
      </c>
      <c r="G32" s="59">
        <f t="shared" si="5"/>
        <v>0.38358636308039146</v>
      </c>
      <c r="H32" s="59">
        <f t="shared" si="5"/>
        <v>0.19492704424371909</v>
      </c>
      <c r="I32" s="59">
        <f t="shared" si="5"/>
        <v>0.35337894341890225</v>
      </c>
      <c r="J32" s="59">
        <f t="shared" si="5"/>
        <v>0.20763663577281175</v>
      </c>
      <c r="K32" s="59">
        <f t="shared" si="5"/>
        <v>5.36564270725952E-2</v>
      </c>
      <c r="L32" s="59">
        <f t="shared" si="5"/>
        <v>6.7753043276234631E-2</v>
      </c>
      <c r="M32" s="59">
        <f t="shared" si="5"/>
        <v>0.47091152569727956</v>
      </c>
      <c r="N32" s="59">
        <f t="shared" si="5"/>
        <v>0.47720642751161513</v>
      </c>
      <c r="O32" s="59">
        <f t="shared" si="5"/>
        <v>0.51143624950743161</v>
      </c>
      <c r="P32" s="59">
        <f t="shared" si="5"/>
        <v>0.43879128268486134</v>
      </c>
      <c r="Q32" s="49"/>
      <c r="R32" s="21"/>
      <c r="T32" s="1"/>
    </row>
    <row r="33" spans="1:38" ht="15.75">
      <c r="A33" s="12">
        <f t="shared" si="6"/>
        <v>19</v>
      </c>
      <c r="B33" s="6" t="s">
        <v>6</v>
      </c>
      <c r="C33" s="24" t="s">
        <v>25</v>
      </c>
      <c r="D33" s="19" t="s">
        <v>15</v>
      </c>
      <c r="E33" s="59">
        <f t="shared" si="5"/>
        <v>2.2750972658146209E-2</v>
      </c>
      <c r="F33" s="59">
        <f t="shared" si="5"/>
        <v>4.2310658236877532E-2</v>
      </c>
      <c r="G33" s="59">
        <f t="shared" si="5"/>
        <v>6.220685647118878E-2</v>
      </c>
      <c r="H33" s="59">
        <f t="shared" si="5"/>
        <v>4.2828476436274215E-2</v>
      </c>
      <c r="I33" s="59">
        <f t="shared" si="5"/>
        <v>3.1744194793334658E-2</v>
      </c>
      <c r="J33" s="59">
        <f t="shared" si="5"/>
        <v>-7.1678094349561803E-3</v>
      </c>
      <c r="K33" s="59">
        <f t="shared" si="5"/>
        <v>1.0199493204700032E-2</v>
      </c>
      <c r="L33" s="59">
        <f t="shared" si="5"/>
        <v>-5.8640747851673967E-3</v>
      </c>
      <c r="M33" s="59">
        <f t="shared" si="5"/>
        <v>-3.950058544287381E-3</v>
      </c>
      <c r="N33" s="59">
        <f t="shared" si="5"/>
        <v>2.7430066722812917E-2</v>
      </c>
      <c r="O33" s="59">
        <f t="shared" si="5"/>
        <v>6.5483495111736609E-2</v>
      </c>
      <c r="P33" s="59">
        <f t="shared" si="5"/>
        <v>-1.8058947856512155E-2</v>
      </c>
      <c r="Q33" s="49"/>
      <c r="R33" s="21"/>
      <c r="T33" s="1"/>
    </row>
    <row r="34" spans="1:38" ht="15.75">
      <c r="A34" s="12">
        <f t="shared" si="6"/>
        <v>20</v>
      </c>
      <c r="B34" s="24" t="s">
        <v>33</v>
      </c>
      <c r="C34" s="24" t="str">
        <f>"∑ Lines "&amp;$A$30&amp;":"&amp;$A$33&amp;""</f>
        <v>∑ Lines 16:19</v>
      </c>
      <c r="D34" s="19" t="s">
        <v>15</v>
      </c>
      <c r="E34" s="46">
        <f t="shared" ref="E34:P34" si="7">SUM(E30:E33)</f>
        <v>0.99999999999999989</v>
      </c>
      <c r="F34" s="46">
        <f t="shared" si="7"/>
        <v>1</v>
      </c>
      <c r="G34" s="46">
        <f t="shared" si="7"/>
        <v>0.99999999999999989</v>
      </c>
      <c r="H34" s="46">
        <f t="shared" si="7"/>
        <v>1</v>
      </c>
      <c r="I34" s="46">
        <f t="shared" si="7"/>
        <v>1</v>
      </c>
      <c r="J34" s="46">
        <f t="shared" si="7"/>
        <v>0.99999999999999989</v>
      </c>
      <c r="K34" s="46">
        <f t="shared" si="7"/>
        <v>1.0000000000000002</v>
      </c>
      <c r="L34" s="46">
        <f t="shared" si="7"/>
        <v>1</v>
      </c>
      <c r="M34" s="46">
        <f t="shared" si="7"/>
        <v>0.99999999999999989</v>
      </c>
      <c r="N34" s="46">
        <f t="shared" si="7"/>
        <v>1</v>
      </c>
      <c r="O34" s="46">
        <f t="shared" si="7"/>
        <v>1</v>
      </c>
      <c r="P34" s="46">
        <f t="shared" si="7"/>
        <v>1.0000000000000002</v>
      </c>
      <c r="Q34" s="53"/>
      <c r="R34" s="21"/>
      <c r="T34" s="1"/>
    </row>
    <row r="35" spans="1:38" ht="15.75">
      <c r="A35" s="12"/>
      <c r="D35" s="19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1"/>
      <c r="T35" s="1"/>
    </row>
    <row r="36" spans="1:38" ht="15.75">
      <c r="A36" s="12"/>
      <c r="B36" s="65" t="s">
        <v>36</v>
      </c>
      <c r="C36" s="65"/>
      <c r="D36" s="19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1"/>
      <c r="T36" s="1"/>
    </row>
    <row r="37" spans="1:38" ht="6" customHeight="1">
      <c r="A37" s="12"/>
      <c r="B37" s="28"/>
      <c r="C37" s="28"/>
      <c r="D37" s="19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1"/>
      <c r="T37" s="1"/>
    </row>
    <row r="38" spans="1:38" s="12" customFormat="1" ht="15.75">
      <c r="B38" s="66" t="s">
        <v>46</v>
      </c>
      <c r="C38" s="60"/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3"/>
      <c r="S38" s="3"/>
      <c r="T38" s="1"/>
    </row>
    <row r="39" spans="1:38" ht="15.75">
      <c r="A39" s="12">
        <f>A34+1</f>
        <v>21</v>
      </c>
      <c r="B39" s="6" t="s">
        <v>41</v>
      </c>
      <c r="C39" s="24"/>
      <c r="D39" s="5" t="s">
        <v>16</v>
      </c>
      <c r="E39" s="16">
        <v>1697.08</v>
      </c>
      <c r="F39" s="16">
        <v>2637.59</v>
      </c>
      <c r="G39" s="16">
        <v>3889.85</v>
      </c>
      <c r="H39" s="16">
        <v>4492.8900000000003</v>
      </c>
      <c r="I39" s="16">
        <v>3967.98</v>
      </c>
      <c r="J39" s="16">
        <v>5673.44</v>
      </c>
      <c r="K39" s="16">
        <v>5561.87</v>
      </c>
      <c r="L39" s="16">
        <v>5422.9</v>
      </c>
      <c r="M39" s="16">
        <v>5055.16</v>
      </c>
      <c r="N39" s="16">
        <v>4916.8599999999997</v>
      </c>
      <c r="O39" s="16">
        <v>2970.11</v>
      </c>
      <c r="P39" s="16">
        <v>1894.25</v>
      </c>
      <c r="Q39" s="16"/>
      <c r="R39" s="21"/>
      <c r="T39" s="1"/>
    </row>
    <row r="40" spans="1:38" ht="15.75">
      <c r="A40" s="12">
        <f>A39+1</f>
        <v>22</v>
      </c>
      <c r="B40" s="6" t="s">
        <v>42</v>
      </c>
      <c r="C40" s="24"/>
      <c r="D40" s="5" t="s">
        <v>16</v>
      </c>
      <c r="E40" s="16">
        <v>292.02</v>
      </c>
      <c r="F40" s="16">
        <v>528.64</v>
      </c>
      <c r="G40" s="16">
        <v>752.62</v>
      </c>
      <c r="H40" s="16">
        <v>733.64</v>
      </c>
      <c r="I40" s="16">
        <v>1147.3800000000001</v>
      </c>
      <c r="J40" s="16">
        <v>925.17</v>
      </c>
      <c r="K40" s="16">
        <v>1103.17</v>
      </c>
      <c r="L40" s="16">
        <v>1010.3</v>
      </c>
      <c r="M40" s="16">
        <v>1114.98</v>
      </c>
      <c r="N40" s="16">
        <v>725.63</v>
      </c>
      <c r="O40" s="16">
        <v>920.73</v>
      </c>
      <c r="P40" s="16">
        <v>349.9</v>
      </c>
      <c r="Q40" s="16"/>
      <c r="R40" s="21"/>
      <c r="T40" s="1"/>
    </row>
    <row r="41" spans="1:38" ht="15.75">
      <c r="A41" s="12">
        <f t="shared" ref="A41:A45" si="8">A40+1</f>
        <v>23</v>
      </c>
      <c r="B41" s="6" t="s">
        <v>51</v>
      </c>
      <c r="C41" s="21"/>
      <c r="D41" s="19" t="s">
        <v>13</v>
      </c>
      <c r="E41" s="43">
        <v>25.785384615384615</v>
      </c>
      <c r="F41" s="43">
        <v>24.172916666666669</v>
      </c>
      <c r="G41" s="43">
        <v>25.073846153846155</v>
      </c>
      <c r="H41" s="43">
        <v>24</v>
      </c>
      <c r="I41" s="43">
        <v>26.75</v>
      </c>
      <c r="J41" s="43">
        <v>28.5</v>
      </c>
      <c r="K41" s="43">
        <v>34.65</v>
      </c>
      <c r="L41" s="43">
        <v>34.32</v>
      </c>
      <c r="M41" s="43">
        <v>30.03</v>
      </c>
      <c r="N41" s="43">
        <v>28.05</v>
      </c>
      <c r="O41" s="43">
        <v>27.225000000000001</v>
      </c>
      <c r="P41" s="43">
        <v>27.225000000000001</v>
      </c>
      <c r="Q41" s="43"/>
      <c r="T41" s="1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21"/>
      <c r="AI41" s="21"/>
      <c r="AJ41" s="21"/>
      <c r="AK41" s="21"/>
      <c r="AL41" s="21"/>
    </row>
    <row r="42" spans="1:38" ht="12.75" customHeight="1">
      <c r="A42" s="12">
        <f t="shared" si="8"/>
        <v>24</v>
      </c>
      <c r="B42" s="6" t="s">
        <v>52</v>
      </c>
      <c r="C42" s="21"/>
      <c r="D42" s="19" t="s">
        <v>13</v>
      </c>
      <c r="E42" s="43">
        <v>24.104838709677416</v>
      </c>
      <c r="F42" s="43">
        <v>21.446071428571429</v>
      </c>
      <c r="G42" s="43">
        <v>21.900645161290324</v>
      </c>
      <c r="H42" s="43">
        <v>21.5</v>
      </c>
      <c r="I42" s="43">
        <v>21.25</v>
      </c>
      <c r="J42" s="43">
        <v>21.25</v>
      </c>
      <c r="K42" s="43">
        <v>24.502500000000001</v>
      </c>
      <c r="L42" s="43">
        <v>25.4925</v>
      </c>
      <c r="M42" s="43">
        <v>24.0075</v>
      </c>
      <c r="N42" s="43">
        <v>24.72</v>
      </c>
      <c r="O42" s="43">
        <v>23.52</v>
      </c>
      <c r="P42" s="43">
        <v>23.76</v>
      </c>
      <c r="Q42" s="43"/>
      <c r="R42" s="21"/>
      <c r="T42" s="1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8" ht="26.25">
      <c r="A43" s="12">
        <f t="shared" si="8"/>
        <v>25</v>
      </c>
      <c r="B43" s="6" t="s">
        <v>46</v>
      </c>
      <c r="C43" s="25" t="s">
        <v>66</v>
      </c>
      <c r="D43" s="19" t="s">
        <v>13</v>
      </c>
      <c r="E43" s="43">
        <v>25.541091389307812</v>
      </c>
      <c r="F43" s="43">
        <v>23.716085994880075</v>
      </c>
      <c r="G43" s="43">
        <v>24.560227173196573</v>
      </c>
      <c r="H43" s="43">
        <v>23.649403693102421</v>
      </c>
      <c r="I43" s="43">
        <v>25.519876291241701</v>
      </c>
      <c r="J43" s="43">
        <v>27.480883675594569</v>
      </c>
      <c r="K43" s="43">
        <v>32.969518576236389</v>
      </c>
      <c r="L43" s="43">
        <v>32.93836912320198</v>
      </c>
      <c r="M43" s="43">
        <v>28.942566676899464</v>
      </c>
      <c r="N43" s="43">
        <v>27.620453180260899</v>
      </c>
      <c r="O43" s="43">
        <v>26.346815152590747</v>
      </c>
      <c r="P43" s="43">
        <v>26.696740839510319</v>
      </c>
      <c r="Q43" s="43"/>
      <c r="R43" s="21"/>
      <c r="T43" s="1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</row>
    <row r="44" spans="1:38" ht="15.75">
      <c r="A44" s="12">
        <f t="shared" si="8"/>
        <v>26</v>
      </c>
      <c r="B44" s="6" t="s">
        <v>47</v>
      </c>
      <c r="C44" s="25" t="s">
        <v>34</v>
      </c>
      <c r="D44" s="19" t="s">
        <v>13</v>
      </c>
      <c r="E44" s="43">
        <f>+(E9+E10)/(E16+E17)</f>
        <v>22.848447021282233</v>
      </c>
      <c r="F44" s="43">
        <f t="shared" ref="F44:P44" si="9">+(F9+F10)/(F16+F17)</f>
        <v>19.573405372967752</v>
      </c>
      <c r="G44" s="43">
        <f t="shared" si="9"/>
        <v>20.492594482236534</v>
      </c>
      <c r="H44" s="43">
        <f t="shared" si="9"/>
        <v>19.971643450277355</v>
      </c>
      <c r="I44" s="43">
        <f t="shared" si="9"/>
        <v>22.637119315384119</v>
      </c>
      <c r="J44" s="43">
        <f t="shared" si="9"/>
        <v>27.029892923782427</v>
      </c>
      <c r="K44" s="43">
        <f t="shared" si="9"/>
        <v>35.585175689775433</v>
      </c>
      <c r="L44" s="43">
        <f t="shared" si="9"/>
        <v>36.095555438217147</v>
      </c>
      <c r="M44" s="43">
        <f t="shared" si="9"/>
        <v>28.720122048369241</v>
      </c>
      <c r="N44" s="43">
        <f t="shared" si="9"/>
        <v>25.861234295425938</v>
      </c>
      <c r="O44" s="43">
        <f t="shared" si="9"/>
        <v>24.907495388171657</v>
      </c>
      <c r="P44" s="43">
        <f t="shared" si="9"/>
        <v>23.786412186160614</v>
      </c>
      <c r="Q44" s="43"/>
      <c r="T44" s="1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</row>
    <row r="45" spans="1:38" ht="26.25">
      <c r="A45" s="12">
        <f t="shared" si="8"/>
        <v>27</v>
      </c>
      <c r="B45" s="45" t="s">
        <v>48</v>
      </c>
      <c r="C45" s="25" t="s">
        <v>67</v>
      </c>
      <c r="D45" s="19" t="s">
        <v>15</v>
      </c>
      <c r="E45" s="44">
        <f>+E44/E43</f>
        <v>0.89457598632011504</v>
      </c>
      <c r="F45" s="44">
        <f t="shared" ref="F45:P45" si="10">+F44/F43</f>
        <v>0.82532190923887438</v>
      </c>
      <c r="G45" s="44">
        <f t="shared" si="10"/>
        <v>0.83438130835372781</v>
      </c>
      <c r="H45" s="44">
        <f t="shared" si="10"/>
        <v>0.84448824627668218</v>
      </c>
      <c r="I45" s="44">
        <f t="shared" si="10"/>
        <v>0.8870387558717544</v>
      </c>
      <c r="J45" s="44">
        <f t="shared" si="10"/>
        <v>0.98358892832064704</v>
      </c>
      <c r="K45" s="44">
        <f t="shared" si="10"/>
        <v>1.07933561745801</v>
      </c>
      <c r="L45" s="44">
        <f t="shared" si="10"/>
        <v>1.0958513247333557</v>
      </c>
      <c r="M45" s="44">
        <f t="shared" si="10"/>
        <v>0.99231427430008246</v>
      </c>
      <c r="N45" s="44">
        <f t="shared" si="10"/>
        <v>0.93630738520640222</v>
      </c>
      <c r="O45" s="44">
        <f t="shared" si="10"/>
        <v>0.94537025609801051</v>
      </c>
      <c r="P45" s="44">
        <f t="shared" si="10"/>
        <v>0.89098561989849667</v>
      </c>
      <c r="Q45" s="44"/>
      <c r="T45" s="1"/>
    </row>
    <row r="46" spans="1:38" ht="6.75" customHeight="1">
      <c r="A46" s="12"/>
      <c r="B46" s="6"/>
      <c r="C46" s="23"/>
      <c r="D46" s="19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T46" s="1"/>
    </row>
    <row r="47" spans="1:38" s="12" customFormat="1" ht="15.75">
      <c r="B47" s="60" t="s">
        <v>50</v>
      </c>
      <c r="C47" s="65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S47" s="3"/>
      <c r="T47" s="1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</row>
    <row r="48" spans="1:38" s="12" customFormat="1" ht="15.75">
      <c r="A48" s="12">
        <f>A45+1</f>
        <v>28</v>
      </c>
      <c r="B48" s="6" t="s">
        <v>41</v>
      </c>
      <c r="C48" s="25" t="s">
        <v>68</v>
      </c>
      <c r="D48" s="20" t="s">
        <v>16</v>
      </c>
      <c r="E48" s="16">
        <v>1697.0979717833636</v>
      </c>
      <c r="F48" s="16">
        <v>2637.5780593561385</v>
      </c>
      <c r="G48" s="16">
        <v>3889.8940525805369</v>
      </c>
      <c r="H48" s="16">
        <v>4492.9429041847179</v>
      </c>
      <c r="I48" s="16">
        <v>3968.0347069727109</v>
      </c>
      <c r="J48" s="16">
        <v>5673.4536487808373</v>
      </c>
      <c r="K48" s="16">
        <v>5561.8874694527876</v>
      </c>
      <c r="L48" s="16">
        <v>5422.9160622692225</v>
      </c>
      <c r="M48" s="16">
        <v>5055.0376683177401</v>
      </c>
      <c r="N48" s="16">
        <v>4916.8149577517624</v>
      </c>
      <c r="O48" s="16">
        <v>2970.1147016518116</v>
      </c>
      <c r="P48" s="16">
        <v>1894.2723960019164</v>
      </c>
      <c r="Q48" s="16"/>
      <c r="R48" s="23"/>
      <c r="S48" s="3"/>
      <c r="T48" s="1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</row>
    <row r="49" spans="1:33" s="12" customFormat="1" ht="15.75">
      <c r="A49" s="12">
        <f>A48+1</f>
        <v>29</v>
      </c>
      <c r="B49" s="6" t="s">
        <v>42</v>
      </c>
      <c r="C49" s="25" t="s">
        <v>69</v>
      </c>
      <c r="D49" s="20" t="s">
        <v>16</v>
      </c>
      <c r="E49" s="16">
        <v>292.02137100905799</v>
      </c>
      <c r="F49" s="16">
        <v>528.64582296743993</v>
      </c>
      <c r="G49" s="16">
        <v>752.62369751575238</v>
      </c>
      <c r="H49" s="16">
        <v>733.64269256787065</v>
      </c>
      <c r="I49" s="16">
        <v>1147.3966078279402</v>
      </c>
      <c r="J49" s="16">
        <v>925.14982035550076</v>
      </c>
      <c r="K49" s="16">
        <v>1103.0771335944496</v>
      </c>
      <c r="L49" s="16">
        <v>1010.22281923077</v>
      </c>
      <c r="M49" s="16">
        <v>1114.9476045528861</v>
      </c>
      <c r="N49" s="16">
        <v>725.64620817669891</v>
      </c>
      <c r="O49" s="16">
        <v>920.69568736372651</v>
      </c>
      <c r="P49" s="16">
        <v>349.89159134226804</v>
      </c>
      <c r="Q49" s="16"/>
      <c r="R49" s="23"/>
      <c r="S49" s="3"/>
      <c r="T49" s="1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</row>
    <row r="50" spans="1:33" s="12" customFormat="1" ht="15.75">
      <c r="A50" s="12">
        <f t="shared" ref="A50:A53" si="11">A49+1</f>
        <v>30</v>
      </c>
      <c r="B50" s="31" t="s">
        <v>53</v>
      </c>
      <c r="C50" s="25"/>
      <c r="D50" s="32" t="s">
        <v>13</v>
      </c>
      <c r="E50" s="58">
        <v>25.785384615384615</v>
      </c>
      <c r="F50" s="58">
        <v>24.172916666666669</v>
      </c>
      <c r="G50" s="58">
        <v>25.073846153846155</v>
      </c>
      <c r="H50" s="58">
        <v>24.049999999999994</v>
      </c>
      <c r="I50" s="58">
        <v>24.040800000000004</v>
      </c>
      <c r="J50" s="58">
        <v>31.715769230769236</v>
      </c>
      <c r="K50" s="58">
        <v>34.018846153846141</v>
      </c>
      <c r="L50" s="58">
        <v>34.981538461538456</v>
      </c>
      <c r="M50" s="58">
        <v>29.717999999999996</v>
      </c>
      <c r="N50" s="58">
        <v>26.898148148148149</v>
      </c>
      <c r="O50" s="58">
        <v>22.693333333333342</v>
      </c>
      <c r="P50" s="58">
        <v>21.586923076923082</v>
      </c>
      <c r="Q50" s="34"/>
      <c r="R50" s="23"/>
      <c r="S50" s="3"/>
      <c r="T50" s="1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</row>
    <row r="51" spans="1:33" s="12" customFormat="1" ht="12.75" customHeight="1">
      <c r="A51" s="12">
        <f t="shared" si="11"/>
        <v>31</v>
      </c>
      <c r="B51" s="31" t="s">
        <v>54</v>
      </c>
      <c r="C51" s="25"/>
      <c r="D51" s="32" t="s">
        <v>13</v>
      </c>
      <c r="E51" s="58">
        <v>24.415853658536591</v>
      </c>
      <c r="F51" s="58">
        <v>21.537500000000001</v>
      </c>
      <c r="G51" s="58">
        <v>22.076585365853653</v>
      </c>
      <c r="H51" s="58">
        <v>21.612894736842112</v>
      </c>
      <c r="I51" s="58">
        <v>21.024651162790697</v>
      </c>
      <c r="J51" s="58">
        <v>22.244736842105262</v>
      </c>
      <c r="K51" s="58">
        <v>24.718536585365847</v>
      </c>
      <c r="L51" s="58">
        <v>24.913170731707311</v>
      </c>
      <c r="M51" s="58">
        <v>23.563749999999995</v>
      </c>
      <c r="N51" s="58">
        <v>21.696923076923074</v>
      </c>
      <c r="O51" s="58">
        <v>20.654761904761902</v>
      </c>
      <c r="P51" s="58">
        <v>19.213658536585367</v>
      </c>
      <c r="Q51" s="34"/>
      <c r="R51" s="23"/>
      <c r="S51" s="3"/>
      <c r="T51" s="1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</row>
    <row r="52" spans="1:33" ht="26.25">
      <c r="A52" s="12">
        <f t="shared" si="11"/>
        <v>32</v>
      </c>
      <c r="B52" s="6" t="s">
        <v>50</v>
      </c>
      <c r="C52" s="25" t="s">
        <v>70</v>
      </c>
      <c r="D52" s="19" t="s">
        <v>13</v>
      </c>
      <c r="E52" s="43">
        <f>(E48*E50+E49*E51)/(E48+E49)</f>
        <v>25.584324629161433</v>
      </c>
      <c r="F52" s="43">
        <f t="shared" ref="F52:P52" si="12">(F48*F50+F49*F51)/(F48+F49)</f>
        <v>23.732896609844381</v>
      </c>
      <c r="G52" s="43">
        <f t="shared" si="12"/>
        <v>24.587943973583922</v>
      </c>
      <c r="H52" s="43">
        <f t="shared" si="12"/>
        <v>23.707909655503315</v>
      </c>
      <c r="I52" s="43">
        <f t="shared" si="12"/>
        <v>23.364274653152883</v>
      </c>
      <c r="J52" s="43">
        <f t="shared" si="12"/>
        <v>30.387893725908743</v>
      </c>
      <c r="K52" s="43">
        <f t="shared" si="12"/>
        <v>32.47960934895</v>
      </c>
      <c r="L52" s="43">
        <f t="shared" si="12"/>
        <v>33.400460387453641</v>
      </c>
      <c r="M52" s="43">
        <f t="shared" si="12"/>
        <v>28.605895838991653</v>
      </c>
      <c r="N52" s="43">
        <f t="shared" si="12"/>
        <v>26.22924691164544</v>
      </c>
      <c r="O52" s="43">
        <f t="shared" si="12"/>
        <v>22.210939247009456</v>
      </c>
      <c r="P52" s="43">
        <f t="shared" si="12"/>
        <v>21.21690318917074</v>
      </c>
      <c r="Q52" s="14"/>
      <c r="R52" s="21"/>
      <c r="T52" s="1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</row>
    <row r="53" spans="1:33" ht="15.75">
      <c r="A53" s="12">
        <f t="shared" si="11"/>
        <v>33</v>
      </c>
      <c r="B53" s="6" t="s">
        <v>55</v>
      </c>
      <c r="C53" s="25" t="s">
        <v>56</v>
      </c>
      <c r="D53" s="19" t="s">
        <v>13</v>
      </c>
      <c r="E53" s="50">
        <f t="shared" ref="E53:P53" si="13">+E52*E45</f>
        <v>22.887122439466101</v>
      </c>
      <c r="F53" s="50">
        <f t="shared" si="13"/>
        <v>19.587279541805575</v>
      </c>
      <c r="G53" s="50">
        <f t="shared" si="13"/>
        <v>20.515720862407111</v>
      </c>
      <c r="H53" s="50">
        <f t="shared" si="13"/>
        <v>20.021051047862013</v>
      </c>
      <c r="I53" s="50">
        <f t="shared" si="13"/>
        <v>20.725017120178698</v>
      </c>
      <c r="J53" s="50">
        <f t="shared" si="13"/>
        <v>29.889195823788295</v>
      </c>
      <c r="K53" s="50">
        <f t="shared" si="13"/>
        <v>35.056399211443903</v>
      </c>
      <c r="L53" s="50">
        <f t="shared" si="13"/>
        <v>36.601938762295042</v>
      </c>
      <c r="M53" s="50">
        <f t="shared" si="13"/>
        <v>28.38603877017275</v>
      </c>
      <c r="N53" s="50">
        <f t="shared" si="13"/>
        <v>24.558637591775842</v>
      </c>
      <c r="O53" s="50">
        <f t="shared" si="13"/>
        <v>20.997561324122682</v>
      </c>
      <c r="P53" s="50">
        <f t="shared" si="13"/>
        <v>18.903955640329684</v>
      </c>
      <c r="Q53" s="54"/>
      <c r="R53" s="21"/>
      <c r="T53" s="1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</row>
    <row r="54" spans="1:33" ht="15.75">
      <c r="A54" s="12"/>
      <c r="B54" s="6"/>
      <c r="C54" s="6"/>
      <c r="D54" s="1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21"/>
      <c r="T54" s="1"/>
    </row>
    <row r="55" spans="1:33" ht="15.75">
      <c r="A55" s="12"/>
      <c r="B55" s="15"/>
      <c r="C55" s="15"/>
      <c r="D55" s="19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T55" s="1"/>
    </row>
    <row r="56" spans="1:33" s="12" customFormat="1" ht="15.75">
      <c r="B56" s="65" t="s">
        <v>57</v>
      </c>
      <c r="C56" s="65"/>
      <c r="D56" s="28"/>
      <c r="E56" s="40"/>
      <c r="F56" s="40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S56" s="3"/>
      <c r="T56" s="1"/>
    </row>
    <row r="57" spans="1:33" s="12" customFormat="1" ht="6" customHeight="1">
      <c r="B57" s="28"/>
      <c r="C57" s="28"/>
      <c r="D57" s="28"/>
      <c r="E57" s="40"/>
      <c r="F57" s="40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S57" s="3"/>
      <c r="T57" s="1"/>
    </row>
    <row r="58" spans="1:33" ht="15.75">
      <c r="A58" s="12"/>
      <c r="B58" s="38" t="s">
        <v>7</v>
      </c>
      <c r="C58" s="6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T58" s="1"/>
    </row>
    <row r="59" spans="1:33" s="12" customFormat="1" ht="15.75">
      <c r="A59" s="12">
        <f>A53+1</f>
        <v>34</v>
      </c>
      <c r="B59" s="31" t="s">
        <v>3</v>
      </c>
      <c r="C59" s="31" t="s">
        <v>63</v>
      </c>
      <c r="D59" s="32" t="s">
        <v>18</v>
      </c>
      <c r="E59" s="35">
        <v>71689.836703487366</v>
      </c>
      <c r="F59" s="35">
        <v>61221.908883112395</v>
      </c>
      <c r="G59" s="35">
        <v>70591.442094540063</v>
      </c>
      <c r="H59" s="35">
        <v>65573.934795161826</v>
      </c>
      <c r="I59" s="35">
        <v>66951.033684115915</v>
      </c>
      <c r="J59" s="35">
        <v>69888.010489146196</v>
      </c>
      <c r="K59" s="35">
        <v>70614.108150565269</v>
      </c>
      <c r="L59" s="35">
        <v>71953.45789706074</v>
      </c>
      <c r="M59" s="35">
        <v>64237.450149476899</v>
      </c>
      <c r="N59" s="35">
        <v>59312.149883333332</v>
      </c>
      <c r="O59" s="35">
        <v>56905.044866666656</v>
      </c>
      <c r="P59" s="35">
        <v>68247.892866666676</v>
      </c>
      <c r="Q59" s="35">
        <f>SUM(E59:P59)</f>
        <v>797186.27046333335</v>
      </c>
      <c r="S59" s="3"/>
      <c r="T59" s="1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</row>
    <row r="60" spans="1:33" s="12" customFormat="1" ht="15.75">
      <c r="A60" s="12">
        <f>A59+1</f>
        <v>35</v>
      </c>
      <c r="B60" s="31" t="s">
        <v>61</v>
      </c>
      <c r="C60" s="31" t="s">
        <v>62</v>
      </c>
      <c r="D60" s="32" t="s">
        <v>18</v>
      </c>
      <c r="E60" s="35">
        <v>24308.644170000003</v>
      </c>
      <c r="F60" s="35">
        <v>19353.15222</v>
      </c>
      <c r="G60" s="35">
        <v>19891.678500000002</v>
      </c>
      <c r="H60" s="35">
        <v>18447.927359999998</v>
      </c>
      <c r="I60" s="35">
        <v>21286.799440000003</v>
      </c>
      <c r="J60" s="35">
        <v>24536.495180000002</v>
      </c>
      <c r="K60" s="35">
        <v>28497.932129999997</v>
      </c>
      <c r="L60" s="35">
        <v>27848.591730000004</v>
      </c>
      <c r="M60" s="35">
        <v>26574.146209999999</v>
      </c>
      <c r="N60" s="35">
        <v>22963.975699999999</v>
      </c>
      <c r="O60" s="35">
        <v>21944.966649999998</v>
      </c>
      <c r="P60" s="35">
        <v>23024.2088</v>
      </c>
      <c r="Q60" s="35">
        <f>SUM(E60:P60)</f>
        <v>278678.51809000003</v>
      </c>
      <c r="S60" s="3"/>
      <c r="T60" s="1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</row>
    <row r="61" spans="1:33" s="12" customFormat="1" ht="15.75">
      <c r="D61" s="2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S61" s="3"/>
      <c r="T61" s="1"/>
    </row>
    <row r="62" spans="1:33" s="12" customFormat="1" ht="15.75">
      <c r="B62" s="38" t="s">
        <v>8</v>
      </c>
      <c r="C62" s="65"/>
      <c r="D62" s="20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S62" s="3"/>
      <c r="T62" s="1"/>
    </row>
    <row r="63" spans="1:33" s="12" customFormat="1" ht="15.75">
      <c r="A63" s="12">
        <f>A60+1</f>
        <v>36</v>
      </c>
      <c r="B63" s="31" t="s">
        <v>5</v>
      </c>
      <c r="C63" s="31" t="s">
        <v>64</v>
      </c>
      <c r="D63" s="20" t="s">
        <v>17</v>
      </c>
      <c r="E63" s="33">
        <v>3657.4070000000002</v>
      </c>
      <c r="F63" s="33">
        <v>3166.223</v>
      </c>
      <c r="G63" s="33">
        <v>3540.027</v>
      </c>
      <c r="H63" s="33">
        <v>3333.2289999999998</v>
      </c>
      <c r="I63" s="33">
        <v>3394.23</v>
      </c>
      <c r="J63" s="33">
        <v>3617.8530000000001</v>
      </c>
      <c r="K63" s="33">
        <v>3627.1109999999999</v>
      </c>
      <c r="L63" s="33">
        <v>3715.991</v>
      </c>
      <c r="M63" s="33">
        <v>3449.9659999999999</v>
      </c>
      <c r="N63" s="33">
        <v>3164.1439999999998</v>
      </c>
      <c r="O63" s="33">
        <v>3021.087</v>
      </c>
      <c r="P63" s="33">
        <v>3613.299</v>
      </c>
      <c r="Q63" s="33">
        <f>SUM(E63:P63)</f>
        <v>41300.566999999995</v>
      </c>
      <c r="S63" s="3"/>
      <c r="T63" s="1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</row>
    <row r="64" spans="1:33" s="12" customFormat="1" ht="15.75">
      <c r="A64" s="12">
        <f>A63+1</f>
        <v>37</v>
      </c>
      <c r="B64" s="31" t="s">
        <v>35</v>
      </c>
      <c r="C64" s="31" t="s">
        <v>65</v>
      </c>
      <c r="D64" s="20" t="s">
        <v>17</v>
      </c>
      <c r="E64" s="33">
        <v>691.745</v>
      </c>
      <c r="F64" s="33">
        <v>491.613</v>
      </c>
      <c r="G64" s="33">
        <v>492.36500000000001</v>
      </c>
      <c r="H64" s="33">
        <v>587.96</v>
      </c>
      <c r="I64" s="33">
        <v>721.92700000000002</v>
      </c>
      <c r="J64" s="33">
        <v>872.23900000000003</v>
      </c>
      <c r="K64" s="33">
        <v>996.13800000000003</v>
      </c>
      <c r="L64" s="33">
        <v>938.51900000000001</v>
      </c>
      <c r="M64" s="33">
        <v>907.03200000000004</v>
      </c>
      <c r="N64" s="33">
        <v>817.97900000000004</v>
      </c>
      <c r="O64" s="33">
        <v>829.81</v>
      </c>
      <c r="P64" s="33">
        <v>878.59400000000005</v>
      </c>
      <c r="Q64" s="33">
        <f>SUM(E64:P64)</f>
        <v>9225.9210000000021</v>
      </c>
      <c r="S64" s="3"/>
      <c r="T64" s="1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</row>
    <row r="65" spans="1:33" s="12" customFormat="1" ht="15.75">
      <c r="D65" s="2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S65" s="3"/>
      <c r="T65" s="1"/>
    </row>
    <row r="66" spans="1:33" ht="15.75">
      <c r="A66" s="12"/>
      <c r="B66" s="38" t="s">
        <v>31</v>
      </c>
      <c r="C66" s="65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9"/>
      <c r="T66" s="1"/>
    </row>
    <row r="67" spans="1:33" ht="15.75">
      <c r="A67" s="12">
        <f>A64+1</f>
        <v>38</v>
      </c>
      <c r="B67" s="79" t="s">
        <v>98</v>
      </c>
      <c r="C67" s="25" t="s">
        <v>71</v>
      </c>
      <c r="D67" s="19" t="s">
        <v>13</v>
      </c>
      <c r="E67" s="78">
        <f>IF(E63&lt;&gt;0,E59/E63,0)+[3]Coal!$F$34</f>
        <v>20.830559324755946</v>
      </c>
      <c r="F67" s="78">
        <f>IF(F63&lt;&gt;0,F59/F63,0)+[3]Coal!$F$34</f>
        <v>20.565228785373556</v>
      </c>
      <c r="G67" s="78">
        <f>IF(G63&lt;&gt;0,G59/G63,0)+[3]Coal!$F$34</f>
        <v>21.170218579364064</v>
      </c>
      <c r="H67" s="78">
        <f>IF(H63&lt;&gt;0,H59/H63,0)+[3]Coal!$F$34</f>
        <v>20.902081530856623</v>
      </c>
      <c r="I67" s="78">
        <f>IF(I63&lt;&gt;0,I59/I63,0)+[3]Coal!$F$34</f>
        <v>20.954240237879027</v>
      </c>
      <c r="J67" s="78">
        <f>IF(J63&lt;&gt;0,J59/J63,0)+[3]Coal!$F$34</f>
        <v>20.5468226934162</v>
      </c>
      <c r="K67" s="78">
        <f>IF(K63&lt;&gt;0,K59/K63,0)+[3]Coal!$F$34</f>
        <v>20.697701974624753</v>
      </c>
      <c r="L67" s="78">
        <f>IF(L63&lt;&gt;0,L59/L63,0)+[3]Coal!$F$34</f>
        <v>20.592480211562844</v>
      </c>
      <c r="M67" s="78">
        <f>IF(M63&lt;&gt;0,M59/M63,0)+[3]Coal!$F$34</f>
        <v>19.849019600581883</v>
      </c>
      <c r="N67" s="78">
        <f>IF(N63&lt;&gt;0,N59/N63,0)+[3]Coal!$F$34</f>
        <v>19.974370855600696</v>
      </c>
      <c r="O67" s="78">
        <f>IF(O63&lt;&gt;0,O59/O63,0)+[3]Coal!$F$34</f>
        <v>20.065235727359571</v>
      </c>
      <c r="P67" s="78">
        <f>IF(P63&lt;&gt;0,P59/P63,0)+[3]Coal!$F$34</f>
        <v>20.117258033158699</v>
      </c>
      <c r="Q67" s="77">
        <f>IF(Q63&lt;&gt;0,Q59/Q63,0)+[3]Coal!$F$34</f>
        <v>20.531351343276359</v>
      </c>
      <c r="T67" s="1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</row>
    <row r="68" spans="1:33" ht="15.75">
      <c r="A68" s="12">
        <f>A67+1</f>
        <v>39</v>
      </c>
      <c r="B68" s="79" t="s">
        <v>99</v>
      </c>
      <c r="C68" s="25" t="s">
        <v>72</v>
      </c>
      <c r="D68" s="19" t="s">
        <v>13</v>
      </c>
      <c r="E68" s="78">
        <f>IF(E64&lt;&gt;0,E60/E64,0)+[3]Gas!$D$2</f>
        <v>38.300883324686232</v>
      </c>
      <c r="F68" s="78">
        <f>IF(F64&lt;&gt;0,F60/F64,0)+[3]Gas!$D$2</f>
        <v>42.526475905739971</v>
      </c>
      <c r="G68" s="78">
        <f>IF(G64&lt;&gt;0,G60/G64,0)+[3]Gas!$D$2</f>
        <v>43.560104547842208</v>
      </c>
      <c r="H68" s="78">
        <f>IF(H64&lt;&gt;0,H60/H64,0)+[3]Gas!$D$2</f>
        <v>34.535995993683009</v>
      </c>
      <c r="I68" s="78">
        <f>IF(I64&lt;&gt;0,I60/I64,0)+[3]Gas!$D$2</f>
        <v>32.645918435854576</v>
      </c>
      <c r="J68" s="78">
        <f>IF(J64&lt;&gt;0,J60/J64,0)+[3]Gas!$D$2</f>
        <v>31.290307912257408</v>
      </c>
      <c r="K68" s="78">
        <f>IF(K64&lt;&gt;0,K60/K64,0)+[3]Gas!$D$2</f>
        <v>31.768253278240113</v>
      </c>
      <c r="L68" s="78">
        <f>IF(L64&lt;&gt;0,L60/L64,0)+[3]Gas!$D$2</f>
        <v>32.832747473355511</v>
      </c>
      <c r="M68" s="78">
        <f>IF(M64&lt;&gt;0,M60/M64,0)+[3]Gas!$D$2</f>
        <v>32.457750186865205</v>
      </c>
      <c r="N68" s="78">
        <f>IF(N64&lt;&gt;0,N60/N64,0)+[3]Gas!$D$2</f>
        <v>31.233876092398621</v>
      </c>
      <c r="O68" s="78">
        <f>IF(O64&lt;&gt;0,O60/O64,0)+[3]Gas!$D$2</f>
        <v>29.605608145548427</v>
      </c>
      <c r="P68" s="78">
        <f>IF(P64&lt;&gt;0,P60/P64,0)+[3]Gas!$D$2</f>
        <v>29.365578705626753</v>
      </c>
      <c r="Q68" s="77">
        <f>IF(Q64&lt;&gt;0,Q60/Q64,0)+[3]Gas!$D$2</f>
        <v>33.365873197808646</v>
      </c>
      <c r="T68" s="1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</row>
    <row r="69" spans="1:33" ht="6.75" customHeight="1">
      <c r="A69" s="12"/>
      <c r="B69" s="6"/>
      <c r="C69" s="6"/>
      <c r="D69" s="19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T69" s="1"/>
    </row>
    <row r="70" spans="1:33" ht="15.75">
      <c r="A70" s="12"/>
      <c r="B70" s="4"/>
      <c r="C70" s="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17"/>
      <c r="T70" s="1"/>
    </row>
    <row r="71" spans="1:33" s="12" customFormat="1" ht="15.75">
      <c r="B71" s="65" t="s">
        <v>58</v>
      </c>
      <c r="C71" s="65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S71" s="3"/>
      <c r="T71" s="1"/>
    </row>
    <row r="72" spans="1:33" ht="15.75">
      <c r="A72" s="12">
        <f>A68+1</f>
        <v>40</v>
      </c>
      <c r="B72" s="82" t="s">
        <v>74</v>
      </c>
      <c r="C72" s="25" t="s">
        <v>75</v>
      </c>
      <c r="D72" s="19" t="s">
        <v>13</v>
      </c>
      <c r="E72" s="43">
        <f>+E53*E30</f>
        <v>2.9465051631059951</v>
      </c>
      <c r="F72" s="43">
        <f t="shared" ref="F72:P72" si="14">+F53*F30</f>
        <v>2.5430666980578036</v>
      </c>
      <c r="G72" s="43">
        <f t="shared" si="14"/>
        <v>2.4693630164657585</v>
      </c>
      <c r="H72" s="43">
        <f t="shared" si="14"/>
        <v>9.1159650606524529</v>
      </c>
      <c r="I72" s="43">
        <f t="shared" si="14"/>
        <v>6.4584161206195834</v>
      </c>
      <c r="J72" s="43">
        <f t="shared" si="14"/>
        <v>6.7482821108859428</v>
      </c>
      <c r="K72" s="43">
        <f t="shared" si="14"/>
        <v>23.630320956649545</v>
      </c>
      <c r="L72" s="43">
        <f t="shared" si="14"/>
        <v>23.012221261024795</v>
      </c>
      <c r="M72" s="43">
        <f t="shared" si="14"/>
        <v>13.605292661267848</v>
      </c>
      <c r="N72" s="43">
        <f t="shared" si="14"/>
        <v>9.2999433754819449</v>
      </c>
      <c r="O72" s="43">
        <f t="shared" si="14"/>
        <v>5.7580169023364398</v>
      </c>
      <c r="P72" s="43">
        <f t="shared" si="14"/>
        <v>9.1173619281919969</v>
      </c>
      <c r="Q72" s="43"/>
      <c r="T72" s="1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</row>
    <row r="73" spans="1:33" ht="15.75">
      <c r="A73" s="12">
        <f>A72+1</f>
        <v>41</v>
      </c>
      <c r="B73" s="82" t="s">
        <v>73</v>
      </c>
      <c r="C73" s="25" t="s">
        <v>76</v>
      </c>
      <c r="D73" s="19" t="s">
        <v>13</v>
      </c>
      <c r="E73" s="43">
        <f>+E53*E31</f>
        <v>13.547969087624971</v>
      </c>
      <c r="F73" s="43">
        <f t="shared" ref="F73:P73" si="15">+F53*F31</f>
        <v>9.7473577945580274</v>
      </c>
      <c r="G73" s="43">
        <f t="shared" si="15"/>
        <v>8.9005885912673648</v>
      </c>
      <c r="H73" s="43">
        <f t="shared" si="15"/>
        <v>6.1449705707644018</v>
      </c>
      <c r="I73" s="43">
        <f t="shared" si="15"/>
        <v>6.2849173667335592</v>
      </c>
      <c r="J73" s="43">
        <f t="shared" si="15"/>
        <v>17.149061705925181</v>
      </c>
      <c r="K73" s="43">
        <f t="shared" si="15"/>
        <v>9.1875196215393675</v>
      </c>
      <c r="L73" s="43">
        <f t="shared" si="15"/>
        <v>11.3244612664986</v>
      </c>
      <c r="M73" s="43">
        <f t="shared" si="15"/>
        <v>1.5255597981233164</v>
      </c>
      <c r="N73" s="43">
        <f t="shared" si="15"/>
        <v>2.8655094388062992</v>
      </c>
      <c r="O73" s="43">
        <f t="shared" si="15"/>
        <v>3.1256367050480613</v>
      </c>
      <c r="P73" s="43">
        <f t="shared" si="15"/>
        <v>1.8330883180902384</v>
      </c>
      <c r="Q73" s="43"/>
      <c r="T73" s="1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</row>
    <row r="74" spans="1:33" ht="15.75">
      <c r="A74" s="12">
        <f t="shared" ref="A74:A77" si="16">A73+1</f>
        <v>42</v>
      </c>
      <c r="B74" s="15" t="s">
        <v>28</v>
      </c>
      <c r="C74" s="25" t="s">
        <v>77</v>
      </c>
      <c r="D74" s="19" t="s">
        <v>13</v>
      </c>
      <c r="E74" s="43">
        <f>+E67*E32</f>
        <v>5.3443099242899486</v>
      </c>
      <c r="F74" s="43">
        <f t="shared" ref="F74:P75" si="17">+F67*F32</f>
        <v>6.7910424038500095</v>
      </c>
      <c r="G74" s="43">
        <f t="shared" si="17"/>
        <v>8.1206071504751929</v>
      </c>
      <c r="H74" s="43">
        <f t="shared" si="17"/>
        <v>4.074380971351113</v>
      </c>
      <c r="I74" s="43">
        <f t="shared" si="17"/>
        <v>7.4047872754075375</v>
      </c>
      <c r="J74" s="43">
        <f t="shared" si="17"/>
        <v>4.2662731398814024</v>
      </c>
      <c r="K74" s="43">
        <f t="shared" si="17"/>
        <v>1.1105647365717628</v>
      </c>
      <c r="L74" s="43">
        <f t="shared" si="17"/>
        <v>1.3952032029390227</v>
      </c>
      <c r="M74" s="43">
        <f t="shared" si="17"/>
        <v>9.3471321037052206</v>
      </c>
      <c r="N74" s="43">
        <f t="shared" si="17"/>
        <v>9.5318981577933322</v>
      </c>
      <c r="O74" s="43">
        <f t="shared" si="17"/>
        <v>10.262088905883301</v>
      </c>
      <c r="P74" s="43">
        <f t="shared" si="17"/>
        <v>8.8272774564720358</v>
      </c>
      <c r="Q74" s="43"/>
      <c r="T74" s="1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</row>
    <row r="75" spans="1:33" ht="15.75">
      <c r="A75" s="12">
        <f t="shared" si="16"/>
        <v>43</v>
      </c>
      <c r="B75" s="15" t="s">
        <v>29</v>
      </c>
      <c r="C75" s="25" t="s">
        <v>78</v>
      </c>
      <c r="D75" s="19" t="s">
        <v>13</v>
      </c>
      <c r="E75" s="43">
        <f>+E68*E33</f>
        <v>0.87138234930278458</v>
      </c>
      <c r="F75" s="43">
        <f t="shared" si="17"/>
        <v>1.7993231880665708</v>
      </c>
      <c r="G75" s="43">
        <f t="shared" si="17"/>
        <v>2.709737171477598</v>
      </c>
      <c r="H75" s="43">
        <f t="shared" si="17"/>
        <v>1.4791240906187135</v>
      </c>
      <c r="I75" s="43">
        <f t="shared" si="17"/>
        <v>1.0363183940350829</v>
      </c>
      <c r="J75" s="43">
        <f t="shared" si="17"/>
        <v>-0.22428296427616268</v>
      </c>
      <c r="K75" s="43">
        <f t="shared" si="17"/>
        <v>0.32402008343659955</v>
      </c>
      <c r="L75" s="43">
        <f t="shared" si="17"/>
        <v>-0.1925336865862726</v>
      </c>
      <c r="M75" s="43">
        <f t="shared" si="17"/>
        <v>-0.12821001345397223</v>
      </c>
      <c r="N75" s="43">
        <f t="shared" si="17"/>
        <v>0.85674730522656539</v>
      </c>
      <c r="O75" s="43">
        <f t="shared" si="17"/>
        <v>1.9386786962790099</v>
      </c>
      <c r="P75" s="43">
        <f t="shared" si="17"/>
        <v>-0.5303114546212172</v>
      </c>
      <c r="Q75" s="43"/>
      <c r="T75" s="1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</row>
    <row r="76" spans="1:33" ht="15.75">
      <c r="A76" s="12">
        <f t="shared" si="16"/>
        <v>44</v>
      </c>
      <c r="B76" s="80" t="s">
        <v>104</v>
      </c>
      <c r="C76" s="24"/>
      <c r="D76" s="19" t="s">
        <v>13</v>
      </c>
      <c r="E76" s="85">
        <v>-2.83</v>
      </c>
      <c r="F76" s="85">
        <v>-2.83</v>
      </c>
      <c r="G76" s="85">
        <v>-2.83</v>
      </c>
      <c r="H76" s="85">
        <v>-2.83</v>
      </c>
      <c r="I76" s="85">
        <v>-2.83</v>
      </c>
      <c r="J76" s="85">
        <v>-2.83</v>
      </c>
      <c r="K76" s="85">
        <v>-2.83</v>
      </c>
      <c r="L76" s="85">
        <v>-2.83</v>
      </c>
      <c r="M76" s="85">
        <v>-2.83</v>
      </c>
      <c r="N76" s="85">
        <v>-2.83</v>
      </c>
      <c r="O76" s="85">
        <v>-2.83</v>
      </c>
      <c r="P76" s="85">
        <v>-2.83</v>
      </c>
      <c r="Q76" s="43"/>
      <c r="T76" s="1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</row>
    <row r="77" spans="1:33" ht="15.75">
      <c r="A77" s="12">
        <f t="shared" si="16"/>
        <v>45</v>
      </c>
      <c r="B77" s="15" t="s">
        <v>30</v>
      </c>
      <c r="C77" s="25" t="str">
        <f>"∑ Lines "&amp;$A$72&amp;":"&amp;$A$76&amp;""</f>
        <v>∑ Lines 40:44</v>
      </c>
      <c r="D77" s="19" t="s">
        <v>13</v>
      </c>
      <c r="E77" s="50">
        <f>SUM(E72:E76)</f>
        <v>19.880166524323698</v>
      </c>
      <c r="F77" s="50">
        <f t="shared" ref="F77:P77" si="18">SUM(F72:F76)</f>
        <v>18.050790084532409</v>
      </c>
      <c r="G77" s="50">
        <f t="shared" si="18"/>
        <v>19.370295929685916</v>
      </c>
      <c r="H77" s="50">
        <f t="shared" si="18"/>
        <v>17.984440693386681</v>
      </c>
      <c r="I77" s="50">
        <f t="shared" si="18"/>
        <v>18.354439156795763</v>
      </c>
      <c r="J77" s="50">
        <f t="shared" si="18"/>
        <v>25.10933399241636</v>
      </c>
      <c r="K77" s="50">
        <f t="shared" si="18"/>
        <v>31.422425398197277</v>
      </c>
      <c r="L77" s="50">
        <f t="shared" si="18"/>
        <v>32.709352043876144</v>
      </c>
      <c r="M77" s="50">
        <f t="shared" si="18"/>
        <v>21.519774549642413</v>
      </c>
      <c r="N77" s="50">
        <f t="shared" si="18"/>
        <v>19.724098277308144</v>
      </c>
      <c r="O77" s="50">
        <f t="shared" si="18"/>
        <v>18.254421209546813</v>
      </c>
      <c r="P77" s="50">
        <f t="shared" si="18"/>
        <v>16.417416248133051</v>
      </c>
      <c r="Q77" s="50">
        <f>+Q80/Q20</f>
        <v>22.705079710235935</v>
      </c>
      <c r="T77" s="1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</row>
    <row r="78" spans="1:33" ht="15.75">
      <c r="A78" s="12"/>
      <c r="B78" s="15"/>
      <c r="C78" s="15"/>
      <c r="D78" s="19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T78" s="1"/>
    </row>
    <row r="79" spans="1:33" ht="15.75">
      <c r="A79" s="12"/>
      <c r="B79" s="65" t="s">
        <v>59</v>
      </c>
      <c r="C79" s="65"/>
      <c r="D79" s="19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T79" s="1"/>
    </row>
    <row r="80" spans="1:33" ht="16.5" thickBot="1">
      <c r="A80" s="12">
        <f>A77+1</f>
        <v>46</v>
      </c>
      <c r="B80" s="15" t="s">
        <v>60</v>
      </c>
      <c r="C80" s="25" t="s">
        <v>79</v>
      </c>
      <c r="D80" s="19" t="s">
        <v>14</v>
      </c>
      <c r="E80" s="57">
        <f>+E77*E20</f>
        <v>39542.525367682669</v>
      </c>
      <c r="F80" s="57">
        <f t="shared" ref="F80:O80" si="19">+F77*F20</f>
        <v>57153.640625895365</v>
      </c>
      <c r="G80" s="57">
        <f t="shared" si="19"/>
        <v>89925.655926952153</v>
      </c>
      <c r="H80" s="57">
        <f t="shared" si="19"/>
        <v>93999.242667105922</v>
      </c>
      <c r="I80" s="57">
        <f t="shared" si="19"/>
        <v>93890.75481289145</v>
      </c>
      <c r="J80" s="57">
        <f t="shared" si="19"/>
        <v>165691.04262451068</v>
      </c>
      <c r="K80" s="57">
        <f t="shared" si="19"/>
        <v>209434.90404219195</v>
      </c>
      <c r="L80" s="57">
        <f t="shared" si="19"/>
        <v>210426.41765404679</v>
      </c>
      <c r="M80" s="57">
        <f t="shared" si="19"/>
        <v>132786.63978056505</v>
      </c>
      <c r="N80" s="57">
        <f t="shared" si="19"/>
        <v>111293.43630736442</v>
      </c>
      <c r="O80" s="57">
        <f t="shared" si="19"/>
        <v>71024.612367260241</v>
      </c>
      <c r="P80" s="57">
        <f>+P77*P20</f>
        <v>36843.190280823823</v>
      </c>
      <c r="Q80" s="57">
        <f>SUM(E80:P80)</f>
        <v>1312012.0624572905</v>
      </c>
      <c r="T80" s="1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</row>
    <row r="81" spans="1:20" ht="16.5" thickTop="1">
      <c r="A81" s="12"/>
      <c r="B81" s="4"/>
      <c r="C81" s="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T81" s="1"/>
    </row>
    <row r="82" spans="1:20" ht="7.5" customHeight="1">
      <c r="A82" s="12"/>
      <c r="B82" s="6"/>
      <c r="C82" s="6"/>
      <c r="D82" s="19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T82" s="1"/>
    </row>
    <row r="83" spans="1:20" ht="15.75">
      <c r="B83" s="3" t="s">
        <v>105</v>
      </c>
      <c r="T83" s="1"/>
    </row>
    <row r="85" spans="1:20">
      <c r="B85" s="3" t="s">
        <v>10</v>
      </c>
      <c r="E85" s="3">
        <v>1</v>
      </c>
      <c r="F85" s="3">
        <f>E85+1</f>
        <v>2</v>
      </c>
      <c r="G85" s="3">
        <f t="shared" ref="G85:P85" si="20">F85+1</f>
        <v>3</v>
      </c>
      <c r="H85" s="3">
        <f t="shared" si="20"/>
        <v>4</v>
      </c>
      <c r="I85" s="3">
        <f t="shared" si="20"/>
        <v>5</v>
      </c>
      <c r="J85" s="3">
        <f t="shared" si="20"/>
        <v>6</v>
      </c>
      <c r="K85" s="3">
        <f t="shared" si="20"/>
        <v>7</v>
      </c>
      <c r="L85" s="3">
        <f t="shared" si="20"/>
        <v>8</v>
      </c>
      <c r="M85" s="3">
        <f t="shared" si="20"/>
        <v>9</v>
      </c>
      <c r="N85" s="3">
        <f t="shared" si="20"/>
        <v>10</v>
      </c>
      <c r="O85" s="3">
        <f t="shared" si="20"/>
        <v>11</v>
      </c>
      <c r="P85" s="3">
        <f t="shared" si="20"/>
        <v>12</v>
      </c>
    </row>
  </sheetData>
  <printOptions horizontalCentered="1"/>
  <pageMargins left="0.3" right="0.3" top="0.8" bottom="0.4" header="0.5" footer="0.2"/>
  <pageSetup paperSize="7" scale="36" orientation="landscape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 Corrected Exh RMP__(MGW-1)</vt:lpstr>
      <vt:lpstr>Exh RMP__(MGW1R)</vt:lpstr>
      <vt:lpstr>Exh RMP__(MGW1R) - VOM Impact</vt:lpstr>
      <vt:lpstr>' Corrected Exh RMP__(MGW-1)'!Print_Area</vt:lpstr>
      <vt:lpstr>'Exh RMP__(MGW1R)'!Print_Area</vt:lpstr>
      <vt:lpstr>'Exh RMP__(MGW1R) - VOM Impact'!Print_Area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Meredith, Robert</cp:lastModifiedBy>
  <cp:lastPrinted>2017-02-07T17:51:00Z</cp:lastPrinted>
  <dcterms:created xsi:type="dcterms:W3CDTF">2016-06-17T17:01:52Z</dcterms:created>
  <dcterms:modified xsi:type="dcterms:W3CDTF">2017-07-20T04:50:19Z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{F733A6B7-3632-4218-B645-CE300C9FAE36}</vt:lpwstr>
  </property>
</Properties>
</file>