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1430" activeTab="2"/>
  </bookViews>
  <sheets>
    <sheet name="Differences" sheetId="3" r:id="rId1"/>
    <sheet name="2015" sheetId="2" r:id="rId2"/>
    <sheet name="2016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 localSheetId="1">[1]Jan!#REF!</definedName>
    <definedName name="\0">[1]Jan!#REF!</definedName>
    <definedName name="\A" localSheetId="1">#REF!</definedName>
    <definedName name="\A">#REF!</definedName>
    <definedName name="\B" localSheetId="1">#REF!</definedName>
    <definedName name="\B">#REF!</definedName>
    <definedName name="\BACK1" localSheetId="1">#REF!</definedName>
    <definedName name="\BACK1">#REF!</definedName>
    <definedName name="\BLOCK" localSheetId="1">#REF!</definedName>
    <definedName name="\BLOCK">#REF!</definedName>
    <definedName name="\BLOCKT" localSheetId="1">#REF!</definedName>
    <definedName name="\BLOCKT">#REF!</definedName>
    <definedName name="\C" localSheetId="1">#REF!</definedName>
    <definedName name="\C">#REF!</definedName>
    <definedName name="\COMP" localSheetId="1">#REF!</definedName>
    <definedName name="\COMP">#REF!</definedName>
    <definedName name="\COMPT" localSheetId="1">#REF!</definedName>
    <definedName name="\COMPT">#REF!</definedName>
    <definedName name="\E" localSheetId="1">#REF!</definedName>
    <definedName name="\E">#REF!</definedName>
    <definedName name="\G" localSheetId="1">#REF!</definedName>
    <definedName name="\G">#REF!</definedName>
    <definedName name="\I" localSheetId="1">#REF!</definedName>
    <definedName name="\I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1">#REF!</definedName>
    <definedName name="\M">#REF!</definedName>
    <definedName name="\P" localSheetId="1">#REF!</definedName>
    <definedName name="\P">#REF!</definedName>
    <definedName name="\Q" localSheetId="1">[2]Actual!#REF!</definedName>
    <definedName name="\Q">[2]Actual!#REF!</definedName>
    <definedName name="\R" localSheetId="1">#REF!</definedName>
    <definedName name="\R">#REF!</definedName>
    <definedName name="\S" localSheetId="1">#REF!</definedName>
    <definedName name="\S">#REF!</definedName>
    <definedName name="\TABLE1" localSheetId="1">#REF!</definedName>
    <definedName name="\TABLE1">#REF!</definedName>
    <definedName name="\TABLE2" localSheetId="1">#REF!</definedName>
    <definedName name="\TABLE2">#REF!</definedName>
    <definedName name="\TABLEA" localSheetId="1">#REF!</definedName>
    <definedName name="\TABLEA">#REF!</definedName>
    <definedName name="\TBL1" localSheetId="1">#REF!</definedName>
    <definedName name="\TBL1">#REF!</definedName>
    <definedName name="\TBL2" localSheetId="1">#REF!</definedName>
    <definedName name="\TBL2">#REF!</definedName>
    <definedName name="\TBL3" localSheetId="1">#REF!</definedName>
    <definedName name="\TBL3">#REF!</definedName>
    <definedName name="\TBL4" localSheetId="1">#REF!</definedName>
    <definedName name="\TBL4">#REF!</definedName>
    <definedName name="\TBL5" localSheetId="1">#REF!</definedName>
    <definedName name="\TBL5">#REF!</definedName>
    <definedName name="\W" localSheetId="1">#REF!</definedName>
    <definedName name="\W">#REF!</definedName>
    <definedName name="\WORK1" localSheetId="1">#REF!</definedName>
    <definedName name="\WORK1">#REF!</definedName>
    <definedName name="\X" localSheetId="1">#REF!</definedName>
    <definedName name="\X">#REF!</definedName>
    <definedName name="\Z" localSheetId="1">#REF!</definedName>
    <definedName name="\Z">#REF!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[3]Inputs!#REF!</definedName>
    <definedName name="__123Graph_A" localSheetId="2" hidden="1">[3]Inputs!#REF!</definedName>
    <definedName name="__123Graph_A" hidden="1">[3]Inputs!#REF!</definedName>
    <definedName name="__123Graph_B" localSheetId="1" hidden="1">[3]Inputs!#REF!</definedName>
    <definedName name="__123Graph_B" localSheetId="2" hidden="1">[3]Inputs!#REF!</definedName>
    <definedName name="__123Graph_B" hidden="1">[3]Inputs!#REF!</definedName>
    <definedName name="__123Graph_D" localSheetId="1" hidden="1">[3]Inputs!#REF!</definedName>
    <definedName name="__123Graph_D" localSheetId="2" hidden="1">[3]Inputs!#REF!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 localSheetId="1">[1]Jan!#REF!</definedName>
    <definedName name="__MEN2">[1]Jan!#REF!</definedName>
    <definedName name="__MEN3" localSheetId="1">[1]Jan!#REF!</definedName>
    <definedName name="__MEN3">[1]Jan!#REF!</definedName>
    <definedName name="__TOP1" localSheetId="1">[1]Jan!#REF!</definedName>
    <definedName name="__TOP1">[1]Jan!#REF!</definedName>
    <definedName name="_1_0Price_Ta" localSheetId="1">#REF!</definedName>
    <definedName name="_1_0Price_Ta">#REF!</definedName>
    <definedName name="_1Price_Ta" localSheetId="1">#REF!</definedName>
    <definedName name="_1Price_Ta">#REF!</definedName>
    <definedName name="_2Price_Ta" localSheetId="1">#REF!</definedName>
    <definedName name="_2Price_Ta">#REF!</definedName>
    <definedName name="_3Price_Ta" localSheetId="1">#REF!</definedName>
    <definedName name="_3Price_Ta">#REF!</definedName>
    <definedName name="_5Price_Ta" localSheetId="1">#REF!</definedName>
    <definedName name="_5Price_Ta">#REF!</definedName>
    <definedName name="_B" localSheetId="1">#REF!</definedName>
    <definedName name="_B">#REF!</definedName>
    <definedName name="_BLOCK" localSheetId="1">#REF!</definedName>
    <definedName name="_BLOCK">#REF!</definedName>
    <definedName name="_BLOCKT" localSheetId="1">#REF!</definedName>
    <definedName name="_BLOCKT">#REF!</definedName>
    <definedName name="_COMP" localSheetId="1">#REF!</definedName>
    <definedName name="_COMP">#REF!</definedName>
    <definedName name="_COMPR" localSheetId="1">#REF!</definedName>
    <definedName name="_COMPR">#REF!</definedName>
    <definedName name="_COMPT" localSheetId="1">#REF!</definedName>
    <definedName name="_COMPT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'2015'!$A$11:$W$161</definedName>
    <definedName name="_xlnm._FilterDatabase" localSheetId="2" hidden="1">'2016'!$A$11:$L$159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MEN2" localSheetId="1">[1]Jan!#REF!</definedName>
    <definedName name="_MEN2">[1]Jan!#REF!</definedName>
    <definedName name="_MEN3" localSheetId="1">[1]Jan!#REF!</definedName>
    <definedName name="_MEN3">[1]Jan!#REF!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1" hidden="1">255</definedName>
    <definedName name="_Order1" localSheetId="2" hidden="1">255</definedName>
    <definedName name="_Order1" hidden="1">0</definedName>
    <definedName name="_Order2" localSheetId="1" hidden="1">255</definedName>
    <definedName name="_Order2" localSheetId="2" hidden="1">255</definedName>
    <definedName name="_Order2" hidden="1">0</definedName>
    <definedName name="_P" localSheetId="1">#REF!</definedName>
    <definedName name="_P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hidden="1">#REF!</definedName>
    <definedName name="_SPL" localSheetId="1">#REF!</definedName>
    <definedName name="_SPL">#REF!</definedName>
    <definedName name="_TOP1" localSheetId="1">[1]Jan!#REF!</definedName>
    <definedName name="_TOP1">[1]Jan!#REF!</definedName>
    <definedName name="a" localSheetId="1" hidden="1">#REF!</definedName>
    <definedName name="a" localSheetId="2" hidden="1">#REF!</definedName>
    <definedName name="a" hidden="1">'[3]DSM Output'!$J$21:$J$23</definedName>
    <definedName name="A_36" localSheetId="1">#REF!</definedName>
    <definedName name="A_36">#REF!</definedName>
    <definedName name="ABSTRACT" localSheetId="1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t108D_S" localSheetId="1">[5]FuncStudy!$F$2067</definedName>
    <definedName name="Acct108D_S">[6]FuncStudy!$F$2067</definedName>
    <definedName name="Acct108D00S" localSheetId="1">[5]FuncStudy!$F$2059</definedName>
    <definedName name="Acct108D00S">[6]FuncStudy!$F$2059</definedName>
    <definedName name="Acct108DSS" localSheetId="1">[5]FuncStudy!$F$2063</definedName>
    <definedName name="Acct108DSS">[6]FuncStudy!$F$2063</definedName>
    <definedName name="Acct228.42TROJD" localSheetId="1">'[7]Func Study'!#REF!</definedName>
    <definedName name="Acct228.42TROJD">'[7]Func Study'!#REF!</definedName>
    <definedName name="ACCT2281" localSheetId="1">[5]FuncStudy!$F$1848</definedName>
    <definedName name="ACCT2281">[6]FuncStudy!$F$1848</definedName>
    <definedName name="Acct2282" localSheetId="1">[5]FuncStudy!$F$1852</definedName>
    <definedName name="Acct2282">[6]FuncStudy!$F$1852</definedName>
    <definedName name="Acct2283" localSheetId="1">[5]FuncStudy!$F$1857</definedName>
    <definedName name="Acct2283">[6]FuncStudy!$F$1857</definedName>
    <definedName name="Acct2283S" localSheetId="1">[5]FuncStudy!$F$1861</definedName>
    <definedName name="Acct2283S">[6]FuncStudy!$F$1861</definedName>
    <definedName name="Acct22842" localSheetId="1">[5]FuncStudy!$F$1870</definedName>
    <definedName name="Acct22842">[6]FuncStudy!$F$1870</definedName>
    <definedName name="Acct22842TROJD" localSheetId="1">'[7]Func Study'!#REF!</definedName>
    <definedName name="Acct22842TROJD">'[7]Func Study'!#REF!</definedName>
    <definedName name="Acct228SO" localSheetId="1">[5]FuncStudy!$F$1851</definedName>
    <definedName name="Acct228SO">[6]FuncStudy!$F$1851</definedName>
    <definedName name="ACCT25398" localSheetId="1">[5]FuncStudy!$F$1882</definedName>
    <definedName name="ACCT25398">[6]FuncStudy!$F$1882</definedName>
    <definedName name="Acct25399" localSheetId="1">[5]FuncStudy!$F$1889</definedName>
    <definedName name="Acct25399">[6]FuncStudy!$F$1889</definedName>
    <definedName name="Acct254" localSheetId="1">[5]FuncStudy!$F$1866</definedName>
    <definedName name="Acct254">[6]FuncStudy!$F$1866</definedName>
    <definedName name="Acct282DITBAL" localSheetId="1">[5]FuncStudy!$F$1914</definedName>
    <definedName name="Acct282DITBAL">[6]FuncStudy!$F$1914</definedName>
    <definedName name="Acct350" localSheetId="1">[5]FuncStudy!$F$1324</definedName>
    <definedName name="Acct350">[6]FuncStudy!$F$1324</definedName>
    <definedName name="Acct352" localSheetId="1">[5]FuncStudy!$F$1331</definedName>
    <definedName name="Acct352">[6]FuncStudy!$F$1331</definedName>
    <definedName name="Acct353" localSheetId="1">[5]FuncStudy!$F$1337</definedName>
    <definedName name="Acct353">[6]FuncStudy!$F$1337</definedName>
    <definedName name="Acct354" localSheetId="1">[5]FuncStudy!$F$1343</definedName>
    <definedName name="Acct354">[6]FuncStudy!$F$1343</definedName>
    <definedName name="Acct355" localSheetId="1">[5]FuncStudy!$F$1349</definedName>
    <definedName name="Acct355">[6]FuncStudy!$F$1349</definedName>
    <definedName name="Acct356" localSheetId="1">[5]FuncStudy!$F$1355</definedName>
    <definedName name="Acct356">[6]FuncStudy!$F$1355</definedName>
    <definedName name="Acct357" localSheetId="1">[5]FuncStudy!$F$1361</definedName>
    <definedName name="Acct357">[6]FuncStudy!$F$1361</definedName>
    <definedName name="Acct358" localSheetId="1">[5]FuncStudy!$F$1367</definedName>
    <definedName name="Acct358">[6]FuncStudy!$F$1367</definedName>
    <definedName name="Acct359" localSheetId="1">[5]FuncStudy!$F$1373</definedName>
    <definedName name="Acct359">[6]FuncStudy!$F$1373</definedName>
    <definedName name="Acct360" localSheetId="1">[5]FuncStudy!$F$1389</definedName>
    <definedName name="Acct360">[6]FuncStudy!$F$1389</definedName>
    <definedName name="Acct361" localSheetId="1">[5]FuncStudy!$F$1395</definedName>
    <definedName name="Acct361">[6]FuncStudy!$F$1395</definedName>
    <definedName name="Acct362" localSheetId="1">[5]FuncStudy!$F$1401</definedName>
    <definedName name="Acct362">[6]FuncStudy!$F$1401</definedName>
    <definedName name="Acct364" localSheetId="1">[5]FuncStudy!$F$1408</definedName>
    <definedName name="Acct364">[6]FuncStudy!$F$1408</definedName>
    <definedName name="Acct365" localSheetId="1">[5]FuncStudy!$F$1415</definedName>
    <definedName name="Acct365">[6]FuncStudy!$F$1415</definedName>
    <definedName name="Acct366" localSheetId="1">[5]FuncStudy!$F$1422</definedName>
    <definedName name="Acct366">[6]FuncStudy!$F$1422</definedName>
    <definedName name="Acct367" localSheetId="1">[5]FuncStudy!$F$1429</definedName>
    <definedName name="Acct367">[6]FuncStudy!$F$1429</definedName>
    <definedName name="Acct368" localSheetId="1">[5]FuncStudy!$F$1435</definedName>
    <definedName name="Acct368">[6]FuncStudy!$F$1435</definedName>
    <definedName name="Acct369" localSheetId="1">[5]FuncStudy!$F$1442</definedName>
    <definedName name="Acct369">[6]FuncStudy!$F$1442</definedName>
    <definedName name="Acct370" localSheetId="1">[5]FuncStudy!$F$1448</definedName>
    <definedName name="Acct370">[6]FuncStudy!$F$1448</definedName>
    <definedName name="Acct371" localSheetId="1">[5]FuncStudy!$F$1455</definedName>
    <definedName name="Acct371">[6]FuncStudy!$F$1455</definedName>
    <definedName name="Acct372" localSheetId="1">[5]FuncStudy!$F$1462</definedName>
    <definedName name="Acct372">[6]FuncStudy!$F$1462</definedName>
    <definedName name="Acct372A" localSheetId="1">[5]FuncStudy!$F$1461</definedName>
    <definedName name="Acct372A">[6]FuncStudy!$F$1461</definedName>
    <definedName name="Acct372DP" localSheetId="1">[5]FuncStudy!$F$1459</definedName>
    <definedName name="Acct372DP">[6]FuncStudy!$F$1459</definedName>
    <definedName name="Acct372DS" localSheetId="1">[5]FuncStudy!$F$1460</definedName>
    <definedName name="Acct372DS">[6]FuncStudy!$F$1460</definedName>
    <definedName name="Acct373" localSheetId="1">[5]FuncStudy!$F$1468</definedName>
    <definedName name="Acct373">[6]FuncStudy!$F$1468</definedName>
    <definedName name="Acct444S" localSheetId="1">[5]FuncStudy!$F$105</definedName>
    <definedName name="Acct444S">[6]FuncStudy!$F$105</definedName>
    <definedName name="Acct447DGU" localSheetId="1">'[7]Func Study'!#REF!</definedName>
    <definedName name="Acct447DGU">'[7]Func Study'!#REF!</definedName>
    <definedName name="Acct448S" localSheetId="1">[5]FuncStudy!$F$114</definedName>
    <definedName name="Acct448S">[6]FuncStudy!$F$114</definedName>
    <definedName name="Acct450S" localSheetId="1">[5]FuncStudy!$F$139</definedName>
    <definedName name="Acct450S">[6]FuncStudy!$F$139</definedName>
    <definedName name="Acct451S" localSheetId="1">[5]FuncStudy!$F$144</definedName>
    <definedName name="Acct451S">[6]FuncStudy!$F$144</definedName>
    <definedName name="Acct454S" localSheetId="1">[5]FuncStudy!$F$154</definedName>
    <definedName name="Acct454S">[6]FuncStudy!$F$154</definedName>
    <definedName name="Acct456S" localSheetId="1">[5]FuncStudy!$F$160</definedName>
    <definedName name="Acct456S">[6]FuncStudy!$F$160</definedName>
    <definedName name="Acct580" localSheetId="1">[5]FuncStudy!$F$537</definedName>
    <definedName name="Acct580">[6]FuncStudy!$F$537</definedName>
    <definedName name="Acct581" localSheetId="1">[5]FuncStudy!$F$542</definedName>
    <definedName name="Acct581">[6]FuncStudy!$F$542</definedName>
    <definedName name="Acct582" localSheetId="1">[5]FuncStudy!$F$547</definedName>
    <definedName name="Acct582">[6]FuncStudy!$F$547</definedName>
    <definedName name="Acct583" localSheetId="1">[5]FuncStudy!$F$552</definedName>
    <definedName name="Acct583">[6]FuncStudy!$F$552</definedName>
    <definedName name="Acct584" localSheetId="1">[5]FuncStudy!$F$557</definedName>
    <definedName name="Acct584">[6]FuncStudy!$F$557</definedName>
    <definedName name="Acct585" localSheetId="1">[5]FuncStudy!$F$562</definedName>
    <definedName name="Acct585">[6]FuncStudy!$F$562</definedName>
    <definedName name="Acct586" localSheetId="1">[5]FuncStudy!$F$567</definedName>
    <definedName name="Acct586">[6]FuncStudy!$F$567</definedName>
    <definedName name="Acct587" localSheetId="1">[5]FuncStudy!$F$572</definedName>
    <definedName name="Acct587">[6]FuncStudy!$F$572</definedName>
    <definedName name="Acct588" localSheetId="1">[5]FuncStudy!$F$577</definedName>
    <definedName name="Acct588">[6]FuncStudy!$F$577</definedName>
    <definedName name="Acct589" localSheetId="1">[5]FuncStudy!$F$582</definedName>
    <definedName name="Acct589">[6]FuncStudy!$F$582</definedName>
    <definedName name="Acct590" localSheetId="1">[5]FuncStudy!$F$587</definedName>
    <definedName name="Acct590">[6]FuncStudy!$F$587</definedName>
    <definedName name="Acct591" localSheetId="1">[5]FuncStudy!$F$592</definedName>
    <definedName name="Acct591">[6]FuncStudy!$F$592</definedName>
    <definedName name="Acct592" localSheetId="1">[5]FuncStudy!$F$597</definedName>
    <definedName name="Acct592">[6]FuncStudy!$F$597</definedName>
    <definedName name="Acct593" localSheetId="1">[5]FuncStudy!$F$602</definedName>
    <definedName name="Acct593">[6]FuncStudy!$F$602</definedName>
    <definedName name="Acct594" localSheetId="1">[5]FuncStudy!$F$607</definedName>
    <definedName name="Acct594">[6]FuncStudy!$F$607</definedName>
    <definedName name="Acct595" localSheetId="1">[5]FuncStudy!$F$612</definedName>
    <definedName name="Acct595">[6]FuncStudy!$F$612</definedName>
    <definedName name="Acct596" localSheetId="1">[5]FuncStudy!$F$617</definedName>
    <definedName name="Acct596">[6]FuncStudy!$F$617</definedName>
    <definedName name="Acct597" localSheetId="1">[5]FuncStudy!$F$622</definedName>
    <definedName name="Acct597">[6]FuncStudy!$F$622</definedName>
    <definedName name="Acct598" localSheetId="1">[5]FuncStudy!$F$627</definedName>
    <definedName name="Acct598">[6]FuncStudy!$F$627</definedName>
    <definedName name="Acct928RE" localSheetId="1">[5]FuncStudy!$F$750</definedName>
    <definedName name="Acct928RE">[6]FuncStudy!$F$750</definedName>
    <definedName name="AcctAGA" localSheetId="1">[5]FuncStudy!$F$133</definedName>
    <definedName name="AcctAGA">[6]FuncStudy!$F$133</definedName>
    <definedName name="AcctTable">[8]Variables!$AK$42:$AK$396</definedName>
    <definedName name="AcctTS0" localSheetId="1">[5]FuncStudy!$F$1381</definedName>
    <definedName name="AcctTS0">[6]FuncStudy!$F$1381</definedName>
    <definedName name="ActualROE">[9]FuncStudy!$E$61</definedName>
    <definedName name="actualror" localSheetId="1">[10]WorkArea!$F$86</definedName>
    <definedName name="actualror">[11]WorkArea!$F$86</definedName>
    <definedName name="Adjs2avg">[12]Inputs!$L$255:'[12]Inputs'!$T$505</definedName>
    <definedName name="ALL" localSheetId="1">#REF!</definedName>
    <definedName name="ALL">#REF!</definedName>
    <definedName name="all_months" localSheetId="1">#REF!</definedName>
    <definedName name="all_months">#REF!</definedName>
    <definedName name="APR" localSheetId="1">#REF!</definedName>
    <definedName name="APR">#REF!</definedName>
    <definedName name="APRT" localSheetId="1">#REF!</definedName>
    <definedName name="APRT">#REF!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 localSheetId="1">#REF!</definedName>
    <definedName name="AT_48">#REF!</definedName>
    <definedName name="AUG" localSheetId="1">#REF!</definedName>
    <definedName name="AUG">#REF!</definedName>
    <definedName name="AUGT" localSheetId="1">#REF!</definedName>
    <definedName name="AUGT">#REF!</definedName>
    <definedName name="AvgFactors">[8]Factors!$B$3:$P$99</definedName>
    <definedName name="B1_Print" localSheetId="1">[13]Main!#REF!</definedName>
    <definedName name="B1_Print">[13]Main!#REF!</definedName>
    <definedName name="B2_Print" localSheetId="1">#REF!</definedName>
    <definedName name="B2_Print">#REF!</definedName>
    <definedName name="B3_Print" localSheetId="1">#REF!</definedName>
    <definedName name="B3_Print">#REF!</definedName>
    <definedName name="BACK1" localSheetId="1">#REF!</definedName>
    <definedName name="BACK1">#REF!</definedName>
    <definedName name="BACK2" localSheetId="1">#REF!</definedName>
    <definedName name="BACK2">#REF!</definedName>
    <definedName name="BACK3" localSheetId="1">#REF!</definedName>
    <definedName name="BACK3">#REF!</definedName>
    <definedName name="BACKUP1" localSheetId="1">#REF!</definedName>
    <definedName name="BACKUP1">#REF!</definedName>
    <definedName name="Baseline" localSheetId="1">#REF!</definedName>
    <definedName name="Baseline">#REF!</definedName>
    <definedName name="BLOCK" localSheetId="1">#REF!</definedName>
    <definedName name="BLOCK">#REF!</definedName>
    <definedName name="BLOCKTOP" localSheetId="1">#REF!</definedName>
    <definedName name="BLOCKTOP">#REF!</definedName>
    <definedName name="BOOKADJ" localSheetId="1">#REF!</definedName>
    <definedName name="BOOKADJ">#REF!</definedName>
    <definedName name="Bottom" localSheetId="1">#REF!</definedName>
    <definedName name="Bottom">#REF!</definedName>
    <definedName name="cap">[14]Readings!$B$2</definedName>
    <definedName name="Capacity" localSheetId="1">#REF!</definedName>
    <definedName name="Capacity">#REF!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1">#REF!</definedName>
    <definedName name="Check">#REF!</definedName>
    <definedName name="Classification" localSheetId="1">[5]FuncStudy!$Y$91</definedName>
    <definedName name="Classification">[6]FuncStudy!$Y$91</definedName>
    <definedName name="COMADJ" localSheetId="1">#REF!</definedName>
    <definedName name="COMADJ">#REF!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n">[9]Inputs!$K$21</definedName>
    <definedName name="COMP" localSheetId="1">#REF!</definedName>
    <definedName name="COMP">#REF!</definedName>
    <definedName name="COMPACTUAL" localSheetId="1">#REF!</definedName>
    <definedName name="COMPACTUAL">#REF!</definedName>
    <definedName name="COMPT" localSheetId="1">#REF!</definedName>
    <definedName name="COMPT">#REF!</definedName>
    <definedName name="COMPWEATHER" localSheetId="1">#REF!</definedName>
    <definedName name="COMPWEATHER">#REF!</definedName>
    <definedName name="copy" localSheetId="1" hidden="1">#REF!</definedName>
    <definedName name="copy" localSheetId="2" hidden="1">#REF!</definedName>
    <definedName name="copy" hidden="1">#REF!</definedName>
    <definedName name="COSFacVal" localSheetId="1">[5]Inputs!$W$11</definedName>
    <definedName name="COSFacVal">[6]Inputs!$W$11</definedName>
    <definedName name="data" localSheetId="1">#REF!</definedName>
    <definedName name="data">#REF!</definedName>
    <definedName name="_xlnm.Database" localSheetId="1">[15]Invoice!#REF!</definedName>
    <definedName name="_xlnm.Database">[15]Invoice!#REF!</definedName>
    <definedName name="DATE" localSheetId="1">[16]Jan!#REF!</definedName>
    <definedName name="DATE">[16]Jan!#REF!</definedName>
    <definedName name="Debt_">[9]Inputs!$K$19</definedName>
    <definedName name="DEC" localSheetId="1">#REF!</definedName>
    <definedName name="DEC">#REF!</definedName>
    <definedName name="DECT" localSheetId="1">#REF!</definedName>
    <definedName name="DECT">#REF!</definedName>
    <definedName name="Demand">[7]Inputs!$D$8</definedName>
    <definedName name="Demand2" localSheetId="1">[5]Inputs!$D$10</definedName>
    <definedName name="Demand2">[6]Inputs!$D$10</definedName>
    <definedName name="Dis" localSheetId="1">[5]FuncStudy!$Y$90</definedName>
    <definedName name="Dis">[6]FuncStudy!$Y$90</definedName>
    <definedName name="DisFac" localSheetId="1">'[5]Func Dist Factor Table'!$A$11:$G$25</definedName>
    <definedName name="DisFac">'[6]Func Dist Factor Table'!$A$11:$G$25</definedName>
    <definedName name="Dist_factor" localSheetId="1">#REF!</definedName>
    <definedName name="Dist_factor">#REF!</definedName>
    <definedName name="dsd" localSheetId="1" hidden="1">[3]Inputs!#REF!</definedName>
    <definedName name="dsd" localSheetId="2" hidden="1">[3]Inputs!#REF!</definedName>
    <definedName name="dsd" hidden="1">[3]Inputs!#REF!</definedName>
    <definedName name="DUDE" localSheetId="1" hidden="1">#REF!</definedName>
    <definedName name="DUDE" localSheetId="2" hidden="1">#REF!</definedName>
    <definedName name="DUDE" hidden="1">#REF!</definedName>
    <definedName name="energy">[14]Readings!$B$3</definedName>
    <definedName name="Engy">[7]Inputs!$D$9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 localSheetId="1">#REF!</definedName>
    <definedName name="f101top">#REF!</definedName>
    <definedName name="f104top" localSheetId="1">#REF!</definedName>
    <definedName name="f104top">#REF!</definedName>
    <definedName name="f138top" localSheetId="1">#REF!</definedName>
    <definedName name="f138top">#REF!</definedName>
    <definedName name="f140top" localSheetId="1">#REF!</definedName>
    <definedName name="f140top">#REF!</definedName>
    <definedName name="Factorck" localSheetId="1">'[5]COS Factor Table'!$Q$15:$Q$136</definedName>
    <definedName name="Factorck">'[6]COS Factor Table'!$Q$15:$Q$136</definedName>
    <definedName name="FactorType">[8]Variables!$AK$2:$AL$12</definedName>
    <definedName name="FACTP" localSheetId="1">#REF!</definedName>
    <definedName name="FACTP">#REF!</definedName>
    <definedName name="FactSum" localSheetId="1">'[5]COS Factor Table'!$A$14:$Q$137</definedName>
    <definedName name="FactSum">'[6]COS Factor Table'!$A$14:$Q$137</definedName>
    <definedName name="FEB" localSheetId="1">#REF!</definedName>
    <definedName name="FEB">#REF!</definedName>
    <definedName name="FEBT" localSheetId="1">#REF!</definedName>
    <definedName name="FEBT">#REF!</definedName>
    <definedName name="FIX" localSheetId="1">#REF!</definedName>
    <definedName name="FIX">#REF!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[12]Variables!$D$26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 localSheetId="1">'[5]Func Factor Table'!$A$10:$H$76</definedName>
    <definedName name="Func">'[6]Func Factor Table'!$A$10:$H$76</definedName>
    <definedName name="Func_Ftrs" localSheetId="1">#REF!</definedName>
    <definedName name="Func_Ftrs">#REF!</definedName>
    <definedName name="Func_GTD_Percents" localSheetId="1">#REF!</definedName>
    <definedName name="Func_GTD_Percents">#REF!</definedName>
    <definedName name="Func_MC" localSheetId="1">#REF!</definedName>
    <definedName name="Func_MC">#REF!</definedName>
    <definedName name="Func_Percents" localSheetId="1">#REF!</definedName>
    <definedName name="Func_Percents">#REF!</definedName>
    <definedName name="Func_Rev_Req1" localSheetId="1">#REF!</definedName>
    <definedName name="Func_Rev_Req1">#REF!</definedName>
    <definedName name="Func_Rev_Req2" localSheetId="1">#REF!</definedName>
    <definedName name="Func_Rev_Req2">#REF!</definedName>
    <definedName name="Func_Revenue" localSheetId="1">#REF!</definedName>
    <definedName name="Func_Revenue">#REF!</definedName>
    <definedName name="Function" localSheetId="1">[5]FuncStudy!$Y$90</definedName>
    <definedName name="Function">[6]FuncStudy!$Y$90</definedName>
    <definedName name="GREATER10MW" localSheetId="1">#REF!</definedName>
    <definedName name="GREATER10MW">#REF!</definedName>
    <definedName name="GTD_Percents" localSheetId="1">#REF!</definedName>
    <definedName name="GTD_Percents">#REF!</definedName>
    <definedName name="HEIGHT" localSheetId="1">#REF!</definedName>
    <definedName name="HEIGHT">#REF!</definedName>
    <definedName name="High_Plan" localSheetId="1">#REF!</definedName>
    <definedName name="High_Plan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 localSheetId="1">#REF!</definedName>
    <definedName name="ID_0303_RVN_data">#REF!</definedName>
    <definedName name="IDcontractsRVN" localSheetId="1">#REF!</definedName>
    <definedName name="IDcontractsRVN">#REF!</definedName>
    <definedName name="IncomeTaxOptVal" localSheetId="1">[5]Inputs!$Y$11</definedName>
    <definedName name="IncomeTaxOptVal">[6]Inputs!$Y$11</definedName>
    <definedName name="INDADJ" localSheetId="1">#REF!</definedName>
    <definedName name="INDADJ">#REF!</definedName>
    <definedName name="INPUT" localSheetId="1">[17]Summary!#REF!</definedName>
    <definedName name="INPUT">[17]Summary!#REF!</definedName>
    <definedName name="Instructions" localSheetId="1">#REF!</definedName>
    <definedName name="Instructions">#REF!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1">#REF!</definedName>
    <definedName name="IRR">#REF!</definedName>
    <definedName name="IRRIGATION" localSheetId="1">#REF!</definedName>
    <definedName name="IRRIGATION">#REF!</definedName>
    <definedName name="JAN" localSheetId="1">#REF!</definedName>
    <definedName name="JAN">#REF!</definedName>
    <definedName name="JANT" localSheetId="1">#REF!</definedName>
    <definedName name="JANT">#REF!</definedName>
    <definedName name="JUL" localSheetId="1">#REF!</definedName>
    <definedName name="JUL">#REF!</definedName>
    <definedName name="JULT" localSheetId="1">#REF!</definedName>
    <definedName name="JULT">#REF!</definedName>
    <definedName name="JUN" localSheetId="1">#REF!</definedName>
    <definedName name="JUN">#REF!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T" localSheetId="1">#REF!</definedName>
    <definedName name="JUNT">#REF!</definedName>
    <definedName name="Jurisdiction">[8]Variables!$AK$15</definedName>
    <definedName name="JurisNumber">[8]Variables!$AL$15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1">#REF!</definedName>
    <definedName name="LABORMOD">#REF!</definedName>
    <definedName name="LABORROLL" localSheetId="1">#REF!</definedName>
    <definedName name="LABORROLL">#REF!</definedName>
    <definedName name="LastCell" localSheetId="1">#REF!</definedName>
    <definedName name="LastCell">#REF!</definedName>
    <definedName name="limcount" hidden="1">1</definedName>
    <definedName name="Line_Ext_Credit" localSheetId="1">#REF!</definedName>
    <definedName name="Line_Ext_Credit">#REF!</definedName>
    <definedName name="LinkCos" localSheetId="1">'[5]JAM Download'!$I$4</definedName>
    <definedName name="LinkCos">'[6]JAM Download'!$I$4</definedName>
    <definedName name="LOG" localSheetId="1">[18]Backup!#REF!</definedName>
    <definedName name="LOG">[18]Backup!#REF!</definedName>
    <definedName name="LOSS" localSheetId="1">[18]Backup!#REF!</definedName>
    <definedName name="LOSS">[18]Backup!#REF!</definedName>
    <definedName name="Low_Plan" localSheetId="1">#REF!</definedName>
    <definedName name="Low_Plan">#REF!</definedName>
    <definedName name="MACTIT" localSheetId="1">#REF!</definedName>
    <definedName name="MACTIT">#REF!</definedName>
    <definedName name="MAR" localSheetId="1">#REF!</definedName>
    <definedName name="MAR">#REF!</definedName>
    <definedName name="MART" localSheetId="1">#REF!</definedName>
    <definedName name="MART">#REF!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1">#REF!</definedName>
    <definedName name="MAY">#REF!</definedName>
    <definedName name="MAYT" localSheetId="1">#REF!</definedName>
    <definedName name="MAYT">#REF!</definedName>
    <definedName name="MCtoREV" localSheetId="1">#REF!</definedName>
    <definedName name="MCtoREV">#REF!</definedName>
    <definedName name="MD_High2">'[13]Master Data'!$F$16</definedName>
    <definedName name="MD_Low2">'[13]Master Data'!$G$17</definedName>
    <definedName name="MEN" localSheetId="1">[1]Jan!#REF!</definedName>
    <definedName name="MEN">[1]Jan!#REF!</definedName>
    <definedName name="Menu_Begin" localSheetId="1">#REF!</definedName>
    <definedName name="Menu_Begin">#REF!</definedName>
    <definedName name="Menu_Caption" localSheetId="1">#REF!</definedName>
    <definedName name="Menu_Caption">#REF!</definedName>
    <definedName name="Menu_Large" localSheetId="1">[19]MacroBuilder!#REF!</definedName>
    <definedName name="Menu_Large">[20]MacroBuilder!#REF!</definedName>
    <definedName name="Menu_Name" localSheetId="1">#REF!</definedName>
    <definedName name="Menu_Name">#REF!</definedName>
    <definedName name="Menu_OnAction" localSheetId="1">#REF!</definedName>
    <definedName name="Menu_OnAction">#REF!</definedName>
    <definedName name="Menu_Parent" localSheetId="1">#REF!</definedName>
    <definedName name="Menu_Parent">#REF!</definedName>
    <definedName name="Menu_Small" localSheetId="1">[19]MacroBuilder!#REF!</definedName>
    <definedName name="Menu_Small">[20]MacroBuilder!#REF!</definedName>
    <definedName name="Method">[7]Inputs!$C$6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1">[18]Backup!#REF!</definedName>
    <definedName name="MONTH">[18]Backup!#REF!</definedName>
    <definedName name="monthlist">[21]Table!$R$2:$S$13</definedName>
    <definedName name="monthtotals">'[21]WA SBC'!$D$40:$O$40</definedName>
    <definedName name="MSPAverageInput" localSheetId="1">[22]Inputs!#REF!</definedName>
    <definedName name="MSPAverageInput">[22]Inputs!#REF!</definedName>
    <definedName name="MSPYearEndInput" localSheetId="1">[22]Inputs!#REF!</definedName>
    <definedName name="MSPYearEndInput">[22]Inputs!#REF!</definedName>
    <definedName name="MTKWH" localSheetId="1">#REF!</definedName>
    <definedName name="MTKWH">#REF!</definedName>
    <definedName name="MTR_YR3">[23]Variables!$E$14</definedName>
    <definedName name="MTREV" localSheetId="1">#REF!</definedName>
    <definedName name="MTREV">#REF!</definedName>
    <definedName name="MULT" localSheetId="1">#REF!</definedName>
    <definedName name="MULT">#REF!</definedName>
    <definedName name="NetLagDays" localSheetId="1">[5]Inputs!$H$23</definedName>
    <definedName name="NetLagDays">[6]Inputs!$H$23</definedName>
    <definedName name="NetToGross">[12]Variables!$D$23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MO1" localSheetId="1">[1]Jan!#REF!</definedName>
    <definedName name="NEWMO1">[1]Jan!#REF!</definedName>
    <definedName name="NEWMO2" localSheetId="1">[1]Jan!#REF!</definedName>
    <definedName name="NEWMO2">[1]Jan!#REF!</definedName>
    <definedName name="NEWMONTH" localSheetId="1">[1]Jan!#REF!</definedName>
    <definedName name="NEWMONTH">[1]Jan!#REF!</definedName>
    <definedName name="NONRES" localSheetId="1">#REF!</definedName>
    <definedName name="NONRES">#REF!</definedName>
    <definedName name="NORMALIZE" localSheetId="1">#REF!</definedName>
    <definedName name="NORMALIZE">#REF!</definedName>
    <definedName name="NOV" localSheetId="1">#REF!</definedName>
    <definedName name="NOV">#REF!</definedName>
    <definedName name="NOVT" localSheetId="1">#REF!</definedName>
    <definedName name="NOVT">#REF!</definedName>
    <definedName name="NUM" localSheetId="1">#REF!</definedName>
    <definedName name="NUM">#REF!</definedName>
    <definedName name="OCT" localSheetId="1">#REF!</definedName>
    <definedName name="OCT">#REF!</definedName>
    <definedName name="OCTT" localSheetId="1">#REF!</definedName>
    <definedName name="OCTT">#REF!</definedName>
    <definedName name="OH" localSheetId="1">[5]Inputs!$D$24</definedName>
    <definedName name="OH">[6]Inputs!$D$24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 localSheetId="1">[1]Jan!#REF!</definedName>
    <definedName name="ONE">[1]Jan!#REF!</definedName>
    <definedName name="option" localSheetId="1">'[10]Dist Misc'!$F$120</definedName>
    <definedName name="option">'[11]Dist Misc'!$F$120</definedName>
    <definedName name="OR_305_12mo_endg_200203" localSheetId="1">#REF!</definedName>
    <definedName name="OR_305_12mo_endg_200203">#REF!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>#REF!</definedName>
    <definedName name="P">#REF!</definedName>
    <definedName name="page1" localSheetId="1">[17]Summary!#REF!</definedName>
    <definedName name="page1">[17]Summary!#REF!</definedName>
    <definedName name="Page2" localSheetId="1">'[24]Summary Table - Earned'!#REF!</definedName>
    <definedName name="Page2">'[24]Summary Table - Earned'!#REF!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5" localSheetId="1">#REF!</definedName>
    <definedName name="Page5">#REF!</definedName>
    <definedName name="Page62" localSheetId="1">[19]TransInvest!#REF!</definedName>
    <definedName name="Page62">[20]TransInvest!#REF!</definedName>
    <definedName name="page65" localSheetId="1">#REF!</definedName>
    <definedName name="page65">#REF!</definedName>
    <definedName name="page66" localSheetId="1">#REF!</definedName>
    <definedName name="page66">#REF!</definedName>
    <definedName name="page67" localSheetId="1">#REF!</definedName>
    <definedName name="page67">#REF!</definedName>
    <definedName name="page68" localSheetId="1">#REF!</definedName>
    <definedName name="page68">#REF!</definedName>
    <definedName name="page69" localSheetId="1">#REF!</definedName>
    <definedName name="page69">#REF!</definedName>
    <definedName name="Page7" localSheetId="1">#REF!</definedName>
    <definedName name="Page7">#REF!</definedName>
    <definedName name="page8" localSheetId="1">#REF!</definedName>
    <definedName name="page8">#REF!</definedName>
    <definedName name="PALL" localSheetId="1">#REF!</definedName>
    <definedName name="PALL">#REF!</definedName>
    <definedName name="PBLOCK" localSheetId="1">#REF!</definedName>
    <definedName name="PBLOCK">#REF!</definedName>
    <definedName name="PBLOCKWZ" localSheetId="1">#REF!</definedName>
    <definedName name="PBLOCKWZ">#REF!</definedName>
    <definedName name="PCOMP" localSheetId="1">#REF!</definedName>
    <definedName name="PCOMP">#REF!</definedName>
    <definedName name="PCOMPOSITES" localSheetId="1">#REF!</definedName>
    <definedName name="PCOMPOSITES">#REF!</definedName>
    <definedName name="PCOMPWZ" localSheetId="1">#REF!</definedName>
    <definedName name="PCOMPWZ">#REF!</definedName>
    <definedName name="PeakMethod">[7]Inputs!$T$5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 localSheetId="1">#REF!</definedName>
    <definedName name="PLUG">#REF!</definedName>
    <definedName name="PMAC" localSheetId="1">[18]Backup!#REF!</definedName>
    <definedName name="PMAC">[18]Backup!#REF!</definedName>
    <definedName name="Pref_">[9]Inputs!$K$20</definedName>
    <definedName name="PRESENT" localSheetId="1">#REF!</definedName>
    <definedName name="PRESENT">#REF!</definedName>
    <definedName name="PRICCHNG" localSheetId="1">#REF!</definedName>
    <definedName name="PRICCHNG">#REF!</definedName>
    <definedName name="PricingInfo" localSheetId="1" hidden="1">[25]Inputs!#REF!</definedName>
    <definedName name="PricingInfo" localSheetId="2" hidden="1">[25]Inputs!#REF!</definedName>
    <definedName name="PricingInfo" hidden="1">[25]Inputs!#REF!</definedName>
    <definedName name="_xlnm.Print_Area" localSheetId="1">'2015'!$A$12:$L$158</definedName>
    <definedName name="_xlnm.Print_Area" localSheetId="2">'2016'!$A$12:$L$163</definedName>
    <definedName name="_xlnm.Print_Area">#REF!</definedName>
    <definedName name="PRINT_AREA_MI" localSheetId="1">#REF!</definedName>
    <definedName name="PRINT_AREA_MI">#REF!</definedName>
    <definedName name="_xlnm.Print_Titles" localSheetId="1">'2015'!$1:$11</definedName>
    <definedName name="_xlnm.Print_Titles" localSheetId="2">'2016'!$1:$11</definedName>
    <definedName name="_xlnm.Print_Titles" localSheetId="0">Differences!$1:$11</definedName>
    <definedName name="_xlnm.Print_Titles">#REF!</definedName>
    <definedName name="PROPOSED" localSheetId="1">#REF!</definedName>
    <definedName name="PROPOSED">#REF!</definedName>
    <definedName name="ProRate1" localSheetId="1">#REF!</definedName>
    <definedName name="ProRate1">#REF!</definedName>
    <definedName name="PTABLES" localSheetId="1">#REF!</definedName>
    <definedName name="PTABLES">#REF!</definedName>
    <definedName name="PTDMOD" localSheetId="1">#REF!</definedName>
    <definedName name="PTDMOD">#REF!</definedName>
    <definedName name="PTDROLL" localSheetId="1">#REF!</definedName>
    <definedName name="PTDROLL">#REF!</definedName>
    <definedName name="PTMOD" localSheetId="1">#REF!</definedName>
    <definedName name="PTMOD">#REF!</definedName>
    <definedName name="PTROLL" localSheetId="1">#REF!</definedName>
    <definedName name="PTROLL">#REF!</definedName>
    <definedName name="PWORKBACK" localSheetId="1">#REF!</definedName>
    <definedName name="PWORKBACK">#REF!</definedName>
    <definedName name="Query1" localSheetId="1">#REF!</definedName>
    <definedName name="Query1">#REF!</definedName>
    <definedName name="RateCd" localSheetId="1">#REF!</definedName>
    <definedName name="RateCd">#REF!</definedName>
    <definedName name="Rates" localSheetId="1">#REF!</definedName>
    <definedName name="Rates">#REF!</definedName>
    <definedName name="RC_ADJ" localSheetId="1">#REF!</definedName>
    <definedName name="RC_ADJ">#REF!</definedName>
    <definedName name="RESADJ" localSheetId="1">#REF!</definedName>
    <definedName name="RESADJ">#REF!</definedName>
    <definedName name="RESIDENTIAL" localSheetId="1">#REF!</definedName>
    <definedName name="RESIDENTIAL">#REF!</definedName>
    <definedName name="ResourceSupplier">[12]Variables!$D$28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1">#REF!</definedName>
    <definedName name="REV_SCHD">#REF!</definedName>
    <definedName name="RevCl" localSheetId="1">#REF!</definedName>
    <definedName name="RevCl">#REF!</definedName>
    <definedName name="RevClass" localSheetId="1">#REF!</definedName>
    <definedName name="RevClass">#REF!</definedName>
    <definedName name="Revenue_by_month_take_2" localSheetId="1">#REF!</definedName>
    <definedName name="Revenue_by_month_take_2">#REF!</definedName>
    <definedName name="revenue3" localSheetId="1">#REF!</definedName>
    <definedName name="revenue3">#REF!</definedName>
    <definedName name="RevenueCheck" localSheetId="1">#REF!</definedName>
    <definedName name="RevenueCheck">#REF!</definedName>
    <definedName name="Revenues" localSheetId="1">#REF!</definedName>
    <definedName name="Revenues">#REF!</definedName>
    <definedName name="RevReqSettle" localSheetId="1">#REF!</definedName>
    <definedName name="RevReqSettle">#REF!</definedName>
    <definedName name="REVVSTRS" localSheetId="1">#REF!</definedName>
    <definedName name="REVVSTRS">#REF!</definedName>
    <definedName name="RISFORM" localSheetId="1">#REF!</definedName>
    <definedName name="RISFORM">#REF!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1" hidden="1">"45EQYSCWE9WJMGB34OOD1BOQZ"</definedName>
    <definedName name="SAPBEXwbID" localSheetId="2" hidden="1">"45EQYSCWE9WJMGB34OOD1BOQZ"</definedName>
    <definedName name="SAPBEXwbID" hidden="1">"45E0HSXTFNPZNJBTUASVO6FBF"</definedName>
    <definedName name="SCH33CUSTS" localSheetId="1">#REF!</definedName>
    <definedName name="SCH33CUSTS">#REF!</definedName>
    <definedName name="SCH48ADJ" localSheetId="1">#REF!</definedName>
    <definedName name="SCH48ADJ">#REF!</definedName>
    <definedName name="SCH98NOR" localSheetId="1">#REF!</definedName>
    <definedName name="SCH98NOR">#REF!</definedName>
    <definedName name="SCHED47" localSheetId="1">#REF!</definedName>
    <definedName name="SCHED47">#REF!</definedName>
    <definedName name="se" localSheetId="1">#REF!</definedName>
    <definedName name="se">#REF!</definedName>
    <definedName name="SECOND" localSheetId="1">[1]Jan!#REF!</definedName>
    <definedName name="SECOND">[1]Jan!#REF!</definedName>
    <definedName name="SEP" localSheetId="1">#REF!</definedName>
    <definedName name="SEP">#REF!</definedName>
    <definedName name="SEPT" localSheetId="1">#REF!</definedName>
    <definedName name="SEPT">#REF!</definedName>
    <definedName name="September_2001_305_Detail" localSheetId="1">#REF!</definedName>
    <definedName name="September_2001_305_Detail">#REF!</definedName>
    <definedName name="SERVICES_3" localSheetId="1">#REF!</definedName>
    <definedName name="SERVICES_3">#REF!</definedName>
    <definedName name="sg" localSheetId="1">#REF!</definedName>
    <definedName name="sg">#REF!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Rate" localSheetId="1">[5]Inputs!$H$20</definedName>
    <definedName name="SITRate">[6]Inputs!$H$20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 localSheetId="1">#REF!</definedName>
    <definedName name="ST_Bottom1">#REF!</definedName>
    <definedName name="ST_Top1" localSheetId="1">#REF!</definedName>
    <definedName name="ST_Top1">#REF!</definedName>
    <definedName name="ST_Top2" localSheetId="1">#REF!</definedName>
    <definedName name="ST_Top2">#REF!</definedName>
    <definedName name="ST_Top3" localSheetId="1">[13]Main!#REF!</definedName>
    <definedName name="ST_Top3">[13]Main!#REF!</definedName>
    <definedName name="standard1" localSheetId="1" hidden="1">{"YTD-Total",#N/A,FALSE,"Provision"}</definedName>
    <definedName name="standard1" hidden="1">{"YTD-Total",#N/A,FALSE,"Provision"}</definedName>
    <definedName name="START" localSheetId="1">[1]Jan!#REF!</definedName>
    <definedName name="START">[1]Jan!#REF!</definedName>
    <definedName name="State" localSheetId="1">[5]Inputs!$C$5</definedName>
    <definedName name="State">[6]Inputs!$C$5</definedName>
    <definedName name="SUM_TAB1" localSheetId="1">#REF!</definedName>
    <definedName name="SUM_TAB1">#REF!</definedName>
    <definedName name="SUM_TAB2" localSheetId="1">#REF!</definedName>
    <definedName name="SUM_TAB2">#REF!</definedName>
    <definedName name="SUM_TAB3" localSheetId="1">#REF!</definedName>
    <definedName name="SUM_TAB3">#REF!</definedName>
    <definedName name="T2_Print" localSheetId="1">#REF!</definedName>
    <definedName name="T2_Print">#REF!</definedName>
    <definedName name="T3_Print" localSheetId="1">#REF!</definedName>
    <definedName name="T3_Print">#REF!</definedName>
    <definedName name="TABLE_1" localSheetId="1">#REF!</definedName>
    <definedName name="TABLE_1">#REF!</definedName>
    <definedName name="TABLE_2" localSheetId="1">#REF!</definedName>
    <definedName name="TABLE_2">#REF!</definedName>
    <definedName name="TABLE_3" localSheetId="1">#REF!</definedName>
    <definedName name="TABLE_3">#REF!</definedName>
    <definedName name="TABLE_4" localSheetId="1">#REF!</definedName>
    <definedName name="TABLE_4">#REF!</definedName>
    <definedName name="TABLE_4_A" localSheetId="1">#REF!</definedName>
    <definedName name="TABLE_4_A">#REF!</definedName>
    <definedName name="TABLE_5" localSheetId="1">#REF!</definedName>
    <definedName name="TABLE_5">#REF!</definedName>
    <definedName name="TABLE_6" localSheetId="1">#REF!</definedName>
    <definedName name="TABLE_6">#REF!</definedName>
    <definedName name="TABLE_7" localSheetId="1">#REF!</definedName>
    <definedName name="TABLE_7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TABLEA" localSheetId="1">#REF!</definedName>
    <definedName name="TABLEA">#REF!</definedName>
    <definedName name="TABLEB" localSheetId="1">#REF!</definedName>
    <definedName name="TABLEB">#REF!</definedName>
    <definedName name="TABLEC" localSheetId="1">#REF!</definedName>
    <definedName name="TABLEC">#REF!</definedName>
    <definedName name="TABLEONE" localSheetId="1">#REF!</definedName>
    <definedName name="TABLEONE">#REF!</definedName>
    <definedName name="TargetROR" localSheetId="1">[26]Inputs!$L$6</definedName>
    <definedName name="TargetROR">[27]Inputs!$L$6</definedName>
    <definedName name="TDMOD" localSheetId="1">#REF!</definedName>
    <definedName name="TDMOD">#REF!</definedName>
    <definedName name="TDROLL" localSheetId="1">#REF!</definedName>
    <definedName name="TDROLL">#REF!</definedName>
    <definedName name="TEMPADJ" localSheetId="1">#REF!</definedName>
    <definedName name="TEMPADJ">#REF!</definedName>
    <definedName name="Test" localSheetId="1">#REF!</definedName>
    <definedName name="Te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Period" localSheetId="1">[5]Inputs!$C$6</definedName>
    <definedName name="TestPeriod">[6]Inputs!$C$6</definedName>
    <definedName name="Top" localSheetId="1">#REF!</definedName>
    <definedName name="Top">#REF!</definedName>
    <definedName name="TotalRateBase" localSheetId="1">'[5]G+T+D+R+M'!$H$58</definedName>
    <definedName name="TotalRateBase">'[6]G+T+D+R+M'!$H$58</definedName>
    <definedName name="TotTaxRate" localSheetId="1">[5]Inputs!$H$17</definedName>
    <definedName name="TotTaxRate">[6]Inputs!$H$17</definedName>
    <definedName name="TRANSM_2">[28]Transm2!$A$1:$M$461:'[28]10 Yr FC'!$M$47</definedName>
    <definedName name="UAACT550SGW" localSheetId="1">[5]FuncStudy!$Y$406</definedName>
    <definedName name="UAACT550SGW">[6]FuncStudy!$Y$406</definedName>
    <definedName name="UAACT554SGW" localSheetId="1">[5]FuncStudy!$Y$428</definedName>
    <definedName name="UAACT554SGW">[6]FuncStudy!$Y$428</definedName>
    <definedName name="UAcct103" localSheetId="1">[5]FuncStudy!$Y$1316</definedName>
    <definedName name="UAcct103">[6]FuncStudy!$Y$1316</definedName>
    <definedName name="UAcct105S" localSheetId="1">[5]FuncStudy!$Y$1674</definedName>
    <definedName name="UAcct105S">[6]FuncStudy!$Y$1674</definedName>
    <definedName name="UAcct105SEU" localSheetId="1">[5]FuncStudy!$Y$1678</definedName>
    <definedName name="UAcct105SEU">[6]FuncStudy!$Y$1678</definedName>
    <definedName name="UAcct105SGG" localSheetId="1">[5]FuncStudy!$Y$1679</definedName>
    <definedName name="UAcct105SGG">[6]FuncStudy!$Y$1679</definedName>
    <definedName name="UAcct105SGP1" localSheetId="1">[5]FuncStudy!$Y$1675</definedName>
    <definedName name="UAcct105SGP1">[6]FuncStudy!$Y$1675</definedName>
    <definedName name="UAcct105SGP2" localSheetId="1">[5]FuncStudy!$Y$1677</definedName>
    <definedName name="UAcct105SGP2">[6]FuncStudy!$Y$1677</definedName>
    <definedName name="UAcct105SGT" localSheetId="1">[5]FuncStudy!$Y$1676</definedName>
    <definedName name="UAcct105SGT">[6]FuncStudy!$Y$1676</definedName>
    <definedName name="UAcct1081390" localSheetId="1">[5]FuncStudy!$Y$2101</definedName>
    <definedName name="UAcct1081390">[6]FuncStudy!$Y$2101</definedName>
    <definedName name="UAcct1081390Rcl" localSheetId="1">[5]FuncStudy!$Y$2100</definedName>
    <definedName name="UAcct1081390Rcl">[6]FuncStudy!$Y$2100</definedName>
    <definedName name="UAcct1081399" localSheetId="1">[5]FuncStudy!$Y$2109</definedName>
    <definedName name="UAcct1081399">[6]FuncStudy!$Y$2109</definedName>
    <definedName name="UAcct1081399Rcl" localSheetId="1">[5]FuncStudy!$Y$2108</definedName>
    <definedName name="UAcct1081399Rcl">[6]FuncStudy!$Y$2108</definedName>
    <definedName name="UAcct108360" localSheetId="1">[5]FuncStudy!$Y$2008</definedName>
    <definedName name="UAcct108360">[6]FuncStudy!$Y$2008</definedName>
    <definedName name="UAcct108361" localSheetId="1">[5]FuncStudy!$Y$2012</definedName>
    <definedName name="UAcct108361">[6]FuncStudy!$Y$2012</definedName>
    <definedName name="UAcct108362" localSheetId="1">[5]FuncStudy!$Y$2016</definedName>
    <definedName name="UAcct108362">[6]FuncStudy!$Y$2016</definedName>
    <definedName name="UAcct108364" localSheetId="1">[5]FuncStudy!$Y$2020</definedName>
    <definedName name="UAcct108364">[6]FuncStudy!$Y$2020</definedName>
    <definedName name="UAcct108365" localSheetId="1">[5]FuncStudy!$Y$2024</definedName>
    <definedName name="UAcct108365">[6]FuncStudy!$Y$2024</definedName>
    <definedName name="UAcct108366" localSheetId="1">[5]FuncStudy!$Y$2028</definedName>
    <definedName name="UAcct108366">[6]FuncStudy!$Y$2028</definedName>
    <definedName name="UAcct108367" localSheetId="1">[5]FuncStudy!$Y$2032</definedName>
    <definedName name="UAcct108367">[6]FuncStudy!$Y$2032</definedName>
    <definedName name="UAcct108368" localSheetId="1">[5]FuncStudy!$Y$2036</definedName>
    <definedName name="UAcct108368">[6]FuncStudy!$Y$2036</definedName>
    <definedName name="UAcct108369" localSheetId="1">[5]FuncStudy!$Y$2040</definedName>
    <definedName name="UAcct108369">[6]FuncStudy!$Y$2040</definedName>
    <definedName name="UAcct108370" localSheetId="1">[5]FuncStudy!$Y$2044</definedName>
    <definedName name="UAcct108370">[6]FuncStudy!$Y$2044</definedName>
    <definedName name="UAcct108371" localSheetId="1">[5]FuncStudy!$Y$2048</definedName>
    <definedName name="UAcct108371">[6]FuncStudy!$Y$2048</definedName>
    <definedName name="UAcct108372" localSheetId="1">[5]FuncStudy!$Y$2052</definedName>
    <definedName name="UAcct108372">[6]FuncStudy!$Y$2052</definedName>
    <definedName name="UAcct108373" localSheetId="1">[5]FuncStudy!$Y$2056</definedName>
    <definedName name="UAcct108373">[6]FuncStudy!$Y$2056</definedName>
    <definedName name="UAcct108D" localSheetId="1">[5]FuncStudy!$Y$2068</definedName>
    <definedName name="UAcct108D">[6]FuncStudy!$Y$2068</definedName>
    <definedName name="UAcct108D00" localSheetId="1">[5]FuncStudy!$Y$2060</definedName>
    <definedName name="UAcct108D00">[6]FuncStudy!$Y$2060</definedName>
    <definedName name="UAcct108Ds" localSheetId="1">[5]FuncStudy!$Y$2064</definedName>
    <definedName name="UAcct108Ds">[6]FuncStudy!$Y$2064</definedName>
    <definedName name="UAcct108Ep" localSheetId="1">[5]FuncStudy!$Y$1990</definedName>
    <definedName name="UAcct108Ep">[6]FuncStudy!$Y$1990</definedName>
    <definedName name="UAcct108Gpcn" localSheetId="1">[5]FuncStudy!$Y$2078</definedName>
    <definedName name="UAcct108Gpcn">[6]FuncStudy!$Y$2078</definedName>
    <definedName name="UAcct108Gps" localSheetId="1">[5]FuncStudy!$Y$2074</definedName>
    <definedName name="UAcct108Gps">[6]FuncStudy!$Y$2074</definedName>
    <definedName name="UAcct108Gpse" localSheetId="1">[5]FuncStudy!$Y$2080</definedName>
    <definedName name="UAcct108Gpse">[6]FuncStudy!$Y$2080</definedName>
    <definedName name="UAcct108Gpsg" localSheetId="1">[5]FuncStudy!$Y$2077</definedName>
    <definedName name="UAcct108Gpsg">[6]FuncStudy!$Y$2077</definedName>
    <definedName name="UAcct108Gpsgp" localSheetId="1">[5]FuncStudy!$Y$2075</definedName>
    <definedName name="UAcct108Gpsgp">[6]FuncStudy!$Y$2075</definedName>
    <definedName name="UAcct108Gpsgu" localSheetId="1">[5]FuncStudy!$Y$2076</definedName>
    <definedName name="UAcct108Gpsgu">[6]FuncStudy!$Y$2076</definedName>
    <definedName name="UAcct108Gpso" localSheetId="1">[5]FuncStudy!$Y$2079</definedName>
    <definedName name="UAcct108Gpso">[6]FuncStudy!$Y$2079</definedName>
    <definedName name="UACCT108GPSSGCH" localSheetId="1">[5]FuncStudy!$Y$2082</definedName>
    <definedName name="UACCT108GPSSGCH">[6]FuncStudy!$Y$2082</definedName>
    <definedName name="UACCT108GPSSGCT" localSheetId="1">[5]FuncStudy!$Y$2081</definedName>
    <definedName name="UACCT108GPSSGCT">[6]FuncStudy!$Y$2081</definedName>
    <definedName name="UAcct108Hp" localSheetId="1">[5]FuncStudy!$Y$1977</definedName>
    <definedName name="UAcct108Hp">[6]FuncStudy!$Y$1977</definedName>
    <definedName name="UAcct108Mp" localSheetId="1">[5]FuncStudy!$Y$2094</definedName>
    <definedName name="UAcct108Mp">[6]FuncStudy!$Y$2094</definedName>
    <definedName name="UAcct108Np" localSheetId="1">[5]FuncStudy!$Y$1970</definedName>
    <definedName name="UAcct108Np">[6]FuncStudy!$Y$1970</definedName>
    <definedName name="UAcct108Op" localSheetId="1">[5]FuncStudy!$Y$1985</definedName>
    <definedName name="UAcct108Op">[6]FuncStudy!$Y$1985</definedName>
    <definedName name="UAcct108Opsgw" localSheetId="1">[5]FuncStudy!$Y$1982</definedName>
    <definedName name="UAcct108Opsgw">[6]FuncStudy!$Y$1982</definedName>
    <definedName name="UAcct108OPSSGCT" localSheetId="1">[5]FuncStudy!$Y$1984</definedName>
    <definedName name="UAcct108OPSSGCT">[6]FuncStudy!$Y$1984</definedName>
    <definedName name="UAcct108Sp" localSheetId="1">[5]FuncStudy!$Y$1964</definedName>
    <definedName name="UAcct108Sp">[6]FuncStudy!$Y$1964</definedName>
    <definedName name="uacct108spssgch" localSheetId="1">[5]FuncStudy!$Y$1963</definedName>
    <definedName name="uacct108spssgch">[6]FuncStudy!$Y$1963</definedName>
    <definedName name="UAcct108Tp" localSheetId="1">[5]FuncStudy!$Y$2004</definedName>
    <definedName name="UAcct108Tp">[6]FuncStudy!$Y$2004</definedName>
    <definedName name="UAcct111390" localSheetId="1">[5]FuncStudy!$Y$2161</definedName>
    <definedName name="UAcct111390">[6]FuncStudy!$Y$2161</definedName>
    <definedName name="UAcct111Clg" localSheetId="1">[5]FuncStudy!$Y$2130</definedName>
    <definedName name="UAcct111Clg">[6]FuncStudy!$Y$2130</definedName>
    <definedName name="UAcct111Clgcn" localSheetId="1">[5]FuncStudy!$Y$2126</definedName>
    <definedName name="UAcct111Clgcn">[6]FuncStudy!$Y$2126</definedName>
    <definedName name="UAcct111Clgsop" localSheetId="1">[5]FuncStudy!$Y$2129</definedName>
    <definedName name="UAcct111Clgsop">[6]FuncStudy!$Y$2129</definedName>
    <definedName name="UAcct111Clgsou" localSheetId="1">[5]FuncStudy!$Y$2128</definedName>
    <definedName name="UAcct111Clgsou">[6]FuncStudy!$Y$2128</definedName>
    <definedName name="UAcct111Clh" localSheetId="1">[5]FuncStudy!$Y$2136</definedName>
    <definedName name="UAcct111Clh">[6]FuncStudy!$Y$2136</definedName>
    <definedName name="UAcct111Cls" localSheetId="1">[5]FuncStudy!$Y$2121</definedName>
    <definedName name="UAcct111Cls">[6]FuncStudy!$Y$2121</definedName>
    <definedName name="UAcct111Ipcn" localSheetId="1">[5]FuncStudy!$Y$2145</definedName>
    <definedName name="UAcct111Ipcn">[6]FuncStudy!$Y$2145</definedName>
    <definedName name="UAcct111Ips" localSheetId="1">[5]FuncStudy!$Y$2140</definedName>
    <definedName name="UAcct111Ips">[6]FuncStudy!$Y$2140</definedName>
    <definedName name="UAcct111Ipse" localSheetId="1">[5]FuncStudy!$Y$2143</definedName>
    <definedName name="UAcct111Ipse">[6]FuncStudy!$Y$2143</definedName>
    <definedName name="UAcct111Ipsg" localSheetId="1">[5]FuncStudy!$Y$2144</definedName>
    <definedName name="UAcct111Ipsg">[6]FuncStudy!$Y$2144</definedName>
    <definedName name="UAcct111Ipsgp" localSheetId="1">[5]FuncStudy!$Y$2141</definedName>
    <definedName name="UAcct111Ipsgp">[6]FuncStudy!$Y$2141</definedName>
    <definedName name="UAcct111Ipsgu" localSheetId="1">[5]FuncStudy!$Y$2142</definedName>
    <definedName name="UAcct111Ipsgu">[6]FuncStudy!$Y$2142</definedName>
    <definedName name="uacct111ipso" localSheetId="1">[5]FuncStudy!$Y$2148</definedName>
    <definedName name="uacct111ipso">[6]FuncStudy!$Y$2148</definedName>
    <definedName name="UACCT111IPSSGCH" localSheetId="1">[5]FuncStudy!$Y$2147</definedName>
    <definedName name="UACCT111IPSSGCH">[6]FuncStudy!$Y$2147</definedName>
    <definedName name="UAcct114" localSheetId="1">[5]FuncStudy!$Y$1686</definedName>
    <definedName name="UAcct114">[6]FuncStudy!$Y$1686</definedName>
    <definedName name="UAcct120" localSheetId="1">[5]FuncStudy!$Y$1690</definedName>
    <definedName name="UAcct120">[6]FuncStudy!$Y$1690</definedName>
    <definedName name="UAcct124" localSheetId="1">[5]FuncStudy!$Y$1695</definedName>
    <definedName name="UAcct124">[6]FuncStudy!$Y$1695</definedName>
    <definedName name="UAcct141" localSheetId="1">[5]FuncStudy!$Y$1835</definedName>
    <definedName name="UAcct141">[6]FuncStudy!$Y$1835</definedName>
    <definedName name="UAcct151" localSheetId="1">[5]FuncStudy!$Y$1717</definedName>
    <definedName name="UAcct151">[6]FuncStudy!$Y$1717</definedName>
    <definedName name="uacct151ssech" localSheetId="1">[5]FuncStudy!$Y$1716</definedName>
    <definedName name="uacct151ssech">[6]FuncStudy!$Y$1716</definedName>
    <definedName name="UAcct154" localSheetId="1">[5]FuncStudy!$Y$1751</definedName>
    <definedName name="UAcct154">[6]FuncStudy!$Y$1751</definedName>
    <definedName name="uacct154ssgch" localSheetId="1">[5]FuncStudy!$Y$1750</definedName>
    <definedName name="uacct154ssgch">[6]FuncStudy!$Y$1750</definedName>
    <definedName name="UAcct163" localSheetId="1">[5]FuncStudy!$Y$1756</definedName>
    <definedName name="UAcct163">[6]FuncStudy!$Y$1756</definedName>
    <definedName name="UAcct165" localSheetId="1">[5]FuncStudy!$Y$1771</definedName>
    <definedName name="UAcct165">[6]FuncStudy!$Y$1771</definedName>
    <definedName name="UAcct165Se" localSheetId="1">[5]FuncStudy!$Y$1769</definedName>
    <definedName name="UAcct165Se">[6]FuncStudy!$Y$1769</definedName>
    <definedName name="UAcct182" localSheetId="1">[5]FuncStudy!$Y$1702</definedName>
    <definedName name="UAcct182">[6]FuncStudy!$Y$1702</definedName>
    <definedName name="UAcct18222" localSheetId="1">[5]FuncStudy!$Y$1825</definedName>
    <definedName name="UAcct18222">[6]FuncStudy!$Y$1825</definedName>
    <definedName name="UAcct182M" localSheetId="1">[5]FuncStudy!$Y$1781</definedName>
    <definedName name="UAcct182M">[6]FuncStudy!$Y$1781</definedName>
    <definedName name="UAcct182MSSGCT" localSheetId="1">[5]FuncStudy!$Y$1779</definedName>
    <definedName name="UAcct182MSSGCT">[6]FuncStudy!$Y$1779</definedName>
    <definedName name="UAcct186" localSheetId="1">[5]FuncStudy!$Y$1710</definedName>
    <definedName name="UAcct186">[6]FuncStudy!$Y$1710</definedName>
    <definedName name="UAcct1869" localSheetId="1">[5]FuncStudy!$Y$1830</definedName>
    <definedName name="UAcct1869">[6]FuncStudy!$Y$1830</definedName>
    <definedName name="UAcct186M" localSheetId="1">[5]FuncStudy!$Y$1792</definedName>
    <definedName name="UAcct186M">[6]FuncStudy!$Y$1792</definedName>
    <definedName name="UAcct186Mse" localSheetId="1">[5]FuncStudy!$Y$1789</definedName>
    <definedName name="UAcct186Mse">[6]FuncStudy!$Y$1789</definedName>
    <definedName name="UAcct190" localSheetId="1">[5]FuncStudy!$Y$1904</definedName>
    <definedName name="UAcct190">[6]FuncStudy!$Y$1904</definedName>
    <definedName name="UAcct190CN" localSheetId="1">[5]FuncStudy!$Y$1893</definedName>
    <definedName name="UAcct190CN">[6]FuncStudy!$Y$1893</definedName>
    <definedName name="UAcct190Dop" localSheetId="1">[5]FuncStudy!$Y$1894</definedName>
    <definedName name="UAcct190Dop">[6]FuncStudy!$Y$1894</definedName>
    <definedName name="UACCT190IBT" localSheetId="1">[5]FuncStudy!$Y$1896</definedName>
    <definedName name="UACCT190IBT">[6]FuncStudy!$Y$1896</definedName>
    <definedName name="UACCT190SSGCT" localSheetId="1">[5]FuncStudy!$Y$1903</definedName>
    <definedName name="UACCT190SSGCT">[6]FuncStudy!$Y$1903</definedName>
    <definedName name="UACCT2281" localSheetId="1">[5]FuncStudy!$Y$1848</definedName>
    <definedName name="UACCT2281">[6]FuncStudy!$Y$1848</definedName>
    <definedName name="UAcct2282" localSheetId="1">[5]FuncStudy!$Y$1852</definedName>
    <definedName name="UAcct2282">[6]FuncStudy!$Y$1852</definedName>
    <definedName name="UAcct2283" localSheetId="1">[5]FuncStudy!$Y$1857</definedName>
    <definedName name="UAcct2283">[6]FuncStudy!$Y$1857</definedName>
    <definedName name="UAcct2283S" localSheetId="1">[5]FuncStudy!$Y$1861</definedName>
    <definedName name="UAcct2283S">[6]FuncStudy!$Y$1861</definedName>
    <definedName name="UAcct22842" localSheetId="1">[5]FuncStudy!$Y$1870</definedName>
    <definedName name="UAcct22842">[6]FuncStudy!$Y$1870</definedName>
    <definedName name="UAcct22842Trojd" localSheetId="1">'[7]Func Study'!#REF!</definedName>
    <definedName name="UAcct22842Trojd">'[7]Func Study'!#REF!</definedName>
    <definedName name="UAcct235" localSheetId="1">[5]FuncStudy!$Y$1844</definedName>
    <definedName name="UAcct235">[6]FuncStudy!$Y$1844</definedName>
    <definedName name="UAcct252" localSheetId="1">[5]FuncStudy!$Y$1878</definedName>
    <definedName name="UAcct252">[6]FuncStudy!$Y$1878</definedName>
    <definedName name="UAcct25316" localSheetId="1">[5]FuncStudy!$Y$1725</definedName>
    <definedName name="UAcct25316">[6]FuncStudy!$Y$1725</definedName>
    <definedName name="UAcct25317" localSheetId="1">[5]FuncStudy!$Y$1729</definedName>
    <definedName name="UAcct25317">[6]FuncStudy!$Y$1729</definedName>
    <definedName name="UAcct25318" localSheetId="1">[5]FuncStudy!$Y$1761</definedName>
    <definedName name="UAcct25318">[6]FuncStudy!$Y$1761</definedName>
    <definedName name="UAcct25319" localSheetId="1">[5]FuncStudy!$Y$1733</definedName>
    <definedName name="UAcct25319">[6]FuncStudy!$Y$1733</definedName>
    <definedName name="UACCT25398" localSheetId="1">[5]FuncStudy!$Y$1882</definedName>
    <definedName name="UACCT25398">[6]FuncStudy!$Y$1882</definedName>
    <definedName name="UAcct25399" localSheetId="1">[5]FuncStudy!$Y$1889</definedName>
    <definedName name="UAcct25399">[6]FuncStudy!$Y$1889</definedName>
    <definedName name="UAcct254" localSheetId="1">[5]FuncStudy!$Y$1866</definedName>
    <definedName name="UAcct254">[6]FuncStudy!$Y$1866</definedName>
    <definedName name="UACCT254SO" localSheetId="1">[5]FuncStudy!$Y$1865</definedName>
    <definedName name="UACCT254SO">[6]FuncStudy!$Y$1865</definedName>
    <definedName name="UAcct255" localSheetId="1">[5]FuncStudy!$Y$1954</definedName>
    <definedName name="UAcct255">[6]FuncStudy!$Y$1954</definedName>
    <definedName name="UAcct281" localSheetId="1">[5]FuncStudy!$Y$1910</definedName>
    <definedName name="UAcct281">[6]FuncStudy!$Y$1910</definedName>
    <definedName name="UAcct282" localSheetId="1">[5]FuncStudy!$Y$1928</definedName>
    <definedName name="UAcct282">[6]FuncStudy!$Y$1928</definedName>
    <definedName name="UAcct282So" localSheetId="1">[5]FuncStudy!$Y$1916</definedName>
    <definedName name="UAcct282So">[6]FuncStudy!$Y$1916</definedName>
    <definedName name="UAcct283" localSheetId="1">[5]FuncStudy!$Y$1941</definedName>
    <definedName name="UAcct283">[6]FuncStudy!$Y$1941</definedName>
    <definedName name="UAcct283So" localSheetId="1">[5]FuncStudy!$Y$1934</definedName>
    <definedName name="UAcct283So">[6]FuncStudy!$Y$1934</definedName>
    <definedName name="UAcct301S" localSheetId="1">[5]FuncStudy!$Y$1637</definedName>
    <definedName name="UAcct301S">[6]FuncStudy!$Y$1637</definedName>
    <definedName name="UAcct301Sg" localSheetId="1">[5]FuncStudy!$Y$1639</definedName>
    <definedName name="UAcct301Sg">[6]FuncStudy!$Y$1639</definedName>
    <definedName name="UAcct301So" localSheetId="1">[5]FuncStudy!$Y$1638</definedName>
    <definedName name="UAcct301So">[6]FuncStudy!$Y$1638</definedName>
    <definedName name="UAcct302S" localSheetId="1">[5]FuncStudy!$Y$1642</definedName>
    <definedName name="UAcct302S">[6]FuncStudy!$Y$1642</definedName>
    <definedName name="UAcct302Sg" localSheetId="1">[5]FuncStudy!$Y$1643</definedName>
    <definedName name="UAcct302Sg">[6]FuncStudy!$Y$1643</definedName>
    <definedName name="UAcct302Sgp" localSheetId="1">[5]FuncStudy!$Y$1644</definedName>
    <definedName name="UAcct302Sgp">[6]FuncStudy!$Y$1644</definedName>
    <definedName name="UAcct302Sgu" localSheetId="1">[5]FuncStudy!$Y$1645</definedName>
    <definedName name="UAcct302Sgu">[6]FuncStudy!$Y$1645</definedName>
    <definedName name="UAcct303Cn" localSheetId="1">[5]FuncStudy!$Y$1653</definedName>
    <definedName name="UAcct303Cn">[6]FuncStudy!$Y$1653</definedName>
    <definedName name="UAcct303S" localSheetId="1">[5]FuncStudy!$Y$1649</definedName>
    <definedName name="UAcct303S">[6]FuncStudy!$Y$1649</definedName>
    <definedName name="UAcct303Se" localSheetId="1">[5]FuncStudy!$Y$1652</definedName>
    <definedName name="UAcct303Se">[6]FuncStudy!$Y$1652</definedName>
    <definedName name="UAcct303Sg" localSheetId="1">[5]FuncStudy!$Y$1650</definedName>
    <definedName name="UAcct303Sg">[6]FuncStudy!$Y$1650</definedName>
    <definedName name="UAcct303So" localSheetId="1">[5]FuncStudy!$Y$1651</definedName>
    <definedName name="UAcct303So">[6]FuncStudy!$Y$1651</definedName>
    <definedName name="UACCT303SSGCT" localSheetId="1">[5]FuncStudy!$Y$1655</definedName>
    <definedName name="UACCT303SSGCT">[6]FuncStudy!$Y$1655</definedName>
    <definedName name="UAcct310" localSheetId="1">[5]FuncStudy!$Y$1152</definedName>
    <definedName name="UAcct310">[6]FuncStudy!$Y$1152</definedName>
    <definedName name="uacct310ssgch" localSheetId="1">[5]FuncStudy!$Y$1151</definedName>
    <definedName name="uacct310ssgch">[6]FuncStudy!$Y$1151</definedName>
    <definedName name="UAcct311" localSheetId="1">[5]FuncStudy!$Y$1157</definedName>
    <definedName name="UAcct311">[6]FuncStudy!$Y$1157</definedName>
    <definedName name="uacct311ssgch" localSheetId="1">[5]FuncStudy!$Y$1156</definedName>
    <definedName name="uacct311ssgch">[6]FuncStudy!$Y$1156</definedName>
    <definedName name="UAcct312" localSheetId="1">[5]FuncStudy!$Y$1162</definedName>
    <definedName name="UAcct312">[6]FuncStudy!$Y$1162</definedName>
    <definedName name="uacct312ssgch" localSheetId="1">[5]FuncStudy!$Y$1161</definedName>
    <definedName name="uacct312ssgch">[6]FuncStudy!$Y$1161</definedName>
    <definedName name="UAcct314" localSheetId="1">[5]FuncStudy!$Y$1167</definedName>
    <definedName name="UAcct314">[6]FuncStudy!$Y$1167</definedName>
    <definedName name="uacct314ssgch" localSheetId="1">[5]FuncStudy!$Y$1166</definedName>
    <definedName name="uacct314ssgch">[6]FuncStudy!$Y$1166</definedName>
    <definedName name="UAcct315" localSheetId="1">[5]FuncStudy!$Y$1172</definedName>
    <definedName name="UAcct315">[6]FuncStudy!$Y$1172</definedName>
    <definedName name="uacct315ssgch" localSheetId="1">[5]FuncStudy!$Y$1171</definedName>
    <definedName name="uacct315ssgch">[6]FuncStudy!$Y$1171</definedName>
    <definedName name="UAcct316" localSheetId="1">[5]FuncStudy!$Y$1177</definedName>
    <definedName name="UAcct316">[6]FuncStudy!$Y$1177</definedName>
    <definedName name="uacct316ssgch" localSheetId="1">[5]FuncStudy!$Y$1176</definedName>
    <definedName name="uacct316ssgch">[6]FuncStudy!$Y$1176</definedName>
    <definedName name="UAcct320" localSheetId="1">[5]FuncStudy!$Y$1189</definedName>
    <definedName name="UAcct320">[6]FuncStudy!$Y$1189</definedName>
    <definedName name="UAcct321" localSheetId="1">[5]FuncStudy!$Y$1193</definedName>
    <definedName name="UAcct321">[6]FuncStudy!$Y$1193</definedName>
    <definedName name="UAcct322" localSheetId="1">[5]FuncStudy!$Y$1197</definedName>
    <definedName name="UAcct322">[6]FuncStudy!$Y$1197</definedName>
    <definedName name="UAcct323" localSheetId="1">[5]FuncStudy!$Y$1201</definedName>
    <definedName name="UAcct323">[6]FuncStudy!$Y$1201</definedName>
    <definedName name="UAcct324" localSheetId="1">[5]FuncStudy!$Y$1205</definedName>
    <definedName name="UAcct324">[6]FuncStudy!$Y$1205</definedName>
    <definedName name="UAcct325" localSheetId="1">[5]FuncStudy!$Y$1209</definedName>
    <definedName name="UAcct325">[6]FuncStudy!$Y$1209</definedName>
    <definedName name="UAcct33" localSheetId="1">[5]FuncStudy!$Y$131</definedName>
    <definedName name="UAcct33">[6]FuncStudy!$Y$131</definedName>
    <definedName name="UAcct330" localSheetId="1">[5]FuncStudy!$Y$1222</definedName>
    <definedName name="UAcct330">[6]FuncStudy!$Y$1222</definedName>
    <definedName name="UAcct331" localSheetId="1">[5]FuncStudy!$Y$1227</definedName>
    <definedName name="UAcct331">[6]FuncStudy!$Y$1227</definedName>
    <definedName name="UAcct332" localSheetId="1">[5]FuncStudy!$Y$1232</definedName>
    <definedName name="UAcct332">[6]FuncStudy!$Y$1232</definedName>
    <definedName name="UAcct333" localSheetId="1">[5]FuncStudy!$Y$1237</definedName>
    <definedName name="UAcct333">[6]FuncStudy!$Y$1237</definedName>
    <definedName name="UAcct334" localSheetId="1">[5]FuncStudy!$Y$1242</definedName>
    <definedName name="UAcct334">[6]FuncStudy!$Y$1242</definedName>
    <definedName name="UAcct335" localSheetId="1">[5]FuncStudy!$Y$1247</definedName>
    <definedName name="UAcct335">[6]FuncStudy!$Y$1247</definedName>
    <definedName name="UAcct336" localSheetId="1">[5]FuncStudy!$Y$1252</definedName>
    <definedName name="UAcct336">[6]FuncStudy!$Y$1252</definedName>
    <definedName name="UAcct33T" localSheetId="1">[5]FuncStudy!$Y$132</definedName>
    <definedName name="UAcct33T">[6]FuncStudy!$Y$132</definedName>
    <definedName name="UAcct340" localSheetId="1">[5]FuncStudy!$Y$1267</definedName>
    <definedName name="UAcct340">[6]FuncStudy!$Y$1267</definedName>
    <definedName name="UAcct340Sgw" localSheetId="1">[5]FuncStudy!$Y$1265</definedName>
    <definedName name="UAcct340Sgw">[6]FuncStudy!$Y$1265</definedName>
    <definedName name="UAcct341" localSheetId="1">[5]FuncStudy!$Y$1273</definedName>
    <definedName name="UAcct341">[6]FuncStudy!$Y$1273</definedName>
    <definedName name="UACCT341SGW" localSheetId="1">[5]FuncStudy!$Y$1271</definedName>
    <definedName name="UACCT341SGW">[6]FuncStudy!$Y$1271</definedName>
    <definedName name="uacct341ssgct" localSheetId="1">[5]FuncStudy!$Y$1272</definedName>
    <definedName name="uacct341ssgct">[6]FuncStudy!$Y$1272</definedName>
    <definedName name="UAcct342" localSheetId="1">[5]FuncStudy!$Y$1278</definedName>
    <definedName name="UAcct342">[6]FuncStudy!$Y$1278</definedName>
    <definedName name="uacct342ssgct" localSheetId="1">[5]FuncStudy!$Y$1277</definedName>
    <definedName name="uacct342ssgct">[6]FuncStudy!$Y$1277</definedName>
    <definedName name="UAcct343" localSheetId="1">[5]FuncStudy!$Y$1285</definedName>
    <definedName name="UAcct343">[6]FuncStudy!$Y$1285</definedName>
    <definedName name="UAcct343Sgw" localSheetId="1">[5]FuncStudy!$Y$1283</definedName>
    <definedName name="UAcct343Sgw">[6]FuncStudy!$Y$1283</definedName>
    <definedName name="uacct343sscct" localSheetId="1">[5]FuncStudy!$Y$1284</definedName>
    <definedName name="uacct343sscct">[6]FuncStudy!$Y$1284</definedName>
    <definedName name="UAcct344" localSheetId="1">[5]FuncStudy!$Y$1292</definedName>
    <definedName name="UAcct344">[6]FuncStudy!$Y$1292</definedName>
    <definedName name="UACCT344SGW" localSheetId="1">[5]FuncStudy!$Y$1290</definedName>
    <definedName name="UACCT344SGW">[6]FuncStudy!$Y$1290</definedName>
    <definedName name="uacct344ssgct" localSheetId="1">[5]FuncStudy!$Y$1291</definedName>
    <definedName name="uacct344ssgct">[6]FuncStudy!$Y$1291</definedName>
    <definedName name="UAcct345" localSheetId="1">[5]FuncStudy!$Y$1298</definedName>
    <definedName name="UAcct345">[6]FuncStudy!$Y$1298</definedName>
    <definedName name="UACCT345SGW" localSheetId="1">[5]FuncStudy!$Y$1296</definedName>
    <definedName name="UACCT345SGW">[6]FuncStudy!$Y$1296</definedName>
    <definedName name="uacct345ssgct" localSheetId="1">[5]FuncStudy!$Y$1297</definedName>
    <definedName name="uacct345ssgct">[6]FuncStudy!$Y$1297</definedName>
    <definedName name="UAcct346" localSheetId="1">[5]FuncStudy!$Y$1304</definedName>
    <definedName name="UAcct346">[6]FuncStudy!$Y$1304</definedName>
    <definedName name="UAcct346SGW" localSheetId="1">[5]FuncStudy!$Y$1302</definedName>
    <definedName name="UAcct346SGW">[6]FuncStudy!$Y$1302</definedName>
    <definedName name="UAcct350" localSheetId="1">[5]FuncStudy!$Y$1324</definedName>
    <definedName name="UAcct350">[6]FuncStudy!$Y$1324</definedName>
    <definedName name="UAcct352" localSheetId="1">[5]FuncStudy!$Y$1331</definedName>
    <definedName name="UAcct352">[6]FuncStudy!$Y$1331</definedName>
    <definedName name="UAcct353" localSheetId="1">[5]FuncStudy!$Y$1337</definedName>
    <definedName name="UAcct353">[6]FuncStudy!$Y$1337</definedName>
    <definedName name="UAcct354" localSheetId="1">[5]FuncStudy!$Y$1343</definedName>
    <definedName name="UAcct354">[6]FuncStudy!$Y$1343</definedName>
    <definedName name="UAcct355" localSheetId="1">[5]FuncStudy!$Y$1349</definedName>
    <definedName name="UAcct355">[6]FuncStudy!$Y$1349</definedName>
    <definedName name="UAcct356" localSheetId="1">[5]FuncStudy!$Y$1355</definedName>
    <definedName name="UAcct356">[6]FuncStudy!$Y$1355</definedName>
    <definedName name="UAcct357" localSheetId="1">[5]FuncStudy!$Y$1361</definedName>
    <definedName name="UAcct357">[6]FuncStudy!$Y$1361</definedName>
    <definedName name="UAcct358" localSheetId="1">[5]FuncStudy!$Y$1367</definedName>
    <definedName name="UAcct358">[6]FuncStudy!$Y$1367</definedName>
    <definedName name="UAcct359" localSheetId="1">[5]FuncStudy!$Y$1373</definedName>
    <definedName name="UAcct359">[6]FuncStudy!$Y$1373</definedName>
    <definedName name="UAcct360" localSheetId="1">[5]FuncStudy!$Y$1389</definedName>
    <definedName name="UAcct360">[6]FuncStudy!$Y$1389</definedName>
    <definedName name="UAcct361" localSheetId="1">[5]FuncStudy!$Y$1395</definedName>
    <definedName name="UAcct361">[6]FuncStudy!$Y$1395</definedName>
    <definedName name="UAcct362" localSheetId="1">[5]FuncStudy!$Y$1401</definedName>
    <definedName name="UAcct362">[6]FuncStudy!$Y$1401</definedName>
    <definedName name="UAcct368" localSheetId="1">[5]FuncStudy!$Y$1435</definedName>
    <definedName name="UAcct368">[6]FuncStudy!$Y$1435</definedName>
    <definedName name="UAcct369" localSheetId="1">[5]FuncStudy!$Y$1442</definedName>
    <definedName name="UAcct369">[6]FuncStudy!$Y$1442</definedName>
    <definedName name="UAcct370" localSheetId="1">[5]FuncStudy!$Y$1448</definedName>
    <definedName name="UAcct370">[6]FuncStudy!$Y$1448</definedName>
    <definedName name="UAcct372A" localSheetId="1">[5]FuncStudy!$Y$1461</definedName>
    <definedName name="UAcct372A">[6]FuncStudy!$Y$1461</definedName>
    <definedName name="UAcct372Dp" localSheetId="1">[5]FuncStudy!$Y$1459</definedName>
    <definedName name="UAcct372Dp">[6]FuncStudy!$Y$1459</definedName>
    <definedName name="UAcct372Ds" localSheetId="1">[5]FuncStudy!$Y$1460</definedName>
    <definedName name="UAcct372Ds">[6]FuncStudy!$Y$1460</definedName>
    <definedName name="UAcct373" localSheetId="1">[5]FuncStudy!$Y$1468</definedName>
    <definedName name="UAcct373">[6]FuncStudy!$Y$1468</definedName>
    <definedName name="UAcct389Cn" localSheetId="1">[5]FuncStudy!$Y$1483</definedName>
    <definedName name="UAcct389Cn">[6]FuncStudy!$Y$1483</definedName>
    <definedName name="UAcct389S" localSheetId="1">[5]FuncStudy!$Y$1482</definedName>
    <definedName name="UAcct389S">[6]FuncStudy!$Y$1482</definedName>
    <definedName name="UAcct389Sg" localSheetId="1">[5]FuncStudy!$Y$1485</definedName>
    <definedName name="UAcct389Sg">[6]FuncStudy!$Y$1485</definedName>
    <definedName name="UAcct389Sgu" localSheetId="1">[5]FuncStudy!$Y$1484</definedName>
    <definedName name="UAcct389Sgu">[6]FuncStudy!$Y$1484</definedName>
    <definedName name="UAcct389So" localSheetId="1">[5]FuncStudy!$Y$1486</definedName>
    <definedName name="UAcct389So">[6]FuncStudy!$Y$1486</definedName>
    <definedName name="UAcct390Cn" localSheetId="1">[5]FuncStudy!$Y$1493</definedName>
    <definedName name="UAcct390Cn">[6]FuncStudy!$Y$1493</definedName>
    <definedName name="UACCT390LS" localSheetId="1">[5]FuncStudy!$Y$1602</definedName>
    <definedName name="UACCT390LS">[6]FuncStudy!$Y$1602</definedName>
    <definedName name="UAcct390LSG" localSheetId="1">[5]FuncStudy!$Y$1603</definedName>
    <definedName name="UAcct390LSG">[6]FuncStudy!$Y$1603</definedName>
    <definedName name="UAcct390LSO" localSheetId="1">[5]FuncStudy!$Y$1604</definedName>
    <definedName name="UAcct390LSO">[6]FuncStudy!$Y$1604</definedName>
    <definedName name="UAcct390S" localSheetId="1">[5]FuncStudy!$Y$1490</definedName>
    <definedName name="UAcct390S">[6]FuncStudy!$Y$1490</definedName>
    <definedName name="UAcct390Sgp" localSheetId="1">[5]FuncStudy!$Y$1491</definedName>
    <definedName name="UAcct390Sgp">[6]FuncStudy!$Y$1491</definedName>
    <definedName name="UAcct390Sgu" localSheetId="1">[5]FuncStudy!$Y$1492</definedName>
    <definedName name="UAcct390Sgu">[6]FuncStudy!$Y$1492</definedName>
    <definedName name="UAcct390Sop" localSheetId="1">[5]FuncStudy!$Y$1494</definedName>
    <definedName name="UAcct390Sop">[6]FuncStudy!$Y$1494</definedName>
    <definedName name="UAcct390Sou" localSheetId="1">[5]FuncStudy!$Y$1495</definedName>
    <definedName name="UAcct390Sou">[6]FuncStudy!$Y$1495</definedName>
    <definedName name="UAcct391Cn" localSheetId="1">[5]FuncStudy!$Y$1502</definedName>
    <definedName name="UAcct391Cn">[6]FuncStudy!$Y$1502</definedName>
    <definedName name="UAcct391S" localSheetId="1">[5]FuncStudy!$Y$1499</definedName>
    <definedName name="UAcct391S">[6]FuncStudy!$Y$1499</definedName>
    <definedName name="UAcct391Se" localSheetId="1">[5]FuncStudy!$Y$1504</definedName>
    <definedName name="UAcct391Se">[6]FuncStudy!$Y$1504</definedName>
    <definedName name="UAcct391Sg" localSheetId="1">[5]FuncStudy!$Y$1503</definedName>
    <definedName name="UAcct391Sg">[6]FuncStudy!$Y$1503</definedName>
    <definedName name="UAcct391Sgp" localSheetId="1">[5]FuncStudy!$Y$1500</definedName>
    <definedName name="UAcct391Sgp">[6]FuncStudy!$Y$1500</definedName>
    <definedName name="UAcct391Sgu" localSheetId="1">[5]FuncStudy!$Y$1501</definedName>
    <definedName name="UAcct391Sgu">[6]FuncStudy!$Y$1501</definedName>
    <definedName name="UAcct391So" localSheetId="1">[5]FuncStudy!$Y$1505</definedName>
    <definedName name="UAcct391So">[6]FuncStudy!$Y$1505</definedName>
    <definedName name="uacct391ssgch" localSheetId="1">[5]FuncStudy!$Y$1506</definedName>
    <definedName name="uacct391ssgch">[6]FuncStudy!$Y$1506</definedName>
    <definedName name="UACCT391SSGCT" localSheetId="1">[5]FuncStudy!$Y$1507</definedName>
    <definedName name="UACCT391SSGCT">[6]FuncStudy!$Y$1507</definedName>
    <definedName name="UAcct392Cn" localSheetId="1">[5]FuncStudy!$Y$1514</definedName>
    <definedName name="UAcct392Cn">[6]FuncStudy!$Y$1514</definedName>
    <definedName name="UAcct392L" localSheetId="1">[5]FuncStudy!$Y$1612</definedName>
    <definedName name="UAcct392L">[6]FuncStudy!$Y$1612</definedName>
    <definedName name="UACCT392LRCL" localSheetId="1">[5]FuncStudy!$F$1615</definedName>
    <definedName name="UACCT392LRCL">[6]FuncStudy!$F$1615</definedName>
    <definedName name="UAcct392S" localSheetId="1">[5]FuncStudy!$Y$1511</definedName>
    <definedName name="UAcct392S">[6]FuncStudy!$Y$1511</definedName>
    <definedName name="UAcct392Se" localSheetId="1">[5]FuncStudy!$Y$1516</definedName>
    <definedName name="UAcct392Se">[6]FuncStudy!$Y$1516</definedName>
    <definedName name="UAcct392Sg" localSheetId="1">[5]FuncStudy!$Y$1513</definedName>
    <definedName name="UAcct392Sg">[6]FuncStudy!$Y$1513</definedName>
    <definedName name="UAcct392Sgp" localSheetId="1">[5]FuncStudy!$Y$1517</definedName>
    <definedName name="UAcct392Sgp">[6]FuncStudy!$Y$1517</definedName>
    <definedName name="UAcct392Sgu" localSheetId="1">[5]FuncStudy!$Y$1515</definedName>
    <definedName name="UAcct392Sgu">[6]FuncStudy!$Y$1515</definedName>
    <definedName name="UAcct392So" localSheetId="1">[5]FuncStudy!$Y$1512</definedName>
    <definedName name="UAcct392So">[6]FuncStudy!$Y$1512</definedName>
    <definedName name="uacct392ssgch" localSheetId="1">[5]FuncStudy!$Y$1518</definedName>
    <definedName name="uacct392ssgch">[6]FuncStudy!$Y$1518</definedName>
    <definedName name="uacct392ssgct" localSheetId="1">[5]FuncStudy!$Y$1519</definedName>
    <definedName name="uacct392ssgct">[6]FuncStudy!$Y$1519</definedName>
    <definedName name="UAcct393S" localSheetId="1">[5]FuncStudy!$Y$1523</definedName>
    <definedName name="UAcct393S">[6]FuncStudy!$Y$1523</definedName>
    <definedName name="UAcct393Sg" localSheetId="1">[5]FuncStudy!$Y$1527</definedName>
    <definedName name="UAcct393Sg">[6]FuncStudy!$Y$1527</definedName>
    <definedName name="UAcct393Sgp" localSheetId="1">[5]FuncStudy!$Y$1524</definedName>
    <definedName name="UAcct393Sgp">[6]FuncStudy!$Y$1524</definedName>
    <definedName name="UAcct393Sgu" localSheetId="1">[5]FuncStudy!$Y$1525</definedName>
    <definedName name="UAcct393Sgu">[6]FuncStudy!$Y$1525</definedName>
    <definedName name="UAcct393So" localSheetId="1">[5]FuncStudy!$Y$1526</definedName>
    <definedName name="UAcct393So">[6]FuncStudy!$Y$1526</definedName>
    <definedName name="uacct393ssgct" localSheetId="1">[5]FuncStudy!$Y$1528</definedName>
    <definedName name="uacct393ssgct">[6]FuncStudy!$Y$1528</definedName>
    <definedName name="UAcct394S" localSheetId="1">[5]FuncStudy!$Y$1532</definedName>
    <definedName name="UAcct394S">[6]FuncStudy!$Y$1532</definedName>
    <definedName name="UAcct394Se" localSheetId="1">[5]FuncStudy!$Y$1536</definedName>
    <definedName name="UAcct394Se">[6]FuncStudy!$Y$1536</definedName>
    <definedName name="UAcct394Sg" localSheetId="1">[5]FuncStudy!$Y$1537</definedName>
    <definedName name="UAcct394Sg">[6]FuncStudy!$Y$1537</definedName>
    <definedName name="UAcct394Sgp" localSheetId="1">[5]FuncStudy!$Y$1533</definedName>
    <definedName name="UAcct394Sgp">[6]FuncStudy!$Y$1533</definedName>
    <definedName name="UAcct394Sgu" localSheetId="1">[5]FuncStudy!$Y$1534</definedName>
    <definedName name="UAcct394Sgu">[6]FuncStudy!$Y$1534</definedName>
    <definedName name="UAcct394So" localSheetId="1">[5]FuncStudy!$Y$1535</definedName>
    <definedName name="UAcct394So">[6]FuncStudy!$Y$1535</definedName>
    <definedName name="UACCT394SSGCH" localSheetId="1">[5]FuncStudy!$Y$1538</definedName>
    <definedName name="UACCT394SSGCH">[6]FuncStudy!$Y$1538</definedName>
    <definedName name="UACCT394SSGCT" localSheetId="1">[5]FuncStudy!$Y$1539</definedName>
    <definedName name="UACCT394SSGCT">[6]FuncStudy!$Y$1539</definedName>
    <definedName name="UAcct395S" localSheetId="1">[5]FuncStudy!$Y$1543</definedName>
    <definedName name="UAcct395S">[6]FuncStudy!$Y$1543</definedName>
    <definedName name="UAcct395Se" localSheetId="1">[5]FuncStudy!$Y$1547</definedName>
    <definedName name="UAcct395Se">[6]FuncStudy!$Y$1547</definedName>
    <definedName name="UAcct395Sg" localSheetId="1">[5]FuncStudy!$Y$1548</definedName>
    <definedName name="UAcct395Sg">[6]FuncStudy!$Y$1548</definedName>
    <definedName name="UAcct395Sgp" localSheetId="1">[5]FuncStudy!$Y$1544</definedName>
    <definedName name="UAcct395Sgp">[6]FuncStudy!$Y$1544</definedName>
    <definedName name="UAcct395Sgu" localSheetId="1">[5]FuncStudy!$Y$1545</definedName>
    <definedName name="UAcct395Sgu">[6]FuncStudy!$Y$1545</definedName>
    <definedName name="UAcct395So" localSheetId="1">[5]FuncStudy!$Y$1546</definedName>
    <definedName name="UAcct395So">[6]FuncStudy!$Y$1546</definedName>
    <definedName name="UACCT395SSGCH" localSheetId="1">[5]FuncStudy!$Y$1549</definedName>
    <definedName name="UACCT395SSGCH">[6]FuncStudy!$Y$1549</definedName>
    <definedName name="UACCT395SSGCT" localSheetId="1">[5]FuncStudy!$Y$1550</definedName>
    <definedName name="UACCT395SSGCT">[6]FuncStudy!$Y$1550</definedName>
    <definedName name="UAcct396S" localSheetId="1">[5]FuncStudy!$Y$1554</definedName>
    <definedName name="UAcct396S">[6]FuncStudy!$Y$1554</definedName>
    <definedName name="UAcct396Se" localSheetId="1">[5]FuncStudy!$Y$1559</definedName>
    <definedName name="UAcct396Se">[6]FuncStudy!$Y$1559</definedName>
    <definedName name="UAcct396Sg" localSheetId="1">[5]FuncStudy!$Y$1556</definedName>
    <definedName name="UAcct396Sg">[6]FuncStudy!$Y$1556</definedName>
    <definedName name="UAcct396Sgp" localSheetId="1">[5]FuncStudy!$Y$1555</definedName>
    <definedName name="UAcct396Sgp">[6]FuncStudy!$Y$1555</definedName>
    <definedName name="UAcct396Sgu" localSheetId="1">[5]FuncStudy!$Y$1558</definedName>
    <definedName name="UAcct396Sgu">[6]FuncStudy!$Y$1558</definedName>
    <definedName name="UAcct396So" localSheetId="1">[5]FuncStudy!$Y$1557</definedName>
    <definedName name="UAcct396So">[6]FuncStudy!$Y$1557</definedName>
    <definedName name="UACCT396SSGCH" localSheetId="1">[5]FuncStudy!$Y$1561</definedName>
    <definedName name="UACCT396SSGCH">[6]FuncStudy!$Y$1561</definedName>
    <definedName name="UACCT396SSGCT" localSheetId="1">[5]FuncStudy!$Y$1560</definedName>
    <definedName name="UACCT396SSGCT">[6]FuncStudy!$Y$1560</definedName>
    <definedName name="UAcct397Cn" localSheetId="1">[5]FuncStudy!$Y$1569</definedName>
    <definedName name="UAcct397Cn">[6]FuncStudy!$Y$1569</definedName>
    <definedName name="UAcct397S" localSheetId="1">[5]FuncStudy!$Y$1565</definedName>
    <definedName name="UAcct397S">[6]FuncStudy!$Y$1565</definedName>
    <definedName name="UAcct397Se" localSheetId="1">[5]FuncStudy!$Y$1571</definedName>
    <definedName name="UAcct397Se">[6]FuncStudy!$Y$1571</definedName>
    <definedName name="UAcct397Sg" localSheetId="1">[5]FuncStudy!$Y$1570</definedName>
    <definedName name="UAcct397Sg">[6]FuncStudy!$Y$1570</definedName>
    <definedName name="UAcct397Sgp" localSheetId="1">[5]FuncStudy!$Y$1566</definedName>
    <definedName name="UAcct397Sgp">[6]FuncStudy!$Y$1566</definedName>
    <definedName name="UAcct397Sgu" localSheetId="1">[5]FuncStudy!$Y$1567</definedName>
    <definedName name="UAcct397Sgu">[6]FuncStudy!$Y$1567</definedName>
    <definedName name="UAcct397So" localSheetId="1">[5]FuncStudy!$Y$1568</definedName>
    <definedName name="UAcct397So">[6]FuncStudy!$Y$1568</definedName>
    <definedName name="UACCT397SSGCH" localSheetId="1">[5]FuncStudy!$Y$1572</definedName>
    <definedName name="UACCT397SSGCH">[6]FuncStudy!$Y$1572</definedName>
    <definedName name="UACCT397SSGCT" localSheetId="1">[5]FuncStudy!$Y$1573</definedName>
    <definedName name="UACCT397SSGCT">[6]FuncStudy!$Y$1573</definedName>
    <definedName name="UAcct398Cn" localSheetId="1">[5]FuncStudy!$Y$1580</definedName>
    <definedName name="UAcct398Cn">[6]FuncStudy!$Y$1580</definedName>
    <definedName name="UAcct398S" localSheetId="1">[5]FuncStudy!$Y$1577</definedName>
    <definedName name="UAcct398S">[6]FuncStudy!$Y$1577</definedName>
    <definedName name="UAcct398Se" localSheetId="1">[5]FuncStudy!$Y$1582</definedName>
    <definedName name="UAcct398Se">[6]FuncStudy!$Y$1582</definedName>
    <definedName name="UAcct398Sg" localSheetId="1">[5]FuncStudy!$Y$1583</definedName>
    <definedName name="UAcct398Sg">[6]FuncStudy!$Y$1583</definedName>
    <definedName name="UAcct398Sgp" localSheetId="1">[5]FuncStudy!$Y$1578</definedName>
    <definedName name="UAcct398Sgp">[6]FuncStudy!$Y$1578</definedName>
    <definedName name="UAcct398Sgu" localSheetId="1">[5]FuncStudy!$Y$1579</definedName>
    <definedName name="UAcct398Sgu">[6]FuncStudy!$Y$1579</definedName>
    <definedName name="UAcct398So" localSheetId="1">[5]FuncStudy!$Y$1581</definedName>
    <definedName name="UAcct398So">[6]FuncStudy!$Y$1581</definedName>
    <definedName name="UACCT398SSGCT" localSheetId="1">[5]FuncStudy!$Y$1584</definedName>
    <definedName name="UACCT398SSGCT">[6]FuncStudy!$Y$1584</definedName>
    <definedName name="UAcct399" localSheetId="1">[5]FuncStudy!$Y$1591</definedName>
    <definedName name="UAcct399">[6]FuncStudy!$Y$1591</definedName>
    <definedName name="UAcct399G" localSheetId="1">[5]FuncStudy!$Y$1632</definedName>
    <definedName name="UAcct399G">[6]FuncStudy!$Y$1632</definedName>
    <definedName name="UAcct399L" localSheetId="1">[5]FuncStudy!$Y$1595</definedName>
    <definedName name="UAcct399L">[6]FuncStudy!$Y$1595</definedName>
    <definedName name="UAcct399Lrcl" localSheetId="1">[5]FuncStudy!$Y$1597</definedName>
    <definedName name="UAcct399Lrcl">[6]FuncStudy!$Y$1597</definedName>
    <definedName name="UAcct403360" localSheetId="1">[5]FuncStudy!$Y$809</definedName>
    <definedName name="UAcct403360">[6]FuncStudy!$Y$809</definedName>
    <definedName name="UAcct403361" localSheetId="1">[5]FuncStudy!$Y$810</definedName>
    <definedName name="UAcct403361">[6]FuncStudy!$Y$810</definedName>
    <definedName name="UAcct403362" localSheetId="1">[5]FuncStudy!$Y$811</definedName>
    <definedName name="UAcct403362">[6]FuncStudy!$Y$811</definedName>
    <definedName name="UAcct403364" localSheetId="1">[5]FuncStudy!$Y$812</definedName>
    <definedName name="UAcct403364">[6]FuncStudy!$Y$812</definedName>
    <definedName name="UAcct403365" localSheetId="1">[5]FuncStudy!$Y$813</definedName>
    <definedName name="UAcct403365">[6]FuncStudy!$Y$813</definedName>
    <definedName name="UAcct403366" localSheetId="1">[5]FuncStudy!$Y$814</definedName>
    <definedName name="UAcct403366">[6]FuncStudy!$Y$814</definedName>
    <definedName name="UAcct403367" localSheetId="1">[5]FuncStudy!$Y$815</definedName>
    <definedName name="UAcct403367">[6]FuncStudy!$Y$815</definedName>
    <definedName name="UAcct403368" localSheetId="1">[5]FuncStudy!$Y$816</definedName>
    <definedName name="UAcct403368">[6]FuncStudy!$Y$816</definedName>
    <definedName name="UAcct403369" localSheetId="1">[5]FuncStudy!$Y$817</definedName>
    <definedName name="UAcct403369">[6]FuncStudy!$Y$817</definedName>
    <definedName name="UAcct403370" localSheetId="1">[5]FuncStudy!$Y$818</definedName>
    <definedName name="UAcct403370">[6]FuncStudy!$Y$818</definedName>
    <definedName name="UAcct403371" localSheetId="1">[5]FuncStudy!$Y$819</definedName>
    <definedName name="UAcct403371">[6]FuncStudy!$Y$819</definedName>
    <definedName name="UAcct403372" localSheetId="1">[5]FuncStudy!$Y$820</definedName>
    <definedName name="UAcct403372">[6]FuncStudy!$Y$820</definedName>
    <definedName name="UAcct403373" localSheetId="1">[5]FuncStudy!$Y$821</definedName>
    <definedName name="UAcct403373">[6]FuncStudy!$Y$821</definedName>
    <definedName name="UAcct403Ep" localSheetId="1">[5]FuncStudy!$Y$847</definedName>
    <definedName name="UAcct403Ep">[6]FuncStudy!$Y$847</definedName>
    <definedName name="UAcct403Gpcn" localSheetId="1">[5]FuncStudy!$Y$829</definedName>
    <definedName name="UAcct403Gpcn">[6]FuncStudy!$Y$829</definedName>
    <definedName name="UAcct403Gps" localSheetId="1">[5]FuncStudy!$Y$825</definedName>
    <definedName name="UAcct403Gps">[6]FuncStudy!$Y$825</definedName>
    <definedName name="UAcct403Gpseu" localSheetId="1">[5]FuncStudy!$Y$828</definedName>
    <definedName name="UAcct403Gpseu">[6]FuncStudy!$Y$828</definedName>
    <definedName name="UAcct403Gpsg" localSheetId="1">[5]FuncStudy!$Y$830</definedName>
    <definedName name="UAcct403Gpsg">[6]FuncStudy!$Y$830</definedName>
    <definedName name="UAcct403Gpsgp" localSheetId="1">[5]FuncStudy!$Y$826</definedName>
    <definedName name="UAcct403Gpsgp">[6]FuncStudy!$Y$826</definedName>
    <definedName name="UAcct403Gpsgu" localSheetId="1">[5]FuncStudy!$Y$827</definedName>
    <definedName name="UAcct403Gpsgu">[6]FuncStudy!$Y$827</definedName>
    <definedName name="UAcct403Gpso" localSheetId="1">[5]FuncStudy!$Y$831</definedName>
    <definedName name="UAcct403Gpso">[6]FuncStudy!$Y$831</definedName>
    <definedName name="uacct403gpssgch" localSheetId="1">[5]FuncStudy!$Y$833</definedName>
    <definedName name="uacct403gpssgch">[6]FuncStudy!$Y$833</definedName>
    <definedName name="UACCT403GPSSGCT" localSheetId="1">[5]FuncStudy!$Y$832</definedName>
    <definedName name="UACCT403GPSSGCT">[6]FuncStudy!$Y$832</definedName>
    <definedName name="UAcct403Gv0" localSheetId="1">[5]FuncStudy!$Y$838</definedName>
    <definedName name="UAcct403Gv0">[6]FuncStudy!$Y$838</definedName>
    <definedName name="UAcct403Hp" localSheetId="1">[5]FuncStudy!$Y$793</definedName>
    <definedName name="UAcct403Hp">[6]FuncStudy!$Y$793</definedName>
    <definedName name="UAcct403Mp" localSheetId="1">[5]FuncStudy!$Y$842</definedName>
    <definedName name="UAcct403Mp">[6]FuncStudy!$Y$842</definedName>
    <definedName name="UAcct403Np" localSheetId="1">[5]FuncStudy!$Y$788</definedName>
    <definedName name="UAcct403Np">[6]FuncStudy!$Y$788</definedName>
    <definedName name="UAcct403Op" localSheetId="1">[5]FuncStudy!$Y$800</definedName>
    <definedName name="UAcct403Op">[6]FuncStudy!$Y$800</definedName>
    <definedName name="UAcct403Opsgu" localSheetId="1">[5]FuncStudy!$Y$797</definedName>
    <definedName name="UAcct403Opsgu">[6]FuncStudy!$Y$797</definedName>
    <definedName name="uacct403opssgct" localSheetId="1">[5]FuncStudy!$Y$798</definedName>
    <definedName name="uacct403opssgct">[6]FuncStudy!$Y$798</definedName>
    <definedName name="uacct403sgw" localSheetId="1">[5]FuncStudy!$Y$799</definedName>
    <definedName name="uacct403sgw">[6]FuncStudy!$Y$799</definedName>
    <definedName name="uacct403spdgp" localSheetId="1">[5]FuncStudy!$Y$780</definedName>
    <definedName name="uacct403spdgp">[6]FuncStudy!$Y$780</definedName>
    <definedName name="uacct403spdgu" localSheetId="1">[5]FuncStudy!$Y$781</definedName>
    <definedName name="uacct403spdgu">[6]FuncStudy!$Y$781</definedName>
    <definedName name="uacct403spsg" localSheetId="1">[5]FuncStudy!$Y$782</definedName>
    <definedName name="uacct403spsg">[6]FuncStudy!$Y$782</definedName>
    <definedName name="uacct403ssgch" localSheetId="1">[5]FuncStudy!$Y$783</definedName>
    <definedName name="uacct403ssgch">[6]FuncStudy!$Y$783</definedName>
    <definedName name="UAcct403Tp" localSheetId="1">[5]FuncStudy!$Y$806</definedName>
    <definedName name="UAcct403Tp">[6]FuncStudy!$Y$806</definedName>
    <definedName name="UAcct404330" localSheetId="1">[5]FuncStudy!$Y$881</definedName>
    <definedName name="UAcct404330">[6]FuncStudy!$Y$881</definedName>
    <definedName name="UAcct404Clg" localSheetId="1">[5]FuncStudy!$Y$858</definedName>
    <definedName name="UAcct404Clg">[6]FuncStudy!$Y$858</definedName>
    <definedName name="UAcct404Clgsop" localSheetId="1">[5]FuncStudy!$Y$856</definedName>
    <definedName name="UAcct404Clgsop">[6]FuncStudy!$Y$856</definedName>
    <definedName name="UAcct404Clgsou" localSheetId="1">[5]FuncStudy!$Y$854</definedName>
    <definedName name="UAcct404Clgsou">[6]FuncStudy!$Y$854</definedName>
    <definedName name="UAcct404Cls" localSheetId="1">[5]FuncStudy!$Y$862</definedName>
    <definedName name="UAcct404Cls">[6]FuncStudy!$Y$862</definedName>
    <definedName name="UAcct404Ipcn" localSheetId="1">[5]FuncStudy!$Y$868</definedName>
    <definedName name="UAcct404Ipcn">[6]FuncStudy!$Y$868</definedName>
    <definedName name="UACCT404IPDGU" localSheetId="1">[5]FuncStudy!$Y$870</definedName>
    <definedName name="UACCT404IPDGU">[6]FuncStudy!$Y$870</definedName>
    <definedName name="UAcct404Ips" localSheetId="1">[5]FuncStudy!$Y$865</definedName>
    <definedName name="UAcct404Ips">[6]FuncStudy!$Y$865</definedName>
    <definedName name="UAcct404Ipse" localSheetId="1">[5]FuncStudy!$Y$866</definedName>
    <definedName name="UAcct404Ipse">[6]FuncStudy!$Y$866</definedName>
    <definedName name="UACCT404IPSGP" localSheetId="1">[5]FuncStudy!$Y$869</definedName>
    <definedName name="UACCT404IPSGP">[6]FuncStudy!$Y$869</definedName>
    <definedName name="UAcct404Ipso" localSheetId="1">[5]FuncStudy!$Y$867</definedName>
    <definedName name="UAcct404Ipso">[6]FuncStudy!$Y$867</definedName>
    <definedName name="UACCT404IPSSGCH" localSheetId="1">[5]FuncStudy!$Y$871</definedName>
    <definedName name="UACCT404IPSSGCH">[6]FuncStudy!$Y$871</definedName>
    <definedName name="UAcct404O" localSheetId="1">[5]FuncStudy!$Y$876</definedName>
    <definedName name="UAcct404O">[6]FuncStudy!$Y$876</definedName>
    <definedName name="UAcct405" localSheetId="1">[5]FuncStudy!$Y$889</definedName>
    <definedName name="UAcct405">[6]FuncStudy!$Y$889</definedName>
    <definedName name="UAcct406" localSheetId="1">[5]FuncStudy!$Y$895</definedName>
    <definedName name="UAcct406">[6]FuncStudy!$Y$895</definedName>
    <definedName name="UAcct407" localSheetId="1">[5]FuncStudy!$Y$904</definedName>
    <definedName name="UAcct407">[6]FuncStudy!$Y$904</definedName>
    <definedName name="UAcct408" localSheetId="1">[5]FuncStudy!$Y$917</definedName>
    <definedName name="UAcct408">[6]FuncStudy!$Y$917</definedName>
    <definedName name="UAcct408S" localSheetId="1">[5]FuncStudy!$Y$909</definedName>
    <definedName name="UAcct408S">[6]FuncStudy!$Y$909</definedName>
    <definedName name="UAcct40910FITOther" localSheetId="1">[5]FuncStudy!$Y$1136</definedName>
    <definedName name="UAcct40910FITOther">[6]FuncStudy!$Y$1136</definedName>
    <definedName name="UAcct40910FitPMI" localSheetId="1">[5]FuncStudy!$Y$1134</definedName>
    <definedName name="UAcct40910FitPMI">[6]FuncStudy!$Y$1134</definedName>
    <definedName name="UAcct40910FITPTC" localSheetId="1">[5]FuncStudy!$Y$1135</definedName>
    <definedName name="UAcct40910FITPTC">[6]FuncStudy!$Y$1135</definedName>
    <definedName name="UAcct40910FITSitus" localSheetId="1">[5]FuncStudy!$Y$1137</definedName>
    <definedName name="UAcct40910FITSitus">[6]FuncStudy!$Y$1137</definedName>
    <definedName name="UAcct40911Dgu" localSheetId="1">[5]FuncStudy!$Y$1104</definedName>
    <definedName name="UAcct40911Dgu">[6]FuncStudy!$Y$1104</definedName>
    <definedName name="UAcct41010" localSheetId="1">[5]FuncStudy!$Y$978</definedName>
    <definedName name="UAcct41010">[6]FuncStudy!$Y$978</definedName>
    <definedName name="UAcct41020" localSheetId="1">[5]FuncStudy!$Y$993</definedName>
    <definedName name="UAcct41020">[6]FuncStudy!$Y$993</definedName>
    <definedName name="UAcct41111" localSheetId="1">[5]FuncStudy!$Y$1027</definedName>
    <definedName name="UAcct41111">[6]FuncStudy!$Y$1027</definedName>
    <definedName name="UAcct41120" localSheetId="1">[5]FuncStudy!$Y$1012</definedName>
    <definedName name="UAcct41120">[6]FuncStudy!$Y$1012</definedName>
    <definedName name="UAcct41140" localSheetId="1">[5]FuncStudy!$Y$922</definedName>
    <definedName name="UAcct41140">[6]FuncStudy!$Y$922</definedName>
    <definedName name="UAcct41141" localSheetId="1">[5]FuncStudy!$Y$927</definedName>
    <definedName name="UAcct41141">[6]FuncStudy!$Y$927</definedName>
    <definedName name="UAcct41160" localSheetId="1">[5]FuncStudy!$Y$178</definedName>
    <definedName name="UAcct41160">[6]FuncStudy!$Y$178</definedName>
    <definedName name="UAcct41170" localSheetId="1">[5]FuncStudy!$Y$183</definedName>
    <definedName name="UAcct41170">[6]FuncStudy!$Y$183</definedName>
    <definedName name="UAcct4118" localSheetId="1">[5]FuncStudy!$Y$187</definedName>
    <definedName name="UAcct4118">[6]FuncStudy!$Y$187</definedName>
    <definedName name="UAcct41181" localSheetId="1">[5]FuncStudy!$Y$190</definedName>
    <definedName name="UAcct41181">[6]FuncStudy!$Y$190</definedName>
    <definedName name="UAcct4194" localSheetId="1">[5]FuncStudy!$Y$194</definedName>
    <definedName name="UAcct4194">[6]FuncStudy!$Y$194</definedName>
    <definedName name="UAcct419Doth" localSheetId="1">[5]FuncStudy!$Y$958</definedName>
    <definedName name="UAcct419Doth">[6]FuncStudy!$Y$958</definedName>
    <definedName name="UAcct421" localSheetId="1">[5]FuncStudy!$Y$203</definedName>
    <definedName name="UAcct421">[6]FuncStudy!$Y$203</definedName>
    <definedName name="UAcct4311" localSheetId="1">[5]FuncStudy!$Y$210</definedName>
    <definedName name="UAcct4311">[6]FuncStudy!$Y$210</definedName>
    <definedName name="UAcct442Se" localSheetId="1">[5]FuncStudy!$Y$100</definedName>
    <definedName name="UAcct442Se">[6]FuncStudy!$Y$100</definedName>
    <definedName name="UAcct442Sg" localSheetId="1">[5]FuncStudy!$Y$101</definedName>
    <definedName name="UAcct442Sg">[6]FuncStudy!$Y$101</definedName>
    <definedName name="UAcct447" localSheetId="1">[5]FuncStudy!$Y$125</definedName>
    <definedName name="UAcct447">[6]FuncStudy!$Y$125</definedName>
    <definedName name="UAcct447Dgu" localSheetId="1">'[7]Func Study'!#REF!</definedName>
    <definedName name="UAcct447Dgu">'[7]Func Study'!#REF!</definedName>
    <definedName name="UAcct447S" localSheetId="1">[5]FuncStudy!$Y$121</definedName>
    <definedName name="UAcct447S">[6]FuncStudy!$Y$121</definedName>
    <definedName name="UAcct447Se" localSheetId="1">[5]FuncStudy!$Y$124</definedName>
    <definedName name="UAcct447Se">[6]FuncStudy!$Y$124</definedName>
    <definedName name="UAcct448S" localSheetId="1">[5]FuncStudy!$Y$114</definedName>
    <definedName name="UAcct448S">[6]FuncStudy!$Y$114</definedName>
    <definedName name="UAcct448So" localSheetId="1">[5]FuncStudy!$Y$115</definedName>
    <definedName name="UAcct448So">[6]FuncStudy!$Y$115</definedName>
    <definedName name="UAcct449" localSheetId="1">[5]FuncStudy!$Y$130</definedName>
    <definedName name="UAcct449">[6]FuncStudy!$Y$130</definedName>
    <definedName name="UAcct450" localSheetId="1">[5]FuncStudy!$Y$141</definedName>
    <definedName name="UAcct450">[6]FuncStudy!$Y$141</definedName>
    <definedName name="UAcct450S" localSheetId="1">[5]FuncStudy!$Y$139</definedName>
    <definedName name="UAcct450S">[6]FuncStudy!$Y$139</definedName>
    <definedName name="UAcct450So" localSheetId="1">[5]FuncStudy!$Y$140</definedName>
    <definedName name="UAcct450So">[6]FuncStudy!$Y$140</definedName>
    <definedName name="UAcct451S" localSheetId="1">[5]FuncStudy!$Y$144</definedName>
    <definedName name="UAcct451S">[6]FuncStudy!$Y$144</definedName>
    <definedName name="UAcct451Sg" localSheetId="1">[5]FuncStudy!$Y$145</definedName>
    <definedName name="UAcct451Sg">[6]FuncStudy!$Y$145</definedName>
    <definedName name="UAcct451So" localSheetId="1">[5]FuncStudy!$Y$146</definedName>
    <definedName name="UAcct451So">[6]FuncStudy!$Y$146</definedName>
    <definedName name="UAcct453" localSheetId="1">[5]FuncStudy!$Y$151</definedName>
    <definedName name="UAcct453">[6]FuncStudy!$Y$151</definedName>
    <definedName name="UAcct454" localSheetId="1">[5]FuncStudy!$Y$157</definedName>
    <definedName name="UAcct454">[6]FuncStudy!$Y$157</definedName>
    <definedName name="UAcct454S" localSheetId="1">[5]FuncStudy!$Y$154</definedName>
    <definedName name="UAcct454S">[6]FuncStudy!$Y$154</definedName>
    <definedName name="UAcct454Sg" localSheetId="1">[5]FuncStudy!$Y$155</definedName>
    <definedName name="UAcct454Sg">[6]FuncStudy!$Y$155</definedName>
    <definedName name="UAcct454So" localSheetId="1">[5]FuncStudy!$Y$156</definedName>
    <definedName name="UAcct454So">[6]FuncStudy!$Y$156</definedName>
    <definedName name="UAcct456" localSheetId="1">[5]FuncStudy!$Y$165</definedName>
    <definedName name="UAcct456">[6]FuncStudy!$Y$165</definedName>
    <definedName name="UAcct456Cn" localSheetId="1">[5]FuncStudy!$Y$161</definedName>
    <definedName name="UAcct456Cn">[6]FuncStudy!$Y$161</definedName>
    <definedName name="UAcct456S" localSheetId="1">[5]FuncStudy!$Y$160</definedName>
    <definedName name="UAcct456S">[6]FuncStudy!$Y$160</definedName>
    <definedName name="UAcct456Se" localSheetId="1">[5]FuncStudy!$Y$162</definedName>
    <definedName name="UAcct456Se">[6]FuncStudy!$Y$162</definedName>
    <definedName name="UAcct500" localSheetId="1">[5]FuncStudy!$Y$226</definedName>
    <definedName name="UAcct500">[6]FuncStudy!$Y$226</definedName>
    <definedName name="UACCT500SSGCH" localSheetId="1">[5]FuncStudy!$Y$225</definedName>
    <definedName name="UACCT500SSGCH">[6]FuncStudy!$Y$225</definedName>
    <definedName name="UAcct501" localSheetId="1">[5]FuncStudy!$Y$234</definedName>
    <definedName name="UAcct501">[6]FuncStudy!$Y$234</definedName>
    <definedName name="UAcct501Se" localSheetId="1">[5]FuncStudy!$Y$229</definedName>
    <definedName name="UAcct501Se">[6]FuncStudy!$Y$229</definedName>
    <definedName name="UACCT501SENNPC" localSheetId="1">[5]FuncStudy!$Y$230</definedName>
    <definedName name="UACCT501SENNPC">[6]FuncStudy!$Y$230</definedName>
    <definedName name="uacct501ssech" localSheetId="1">[5]FuncStudy!$Y$233</definedName>
    <definedName name="uacct501ssech">[6]FuncStudy!$Y$233</definedName>
    <definedName name="UACCT501SSECHNNPC" localSheetId="1">[5]FuncStudy!$Y$232</definedName>
    <definedName name="UACCT501SSECHNNPC">[6]FuncStudy!$Y$232</definedName>
    <definedName name="uacct501ssect" localSheetId="1">[5]FuncStudy!$Y$231</definedName>
    <definedName name="uacct501ssect">[6]FuncStudy!$Y$231</definedName>
    <definedName name="UAcct502" localSheetId="1">[5]FuncStudy!$Y$239</definedName>
    <definedName name="UAcct502">[6]FuncStudy!$Y$239</definedName>
    <definedName name="uacct502snpps" localSheetId="1">[5]FuncStudy!$Y$237</definedName>
    <definedName name="uacct502snpps">[6]FuncStudy!$Y$237</definedName>
    <definedName name="uacct502ssgch" localSheetId="1">[5]FuncStudy!$Y$238</definedName>
    <definedName name="uacct502ssgch">[6]FuncStudy!$Y$238</definedName>
    <definedName name="UAcct503" localSheetId="1">[5]FuncStudy!$Y$244</definedName>
    <definedName name="UAcct503">[6]FuncStudy!$Y$244</definedName>
    <definedName name="UAcct503Se" localSheetId="1">[5]FuncStudy!$Y$242</definedName>
    <definedName name="UAcct503Se">[6]FuncStudy!$Y$242</definedName>
    <definedName name="UACCT503SENNPC" localSheetId="1">[5]FuncStudy!$Y$243</definedName>
    <definedName name="UACCT503SENNPC">[6]FuncStudy!$Y$243</definedName>
    <definedName name="UAcct505" localSheetId="1">[5]FuncStudy!$Y$249</definedName>
    <definedName name="UAcct505">[6]FuncStudy!$Y$249</definedName>
    <definedName name="uacct505snpps" localSheetId="1">[5]FuncStudy!$Y$247</definedName>
    <definedName name="uacct505snpps">[6]FuncStudy!$Y$247</definedName>
    <definedName name="uacct505ssgch" localSheetId="1">[5]FuncStudy!$Y$248</definedName>
    <definedName name="uacct505ssgch">[6]FuncStudy!$Y$248</definedName>
    <definedName name="UAcct506" localSheetId="1">[5]FuncStudy!$Y$255</definedName>
    <definedName name="UAcct506">[6]FuncStudy!$Y$255</definedName>
    <definedName name="UAcct506Se" localSheetId="1">[5]FuncStudy!$Y$253</definedName>
    <definedName name="UAcct506Se">[6]FuncStudy!$Y$253</definedName>
    <definedName name="uacct506snpps" localSheetId="1">[5]FuncStudy!$Y$252</definedName>
    <definedName name="uacct506snpps">[6]FuncStudy!$Y$252</definedName>
    <definedName name="uacct506ssgch" localSheetId="1">[5]FuncStudy!$Y$254</definedName>
    <definedName name="uacct506ssgch">[6]FuncStudy!$Y$254</definedName>
    <definedName name="UAcct507" localSheetId="1">[5]FuncStudy!$Y$260</definedName>
    <definedName name="UAcct507">[6]FuncStudy!$Y$260</definedName>
    <definedName name="uacct507ssgch" localSheetId="1">[5]FuncStudy!$Y$259</definedName>
    <definedName name="uacct507ssgch">[6]FuncStudy!$Y$259</definedName>
    <definedName name="UAcct510" localSheetId="1">[5]FuncStudy!$Y$265</definedName>
    <definedName name="UAcct510">[6]FuncStudy!$Y$265</definedName>
    <definedName name="uacct510ssgch" localSheetId="1">[5]FuncStudy!$Y$264</definedName>
    <definedName name="uacct510ssgch">[6]FuncStudy!$Y$264</definedName>
    <definedName name="UAcct511" localSheetId="1">[5]FuncStudy!$Y$270</definedName>
    <definedName name="UAcct511">[6]FuncStudy!$Y$270</definedName>
    <definedName name="uacct511ssgch" localSheetId="1">[5]FuncStudy!$Y$269</definedName>
    <definedName name="uacct511ssgch">[6]FuncStudy!$Y$269</definedName>
    <definedName name="UAcct512" localSheetId="1">[5]FuncStudy!$Y$275</definedName>
    <definedName name="UAcct512">[6]FuncStudy!$Y$275</definedName>
    <definedName name="uacct512ssgch" localSheetId="1">[5]FuncStudy!$Y$274</definedName>
    <definedName name="uacct512ssgch">[6]FuncStudy!$Y$274</definedName>
    <definedName name="UAcct513" localSheetId="1">[5]FuncStudy!$Y$280</definedName>
    <definedName name="UAcct513">[6]FuncStudy!$Y$280</definedName>
    <definedName name="uacct513ssgch" localSheetId="1">[5]FuncStudy!$Y$279</definedName>
    <definedName name="uacct513ssgch">[6]FuncStudy!$Y$279</definedName>
    <definedName name="UAcct514" localSheetId="1">[5]FuncStudy!$Y$285</definedName>
    <definedName name="UAcct514">[6]FuncStudy!$Y$285</definedName>
    <definedName name="uacct514ssgch" localSheetId="1">[5]FuncStudy!$Y$284</definedName>
    <definedName name="uacct514ssgch">[6]FuncStudy!$Y$284</definedName>
    <definedName name="UAcct517" localSheetId="1">[5]FuncStudy!$Y$291</definedName>
    <definedName name="UAcct517">[6]FuncStudy!$Y$291</definedName>
    <definedName name="UAcct518" localSheetId="1">[5]FuncStudy!$Y$295</definedName>
    <definedName name="UAcct518">[6]FuncStudy!$Y$295</definedName>
    <definedName name="UAcct519" localSheetId="1">[5]FuncStudy!$Y$300</definedName>
    <definedName name="UAcct519">[6]FuncStudy!$Y$300</definedName>
    <definedName name="UAcct520" localSheetId="1">[5]FuncStudy!$Y$304</definedName>
    <definedName name="UAcct520">[6]FuncStudy!$Y$304</definedName>
    <definedName name="UAcct523" localSheetId="1">[5]FuncStudy!$Y$308</definedName>
    <definedName name="UAcct523">[6]FuncStudy!$Y$308</definedName>
    <definedName name="UAcct524" localSheetId="1">[5]FuncStudy!$Y$312</definedName>
    <definedName name="UAcct524">[6]FuncStudy!$Y$312</definedName>
    <definedName name="UAcct528" localSheetId="1">[5]FuncStudy!$Y$316</definedName>
    <definedName name="UAcct528">[6]FuncStudy!$Y$316</definedName>
    <definedName name="UAcct529" localSheetId="1">[5]FuncStudy!$Y$320</definedName>
    <definedName name="UAcct529">[6]FuncStudy!$Y$320</definedName>
    <definedName name="UAcct530" localSheetId="1">[5]FuncStudy!$Y$324</definedName>
    <definedName name="UAcct530">[6]FuncStudy!$Y$324</definedName>
    <definedName name="UAcct531" localSheetId="1">[5]FuncStudy!$Y$328</definedName>
    <definedName name="UAcct531">[6]FuncStudy!$Y$328</definedName>
    <definedName name="UAcct532" localSheetId="1">[5]FuncStudy!$Y$332</definedName>
    <definedName name="UAcct532">[6]FuncStudy!$Y$332</definedName>
    <definedName name="UAcct535" localSheetId="1">[5]FuncStudy!$Y$339</definedName>
    <definedName name="UAcct535">[6]FuncStudy!$Y$339</definedName>
    <definedName name="UAcct536" localSheetId="1">[5]FuncStudy!$Y$343</definedName>
    <definedName name="UAcct536">[6]FuncStudy!$Y$343</definedName>
    <definedName name="UAcct537" localSheetId="1">[5]FuncStudy!$Y$347</definedName>
    <definedName name="UAcct537">[6]FuncStudy!$Y$347</definedName>
    <definedName name="UAcct538" localSheetId="1">[5]FuncStudy!$Y$351</definedName>
    <definedName name="UAcct538">[6]FuncStudy!$Y$351</definedName>
    <definedName name="UAcct539" localSheetId="1">[5]FuncStudy!$Y$355</definedName>
    <definedName name="UAcct539">[6]FuncStudy!$Y$355</definedName>
    <definedName name="UAcct540" localSheetId="1">[5]FuncStudy!$Y$359</definedName>
    <definedName name="UAcct540">[6]FuncStudy!$Y$359</definedName>
    <definedName name="UAcct541" localSheetId="1">[5]FuncStudy!$Y$363</definedName>
    <definedName name="UAcct541">[6]FuncStudy!$Y$363</definedName>
    <definedName name="UAcct542" localSheetId="1">[5]FuncStudy!$Y$367</definedName>
    <definedName name="UAcct542">[6]FuncStudy!$Y$367</definedName>
    <definedName name="UAcct543" localSheetId="1">[5]FuncStudy!$Y$371</definedName>
    <definedName name="UAcct543">[6]FuncStudy!$Y$371</definedName>
    <definedName name="UAcct544" localSheetId="1">[5]FuncStudy!$Y$375</definedName>
    <definedName name="UAcct544">[6]FuncStudy!$Y$375</definedName>
    <definedName name="UAcct545" localSheetId="1">[5]FuncStudy!$Y$379</definedName>
    <definedName name="UAcct545">[6]FuncStudy!$Y$379</definedName>
    <definedName name="UAcct546" localSheetId="1">[5]FuncStudy!$Y$386</definedName>
    <definedName name="UAcct546">[6]FuncStudy!$Y$386</definedName>
    <definedName name="UAcct547Se" localSheetId="1">[5]FuncStudy!$Y$389</definedName>
    <definedName name="UAcct547Se">[6]FuncStudy!$Y$389</definedName>
    <definedName name="UACCT547SSECT" localSheetId="1">[5]FuncStudy!$Y$390</definedName>
    <definedName name="UACCT547SSECT">[6]FuncStudy!$Y$390</definedName>
    <definedName name="UAcct548" localSheetId="1">[5]FuncStudy!$Y$396</definedName>
    <definedName name="UAcct548">[6]FuncStudy!$Y$396</definedName>
    <definedName name="uacct548ssgct" localSheetId="1">[5]FuncStudy!$Y$395</definedName>
    <definedName name="uacct548ssgct">[6]FuncStudy!$Y$395</definedName>
    <definedName name="UAcct549" localSheetId="1">[5]FuncStudy!$Y$401</definedName>
    <definedName name="UAcct549">[6]FuncStudy!$Y$401</definedName>
    <definedName name="UAcct549sg" localSheetId="1">[5]FuncStudy!$Y$399</definedName>
    <definedName name="UAcct549sg">[6]FuncStudy!$Y$399</definedName>
    <definedName name="uacct550" localSheetId="1">[5]FuncStudy!$Y$407</definedName>
    <definedName name="uacct550">[6]FuncStudy!$Y$407</definedName>
    <definedName name="UACCT550sg" localSheetId="1">[5]FuncStudy!$Y$405</definedName>
    <definedName name="UACCT550sg">[6]FuncStudy!$Y$405</definedName>
    <definedName name="UAcct551" localSheetId="1">[5]FuncStudy!$Y$411</definedName>
    <definedName name="UAcct551">[6]FuncStudy!$Y$411</definedName>
    <definedName name="UAcct552" localSheetId="1">[5]FuncStudy!$Y$416</definedName>
    <definedName name="UAcct552">[6]FuncStudy!$Y$416</definedName>
    <definedName name="UAcct553" localSheetId="1">[5]FuncStudy!$Y$423</definedName>
    <definedName name="UAcct553">[6]FuncStudy!$Y$423</definedName>
    <definedName name="UACCT553SSGCT" localSheetId="1">[5]FuncStudy!$Y$421</definedName>
    <definedName name="UACCT553SSGCT">[6]FuncStudy!$Y$421</definedName>
    <definedName name="UAcct554" localSheetId="1">[5]FuncStudy!$Y$429</definedName>
    <definedName name="UAcct554">[6]FuncStudy!$Y$429</definedName>
    <definedName name="UAcct554SSCT" localSheetId="1">[5]FuncStudy!$Y$427</definedName>
    <definedName name="UAcct554SSCT">[6]FuncStudy!$Y$427</definedName>
    <definedName name="uacct555dgp" localSheetId="1">[5]FuncStudy!$Y$438</definedName>
    <definedName name="uacct555dgp">[6]FuncStudy!$Y$438</definedName>
    <definedName name="UAcct555Dgu" localSheetId="1">[5]FuncStudy!$Y$435</definedName>
    <definedName name="UAcct555Dgu">[6]FuncStudy!$Y$435</definedName>
    <definedName name="UAcct555S" localSheetId="1">[5]FuncStudy!$Y$434</definedName>
    <definedName name="UAcct555S">[6]FuncStudy!$Y$434</definedName>
    <definedName name="UAcct555Se" localSheetId="1">[5]FuncStudy!$Y$436</definedName>
    <definedName name="UAcct555Se">[6]FuncStudy!$Y$436</definedName>
    <definedName name="uacct555ssgp" localSheetId="1">[5]FuncStudy!$Y$437</definedName>
    <definedName name="uacct555ssgp">[6]FuncStudy!$Y$437</definedName>
    <definedName name="UAcct556" localSheetId="1">[5]FuncStudy!$Y$443</definedName>
    <definedName name="UAcct556">[6]FuncStudy!$Y$443</definedName>
    <definedName name="UAcct557" localSheetId="1">[5]FuncStudy!$Y$452</definedName>
    <definedName name="UAcct557">[6]FuncStudy!$Y$452</definedName>
    <definedName name="UACCT557SSGCT" localSheetId="1">[5]FuncStudy!$Y$450</definedName>
    <definedName name="UACCT557SSGCT">[6]FuncStudy!$Y$450</definedName>
    <definedName name="UAcct560" localSheetId="1">[5]FuncStudy!$Y$477</definedName>
    <definedName name="UAcct560">[6]FuncStudy!$Y$477</definedName>
    <definedName name="UAcct561" localSheetId="1">[5]FuncStudy!$Y$481</definedName>
    <definedName name="UAcct561">[6]FuncStudy!$Y$481</definedName>
    <definedName name="UAcct562" localSheetId="1">[5]FuncStudy!$Y$485</definedName>
    <definedName name="UAcct562">[6]FuncStudy!$Y$485</definedName>
    <definedName name="UAcct563" localSheetId="1">[5]FuncStudy!$Y$489</definedName>
    <definedName name="UAcct563">[6]FuncStudy!$Y$489</definedName>
    <definedName name="UAcct564" localSheetId="1">[5]FuncStudy!$Y$493</definedName>
    <definedName name="UAcct564">[6]FuncStudy!$Y$493</definedName>
    <definedName name="UAcct565" localSheetId="1">[5]FuncStudy!$Y$498</definedName>
    <definedName name="UAcct565">[6]FuncStudy!$Y$498</definedName>
    <definedName name="UAcct565Se" localSheetId="1">[5]FuncStudy!$Y$497</definedName>
    <definedName name="UAcct565Se">[6]FuncStudy!$Y$497</definedName>
    <definedName name="UAcct566" localSheetId="1">[5]FuncStudy!$Y$502</definedName>
    <definedName name="UAcct566">[6]FuncStudy!$Y$502</definedName>
    <definedName name="UAcct567" localSheetId="1">[5]FuncStudy!$Y$506</definedName>
    <definedName name="UAcct567">[6]FuncStudy!$Y$506</definedName>
    <definedName name="UAcct568" localSheetId="1">[5]FuncStudy!$Y$510</definedName>
    <definedName name="UAcct568">[6]FuncStudy!$Y$510</definedName>
    <definedName name="UAcct569" localSheetId="1">[5]FuncStudy!$Y$514</definedName>
    <definedName name="UAcct569">[6]FuncStudy!$Y$514</definedName>
    <definedName name="UAcct570" localSheetId="1">[5]FuncStudy!$Y$518</definedName>
    <definedName name="UAcct570">[6]FuncStudy!$Y$518</definedName>
    <definedName name="UAcct571" localSheetId="1">[5]FuncStudy!$Y$522</definedName>
    <definedName name="UAcct571">[6]FuncStudy!$Y$522</definedName>
    <definedName name="UAcct572" localSheetId="1">[5]FuncStudy!$Y$526</definedName>
    <definedName name="UAcct572">[6]FuncStudy!$Y$526</definedName>
    <definedName name="UAcct573" localSheetId="1">[5]FuncStudy!$Y$530</definedName>
    <definedName name="UAcct573">[6]FuncStudy!$Y$530</definedName>
    <definedName name="UAcct580" localSheetId="1">[5]FuncStudy!$Y$537</definedName>
    <definedName name="UAcct580">[6]FuncStudy!$Y$537</definedName>
    <definedName name="UAcct581" localSheetId="1">[5]FuncStudy!$Y$542</definedName>
    <definedName name="UAcct581">[6]FuncStudy!$Y$542</definedName>
    <definedName name="UAcct582" localSheetId="1">[5]FuncStudy!$Y$547</definedName>
    <definedName name="UAcct582">[6]FuncStudy!$Y$547</definedName>
    <definedName name="UAcct583" localSheetId="1">[5]FuncStudy!$Y$552</definedName>
    <definedName name="UAcct583">[6]FuncStudy!$Y$552</definedName>
    <definedName name="UAcct584" localSheetId="1">[5]FuncStudy!$Y$557</definedName>
    <definedName name="UAcct584">[6]FuncStudy!$Y$557</definedName>
    <definedName name="UAcct585" localSheetId="1">[5]FuncStudy!$Y$562</definedName>
    <definedName name="UAcct585">[6]FuncStudy!$Y$562</definedName>
    <definedName name="UAcct586" localSheetId="1">[5]FuncStudy!$Y$567</definedName>
    <definedName name="UAcct586">[6]FuncStudy!$Y$567</definedName>
    <definedName name="UAcct587" localSheetId="1">[5]FuncStudy!$Y$572</definedName>
    <definedName name="UAcct587">[6]FuncStudy!$Y$572</definedName>
    <definedName name="UAcct588" localSheetId="1">[5]FuncStudy!$Y$577</definedName>
    <definedName name="UAcct588">[6]FuncStudy!$Y$577</definedName>
    <definedName name="UAcct589" localSheetId="1">[5]FuncStudy!$Y$582</definedName>
    <definedName name="UAcct589">[6]FuncStudy!$Y$582</definedName>
    <definedName name="UAcct590" localSheetId="1">[5]FuncStudy!$Y$587</definedName>
    <definedName name="UAcct590">[6]FuncStudy!$Y$587</definedName>
    <definedName name="UAcct591" localSheetId="1">[5]FuncStudy!$Y$592</definedName>
    <definedName name="UAcct591">[6]FuncStudy!$Y$592</definedName>
    <definedName name="UAcct592" localSheetId="1">[5]FuncStudy!$Y$597</definedName>
    <definedName name="UAcct592">[6]FuncStudy!$Y$597</definedName>
    <definedName name="UAcct593" localSheetId="1">[5]FuncStudy!$Y$602</definedName>
    <definedName name="UAcct593">[6]FuncStudy!$Y$602</definedName>
    <definedName name="UAcct594" localSheetId="1">[5]FuncStudy!$Y$607</definedName>
    <definedName name="UAcct594">[6]FuncStudy!$Y$607</definedName>
    <definedName name="UAcct595" localSheetId="1">[5]FuncStudy!$Y$612</definedName>
    <definedName name="UAcct595">[6]FuncStudy!$Y$612</definedName>
    <definedName name="UAcct596" localSheetId="1">[5]FuncStudy!$Y$617</definedName>
    <definedName name="UAcct596">[6]FuncStudy!$Y$617</definedName>
    <definedName name="UAcct597" localSheetId="1">[5]FuncStudy!$Y$622</definedName>
    <definedName name="UAcct597">[6]FuncStudy!$Y$622</definedName>
    <definedName name="UAcct598" localSheetId="1">[5]FuncStudy!$Y$627</definedName>
    <definedName name="UAcct598">[6]FuncStudy!$Y$627</definedName>
    <definedName name="UAcct901" localSheetId="1">[5]FuncStudy!$Y$634</definedName>
    <definedName name="UAcct901">[6]FuncStudy!$Y$634</definedName>
    <definedName name="UAcct902" localSheetId="1">[5]FuncStudy!$Y$639</definedName>
    <definedName name="UAcct902">[6]FuncStudy!$Y$639</definedName>
    <definedName name="UAcct903" localSheetId="1">[5]FuncStudy!$Y$644</definedName>
    <definedName name="UAcct903">[6]FuncStudy!$Y$644</definedName>
    <definedName name="UAcct904" localSheetId="1">[5]FuncStudy!$Y$650</definedName>
    <definedName name="UAcct904">[6]FuncStudy!$Y$650</definedName>
    <definedName name="UAcct905" localSheetId="1">[5]FuncStudy!$Y$655</definedName>
    <definedName name="UAcct905">[6]FuncStudy!$Y$655</definedName>
    <definedName name="UAcct907" localSheetId="1">[5]FuncStudy!$Y$662</definedName>
    <definedName name="UAcct907">[6]FuncStudy!$Y$662</definedName>
    <definedName name="UAcct908" localSheetId="1">[5]FuncStudy!$Y$667</definedName>
    <definedName name="UAcct908">[6]FuncStudy!$Y$667</definedName>
    <definedName name="UAcct909" localSheetId="1">[5]FuncStudy!$Y$672</definedName>
    <definedName name="UAcct909">[6]FuncStudy!$Y$672</definedName>
    <definedName name="UAcct910" localSheetId="1">[5]FuncStudy!$Y$677</definedName>
    <definedName name="UAcct910">[6]FuncStudy!$Y$677</definedName>
    <definedName name="UAcct911" localSheetId="1">[5]FuncStudy!$Y$684</definedName>
    <definedName name="UAcct911">[6]FuncStudy!$Y$684</definedName>
    <definedName name="UAcct912" localSheetId="1">[5]FuncStudy!$Y$689</definedName>
    <definedName name="UAcct912">[6]FuncStudy!$Y$689</definedName>
    <definedName name="UAcct913" localSheetId="1">[5]FuncStudy!$Y$694</definedName>
    <definedName name="UAcct913">[6]FuncStudy!$Y$694</definedName>
    <definedName name="UAcct916" localSheetId="1">[5]FuncStudy!$Y$699</definedName>
    <definedName name="UAcct916">[6]FuncStudy!$Y$699</definedName>
    <definedName name="UAcct920" localSheetId="1">[5]FuncStudy!$Y$708</definedName>
    <definedName name="UAcct920">[6]FuncStudy!$Y$708</definedName>
    <definedName name="UAcct920Cn" localSheetId="1">[5]FuncStudy!$Y$706</definedName>
    <definedName name="UAcct920Cn">[6]FuncStudy!$Y$706</definedName>
    <definedName name="UAcct921" localSheetId="1">[5]FuncStudy!$Y$714</definedName>
    <definedName name="UAcct921">[6]FuncStudy!$Y$714</definedName>
    <definedName name="UAcct921Cn" localSheetId="1">[5]FuncStudy!$Y$712</definedName>
    <definedName name="UAcct921Cn">[6]FuncStudy!$Y$712</definedName>
    <definedName name="UAcct923" localSheetId="1">[5]FuncStudy!$Y$720</definedName>
    <definedName name="UAcct923">[6]FuncStudy!$Y$720</definedName>
    <definedName name="UAcct923Cn" localSheetId="1">[5]FuncStudy!$Y$718</definedName>
    <definedName name="UAcct923Cn">[6]FuncStudy!$Y$718</definedName>
    <definedName name="UAcct924S" localSheetId="1">[5]FuncStudy!$Y$723</definedName>
    <definedName name="UAcct924S">[6]FuncStudy!$Y$723</definedName>
    <definedName name="UACCT924SG" localSheetId="1">[5]FuncStudy!$Y$724</definedName>
    <definedName name="UACCT924SG">[6]FuncStudy!$Y$724</definedName>
    <definedName name="UAcct924SO" localSheetId="1">[5]FuncStudy!$Y$725</definedName>
    <definedName name="UAcct924SO">[6]FuncStudy!$Y$725</definedName>
    <definedName name="UAcct925" localSheetId="1">[5]FuncStudy!$Y$730</definedName>
    <definedName name="UAcct925">[6]FuncStudy!$Y$730</definedName>
    <definedName name="UAcct926" localSheetId="1">[5]FuncStudy!$Y$736</definedName>
    <definedName name="UAcct926">[6]FuncStudy!$Y$736</definedName>
    <definedName name="UAcct927" localSheetId="1">[5]FuncStudy!$Y$741</definedName>
    <definedName name="UAcct927">[6]FuncStudy!$Y$741</definedName>
    <definedName name="UAcct928" localSheetId="1">[5]FuncStudy!$Y$748</definedName>
    <definedName name="UAcct928">[6]FuncStudy!$Y$748</definedName>
    <definedName name="UAcct928RE" localSheetId="1">[5]FuncStudy!$Y$750</definedName>
    <definedName name="UAcct928RE">[6]FuncStudy!$Y$750</definedName>
    <definedName name="UAcct929" localSheetId="1">[5]FuncStudy!$Y$755</definedName>
    <definedName name="UAcct929">[6]FuncStudy!$Y$755</definedName>
    <definedName name="UACCT930cn" localSheetId="1">[5]FuncStudy!$Y$759</definedName>
    <definedName name="UACCT930cn">[6]FuncStudy!$Y$759</definedName>
    <definedName name="UAcct930S" localSheetId="1">[5]FuncStudy!$Y$758</definedName>
    <definedName name="UAcct930S">[6]FuncStudy!$Y$758</definedName>
    <definedName name="UAcct930So" localSheetId="1">[5]FuncStudy!$Y$760</definedName>
    <definedName name="UAcct930So">[6]FuncStudy!$Y$760</definedName>
    <definedName name="UAcct931" localSheetId="1">[5]FuncStudy!$Y$766</definedName>
    <definedName name="UAcct931">[6]FuncStudy!$Y$766</definedName>
    <definedName name="UAcct935" localSheetId="1">[5]FuncStudy!$Y$772</definedName>
    <definedName name="UAcct935">[6]FuncStudy!$Y$772</definedName>
    <definedName name="UAcctAGA" localSheetId="1">[5]FuncStudy!$Y$133</definedName>
    <definedName name="UAcctAGA">[6]FuncStudy!$Y$133</definedName>
    <definedName name="UAcctd00" localSheetId="1">[5]FuncStudy!$Y$1472</definedName>
    <definedName name="UAcctd00">[6]FuncStudy!$Y$1472</definedName>
    <definedName name="UAcctdfad" localSheetId="1">[5]FuncStudy!$Y$215</definedName>
    <definedName name="UAcctdfad">[6]FuncStudy!$Y$215</definedName>
    <definedName name="UAcctdfap" localSheetId="1">[5]FuncStudy!$Y$213</definedName>
    <definedName name="UAcctdfap">[6]FuncStudy!$Y$213</definedName>
    <definedName name="UAcctdfat" localSheetId="1">[5]FuncStudy!$Y$214</definedName>
    <definedName name="UAcctdfat">[6]FuncStudy!$Y$214</definedName>
    <definedName name="UAcctds0" localSheetId="1">[5]FuncStudy!$Y$1476</definedName>
    <definedName name="UAcctds0">[6]FuncStudy!$Y$1476</definedName>
    <definedName name="UAcctfit" localSheetId="1">[5]FuncStudy!$Y$1143</definedName>
    <definedName name="UAcctfit">[6]FuncStudy!$Y$1143</definedName>
    <definedName name="UAcctg00" localSheetId="1">[5]FuncStudy!$Y$1624</definedName>
    <definedName name="UAcctg00">[6]FuncStudy!$Y$1624</definedName>
    <definedName name="UAccth00" localSheetId="1">[5]FuncStudy!$Y$1258</definedName>
    <definedName name="UAccth00">[6]FuncStudy!$Y$1258</definedName>
    <definedName name="UAccti00" localSheetId="1">[5]FuncStudy!$Y$1666</definedName>
    <definedName name="UAccti00">[6]FuncStudy!$Y$1666</definedName>
    <definedName name="UAcctn00" localSheetId="1">[5]FuncStudy!$Y$1214</definedName>
    <definedName name="UAcctn00">[6]FuncStudy!$Y$1214</definedName>
    <definedName name="UAccto00" localSheetId="1">[5]FuncStudy!$Y$1309</definedName>
    <definedName name="UAccto00">[6]FuncStudy!$Y$1309</definedName>
    <definedName name="UAcctowc" localSheetId="1">[5]FuncStudy!$Y$1811</definedName>
    <definedName name="UAcctowc">[6]FuncStudy!$Y$1811</definedName>
    <definedName name="uacctowcssech" localSheetId="1">[5]FuncStudy!$Y$1810</definedName>
    <definedName name="uacctowcssech">[6]FuncStudy!$Y$1810</definedName>
    <definedName name="UAccts00" localSheetId="1">[5]FuncStudy!$Y$1182</definedName>
    <definedName name="UAccts00">[6]FuncStudy!$Y$1182</definedName>
    <definedName name="UAcctSchM" localSheetId="1">[5]FuncStudy!$Y$1121</definedName>
    <definedName name="UAcctSchM">[6]FuncStudy!$Y$1121</definedName>
    <definedName name="UAcctt00" localSheetId="1">[5]FuncStudy!$Y$1377</definedName>
    <definedName name="UAcctt00">[6]FuncStudy!$Y$1377</definedName>
    <definedName name="UACT553SGW" localSheetId="1">[5]FuncStudy!$Y$422</definedName>
    <definedName name="UACT553SGW">[6]FuncStudy!$Y$422</definedName>
    <definedName name="UNBILREV" localSheetId="1">#REF!</definedName>
    <definedName name="UNBILREV">#REF!</definedName>
    <definedName name="UncollectibleAccounts">[12]Variables!$D$25</definedName>
    <definedName name="USBR" localSheetId="1">#REF!</definedName>
    <definedName name="USBR">#REF!</definedName>
    <definedName name="USCHMAFS" localSheetId="1">[5]FuncStudy!$Y$1032</definedName>
    <definedName name="USCHMAFS">[6]FuncStudy!$Y$1032</definedName>
    <definedName name="USCHMAFSE" localSheetId="1">[5]FuncStudy!$Y$1035</definedName>
    <definedName name="USCHMAFSE">[6]FuncStudy!$Y$1035</definedName>
    <definedName name="USCHMAFSG" localSheetId="1">[5]FuncStudy!$Y$1037</definedName>
    <definedName name="USCHMAFSG">[6]FuncStudy!$Y$1037</definedName>
    <definedName name="USCHMAFSNP" localSheetId="1">[5]FuncStudy!$Y$1033</definedName>
    <definedName name="USCHMAFSNP">[6]FuncStudy!$Y$1033</definedName>
    <definedName name="USCHMAFSO" localSheetId="1">[5]FuncStudy!$Y$1034</definedName>
    <definedName name="USCHMAFSO">[6]FuncStudy!$Y$1034</definedName>
    <definedName name="USCHMAFTROJP" localSheetId="1">[5]FuncStudy!$Y$1036</definedName>
    <definedName name="USCHMAFTROJP">[6]FuncStudy!$Y$1036</definedName>
    <definedName name="USCHMAPBADDEBT" localSheetId="1">[5]FuncStudy!$Y$1046</definedName>
    <definedName name="USCHMAPBADDEBT">[6]FuncStudy!$Y$1046</definedName>
    <definedName name="USCHMAPS" localSheetId="1">[5]FuncStudy!$Y$1041</definedName>
    <definedName name="USCHMAPS">[6]FuncStudy!$Y$1041</definedName>
    <definedName name="USCHMAPSE" localSheetId="1">[5]FuncStudy!$Y$1042</definedName>
    <definedName name="USCHMAPSE">[6]FuncStudy!$Y$1042</definedName>
    <definedName name="USCHMAPSG" localSheetId="1">[5]FuncStudy!$Y$1045</definedName>
    <definedName name="USCHMAPSG">[6]FuncStudy!$Y$1045</definedName>
    <definedName name="USCHMAPSNP" localSheetId="1">[5]FuncStudy!$Y$1043</definedName>
    <definedName name="USCHMAPSNP">[6]FuncStudy!$Y$1043</definedName>
    <definedName name="USCHMAPSO" localSheetId="1">[5]FuncStudy!$Y$1044</definedName>
    <definedName name="USCHMAPSO">[6]FuncStudy!$Y$1044</definedName>
    <definedName name="USCHMATBADDEBT" localSheetId="1">[5]FuncStudy!$Y$1061</definedName>
    <definedName name="USCHMATBADDEBT">[6]FuncStudy!$Y$1061</definedName>
    <definedName name="USCHMATCIAC" localSheetId="1">[5]FuncStudy!$Y$1052</definedName>
    <definedName name="USCHMATCIAC">[6]FuncStudy!$Y$1052</definedName>
    <definedName name="USCHMATGPS" localSheetId="1">[5]FuncStudy!$Y$1058</definedName>
    <definedName name="USCHMATGPS">[6]FuncStudy!$Y$1058</definedName>
    <definedName name="USCHMATS" localSheetId="1">[5]FuncStudy!$Y$1050</definedName>
    <definedName name="USCHMATS">[6]FuncStudy!$Y$1050</definedName>
    <definedName name="USCHMATSCHMDEXP" localSheetId="1">[5]FuncStudy!$Y$1063</definedName>
    <definedName name="USCHMATSCHMDEXP">[6]FuncStudy!$Y$1063</definedName>
    <definedName name="USCHMATSE" localSheetId="1">[5]FuncStudy!$Y$1056</definedName>
    <definedName name="USCHMATSE">[6]FuncStudy!$Y$1056</definedName>
    <definedName name="USCHMATSG" localSheetId="1">[5]FuncStudy!$Y$1055</definedName>
    <definedName name="USCHMATSG">[6]FuncStudy!$Y$1055</definedName>
    <definedName name="USCHMATSG2" localSheetId="1">[5]FuncStudy!$Y$1057</definedName>
    <definedName name="USCHMATSG2">[6]FuncStudy!$Y$1057</definedName>
    <definedName name="USCHMATSGCT" localSheetId="1">[5]FuncStudy!$Y$1051</definedName>
    <definedName name="USCHMATSGCT">[6]FuncStudy!$Y$1051</definedName>
    <definedName name="USCHMATSNP" localSheetId="1">[5]FuncStudy!$Y$1053</definedName>
    <definedName name="USCHMATSNP">[6]FuncStudy!$Y$1053</definedName>
    <definedName name="USCHMATSNPD" localSheetId="1">[5]FuncStudy!$Y$1060</definedName>
    <definedName name="USCHMATSNPD">[6]FuncStudy!$Y$1060</definedName>
    <definedName name="USCHMATSO" localSheetId="1">[5]FuncStudy!$Y$1059</definedName>
    <definedName name="USCHMATSO">[6]FuncStudy!$Y$1059</definedName>
    <definedName name="USCHMATTAXDEPR" localSheetId="1">[5]FuncStudy!$Y$1062</definedName>
    <definedName name="USCHMATTAXDEPR">[6]FuncStudy!$Y$1062</definedName>
    <definedName name="USCHMATTROJD" localSheetId="1">[5]FuncStudy!$Y$1054</definedName>
    <definedName name="USCHMATTROJD">[6]FuncStudy!$Y$1054</definedName>
    <definedName name="USCHMDFDGP" localSheetId="1">[5]FuncStudy!$Y$1070</definedName>
    <definedName name="USCHMDFDGP">[6]FuncStudy!$Y$1070</definedName>
    <definedName name="USCHMDFDGU" localSheetId="1">[5]FuncStudy!$Y$1071</definedName>
    <definedName name="USCHMDFDGU">[6]FuncStudy!$Y$1071</definedName>
    <definedName name="USCHMDFS" localSheetId="1">[5]FuncStudy!$Y$1069</definedName>
    <definedName name="USCHMDFS">[6]FuncStudy!$Y$1069</definedName>
    <definedName name="USCHMDPIBT" localSheetId="1">[5]FuncStudy!$Y$1077</definedName>
    <definedName name="USCHMDPIBT">[6]FuncStudy!$Y$1077</definedName>
    <definedName name="USCHMDPS" localSheetId="1">[5]FuncStudy!$Y$1074</definedName>
    <definedName name="USCHMDPS">[6]FuncStudy!$Y$1074</definedName>
    <definedName name="USCHMDPSE" localSheetId="1">[5]FuncStudy!$Y$1075</definedName>
    <definedName name="USCHMDPSE">[6]FuncStudy!$Y$1075</definedName>
    <definedName name="USCHMDPSG" localSheetId="1">[5]FuncStudy!$Y$1078</definedName>
    <definedName name="USCHMDPSG">[6]FuncStudy!$Y$1078</definedName>
    <definedName name="USCHMDPSNP" localSheetId="1">[5]FuncStudy!$Y$1076</definedName>
    <definedName name="USCHMDPSNP">[6]FuncStudy!$Y$1076</definedName>
    <definedName name="USCHMDPSO" localSheetId="1">[5]FuncStudy!$Y$1079</definedName>
    <definedName name="USCHMDPSO">[6]FuncStudy!$Y$1079</definedName>
    <definedName name="USCHMDTBADDEBT" localSheetId="1">[5]FuncStudy!$Y$1084</definedName>
    <definedName name="USCHMDTBADDEBT">[6]FuncStudy!$Y$1084</definedName>
    <definedName name="USCHMDTCN" localSheetId="1">[5]FuncStudy!$Y$1086</definedName>
    <definedName name="USCHMDTCN">[6]FuncStudy!$Y$1086</definedName>
    <definedName name="USCHMDTDGP" localSheetId="1">[5]FuncStudy!$Y$1088</definedName>
    <definedName name="USCHMDTDGP">[6]FuncStudy!$Y$1088</definedName>
    <definedName name="USCHMDTGPS" localSheetId="1">[5]FuncStudy!$Y$1091</definedName>
    <definedName name="USCHMDTGPS">[6]FuncStudy!$Y$1091</definedName>
    <definedName name="USCHMDTS" localSheetId="1">[5]FuncStudy!$Y$1083</definedName>
    <definedName name="USCHMDTS">[6]FuncStudy!$Y$1083</definedName>
    <definedName name="USCHMDTSE" localSheetId="1">[5]FuncStudy!$Y$1089</definedName>
    <definedName name="USCHMDTSE">[6]FuncStudy!$Y$1089</definedName>
    <definedName name="USCHMDTSG" localSheetId="1">[5]FuncStudy!$Y$1090</definedName>
    <definedName name="USCHMDTSG">[6]FuncStudy!$Y$1090</definedName>
    <definedName name="USCHMDTSNP" localSheetId="1">[5]FuncStudy!$Y$1085</definedName>
    <definedName name="USCHMDTSNP">[6]FuncStudy!$Y$1085</definedName>
    <definedName name="USCHMDTSNPD" localSheetId="1">[5]FuncStudy!$Y$1094</definedName>
    <definedName name="USCHMDTSNPD">[6]FuncStudy!$Y$1094</definedName>
    <definedName name="USCHMDTSO" localSheetId="1">[5]FuncStudy!$Y$1092</definedName>
    <definedName name="USCHMDTSO">[6]FuncStudy!$Y$1092</definedName>
    <definedName name="USCHMDTTAXDEPR" localSheetId="1">[5]FuncStudy!$Y$1093</definedName>
    <definedName name="USCHMDTTAXDEPR">[6]FuncStudy!$Y$1093</definedName>
    <definedName name="USCHMDTTROJD" localSheetId="1">[5]FuncStudy!$Y$1087</definedName>
    <definedName name="USCHMDTTROJD">[6]FuncStudy!$Y$1087</definedName>
    <definedName name="UT_305A_FY_2002" localSheetId="1">#REF!</definedName>
    <definedName name="UT_305A_FY_2002">#REF!</definedName>
    <definedName name="UT_RVN_0302" localSheetId="1">#REF!</definedName>
    <definedName name="UT_RVN_0302">#REF!</definedName>
    <definedName name="UtGrossReceipts">[12]Variables!$D$29</definedName>
    <definedName name="ValidAccount">[8]Variables!$AK$43:$AK$369</definedName>
    <definedName name="VAR" localSheetId="1">[18]Backup!#REF!</definedName>
    <definedName name="VAR">[18]Backup!#REF!</definedName>
    <definedName name="VARIABLE" localSheetId="1">[17]Summary!#REF!</definedName>
    <definedName name="VARIABLE">[17]Summary!#REF!</definedName>
    <definedName name="VOUCHER" localSheetId="1">#REF!</definedName>
    <definedName name="VOUCHER">#REF!</definedName>
    <definedName name="w" localSheetId="1" hidden="1">[29]Inputs!#REF!</definedName>
    <definedName name="w" localSheetId="2" hidden="1">[29]Inputs!#REF!</definedName>
    <definedName name="w" hidden="1">[29]Inputs!#REF!</definedName>
    <definedName name="WaRevenueTax">[12]Variables!$D$27</definedName>
    <definedName name="WEATHER" localSheetId="1">#REF!</definedName>
    <definedName name="WEATHER">#REF!</definedName>
    <definedName name="WEATHRNORM" localSheetId="1">#REF!</definedName>
    <definedName name="WEATHRNORM">#REF!</definedName>
    <definedName name="WIDTH" localSheetId="1">#REF!</definedName>
    <definedName name="WIDTH">#REF!</definedName>
    <definedName name="WinterPeak">'[30]Load Data'!$D$9:$H$12,'[30]Load Data'!$D$20:$H$22</definedName>
    <definedName name="WN" localSheetId="1">#REF!</definedName>
    <definedName name="WN">#REF!</definedName>
    <definedName name="WORK1" localSheetId="1">#REF!</definedName>
    <definedName name="WORK1">#REF!</definedName>
    <definedName name="WORK2" localSheetId="1">#REF!</definedName>
    <definedName name="WORK2">#REF!</definedName>
    <definedName name="WORK3" localSheetId="1">#REF!</definedName>
    <definedName name="WORK3">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'[31]Weather Present'!$K$7</definedName>
    <definedName name="y" hidden="1">'[3]DSM Output'!$B$21:$B$23</definedName>
    <definedName name="Year" localSheetId="1">#REF!</definedName>
    <definedName name="Year">#REF!</definedName>
    <definedName name="YEFactors">[8]Factors!$S$3:$AG$99</definedName>
    <definedName name="z" hidden="1">'[3]DSM Output'!$G$21:$G$23</definedName>
    <definedName name="Z_01844156_6462_4A28_9785_1A86F4D0C834_.wvu.PrintTitles" localSheetId="1" hidden="1">#REF!</definedName>
    <definedName name="Z_01844156_6462_4A28_9785_1A86F4D0C834_.wvu.PrintTitles" localSheetId="2" hidden="1">#REF!</definedName>
    <definedName name="Z_01844156_6462_4A28_9785_1A86F4D0C834_.wvu.PrintTitles" hidden="1">#REF!</definedName>
    <definedName name="ZA" localSheetId="1">'[32] annual balance '!#REF!</definedName>
    <definedName name="ZA">'[32] annual balance '!#REF!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1" i="3" l="1"/>
  <c r="L163" i="1"/>
  <c r="L162" i="1"/>
  <c r="J156" i="3"/>
  <c r="I156" i="3"/>
  <c r="H156" i="3"/>
  <c r="G156" i="3"/>
  <c r="J155" i="3"/>
  <c r="I155" i="3"/>
  <c r="H155" i="3"/>
  <c r="G155" i="3"/>
  <c r="E156" i="3"/>
  <c r="D156" i="3"/>
  <c r="E155" i="3"/>
  <c r="D155" i="3"/>
  <c r="J152" i="3"/>
  <c r="I152" i="3"/>
  <c r="H152" i="3"/>
  <c r="G152" i="3"/>
  <c r="J151" i="3"/>
  <c r="I151" i="3"/>
  <c r="H151" i="3"/>
  <c r="G151" i="3"/>
  <c r="J150" i="3"/>
  <c r="I150" i="3"/>
  <c r="H150" i="3"/>
  <c r="G150" i="3"/>
  <c r="K150" i="3" s="1"/>
  <c r="J149" i="3"/>
  <c r="I149" i="3"/>
  <c r="H149" i="3"/>
  <c r="G149" i="3"/>
  <c r="J148" i="3"/>
  <c r="I148" i="3"/>
  <c r="H148" i="3"/>
  <c r="G148" i="3"/>
  <c r="J147" i="3"/>
  <c r="J153" i="3" s="1"/>
  <c r="I147" i="3"/>
  <c r="H147" i="3"/>
  <c r="G147" i="3"/>
  <c r="E152" i="3"/>
  <c r="F152" i="3" s="1"/>
  <c r="D152" i="3"/>
  <c r="E151" i="3"/>
  <c r="D151" i="3"/>
  <c r="E150" i="3"/>
  <c r="D150" i="3"/>
  <c r="E149" i="3"/>
  <c r="D149" i="3"/>
  <c r="E148" i="3"/>
  <c r="D148" i="3"/>
  <c r="E147" i="3"/>
  <c r="D147" i="3"/>
  <c r="J144" i="3"/>
  <c r="I144" i="3"/>
  <c r="H144" i="3"/>
  <c r="G144" i="3"/>
  <c r="J143" i="3"/>
  <c r="J145" i="3" s="1"/>
  <c r="J157" i="3" s="1"/>
  <c r="I143" i="3"/>
  <c r="H143" i="3"/>
  <c r="H145" i="3" s="1"/>
  <c r="G143" i="3"/>
  <c r="K143" i="3" s="1"/>
  <c r="E144" i="3"/>
  <c r="D144" i="3"/>
  <c r="E143" i="3"/>
  <c r="D143" i="3"/>
  <c r="D145" i="3" s="1"/>
  <c r="J139" i="3"/>
  <c r="I139" i="3"/>
  <c r="H139" i="3"/>
  <c r="G139" i="3"/>
  <c r="J138" i="3"/>
  <c r="I138" i="3"/>
  <c r="H138" i="3"/>
  <c r="G138" i="3"/>
  <c r="K138" i="3" s="1"/>
  <c r="E139" i="3"/>
  <c r="D139" i="3"/>
  <c r="E138" i="3"/>
  <c r="D138" i="3"/>
  <c r="F138" i="3" s="1"/>
  <c r="J135" i="3"/>
  <c r="I135" i="3"/>
  <c r="H135" i="3"/>
  <c r="G135" i="3"/>
  <c r="K135" i="3" s="1"/>
  <c r="J134" i="3"/>
  <c r="I134" i="3"/>
  <c r="H134" i="3"/>
  <c r="G134" i="3"/>
  <c r="J133" i="3"/>
  <c r="I133" i="3"/>
  <c r="H133" i="3"/>
  <c r="G133" i="3"/>
  <c r="J132" i="3"/>
  <c r="I132" i="3"/>
  <c r="H132" i="3"/>
  <c r="G132" i="3"/>
  <c r="J131" i="3"/>
  <c r="I131" i="3"/>
  <c r="H131" i="3"/>
  <c r="G131" i="3"/>
  <c r="J130" i="3"/>
  <c r="J136" i="3" s="1"/>
  <c r="I130" i="3"/>
  <c r="H130" i="3"/>
  <c r="H136" i="3" s="1"/>
  <c r="G130" i="3"/>
  <c r="E135" i="3"/>
  <c r="D135" i="3"/>
  <c r="E134" i="3"/>
  <c r="D134" i="3"/>
  <c r="E133" i="3"/>
  <c r="D133" i="3"/>
  <c r="E132" i="3"/>
  <c r="D132" i="3"/>
  <c r="E131" i="3"/>
  <c r="E136" i="3" s="1"/>
  <c r="D131" i="3"/>
  <c r="E130" i="3"/>
  <c r="D130" i="3"/>
  <c r="D136" i="3" s="1"/>
  <c r="J127" i="3"/>
  <c r="K127" i="3" s="1"/>
  <c r="L127" i="3" s="1"/>
  <c r="I127" i="3"/>
  <c r="H127" i="3"/>
  <c r="G127" i="3"/>
  <c r="J126" i="3"/>
  <c r="I126" i="3"/>
  <c r="H126" i="3"/>
  <c r="G126" i="3"/>
  <c r="J125" i="3"/>
  <c r="I125" i="3"/>
  <c r="H125" i="3"/>
  <c r="G125" i="3"/>
  <c r="K125" i="3" s="1"/>
  <c r="J124" i="3"/>
  <c r="I124" i="3"/>
  <c r="H124" i="3"/>
  <c r="G124" i="3"/>
  <c r="J123" i="3"/>
  <c r="I123" i="3"/>
  <c r="H123" i="3"/>
  <c r="G123" i="3"/>
  <c r="K123" i="3" s="1"/>
  <c r="J122" i="3"/>
  <c r="I122" i="3"/>
  <c r="H122" i="3"/>
  <c r="G122" i="3"/>
  <c r="J121" i="3"/>
  <c r="I121" i="3"/>
  <c r="H121" i="3"/>
  <c r="H128" i="3" s="1"/>
  <c r="G121" i="3"/>
  <c r="G128" i="3" s="1"/>
  <c r="E127" i="3"/>
  <c r="D127" i="3"/>
  <c r="E126" i="3"/>
  <c r="D126" i="3"/>
  <c r="F126" i="3" s="1"/>
  <c r="E125" i="3"/>
  <c r="F125" i="3" s="1"/>
  <c r="D125" i="3"/>
  <c r="E124" i="3"/>
  <c r="D124" i="3"/>
  <c r="E123" i="3"/>
  <c r="F123" i="3" s="1"/>
  <c r="D123" i="3"/>
  <c r="E122" i="3"/>
  <c r="D122" i="3"/>
  <c r="F122" i="3" s="1"/>
  <c r="E121" i="3"/>
  <c r="F121" i="3" s="1"/>
  <c r="D121" i="3"/>
  <c r="J117" i="3"/>
  <c r="I117" i="3"/>
  <c r="H117" i="3"/>
  <c r="K117" i="3" s="1"/>
  <c r="G117" i="3"/>
  <c r="J116" i="3"/>
  <c r="I116" i="3"/>
  <c r="H116" i="3"/>
  <c r="K116" i="3" s="1"/>
  <c r="G116" i="3"/>
  <c r="E117" i="3"/>
  <c r="D117" i="3"/>
  <c r="E116" i="3"/>
  <c r="D116" i="3"/>
  <c r="J113" i="3"/>
  <c r="I113" i="3"/>
  <c r="H113" i="3"/>
  <c r="K113" i="3" s="1"/>
  <c r="G113" i="3"/>
  <c r="J112" i="3"/>
  <c r="I112" i="3"/>
  <c r="H112" i="3"/>
  <c r="G112" i="3"/>
  <c r="J111" i="3"/>
  <c r="I111" i="3"/>
  <c r="H111" i="3"/>
  <c r="K111" i="3" s="1"/>
  <c r="G111" i="3"/>
  <c r="J110" i="3"/>
  <c r="I110" i="3"/>
  <c r="H110" i="3"/>
  <c r="K110" i="3" s="1"/>
  <c r="G110" i="3"/>
  <c r="J109" i="3"/>
  <c r="I109" i="3"/>
  <c r="H109" i="3"/>
  <c r="K109" i="3" s="1"/>
  <c r="G109" i="3"/>
  <c r="J108" i="3"/>
  <c r="I108" i="3"/>
  <c r="I114" i="3" s="1"/>
  <c r="H108" i="3"/>
  <c r="K108" i="3" s="1"/>
  <c r="G108" i="3"/>
  <c r="E113" i="3"/>
  <c r="D113" i="3"/>
  <c r="E112" i="3"/>
  <c r="F112" i="3" s="1"/>
  <c r="D112" i="3"/>
  <c r="E111" i="3"/>
  <c r="D111" i="3"/>
  <c r="F111" i="3" s="1"/>
  <c r="E110" i="3"/>
  <c r="D110" i="3"/>
  <c r="E109" i="3"/>
  <c r="D109" i="3"/>
  <c r="D114" i="3" s="1"/>
  <c r="E108" i="3"/>
  <c r="F108" i="3" s="1"/>
  <c r="D108" i="3"/>
  <c r="J105" i="3"/>
  <c r="I105" i="3"/>
  <c r="H105" i="3"/>
  <c r="K105" i="3" s="1"/>
  <c r="G105" i="3"/>
  <c r="J104" i="3"/>
  <c r="J106" i="3" s="1"/>
  <c r="I104" i="3"/>
  <c r="I106" i="3" s="1"/>
  <c r="H104" i="3"/>
  <c r="H106" i="3" s="1"/>
  <c r="G104" i="3"/>
  <c r="E105" i="3"/>
  <c r="D105" i="3"/>
  <c r="D106" i="3" s="1"/>
  <c r="E104" i="3"/>
  <c r="E106" i="3" s="1"/>
  <c r="D104" i="3"/>
  <c r="J100" i="3"/>
  <c r="I100" i="3"/>
  <c r="H100" i="3"/>
  <c r="K100" i="3" s="1"/>
  <c r="G100" i="3"/>
  <c r="J99" i="3"/>
  <c r="I99" i="3"/>
  <c r="H99" i="3"/>
  <c r="K99" i="3" s="1"/>
  <c r="G99" i="3"/>
  <c r="E100" i="3"/>
  <c r="D100" i="3"/>
  <c r="F100" i="3" s="1"/>
  <c r="E99" i="3"/>
  <c r="D99" i="3"/>
  <c r="J96" i="3"/>
  <c r="I96" i="3"/>
  <c r="H96" i="3"/>
  <c r="K96" i="3" s="1"/>
  <c r="G96" i="3"/>
  <c r="J95" i="3"/>
  <c r="I95" i="3"/>
  <c r="H95" i="3"/>
  <c r="K95" i="3" s="1"/>
  <c r="G95" i="3"/>
  <c r="J94" i="3"/>
  <c r="I94" i="3"/>
  <c r="H94" i="3"/>
  <c r="K94" i="3" s="1"/>
  <c r="G94" i="3"/>
  <c r="J93" i="3"/>
  <c r="I93" i="3"/>
  <c r="H93" i="3"/>
  <c r="G93" i="3"/>
  <c r="J92" i="3"/>
  <c r="I92" i="3"/>
  <c r="H92" i="3"/>
  <c r="K92" i="3" s="1"/>
  <c r="G92" i="3"/>
  <c r="J91" i="3"/>
  <c r="I91" i="3"/>
  <c r="H91" i="3"/>
  <c r="H97" i="3" s="1"/>
  <c r="G91" i="3"/>
  <c r="E96" i="3"/>
  <c r="D96" i="3"/>
  <c r="F96" i="3" s="1"/>
  <c r="E95" i="3"/>
  <c r="F95" i="3" s="1"/>
  <c r="D95" i="3"/>
  <c r="E94" i="3"/>
  <c r="D94" i="3"/>
  <c r="F94" i="3" s="1"/>
  <c r="E93" i="3"/>
  <c r="D93" i="3"/>
  <c r="E92" i="3"/>
  <c r="D92" i="3"/>
  <c r="D97" i="3" s="1"/>
  <c r="E91" i="3"/>
  <c r="E97" i="3" s="1"/>
  <c r="D91" i="3"/>
  <c r="J88" i="3"/>
  <c r="I88" i="3"/>
  <c r="H88" i="3"/>
  <c r="G88" i="3"/>
  <c r="J87" i="3"/>
  <c r="I87" i="3"/>
  <c r="H87" i="3"/>
  <c r="G87" i="3"/>
  <c r="J86" i="3"/>
  <c r="I86" i="3"/>
  <c r="H86" i="3"/>
  <c r="G86" i="3"/>
  <c r="J85" i="3"/>
  <c r="I85" i="3"/>
  <c r="H85" i="3"/>
  <c r="G85" i="3"/>
  <c r="J84" i="3"/>
  <c r="I84" i="3"/>
  <c r="H84" i="3"/>
  <c r="G84" i="3"/>
  <c r="J83" i="3"/>
  <c r="I83" i="3"/>
  <c r="H83" i="3"/>
  <c r="G83" i="3"/>
  <c r="J82" i="3"/>
  <c r="I82" i="3"/>
  <c r="H82" i="3"/>
  <c r="K82" i="3" s="1"/>
  <c r="G82" i="3"/>
  <c r="J81" i="3"/>
  <c r="I81" i="3"/>
  <c r="H81" i="3"/>
  <c r="G81" i="3"/>
  <c r="J80" i="3"/>
  <c r="I80" i="3"/>
  <c r="H80" i="3"/>
  <c r="G80" i="3"/>
  <c r="J79" i="3"/>
  <c r="I79" i="3"/>
  <c r="H79" i="3"/>
  <c r="G79" i="3"/>
  <c r="J78" i="3"/>
  <c r="I78" i="3"/>
  <c r="H78" i="3"/>
  <c r="G78" i="3"/>
  <c r="J77" i="3"/>
  <c r="I77" i="3"/>
  <c r="H77" i="3"/>
  <c r="K77" i="3" s="1"/>
  <c r="G77" i="3"/>
  <c r="J76" i="3"/>
  <c r="I76" i="3"/>
  <c r="H76" i="3"/>
  <c r="G76" i="3"/>
  <c r="J75" i="3"/>
  <c r="I75" i="3"/>
  <c r="H75" i="3"/>
  <c r="G75" i="3"/>
  <c r="J74" i="3"/>
  <c r="I74" i="3"/>
  <c r="H74" i="3"/>
  <c r="K74" i="3" s="1"/>
  <c r="G74" i="3"/>
  <c r="J73" i="3"/>
  <c r="I73" i="3"/>
  <c r="H73" i="3"/>
  <c r="G73" i="3"/>
  <c r="J72" i="3"/>
  <c r="I72" i="3"/>
  <c r="H72" i="3"/>
  <c r="G72" i="3"/>
  <c r="J71" i="3"/>
  <c r="I71" i="3"/>
  <c r="H71" i="3"/>
  <c r="G71" i="3"/>
  <c r="G89" i="3" s="1"/>
  <c r="E88" i="3"/>
  <c r="D88" i="3"/>
  <c r="F88" i="3" s="1"/>
  <c r="E87" i="3"/>
  <c r="F87" i="3" s="1"/>
  <c r="D87" i="3"/>
  <c r="E86" i="3"/>
  <c r="D86" i="3"/>
  <c r="F86" i="3" s="1"/>
  <c r="E85" i="3"/>
  <c r="F85" i="3" s="1"/>
  <c r="D85" i="3"/>
  <c r="E84" i="3"/>
  <c r="D84" i="3"/>
  <c r="E83" i="3"/>
  <c r="D83" i="3"/>
  <c r="E82" i="3"/>
  <c r="D82" i="3"/>
  <c r="F82" i="3" s="1"/>
  <c r="E81" i="3"/>
  <c r="D81" i="3"/>
  <c r="E80" i="3"/>
  <c r="D80" i="3"/>
  <c r="E79" i="3"/>
  <c r="D79" i="3"/>
  <c r="E78" i="3"/>
  <c r="D78" i="3"/>
  <c r="E77" i="3"/>
  <c r="D77" i="3"/>
  <c r="E76" i="3"/>
  <c r="D76" i="3"/>
  <c r="F76" i="3" s="1"/>
  <c r="E75" i="3"/>
  <c r="D75" i="3"/>
  <c r="E74" i="3"/>
  <c r="D74" i="3"/>
  <c r="F74" i="3" s="1"/>
  <c r="E73" i="3"/>
  <c r="D73" i="3"/>
  <c r="E72" i="3"/>
  <c r="D72" i="3"/>
  <c r="F72" i="3" s="1"/>
  <c r="E71" i="3"/>
  <c r="E89" i="3" s="1"/>
  <c r="D71" i="3"/>
  <c r="J67" i="3"/>
  <c r="I67" i="3"/>
  <c r="H67" i="3"/>
  <c r="K67" i="3" s="1"/>
  <c r="G67" i="3"/>
  <c r="J66" i="3"/>
  <c r="I66" i="3"/>
  <c r="H66" i="3"/>
  <c r="K66" i="3" s="1"/>
  <c r="G66" i="3"/>
  <c r="E67" i="3"/>
  <c r="D67" i="3"/>
  <c r="F67" i="3" s="1"/>
  <c r="E66" i="3"/>
  <c r="F66" i="3" s="1"/>
  <c r="D66" i="3"/>
  <c r="J63" i="3"/>
  <c r="I63" i="3"/>
  <c r="H63" i="3"/>
  <c r="K63" i="3" s="1"/>
  <c r="G63" i="3"/>
  <c r="J62" i="3"/>
  <c r="I62" i="3"/>
  <c r="H62" i="3"/>
  <c r="G62" i="3"/>
  <c r="J61" i="3"/>
  <c r="I61" i="3"/>
  <c r="H61" i="3"/>
  <c r="K61" i="3" s="1"/>
  <c r="G61" i="3"/>
  <c r="J60" i="3"/>
  <c r="I60" i="3"/>
  <c r="H60" i="3"/>
  <c r="K60" i="3" s="1"/>
  <c r="G60" i="3"/>
  <c r="J59" i="3"/>
  <c r="I59" i="3"/>
  <c r="H59" i="3"/>
  <c r="K59" i="3" s="1"/>
  <c r="G59" i="3"/>
  <c r="J58" i="3"/>
  <c r="I58" i="3"/>
  <c r="H58" i="3"/>
  <c r="K58" i="3" s="1"/>
  <c r="G58" i="3"/>
  <c r="E63" i="3"/>
  <c r="D63" i="3"/>
  <c r="E62" i="3"/>
  <c r="D62" i="3"/>
  <c r="E61" i="3"/>
  <c r="D61" i="3"/>
  <c r="E60" i="3"/>
  <c r="D60" i="3"/>
  <c r="E59" i="3"/>
  <c r="D59" i="3"/>
  <c r="E58" i="3"/>
  <c r="E64" i="3" s="1"/>
  <c r="D58" i="3"/>
  <c r="J55" i="3"/>
  <c r="I55" i="3"/>
  <c r="H55" i="3"/>
  <c r="G55" i="3"/>
  <c r="J54" i="3"/>
  <c r="I54" i="3"/>
  <c r="H54" i="3"/>
  <c r="G54" i="3"/>
  <c r="J53" i="3"/>
  <c r="I53" i="3"/>
  <c r="H53" i="3"/>
  <c r="G53" i="3"/>
  <c r="J52" i="3"/>
  <c r="I52" i="3"/>
  <c r="H52" i="3"/>
  <c r="G52" i="3"/>
  <c r="J51" i="3"/>
  <c r="I51" i="3"/>
  <c r="H51" i="3"/>
  <c r="K51" i="3" s="1"/>
  <c r="G51" i="3"/>
  <c r="J50" i="3"/>
  <c r="I50" i="3"/>
  <c r="H50" i="3"/>
  <c r="G50" i="3"/>
  <c r="J49" i="3"/>
  <c r="I49" i="3"/>
  <c r="H49" i="3"/>
  <c r="G49" i="3"/>
  <c r="J48" i="3"/>
  <c r="I48" i="3"/>
  <c r="H48" i="3"/>
  <c r="K48" i="3" s="1"/>
  <c r="G48" i="3"/>
  <c r="J47" i="3"/>
  <c r="I47" i="3"/>
  <c r="H47" i="3"/>
  <c r="G47" i="3"/>
  <c r="J46" i="3"/>
  <c r="I46" i="3"/>
  <c r="H46" i="3"/>
  <c r="G46" i="3"/>
  <c r="J45" i="3"/>
  <c r="I45" i="3"/>
  <c r="H45" i="3"/>
  <c r="K45" i="3" s="1"/>
  <c r="G45" i="3"/>
  <c r="J44" i="3"/>
  <c r="I44" i="3"/>
  <c r="H44" i="3"/>
  <c r="G44" i="3"/>
  <c r="J43" i="3"/>
  <c r="I43" i="3"/>
  <c r="H43" i="3"/>
  <c r="G43" i="3"/>
  <c r="J42" i="3"/>
  <c r="I42" i="3"/>
  <c r="H42" i="3"/>
  <c r="G42" i="3"/>
  <c r="J41" i="3"/>
  <c r="I41" i="3"/>
  <c r="H41" i="3"/>
  <c r="G41" i="3"/>
  <c r="J40" i="3"/>
  <c r="I40" i="3"/>
  <c r="I56" i="3" s="1"/>
  <c r="I68" i="3" s="1"/>
  <c r="H40" i="3"/>
  <c r="H56" i="3" s="1"/>
  <c r="G40" i="3"/>
  <c r="E55" i="3"/>
  <c r="D55" i="3"/>
  <c r="F55" i="3" s="1"/>
  <c r="E54" i="3"/>
  <c r="F54" i="3" s="1"/>
  <c r="D54" i="3"/>
  <c r="E53" i="3"/>
  <c r="D53" i="3"/>
  <c r="F53" i="3" s="1"/>
  <c r="E52" i="3"/>
  <c r="F52" i="3" s="1"/>
  <c r="D52" i="3"/>
  <c r="E51" i="3"/>
  <c r="D51" i="3"/>
  <c r="F51" i="3" s="1"/>
  <c r="E50" i="3"/>
  <c r="F50" i="3" s="1"/>
  <c r="D50" i="3"/>
  <c r="E49" i="3"/>
  <c r="D49" i="3"/>
  <c r="E48" i="3"/>
  <c r="F48" i="3" s="1"/>
  <c r="D48" i="3"/>
  <c r="E47" i="3"/>
  <c r="D47" i="3"/>
  <c r="F47" i="3" s="1"/>
  <c r="E46" i="3"/>
  <c r="F46" i="3" s="1"/>
  <c r="D46" i="3"/>
  <c r="E45" i="3"/>
  <c r="D45" i="3"/>
  <c r="E44" i="3"/>
  <c r="F44" i="3" s="1"/>
  <c r="D44" i="3"/>
  <c r="E43" i="3"/>
  <c r="D43" i="3"/>
  <c r="F43" i="3" s="1"/>
  <c r="E42" i="3"/>
  <c r="F42" i="3" s="1"/>
  <c r="D42" i="3"/>
  <c r="E41" i="3"/>
  <c r="D41" i="3"/>
  <c r="F41" i="3" s="1"/>
  <c r="E40" i="3"/>
  <c r="E56" i="3" s="1"/>
  <c r="D40" i="3"/>
  <c r="J36" i="3"/>
  <c r="I36" i="3"/>
  <c r="H36" i="3"/>
  <c r="K36" i="3" s="1"/>
  <c r="G36" i="3"/>
  <c r="J35" i="3"/>
  <c r="I35" i="3"/>
  <c r="H35" i="3"/>
  <c r="K35" i="3" s="1"/>
  <c r="G35" i="3"/>
  <c r="E36" i="3"/>
  <c r="D36" i="3"/>
  <c r="F36" i="3" s="1"/>
  <c r="E35" i="3"/>
  <c r="F35" i="3" s="1"/>
  <c r="D35" i="3"/>
  <c r="J32" i="3"/>
  <c r="I32" i="3"/>
  <c r="H32" i="3"/>
  <c r="G32" i="3"/>
  <c r="J31" i="3"/>
  <c r="I31" i="3"/>
  <c r="H31" i="3"/>
  <c r="K31" i="3" s="1"/>
  <c r="G31" i="3"/>
  <c r="J30" i="3"/>
  <c r="I30" i="3"/>
  <c r="H30" i="3"/>
  <c r="K30" i="3" s="1"/>
  <c r="G30" i="3"/>
  <c r="J29" i="3"/>
  <c r="I29" i="3"/>
  <c r="H29" i="3"/>
  <c r="G29" i="3"/>
  <c r="J28" i="3"/>
  <c r="I28" i="3"/>
  <c r="H28" i="3"/>
  <c r="K28" i="3" s="1"/>
  <c r="G28" i="3"/>
  <c r="J27" i="3"/>
  <c r="J33" i="3" s="1"/>
  <c r="I27" i="3"/>
  <c r="I33" i="3" s="1"/>
  <c r="H27" i="3"/>
  <c r="K27" i="3" s="1"/>
  <c r="G27" i="3"/>
  <c r="J24" i="3"/>
  <c r="I24" i="3"/>
  <c r="H24" i="3"/>
  <c r="K24" i="3" s="1"/>
  <c r="G24" i="3"/>
  <c r="J23" i="3"/>
  <c r="I23" i="3"/>
  <c r="H23" i="3"/>
  <c r="K23" i="3" s="1"/>
  <c r="G23" i="3"/>
  <c r="J22" i="3"/>
  <c r="I22" i="3"/>
  <c r="H22" i="3"/>
  <c r="K22" i="3" s="1"/>
  <c r="G22" i="3"/>
  <c r="J21" i="3"/>
  <c r="I21" i="3"/>
  <c r="H21" i="3"/>
  <c r="K21" i="3" s="1"/>
  <c r="G21" i="3"/>
  <c r="J20" i="3"/>
  <c r="I20" i="3"/>
  <c r="H20" i="3"/>
  <c r="K20" i="3" s="1"/>
  <c r="G20" i="3"/>
  <c r="J19" i="3"/>
  <c r="I19" i="3"/>
  <c r="H19" i="3"/>
  <c r="K19" i="3" s="1"/>
  <c r="G19" i="3"/>
  <c r="J18" i="3"/>
  <c r="I18" i="3"/>
  <c r="H18" i="3"/>
  <c r="K18" i="3" s="1"/>
  <c r="G18" i="3"/>
  <c r="J17" i="3"/>
  <c r="I17" i="3"/>
  <c r="H17" i="3"/>
  <c r="K17" i="3" s="1"/>
  <c r="G17" i="3"/>
  <c r="J16" i="3"/>
  <c r="I16" i="3"/>
  <c r="H16" i="3"/>
  <c r="K16" i="3" s="1"/>
  <c r="G16" i="3"/>
  <c r="J15" i="3"/>
  <c r="I15" i="3"/>
  <c r="H15" i="3"/>
  <c r="K15" i="3" s="1"/>
  <c r="G15" i="3"/>
  <c r="J14" i="3"/>
  <c r="I14" i="3"/>
  <c r="H14" i="3"/>
  <c r="K14" i="3" s="1"/>
  <c r="G14" i="3"/>
  <c r="J13" i="3"/>
  <c r="J25" i="3" s="1"/>
  <c r="I13" i="3"/>
  <c r="I25" i="3" s="1"/>
  <c r="H13" i="3"/>
  <c r="K13" i="3" s="1"/>
  <c r="G13" i="3"/>
  <c r="E32" i="3"/>
  <c r="D32" i="3"/>
  <c r="F32" i="3" s="1"/>
  <c r="E31" i="3"/>
  <c r="D31" i="3"/>
  <c r="E30" i="3"/>
  <c r="D30" i="3"/>
  <c r="F30" i="3" s="1"/>
  <c r="E29" i="3"/>
  <c r="D29" i="3"/>
  <c r="E28" i="3"/>
  <c r="D28" i="3"/>
  <c r="F28" i="3" s="1"/>
  <c r="E27" i="3"/>
  <c r="E33" i="3" s="1"/>
  <c r="D27" i="3"/>
  <c r="E24" i="3"/>
  <c r="D24" i="3"/>
  <c r="F24" i="3" s="1"/>
  <c r="E23" i="3"/>
  <c r="D23" i="3"/>
  <c r="E22" i="3"/>
  <c r="D22" i="3"/>
  <c r="F22" i="3" s="1"/>
  <c r="E21" i="3"/>
  <c r="D21" i="3"/>
  <c r="E20" i="3"/>
  <c r="D20" i="3"/>
  <c r="F20" i="3" s="1"/>
  <c r="E19" i="3"/>
  <c r="F19" i="3" s="1"/>
  <c r="D19" i="3"/>
  <c r="E18" i="3"/>
  <c r="D18" i="3"/>
  <c r="E17" i="3"/>
  <c r="F17" i="3" s="1"/>
  <c r="D17" i="3"/>
  <c r="E16" i="3"/>
  <c r="D16" i="3"/>
  <c r="F16" i="3" s="1"/>
  <c r="E15" i="3"/>
  <c r="D15" i="3"/>
  <c r="E14" i="3"/>
  <c r="D14" i="3"/>
  <c r="E13" i="3"/>
  <c r="F13" i="3" s="1"/>
  <c r="D13" i="3"/>
  <c r="I153" i="3"/>
  <c r="H153" i="3"/>
  <c r="I145" i="3"/>
  <c r="F143" i="3"/>
  <c r="F139" i="3"/>
  <c r="I136" i="3"/>
  <c r="G136" i="3"/>
  <c r="J128" i="3"/>
  <c r="I128" i="3"/>
  <c r="F127" i="3"/>
  <c r="F124" i="3"/>
  <c r="F117" i="3"/>
  <c r="J114" i="3"/>
  <c r="F113" i="3"/>
  <c r="K112" i="3"/>
  <c r="F109" i="3"/>
  <c r="G106" i="3"/>
  <c r="J97" i="3"/>
  <c r="I97" i="3"/>
  <c r="K91" i="3"/>
  <c r="J89" i="3"/>
  <c r="I89" i="3"/>
  <c r="H89" i="3"/>
  <c r="F84" i="3"/>
  <c r="F80" i="3"/>
  <c r="F78" i="3"/>
  <c r="F71" i="3"/>
  <c r="J64" i="3"/>
  <c r="I64" i="3"/>
  <c r="G64" i="3"/>
  <c r="F63" i="3"/>
  <c r="K62" i="3"/>
  <c r="F59" i="3"/>
  <c r="J56" i="3"/>
  <c r="J68" i="3" s="1"/>
  <c r="G56" i="3"/>
  <c r="D56" i="3"/>
  <c r="F49" i="3"/>
  <c r="F45" i="3"/>
  <c r="K32" i="3"/>
  <c r="G25" i="3"/>
  <c r="F18" i="3"/>
  <c r="F14" i="3"/>
  <c r="G140" i="3" l="1"/>
  <c r="K64" i="3"/>
  <c r="H64" i="3"/>
  <c r="H68" i="3" s="1"/>
  <c r="F91" i="3"/>
  <c r="F105" i="3"/>
  <c r="E114" i="3"/>
  <c r="E118" i="3" s="1"/>
  <c r="I140" i="3"/>
  <c r="G145" i="3"/>
  <c r="D25" i="3"/>
  <c r="F15" i="3"/>
  <c r="L15" i="3" s="1"/>
  <c r="F21" i="3"/>
  <c r="F23" i="3"/>
  <c r="D33" i="3"/>
  <c r="F31" i="3"/>
  <c r="L31" i="3" s="1"/>
  <c r="K40" i="3"/>
  <c r="K41" i="3"/>
  <c r="K42" i="3"/>
  <c r="K43" i="3"/>
  <c r="K44" i="3"/>
  <c r="L44" i="3" s="1"/>
  <c r="K46" i="3"/>
  <c r="K47" i="3"/>
  <c r="K49" i="3"/>
  <c r="L49" i="3" s="1"/>
  <c r="K50" i="3"/>
  <c r="L50" i="3" s="1"/>
  <c r="K52" i="3"/>
  <c r="K53" i="3"/>
  <c r="K54" i="3"/>
  <c r="K55" i="3"/>
  <c r="L55" i="3" s="1"/>
  <c r="D64" i="3"/>
  <c r="F60" i="3"/>
  <c r="F62" i="3"/>
  <c r="D89" i="3"/>
  <c r="D101" i="3" s="1"/>
  <c r="F73" i="3"/>
  <c r="F75" i="3"/>
  <c r="F77" i="3"/>
  <c r="L77" i="3" s="1"/>
  <c r="F79" i="3"/>
  <c r="L79" i="3" s="1"/>
  <c r="F81" i="3"/>
  <c r="F83" i="3"/>
  <c r="K72" i="3"/>
  <c r="K73" i="3"/>
  <c r="L73" i="3" s="1"/>
  <c r="K75" i="3"/>
  <c r="K76" i="3"/>
  <c r="K78" i="3"/>
  <c r="K79" i="3"/>
  <c r="K80" i="3"/>
  <c r="K81" i="3"/>
  <c r="K83" i="3"/>
  <c r="K84" i="3"/>
  <c r="L84" i="3" s="1"/>
  <c r="K85" i="3"/>
  <c r="K86" i="3"/>
  <c r="K87" i="3"/>
  <c r="K88" i="3"/>
  <c r="L88" i="3" s="1"/>
  <c r="F99" i="3"/>
  <c r="F116" i="3"/>
  <c r="F131" i="3"/>
  <c r="F133" i="3"/>
  <c r="F135" i="3"/>
  <c r="F144" i="3"/>
  <c r="D153" i="3"/>
  <c r="D157" i="3" s="1"/>
  <c r="F150" i="3"/>
  <c r="L150" i="3" s="1"/>
  <c r="F156" i="3"/>
  <c r="J140" i="3"/>
  <c r="F27" i="3"/>
  <c r="L27" i="3" s="1"/>
  <c r="E128" i="3"/>
  <c r="E140" i="3" s="1"/>
  <c r="K122" i="3"/>
  <c r="K124" i="3"/>
  <c r="K126" i="3"/>
  <c r="L126" i="3" s="1"/>
  <c r="F130" i="3"/>
  <c r="F134" i="3"/>
  <c r="K131" i="3"/>
  <c r="K132" i="3"/>
  <c r="K133" i="3"/>
  <c r="K134" i="3"/>
  <c r="K139" i="3"/>
  <c r="E145" i="3"/>
  <c r="K144" i="3"/>
  <c r="K145" i="3" s="1"/>
  <c r="F147" i="3"/>
  <c r="F149" i="3"/>
  <c r="F151" i="3"/>
  <c r="L151" i="3" s="1"/>
  <c r="K147" i="3"/>
  <c r="K153" i="3" s="1"/>
  <c r="K148" i="3"/>
  <c r="K149" i="3"/>
  <c r="K151" i="3"/>
  <c r="K152" i="3"/>
  <c r="F155" i="3"/>
  <c r="K155" i="3"/>
  <c r="K156" i="3"/>
  <c r="L156" i="3" s="1"/>
  <c r="L155" i="3"/>
  <c r="L149" i="3"/>
  <c r="I157" i="3"/>
  <c r="H157" i="3"/>
  <c r="L152" i="3"/>
  <c r="F148" i="3"/>
  <c r="L148" i="3" s="1"/>
  <c r="L144" i="3"/>
  <c r="F145" i="3"/>
  <c r="L143" i="3"/>
  <c r="L139" i="3"/>
  <c r="L138" i="3"/>
  <c r="H140" i="3"/>
  <c r="L134" i="3"/>
  <c r="L131" i="3"/>
  <c r="L133" i="3"/>
  <c r="K130" i="3"/>
  <c r="L135" i="3"/>
  <c r="K121" i="3"/>
  <c r="K128" i="3" s="1"/>
  <c r="L123" i="3"/>
  <c r="L124" i="3"/>
  <c r="F128" i="3"/>
  <c r="D128" i="3"/>
  <c r="D140" i="3" s="1"/>
  <c r="L122" i="3"/>
  <c r="L116" i="3"/>
  <c r="L117" i="3"/>
  <c r="I118" i="3"/>
  <c r="L109" i="3"/>
  <c r="H114" i="3"/>
  <c r="H118" i="3" s="1"/>
  <c r="J118" i="3"/>
  <c r="J158" i="3" s="1"/>
  <c r="L111" i="3"/>
  <c r="D118" i="3"/>
  <c r="L112" i="3"/>
  <c r="K104" i="3"/>
  <c r="K106" i="3" s="1"/>
  <c r="L105" i="3"/>
  <c r="F104" i="3"/>
  <c r="F106" i="3" s="1"/>
  <c r="L99" i="3"/>
  <c r="L100" i="3"/>
  <c r="I101" i="3"/>
  <c r="L91" i="3"/>
  <c r="L94" i="3"/>
  <c r="J101" i="3"/>
  <c r="E101" i="3"/>
  <c r="F92" i="3"/>
  <c r="L95" i="3"/>
  <c r="L80" i="3"/>
  <c r="L85" i="3"/>
  <c r="L87" i="3"/>
  <c r="L81" i="3"/>
  <c r="K71" i="3"/>
  <c r="L78" i="3"/>
  <c r="L76" i="3"/>
  <c r="L72" i="3"/>
  <c r="L74" i="3"/>
  <c r="L82" i="3"/>
  <c r="L83" i="3"/>
  <c r="L75" i="3"/>
  <c r="L86" i="3"/>
  <c r="L66" i="3"/>
  <c r="L67" i="3"/>
  <c r="L59" i="3"/>
  <c r="L62" i="3"/>
  <c r="D68" i="3"/>
  <c r="F58" i="3"/>
  <c r="L63" i="3"/>
  <c r="L43" i="3"/>
  <c r="L54" i="3"/>
  <c r="L52" i="3"/>
  <c r="L42" i="3"/>
  <c r="L46" i="3"/>
  <c r="L48" i="3"/>
  <c r="L41" i="3"/>
  <c r="L51" i="3"/>
  <c r="G68" i="3"/>
  <c r="F40" i="3"/>
  <c r="L45" i="3"/>
  <c r="L53" i="3"/>
  <c r="L36" i="3"/>
  <c r="L35" i="3"/>
  <c r="H33" i="3"/>
  <c r="L28" i="3"/>
  <c r="L30" i="3"/>
  <c r="I37" i="3"/>
  <c r="J37" i="3"/>
  <c r="K25" i="3"/>
  <c r="L17" i="3"/>
  <c r="L19" i="3"/>
  <c r="H25" i="3"/>
  <c r="L20" i="3"/>
  <c r="L22" i="3"/>
  <c r="L16" i="3"/>
  <c r="L24" i="3"/>
  <c r="L14" i="3"/>
  <c r="L21" i="3"/>
  <c r="E25" i="3"/>
  <c r="E37" i="3" s="1"/>
  <c r="L18" i="3"/>
  <c r="L23" i="3"/>
  <c r="E68" i="3"/>
  <c r="K114" i="3"/>
  <c r="L147" i="3"/>
  <c r="F29" i="3"/>
  <c r="F56" i="3"/>
  <c r="L60" i="3"/>
  <c r="F61" i="3"/>
  <c r="L61" i="3" s="1"/>
  <c r="L108" i="3"/>
  <c r="F132" i="3"/>
  <c r="L132" i="3" s="1"/>
  <c r="L13" i="3"/>
  <c r="H37" i="3"/>
  <c r="G33" i="3"/>
  <c r="G37" i="3" s="1"/>
  <c r="K29" i="3"/>
  <c r="K33" i="3" s="1"/>
  <c r="L32" i="3"/>
  <c r="F93" i="3"/>
  <c r="L93" i="3" s="1"/>
  <c r="F110" i="3"/>
  <c r="G153" i="3"/>
  <c r="G157" i="3" s="1"/>
  <c r="D37" i="3"/>
  <c r="L47" i="3"/>
  <c r="L58" i="3"/>
  <c r="F64" i="3"/>
  <c r="H101" i="3"/>
  <c r="L92" i="3"/>
  <c r="G97" i="3"/>
  <c r="G101" i="3" s="1"/>
  <c r="K93" i="3"/>
  <c r="K97" i="3" s="1"/>
  <c r="L96" i="3"/>
  <c r="G114" i="3"/>
  <c r="G118" i="3" s="1"/>
  <c r="L113" i="3"/>
  <c r="L125" i="3"/>
  <c r="E153" i="3"/>
  <c r="D158" i="2"/>
  <c r="F156" i="2"/>
  <c r="F155" i="2"/>
  <c r="J153" i="2"/>
  <c r="I153" i="2"/>
  <c r="H153" i="2"/>
  <c r="G153" i="2"/>
  <c r="K152" i="2"/>
  <c r="E152" i="2"/>
  <c r="F152" i="2" s="1"/>
  <c r="L152" i="2" s="1"/>
  <c r="K151" i="2"/>
  <c r="E151" i="2"/>
  <c r="F151" i="2" s="1"/>
  <c r="K150" i="2"/>
  <c r="F150" i="2"/>
  <c r="K149" i="2"/>
  <c r="E149" i="2"/>
  <c r="K148" i="2"/>
  <c r="F148" i="2"/>
  <c r="L148" i="2" s="1"/>
  <c r="K147" i="2"/>
  <c r="F147" i="2"/>
  <c r="J145" i="2"/>
  <c r="I145" i="2"/>
  <c r="I157" i="2" s="1"/>
  <c r="H145" i="2"/>
  <c r="G145" i="2"/>
  <c r="E145" i="2"/>
  <c r="K144" i="2"/>
  <c r="F144" i="2"/>
  <c r="K143" i="2"/>
  <c r="F143" i="2"/>
  <c r="K139" i="2"/>
  <c r="F139" i="2"/>
  <c r="L139" i="2" s="1"/>
  <c r="K138" i="2"/>
  <c r="F138" i="2"/>
  <c r="J136" i="2"/>
  <c r="J140" i="2" s="1"/>
  <c r="I136" i="2"/>
  <c r="I140" i="2" s="1"/>
  <c r="H136" i="2"/>
  <c r="G136" i="2"/>
  <c r="K135" i="2"/>
  <c r="E135" i="2"/>
  <c r="F135" i="2" s="1"/>
  <c r="L135" i="2" s="1"/>
  <c r="K134" i="2"/>
  <c r="E134" i="2"/>
  <c r="K133" i="2"/>
  <c r="F133" i="2"/>
  <c r="L133" i="2" s="1"/>
  <c r="K132" i="2"/>
  <c r="E132" i="2"/>
  <c r="F132" i="2" s="1"/>
  <c r="K131" i="2"/>
  <c r="F131" i="2"/>
  <c r="K130" i="2"/>
  <c r="F130" i="2"/>
  <c r="I128" i="2"/>
  <c r="H128" i="2"/>
  <c r="G128" i="2"/>
  <c r="E128" i="2"/>
  <c r="K127" i="2"/>
  <c r="F127" i="2"/>
  <c r="L127" i="2" s="1"/>
  <c r="K126" i="2"/>
  <c r="F126" i="2"/>
  <c r="K125" i="2"/>
  <c r="F125" i="2"/>
  <c r="L125" i="2" s="1"/>
  <c r="K124" i="2"/>
  <c r="F124" i="2"/>
  <c r="K123" i="2"/>
  <c r="F123" i="2"/>
  <c r="L123" i="2" s="1"/>
  <c r="K122" i="2"/>
  <c r="F122" i="2"/>
  <c r="K121" i="2"/>
  <c r="F121" i="2"/>
  <c r="K117" i="2"/>
  <c r="F117" i="2"/>
  <c r="K116" i="2"/>
  <c r="F116" i="2"/>
  <c r="J114" i="2"/>
  <c r="I114" i="2"/>
  <c r="H114" i="2"/>
  <c r="G114" i="2"/>
  <c r="K113" i="2"/>
  <c r="E113" i="2"/>
  <c r="F113" i="2" s="1"/>
  <c r="L113" i="2" s="1"/>
  <c r="K112" i="2"/>
  <c r="E112" i="2"/>
  <c r="F112" i="2" s="1"/>
  <c r="L112" i="2" s="1"/>
  <c r="K111" i="2"/>
  <c r="F111" i="2"/>
  <c r="K110" i="2"/>
  <c r="E110" i="2"/>
  <c r="K109" i="2"/>
  <c r="F109" i="2"/>
  <c r="L109" i="2" s="1"/>
  <c r="K108" i="2"/>
  <c r="K114" i="2" s="1"/>
  <c r="F108" i="2"/>
  <c r="J106" i="2"/>
  <c r="J118" i="2" s="1"/>
  <c r="I106" i="2"/>
  <c r="H106" i="2"/>
  <c r="G106" i="2"/>
  <c r="E106" i="2"/>
  <c r="K105" i="2"/>
  <c r="F105" i="2"/>
  <c r="L105" i="2" s="1"/>
  <c r="K104" i="2"/>
  <c r="F104" i="2"/>
  <c r="K100" i="2"/>
  <c r="F100" i="2"/>
  <c r="K99" i="2"/>
  <c r="F99" i="2"/>
  <c r="J97" i="2"/>
  <c r="I97" i="2"/>
  <c r="H97" i="2"/>
  <c r="G97" i="2"/>
  <c r="K96" i="2"/>
  <c r="E96" i="2"/>
  <c r="F96" i="2" s="1"/>
  <c r="K95" i="2"/>
  <c r="E95" i="2"/>
  <c r="F95" i="2" s="1"/>
  <c r="K94" i="2"/>
  <c r="F94" i="2"/>
  <c r="K93" i="2"/>
  <c r="E93" i="2"/>
  <c r="F93" i="2" s="1"/>
  <c r="K92" i="2"/>
  <c r="F92" i="2"/>
  <c r="L92" i="2" s="1"/>
  <c r="K91" i="2"/>
  <c r="F91" i="2"/>
  <c r="J89" i="2"/>
  <c r="I89" i="2"/>
  <c r="H89" i="2"/>
  <c r="G89" i="2"/>
  <c r="E89" i="2"/>
  <c r="K88" i="2"/>
  <c r="F88" i="2"/>
  <c r="L88" i="2" s="1"/>
  <c r="K87" i="2"/>
  <c r="F87" i="2"/>
  <c r="L87" i="2" s="1"/>
  <c r="K86" i="2"/>
  <c r="F86" i="2"/>
  <c r="K85" i="2"/>
  <c r="F85" i="2"/>
  <c r="L85" i="2" s="1"/>
  <c r="K84" i="2"/>
  <c r="F84" i="2"/>
  <c r="K83" i="2"/>
  <c r="F83" i="2"/>
  <c r="L83" i="2" s="1"/>
  <c r="K82" i="2"/>
  <c r="F82" i="2"/>
  <c r="K81" i="2"/>
  <c r="F81" i="2"/>
  <c r="K80" i="2"/>
  <c r="F80" i="2"/>
  <c r="K79" i="2"/>
  <c r="F79" i="2"/>
  <c r="L79" i="2" s="1"/>
  <c r="K78" i="2"/>
  <c r="F78" i="2"/>
  <c r="K77" i="2"/>
  <c r="F77" i="2"/>
  <c r="L77" i="2" s="1"/>
  <c r="K76" i="2"/>
  <c r="L76" i="2" s="1"/>
  <c r="F76" i="2"/>
  <c r="K75" i="2"/>
  <c r="F75" i="2"/>
  <c r="K74" i="2"/>
  <c r="F74" i="2"/>
  <c r="K73" i="2"/>
  <c r="F73" i="2"/>
  <c r="K72" i="2"/>
  <c r="L72" i="2" s="1"/>
  <c r="F72" i="2"/>
  <c r="K71" i="2"/>
  <c r="F71" i="2"/>
  <c r="L71" i="2" s="1"/>
  <c r="K67" i="2"/>
  <c r="F67" i="2"/>
  <c r="K66" i="2"/>
  <c r="F66" i="2"/>
  <c r="J64" i="2"/>
  <c r="I64" i="2"/>
  <c r="H64" i="2"/>
  <c r="G64" i="2"/>
  <c r="K63" i="2"/>
  <c r="E63" i="2"/>
  <c r="F63" i="2" s="1"/>
  <c r="K62" i="2"/>
  <c r="E62" i="2"/>
  <c r="F62" i="2" s="1"/>
  <c r="L62" i="2" s="1"/>
  <c r="K61" i="2"/>
  <c r="L61" i="2" s="1"/>
  <c r="F61" i="2"/>
  <c r="K60" i="2"/>
  <c r="E60" i="2"/>
  <c r="F60" i="2" s="1"/>
  <c r="L60" i="2" s="1"/>
  <c r="K59" i="2"/>
  <c r="F59" i="2"/>
  <c r="K58" i="2"/>
  <c r="F58" i="2"/>
  <c r="J56" i="2"/>
  <c r="I56" i="2"/>
  <c r="H56" i="2"/>
  <c r="G56" i="2"/>
  <c r="E56" i="2"/>
  <c r="K55" i="2"/>
  <c r="F55" i="2"/>
  <c r="K54" i="2"/>
  <c r="F54" i="2"/>
  <c r="K53" i="2"/>
  <c r="F53" i="2"/>
  <c r="K52" i="2"/>
  <c r="F52" i="2"/>
  <c r="L52" i="2" s="1"/>
  <c r="K51" i="2"/>
  <c r="F51" i="2"/>
  <c r="K50" i="2"/>
  <c r="F50" i="2"/>
  <c r="K49" i="2"/>
  <c r="F49" i="2"/>
  <c r="L49" i="2" s="1"/>
  <c r="K48" i="2"/>
  <c r="F48" i="2"/>
  <c r="K47" i="2"/>
  <c r="F47" i="2"/>
  <c r="K46" i="2"/>
  <c r="F46" i="2"/>
  <c r="K45" i="2"/>
  <c r="F45" i="2"/>
  <c r="L45" i="2" s="1"/>
  <c r="K44" i="2"/>
  <c r="F44" i="2"/>
  <c r="K43" i="2"/>
  <c r="F43" i="2"/>
  <c r="K42" i="2"/>
  <c r="F42" i="2"/>
  <c r="K41" i="2"/>
  <c r="F41" i="2"/>
  <c r="L41" i="2" s="1"/>
  <c r="K40" i="2"/>
  <c r="F40" i="2"/>
  <c r="F36" i="2"/>
  <c r="F35" i="2"/>
  <c r="J33" i="2"/>
  <c r="I33" i="2"/>
  <c r="H33" i="2"/>
  <c r="G33" i="2"/>
  <c r="K32" i="2"/>
  <c r="E32" i="2"/>
  <c r="F32" i="2" s="1"/>
  <c r="L32" i="2" s="1"/>
  <c r="K31" i="2"/>
  <c r="E31" i="2"/>
  <c r="F31" i="2" s="1"/>
  <c r="K30" i="2"/>
  <c r="F30" i="2"/>
  <c r="L30" i="2" s="1"/>
  <c r="K29" i="2"/>
  <c r="E29" i="2"/>
  <c r="F29" i="2" s="1"/>
  <c r="L29" i="2" s="1"/>
  <c r="K28" i="2"/>
  <c r="F28" i="2"/>
  <c r="L28" i="2" s="1"/>
  <c r="K27" i="2"/>
  <c r="F27" i="2"/>
  <c r="L27" i="2" s="1"/>
  <c r="J25" i="2"/>
  <c r="I25" i="2"/>
  <c r="H25" i="2"/>
  <c r="H37" i="2" s="1"/>
  <c r="G25" i="2"/>
  <c r="G37" i="2" s="1"/>
  <c r="E25" i="2"/>
  <c r="K24" i="2"/>
  <c r="F24" i="2"/>
  <c r="K23" i="2"/>
  <c r="F23" i="2"/>
  <c r="L23" i="2" s="1"/>
  <c r="K22" i="2"/>
  <c r="F22" i="2"/>
  <c r="L22" i="2" s="1"/>
  <c r="K21" i="2"/>
  <c r="F21" i="2"/>
  <c r="K20" i="2"/>
  <c r="F20" i="2"/>
  <c r="K19" i="2"/>
  <c r="F19" i="2"/>
  <c r="L19" i="2" s="1"/>
  <c r="K18" i="2"/>
  <c r="F18" i="2"/>
  <c r="K17" i="2"/>
  <c r="F17" i="2"/>
  <c r="K16" i="2"/>
  <c r="F16" i="2"/>
  <c r="K15" i="2"/>
  <c r="F15" i="2"/>
  <c r="L15" i="2" s="1"/>
  <c r="K14" i="2"/>
  <c r="F14" i="2"/>
  <c r="L14" i="2" s="1"/>
  <c r="K13" i="2"/>
  <c r="F13" i="2"/>
  <c r="K157" i="3" l="1"/>
  <c r="L153" i="3"/>
  <c r="K56" i="3"/>
  <c r="K68" i="3" s="1"/>
  <c r="F89" i="3"/>
  <c r="F153" i="3"/>
  <c r="F157" i="3" s="1"/>
  <c r="K37" i="3"/>
  <c r="F25" i="3"/>
  <c r="F37" i="3" s="1"/>
  <c r="K136" i="3"/>
  <c r="K140" i="3" s="1"/>
  <c r="L97" i="3"/>
  <c r="L121" i="3"/>
  <c r="L128" i="3" s="1"/>
  <c r="L40" i="3"/>
  <c r="L56" i="3" s="1"/>
  <c r="L68" i="3" s="1"/>
  <c r="K89" i="3"/>
  <c r="E157" i="3"/>
  <c r="L145" i="3"/>
  <c r="L157" i="3" s="1"/>
  <c r="L130" i="3"/>
  <c r="L136" i="3" s="1"/>
  <c r="L140" i="3" s="1"/>
  <c r="K118" i="3"/>
  <c r="L104" i="3"/>
  <c r="L106" i="3" s="1"/>
  <c r="I158" i="3"/>
  <c r="K101" i="3"/>
  <c r="L71" i="3"/>
  <c r="L89" i="3" s="1"/>
  <c r="L101" i="3" s="1"/>
  <c r="H158" i="3"/>
  <c r="D158" i="3"/>
  <c r="L64" i="3"/>
  <c r="L29" i="3"/>
  <c r="L33" i="3" s="1"/>
  <c r="F33" i="3"/>
  <c r="L25" i="3"/>
  <c r="G158" i="3"/>
  <c r="E158" i="3"/>
  <c r="F136" i="3"/>
  <c r="F140" i="3" s="1"/>
  <c r="L110" i="3"/>
  <c r="F114" i="3"/>
  <c r="F118" i="3" s="1"/>
  <c r="F97" i="3"/>
  <c r="F101" i="3" s="1"/>
  <c r="L114" i="3"/>
  <c r="F68" i="3"/>
  <c r="I37" i="2"/>
  <c r="L80" i="2"/>
  <c r="L82" i="2"/>
  <c r="L86" i="2"/>
  <c r="L95" i="2"/>
  <c r="L99" i="2"/>
  <c r="F145" i="2"/>
  <c r="L84" i="2"/>
  <c r="E97" i="2"/>
  <c r="H118" i="2"/>
  <c r="L75" i="2"/>
  <c r="G101" i="2"/>
  <c r="L131" i="2"/>
  <c r="L143" i="2"/>
  <c r="L40" i="2"/>
  <c r="L48" i="2"/>
  <c r="L51" i="2"/>
  <c r="L53" i="2"/>
  <c r="L63" i="2"/>
  <c r="I68" i="2"/>
  <c r="L74" i="2"/>
  <c r="L96" i="2"/>
  <c r="L104" i="2"/>
  <c r="L106" i="2" s="1"/>
  <c r="L124" i="2"/>
  <c r="L126" i="2"/>
  <c r="L132" i="2"/>
  <c r="E136" i="2"/>
  <c r="E140" i="2" s="1"/>
  <c r="G157" i="2"/>
  <c r="E153" i="2"/>
  <c r="E157" i="2" s="1"/>
  <c r="E101" i="2"/>
  <c r="G140" i="2"/>
  <c r="K136" i="2"/>
  <c r="K25" i="2"/>
  <c r="L55" i="2"/>
  <c r="F64" i="2"/>
  <c r="L108" i="2"/>
  <c r="F149" i="2"/>
  <c r="L149" i="2" s="1"/>
  <c r="L17" i="2"/>
  <c r="L43" i="2"/>
  <c r="K64" i="2"/>
  <c r="L94" i="2"/>
  <c r="H101" i="2"/>
  <c r="K128" i="2"/>
  <c r="L130" i="2"/>
  <c r="L18" i="2"/>
  <c r="L21" i="2"/>
  <c r="K33" i="2"/>
  <c r="L31" i="2"/>
  <c r="K56" i="2"/>
  <c r="K68" i="2" s="1"/>
  <c r="L44" i="2"/>
  <c r="L47" i="2"/>
  <c r="L59" i="2"/>
  <c r="H68" i="2"/>
  <c r="K89" i="2"/>
  <c r="L78" i="2"/>
  <c r="K106" i="2"/>
  <c r="I118" i="2"/>
  <c r="L111" i="2"/>
  <c r="L116" i="2"/>
  <c r="L117" i="2"/>
  <c r="L122" i="2"/>
  <c r="K145" i="2"/>
  <c r="H157" i="2"/>
  <c r="L150" i="2"/>
  <c r="F89" i="2"/>
  <c r="J101" i="2"/>
  <c r="L138" i="2"/>
  <c r="F25" i="2"/>
  <c r="L33" i="2"/>
  <c r="E33" i="2"/>
  <c r="E37" i="2" s="1"/>
  <c r="F56" i="2"/>
  <c r="F97" i="2"/>
  <c r="L91" i="2"/>
  <c r="L13" i="2"/>
  <c r="F33" i="2"/>
  <c r="J37" i="2"/>
  <c r="L58" i="2"/>
  <c r="K97" i="2"/>
  <c r="H140" i="2"/>
  <c r="L147" i="2"/>
  <c r="L16" i="2"/>
  <c r="L20" i="2"/>
  <c r="L24" i="2"/>
  <c r="L42" i="2"/>
  <c r="L46" i="2"/>
  <c r="L50" i="2"/>
  <c r="L54" i="2"/>
  <c r="E64" i="2"/>
  <c r="E68" i="2" s="1"/>
  <c r="J68" i="2"/>
  <c r="L73" i="2"/>
  <c r="L81" i="2"/>
  <c r="L93" i="2"/>
  <c r="I101" i="2"/>
  <c r="F128" i="2"/>
  <c r="L121" i="2"/>
  <c r="K153" i="2"/>
  <c r="L151" i="2"/>
  <c r="E114" i="2"/>
  <c r="E118" i="2" s="1"/>
  <c r="J157" i="2"/>
  <c r="G68" i="2"/>
  <c r="L100" i="2"/>
  <c r="F106" i="2"/>
  <c r="F110" i="2"/>
  <c r="L110" i="2" s="1"/>
  <c r="G118" i="2"/>
  <c r="K118" i="2"/>
  <c r="F134" i="2"/>
  <c r="L134" i="2" s="1"/>
  <c r="L144" i="2"/>
  <c r="L37" i="3" l="1"/>
  <c r="L118" i="3"/>
  <c r="L158" i="3" s="1"/>
  <c r="K158" i="3"/>
  <c r="F158" i="3"/>
  <c r="L136" i="2"/>
  <c r="K140" i="2"/>
  <c r="L89" i="2"/>
  <c r="L64" i="2"/>
  <c r="H158" i="2"/>
  <c r="K157" i="2"/>
  <c r="K158" i="2" s="1"/>
  <c r="I158" i="2"/>
  <c r="K101" i="2"/>
  <c r="L114" i="2"/>
  <c r="L118" i="2" s="1"/>
  <c r="F153" i="2"/>
  <c r="F157" i="2" s="1"/>
  <c r="K37" i="2"/>
  <c r="E158" i="2"/>
  <c r="F68" i="2"/>
  <c r="G158" i="2"/>
  <c r="F37" i="2"/>
  <c r="F136" i="2"/>
  <c r="F140" i="2" s="1"/>
  <c r="L25" i="2"/>
  <c r="L37" i="2" s="1"/>
  <c r="L97" i="2"/>
  <c r="L101" i="2" s="1"/>
  <c r="L56" i="2"/>
  <c r="F114" i="2"/>
  <c r="F118" i="2" s="1"/>
  <c r="J158" i="2"/>
  <c r="L128" i="2"/>
  <c r="L140" i="2" s="1"/>
  <c r="L153" i="2"/>
  <c r="F101" i="2"/>
  <c r="L145" i="2"/>
  <c r="L68" i="2" l="1"/>
  <c r="F158" i="2"/>
  <c r="L157" i="2"/>
  <c r="L158" i="2" s="1"/>
  <c r="K156" i="1" l="1"/>
  <c r="F156" i="1"/>
  <c r="L156" i="1" s="1"/>
  <c r="K155" i="1"/>
  <c r="F155" i="1"/>
  <c r="J153" i="1"/>
  <c r="I153" i="1"/>
  <c r="H153" i="1"/>
  <c r="D153" i="1"/>
  <c r="K152" i="1"/>
  <c r="E152" i="1"/>
  <c r="F152" i="1" s="1"/>
  <c r="L152" i="1" s="1"/>
  <c r="K151" i="1"/>
  <c r="E151" i="1"/>
  <c r="F151" i="1" s="1"/>
  <c r="G150" i="1"/>
  <c r="K150" i="1" s="1"/>
  <c r="E150" i="1"/>
  <c r="F150" i="1" s="1"/>
  <c r="G149" i="1"/>
  <c r="K149" i="1" s="1"/>
  <c r="E149" i="1"/>
  <c r="F149" i="1" s="1"/>
  <c r="K148" i="1"/>
  <c r="F148" i="1"/>
  <c r="K147" i="1"/>
  <c r="F147" i="1"/>
  <c r="J145" i="1"/>
  <c r="J157" i="1" s="1"/>
  <c r="I145" i="1"/>
  <c r="H145" i="1"/>
  <c r="G145" i="1"/>
  <c r="E145" i="1"/>
  <c r="D145" i="1"/>
  <c r="K144" i="1"/>
  <c r="F144" i="1"/>
  <c r="K143" i="1"/>
  <c r="F143" i="1"/>
  <c r="K139" i="1"/>
  <c r="F139" i="1"/>
  <c r="K138" i="1"/>
  <c r="F138" i="1"/>
  <c r="J136" i="1"/>
  <c r="I136" i="1"/>
  <c r="H136" i="1"/>
  <c r="D136" i="1"/>
  <c r="K135" i="1"/>
  <c r="E135" i="1"/>
  <c r="F135" i="1" s="1"/>
  <c r="K134" i="1"/>
  <c r="E134" i="1"/>
  <c r="F134" i="1" s="1"/>
  <c r="G133" i="1"/>
  <c r="K133" i="1" s="1"/>
  <c r="E133" i="1"/>
  <c r="F133" i="1" s="1"/>
  <c r="G132" i="1"/>
  <c r="K132" i="1" s="1"/>
  <c r="E132" i="1"/>
  <c r="K131" i="1"/>
  <c r="F131" i="1"/>
  <c r="K130" i="1"/>
  <c r="F130" i="1"/>
  <c r="J128" i="1"/>
  <c r="I128" i="1"/>
  <c r="H128" i="1"/>
  <c r="G128" i="1"/>
  <c r="E128" i="1"/>
  <c r="D128" i="1"/>
  <c r="K127" i="1"/>
  <c r="F127" i="1"/>
  <c r="K126" i="1"/>
  <c r="F126" i="1"/>
  <c r="K125" i="1"/>
  <c r="F125" i="1"/>
  <c r="K124" i="1"/>
  <c r="F124" i="1"/>
  <c r="K123" i="1"/>
  <c r="F123" i="1"/>
  <c r="K122" i="1"/>
  <c r="F122" i="1"/>
  <c r="K121" i="1"/>
  <c r="F121" i="1"/>
  <c r="K117" i="1"/>
  <c r="F117" i="1"/>
  <c r="K116" i="1"/>
  <c r="F116" i="1"/>
  <c r="L116" i="1" s="1"/>
  <c r="J114" i="1"/>
  <c r="I114" i="1"/>
  <c r="H114" i="1"/>
  <c r="D114" i="1"/>
  <c r="G113" i="1"/>
  <c r="K113" i="1" s="1"/>
  <c r="E113" i="1"/>
  <c r="F113" i="1" s="1"/>
  <c r="K112" i="1"/>
  <c r="E112" i="1"/>
  <c r="F112" i="1" s="1"/>
  <c r="G111" i="1"/>
  <c r="K111" i="1" s="1"/>
  <c r="E111" i="1"/>
  <c r="F111" i="1" s="1"/>
  <c r="G110" i="1"/>
  <c r="K110" i="1" s="1"/>
  <c r="E110" i="1"/>
  <c r="F110" i="1" s="1"/>
  <c r="K109" i="1"/>
  <c r="F109" i="1"/>
  <c r="K108" i="1"/>
  <c r="F108" i="1"/>
  <c r="J106" i="1"/>
  <c r="I106" i="1"/>
  <c r="H106" i="1"/>
  <c r="H118" i="1" s="1"/>
  <c r="G106" i="1"/>
  <c r="E106" i="1"/>
  <c r="D106" i="1"/>
  <c r="K105" i="1"/>
  <c r="F105" i="1"/>
  <c r="K104" i="1"/>
  <c r="F104" i="1"/>
  <c r="K100" i="1"/>
  <c r="F100" i="1"/>
  <c r="K99" i="1"/>
  <c r="F99" i="1"/>
  <c r="J97" i="1"/>
  <c r="I97" i="1"/>
  <c r="H97" i="1"/>
  <c r="D97" i="1"/>
  <c r="G96" i="1"/>
  <c r="K96" i="1" s="1"/>
  <c r="E96" i="1"/>
  <c r="F96" i="1" s="1"/>
  <c r="G95" i="1"/>
  <c r="K95" i="1" s="1"/>
  <c r="E95" i="1"/>
  <c r="F95" i="1" s="1"/>
  <c r="G94" i="1"/>
  <c r="K94" i="1" s="1"/>
  <c r="E94" i="1"/>
  <c r="F94" i="1" s="1"/>
  <c r="G93" i="1"/>
  <c r="E93" i="1"/>
  <c r="F93" i="1" s="1"/>
  <c r="K92" i="1"/>
  <c r="F92" i="1"/>
  <c r="L92" i="1" s="1"/>
  <c r="K91" i="1"/>
  <c r="F91" i="1"/>
  <c r="J89" i="1"/>
  <c r="I89" i="1"/>
  <c r="H89" i="1"/>
  <c r="G89" i="1"/>
  <c r="E89" i="1"/>
  <c r="D89" i="1"/>
  <c r="K88" i="1"/>
  <c r="F88" i="1"/>
  <c r="K87" i="1"/>
  <c r="F87" i="1"/>
  <c r="K86" i="1"/>
  <c r="F86" i="1"/>
  <c r="K85" i="1"/>
  <c r="F85" i="1"/>
  <c r="K84" i="1"/>
  <c r="F84" i="1"/>
  <c r="K83" i="1"/>
  <c r="F83" i="1"/>
  <c r="K82" i="1"/>
  <c r="F82" i="1"/>
  <c r="K81" i="1"/>
  <c r="F81" i="1"/>
  <c r="K80" i="1"/>
  <c r="F80" i="1"/>
  <c r="K79" i="1"/>
  <c r="F79" i="1"/>
  <c r="K78" i="1"/>
  <c r="F78" i="1"/>
  <c r="K77" i="1"/>
  <c r="F77" i="1"/>
  <c r="K76" i="1"/>
  <c r="F76" i="1"/>
  <c r="K75" i="1"/>
  <c r="F75" i="1"/>
  <c r="K74" i="1"/>
  <c r="F74" i="1"/>
  <c r="K73" i="1"/>
  <c r="F73" i="1"/>
  <c r="K72" i="1"/>
  <c r="F72" i="1"/>
  <c r="K71" i="1"/>
  <c r="F71" i="1"/>
  <c r="K67" i="1"/>
  <c r="F67" i="1"/>
  <c r="K66" i="1"/>
  <c r="F66" i="1"/>
  <c r="J64" i="1"/>
  <c r="I64" i="1"/>
  <c r="H64" i="1"/>
  <c r="D64" i="1"/>
  <c r="G63" i="1"/>
  <c r="K63" i="1" s="1"/>
  <c r="E63" i="1"/>
  <c r="F63" i="1" s="1"/>
  <c r="G62" i="1"/>
  <c r="K62" i="1" s="1"/>
  <c r="E62" i="1"/>
  <c r="F62" i="1" s="1"/>
  <c r="G61" i="1"/>
  <c r="K61" i="1" s="1"/>
  <c r="E61" i="1"/>
  <c r="F61" i="1" s="1"/>
  <c r="G60" i="1"/>
  <c r="K60" i="1" s="1"/>
  <c r="E60" i="1"/>
  <c r="K59" i="1"/>
  <c r="F59" i="1"/>
  <c r="K58" i="1"/>
  <c r="F58" i="1"/>
  <c r="J56" i="1"/>
  <c r="J68" i="1" s="1"/>
  <c r="I56" i="1"/>
  <c r="I68" i="1" s="1"/>
  <c r="H56" i="1"/>
  <c r="G56" i="1"/>
  <c r="E56" i="1"/>
  <c r="D56" i="1"/>
  <c r="K55" i="1"/>
  <c r="F55" i="1"/>
  <c r="L55" i="1" s="1"/>
  <c r="K54" i="1"/>
  <c r="F54" i="1"/>
  <c r="K53" i="1"/>
  <c r="F53" i="1"/>
  <c r="L53" i="1" s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L45" i="1" s="1"/>
  <c r="K44" i="1"/>
  <c r="F44" i="1"/>
  <c r="K43" i="1"/>
  <c r="F43" i="1"/>
  <c r="K42" i="1"/>
  <c r="F42" i="1"/>
  <c r="K41" i="1"/>
  <c r="F41" i="1"/>
  <c r="L41" i="1" s="1"/>
  <c r="K40" i="1"/>
  <c r="K56" i="1" s="1"/>
  <c r="F40" i="1"/>
  <c r="K36" i="1"/>
  <c r="F36" i="1"/>
  <c r="K35" i="1"/>
  <c r="F35" i="1"/>
  <c r="J33" i="1"/>
  <c r="I33" i="1"/>
  <c r="H33" i="1"/>
  <c r="D33" i="1"/>
  <c r="G32" i="1"/>
  <c r="K32" i="1" s="1"/>
  <c r="E32" i="1"/>
  <c r="G31" i="1"/>
  <c r="E31" i="1"/>
  <c r="F31" i="1" s="1"/>
  <c r="G30" i="1"/>
  <c r="K30" i="1" s="1"/>
  <c r="E30" i="1"/>
  <c r="G29" i="1"/>
  <c r="E29" i="1"/>
  <c r="K28" i="1"/>
  <c r="F28" i="1"/>
  <c r="K27" i="1"/>
  <c r="F27" i="1"/>
  <c r="J25" i="1"/>
  <c r="I25" i="1"/>
  <c r="H25" i="1"/>
  <c r="H37" i="1" s="1"/>
  <c r="G25" i="1"/>
  <c r="E25" i="1"/>
  <c r="D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L95" i="1" l="1"/>
  <c r="D140" i="1"/>
  <c r="L135" i="1"/>
  <c r="L147" i="1"/>
  <c r="L149" i="1"/>
  <c r="L151" i="1"/>
  <c r="D101" i="1"/>
  <c r="L109" i="1"/>
  <c r="H157" i="1"/>
  <c r="L27" i="1"/>
  <c r="F56" i="1"/>
  <c r="L42" i="1"/>
  <c r="L44" i="1"/>
  <c r="L52" i="1"/>
  <c r="D68" i="1"/>
  <c r="L59" i="1"/>
  <c r="K145" i="1"/>
  <c r="H101" i="1"/>
  <c r="L91" i="1"/>
  <c r="L131" i="1"/>
  <c r="L133" i="1"/>
  <c r="D37" i="1"/>
  <c r="F89" i="1"/>
  <c r="I101" i="1"/>
  <c r="L28" i="1"/>
  <c r="L66" i="1"/>
  <c r="K89" i="1"/>
  <c r="L99" i="1"/>
  <c r="I118" i="1"/>
  <c r="D157" i="1"/>
  <c r="I157" i="1"/>
  <c r="K64" i="1"/>
  <c r="K68" i="1" s="1"/>
  <c r="L111" i="1"/>
  <c r="L113" i="1"/>
  <c r="L62" i="1"/>
  <c r="L75" i="1"/>
  <c r="L77" i="1"/>
  <c r="L81" i="1"/>
  <c r="L85" i="1"/>
  <c r="L112" i="1"/>
  <c r="L15" i="1"/>
  <c r="L17" i="1"/>
  <c r="J37" i="1"/>
  <c r="H68" i="1"/>
  <c r="E64" i="1"/>
  <c r="E68" i="1" s="1"/>
  <c r="L72" i="1"/>
  <c r="L74" i="1"/>
  <c r="L76" i="1"/>
  <c r="L78" i="1"/>
  <c r="L80" i="1"/>
  <c r="L84" i="1"/>
  <c r="G97" i="1"/>
  <c r="G101" i="1" s="1"/>
  <c r="L100" i="1"/>
  <c r="D118" i="1"/>
  <c r="I140" i="1"/>
  <c r="G136" i="1"/>
  <c r="G140" i="1" s="1"/>
  <c r="L138" i="1"/>
  <c r="E153" i="1"/>
  <c r="E157" i="1" s="1"/>
  <c r="L73" i="1"/>
  <c r="L79" i="1"/>
  <c r="L83" i="1"/>
  <c r="I37" i="1"/>
  <c r="E33" i="1"/>
  <c r="E37" i="1" s="1"/>
  <c r="L67" i="1"/>
  <c r="J101" i="1"/>
  <c r="L96" i="1"/>
  <c r="K128" i="1"/>
  <c r="H140" i="1"/>
  <c r="K136" i="1"/>
  <c r="E136" i="1"/>
  <c r="E140" i="1" s="1"/>
  <c r="L148" i="1"/>
  <c r="L150" i="1"/>
  <c r="F97" i="1"/>
  <c r="L94" i="1"/>
  <c r="L63" i="1"/>
  <c r="K114" i="1"/>
  <c r="L61" i="1"/>
  <c r="F29" i="1"/>
  <c r="L35" i="1"/>
  <c r="L36" i="1"/>
  <c r="L40" i="1"/>
  <c r="L43" i="1"/>
  <c r="L46" i="1"/>
  <c r="L47" i="1"/>
  <c r="L48" i="1"/>
  <c r="L49" i="1"/>
  <c r="L50" i="1"/>
  <c r="L51" i="1"/>
  <c r="L54" i="1"/>
  <c r="G64" i="1"/>
  <c r="G68" i="1" s="1"/>
  <c r="E97" i="1"/>
  <c r="E101" i="1" s="1"/>
  <c r="L104" i="1"/>
  <c r="L105" i="1"/>
  <c r="F106" i="1"/>
  <c r="J118" i="1"/>
  <c r="E114" i="1"/>
  <c r="E118" i="1" s="1"/>
  <c r="L117" i="1"/>
  <c r="L122" i="1"/>
  <c r="L126" i="1"/>
  <c r="L134" i="1"/>
  <c r="L139" i="1"/>
  <c r="G153" i="1"/>
  <c r="G157" i="1" s="1"/>
  <c r="K153" i="1"/>
  <c r="K157" i="1" s="1"/>
  <c r="L110" i="1"/>
  <c r="F114" i="1"/>
  <c r="F128" i="1"/>
  <c r="L121" i="1"/>
  <c r="L125" i="1"/>
  <c r="F145" i="1"/>
  <c r="L143" i="1"/>
  <c r="F60" i="1"/>
  <c r="L60" i="1" s="1"/>
  <c r="L71" i="1"/>
  <c r="L82" i="1"/>
  <c r="L86" i="1"/>
  <c r="L87" i="1"/>
  <c r="L88" i="1"/>
  <c r="K93" i="1"/>
  <c r="K97" i="1" s="1"/>
  <c r="L108" i="1"/>
  <c r="G114" i="1"/>
  <c r="G118" i="1" s="1"/>
  <c r="L124" i="1"/>
  <c r="L130" i="1"/>
  <c r="F153" i="1"/>
  <c r="L13" i="1"/>
  <c r="L14" i="1"/>
  <c r="L16" i="1"/>
  <c r="L18" i="1"/>
  <c r="L19" i="1"/>
  <c r="L20" i="1"/>
  <c r="L21" i="1"/>
  <c r="L22" i="1"/>
  <c r="L23" i="1"/>
  <c r="L24" i="1"/>
  <c r="F25" i="1"/>
  <c r="K29" i="1"/>
  <c r="F30" i="1"/>
  <c r="K31" i="1"/>
  <c r="F32" i="1"/>
  <c r="G33" i="1"/>
  <c r="G37" i="1" s="1"/>
  <c r="K25" i="1"/>
  <c r="L58" i="1"/>
  <c r="K106" i="1"/>
  <c r="L123" i="1"/>
  <c r="L127" i="1"/>
  <c r="J140" i="1"/>
  <c r="F132" i="1"/>
  <c r="L144" i="1"/>
  <c r="L155" i="1"/>
  <c r="K101" i="1" l="1"/>
  <c r="F118" i="1"/>
  <c r="K140" i="1"/>
  <c r="D158" i="1"/>
  <c r="H158" i="1"/>
  <c r="L153" i="1"/>
  <c r="J158" i="1"/>
  <c r="I158" i="1"/>
  <c r="F101" i="1"/>
  <c r="E158" i="1"/>
  <c r="L32" i="1"/>
  <c r="L25" i="1"/>
  <c r="K118" i="1"/>
  <c r="G158" i="1"/>
  <c r="K33" i="1"/>
  <c r="K37" i="1" s="1"/>
  <c r="F64" i="1"/>
  <c r="F68" i="1" s="1"/>
  <c r="L64" i="1"/>
  <c r="F136" i="1"/>
  <c r="L132" i="1"/>
  <c r="L136" i="1"/>
  <c r="L114" i="1"/>
  <c r="L145" i="1"/>
  <c r="L128" i="1"/>
  <c r="L56" i="1"/>
  <c r="L93" i="1"/>
  <c r="L89" i="1"/>
  <c r="L29" i="1"/>
  <c r="F33" i="1"/>
  <c r="F37" i="1" s="1"/>
  <c r="L30" i="1"/>
  <c r="F157" i="1"/>
  <c r="F140" i="1"/>
  <c r="L106" i="1"/>
  <c r="L31" i="1"/>
  <c r="F158" i="1" l="1"/>
  <c r="K158" i="1"/>
  <c r="L118" i="1"/>
  <c r="L157" i="1"/>
  <c r="L33" i="1"/>
  <c r="L97" i="1"/>
  <c r="L68" i="1"/>
  <c r="L140" i="1"/>
  <c r="L37" i="1" l="1"/>
  <c r="L101" i="1"/>
  <c r="L158" i="1" l="1"/>
  <c r="L162" i="3" l="1"/>
</calcChain>
</file>

<file path=xl/sharedStrings.xml><?xml version="1.0" encoding="utf-8"?>
<sst xmlns="http://schemas.openxmlformats.org/spreadsheetml/2006/main" count="406" uniqueCount="65">
  <si>
    <t>Rocky Mountain Power</t>
  </si>
  <si>
    <t>Summary of Revenue Adjustments - State of Utah</t>
  </si>
  <si>
    <t>Historical 12 Months Ended December 2016</t>
  </si>
  <si>
    <t>Table 1 Detail</t>
  </si>
  <si>
    <t>Type 1 Adjustments</t>
  </si>
  <si>
    <t>305 Report</t>
  </si>
  <si>
    <t>Reconciling</t>
  </si>
  <si>
    <t>Unadjusted</t>
  </si>
  <si>
    <r>
      <t>Normalization</t>
    </r>
    <r>
      <rPr>
        <b/>
        <vertAlign val="superscript"/>
        <sz val="10"/>
        <rFont val="Arial"/>
        <family val="2"/>
      </rPr>
      <t>3</t>
    </r>
  </si>
  <si>
    <t>Unbilled</t>
  </si>
  <si>
    <t>Schedule 195</t>
  </si>
  <si>
    <t>Temperature</t>
  </si>
  <si>
    <t>Total</t>
  </si>
  <si>
    <t>Adjusted</t>
  </si>
  <si>
    <r>
      <t>Booked</t>
    </r>
    <r>
      <rPr>
        <b/>
        <vertAlign val="superscript"/>
        <sz val="10"/>
        <rFont val="Arial"/>
        <family val="2"/>
      </rPr>
      <t>1</t>
    </r>
  </si>
  <si>
    <r>
      <t>Adjustments</t>
    </r>
    <r>
      <rPr>
        <b/>
        <vertAlign val="superscript"/>
        <sz val="10"/>
        <rFont val="Arial"/>
        <family val="2"/>
      </rPr>
      <t>2</t>
    </r>
  </si>
  <si>
    <t>Revenues</t>
  </si>
  <si>
    <t>Type A</t>
  </si>
  <si>
    <t>Type B</t>
  </si>
  <si>
    <t>Adjustment</t>
  </si>
  <si>
    <t>Actual</t>
  </si>
  <si>
    <t>Residential</t>
  </si>
  <si>
    <t>6-135</t>
  </si>
  <si>
    <t>6A</t>
  </si>
  <si>
    <t>6B</t>
  </si>
  <si>
    <t>23-135</t>
  </si>
  <si>
    <t>PTLD</t>
  </si>
  <si>
    <t>Subtotal</t>
  </si>
  <si>
    <t>Rev Adj - Deferred NPC</t>
  </si>
  <si>
    <t>Rev Accounting Adj</t>
  </si>
  <si>
    <t>Solar Feed-In Rev</t>
  </si>
  <si>
    <t>DSM</t>
  </si>
  <si>
    <t>Blue Sky</t>
  </si>
  <si>
    <t>Rev Adj - Property Insurance</t>
  </si>
  <si>
    <t>AGA/Revenue Credit</t>
  </si>
  <si>
    <t>Commercial</t>
  </si>
  <si>
    <t>6A-135</t>
  </si>
  <si>
    <t>8-135</t>
  </si>
  <si>
    <t>9A</t>
  </si>
  <si>
    <t>15M</t>
  </si>
  <si>
    <t>15T</t>
  </si>
  <si>
    <t>Industrial</t>
  </si>
  <si>
    <t>Contract 1</t>
  </si>
  <si>
    <t>Contract 2</t>
  </si>
  <si>
    <t>Contract 3</t>
  </si>
  <si>
    <t>Irrigation</t>
  </si>
  <si>
    <t>10-135</t>
  </si>
  <si>
    <t>Public Street &amp; Highway Lighting</t>
  </si>
  <si>
    <t>12E</t>
  </si>
  <si>
    <t>12F</t>
  </si>
  <si>
    <t>12P</t>
  </si>
  <si>
    <t>Other Sales to Public Authorities</t>
  </si>
  <si>
    <t>Ref 3.1.1</t>
  </si>
  <si>
    <t>Ref 2.3, Ln 99</t>
  </si>
  <si>
    <t>Ref 3.2</t>
  </si>
  <si>
    <t>Ref 3.1</t>
  </si>
  <si>
    <t>Historical 12 Months Ended December 2015</t>
  </si>
  <si>
    <t>SOLAR</t>
  </si>
  <si>
    <t>Utah Results of Operations - December 2015</t>
  </si>
  <si>
    <t>Utah Results of Operations - December 2016</t>
  </si>
  <si>
    <t>2016 vs 2015</t>
  </si>
  <si>
    <t>2016 Report</t>
  </si>
  <si>
    <t>Normalized General Business Revenues Difference between 2016 and 2015</t>
  </si>
  <si>
    <t>2016 Deer Creek Mine Closure Saving</t>
  </si>
  <si>
    <t>Total differences (2016-2015)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</si>
</sst>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name val="Times New Roman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 val="double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2" fillId="0" borderId="0" xfId="2" applyFont="1" applyFill="1" applyAlignment="1" applyProtection="1">
      <alignment horizontal="left"/>
    </xf>
    <xf numFmtId="0" fontId="3" fillId="0" borderId="0" xfId="2" applyFont="1" applyAlignment="1">
      <alignment horizontal="centerContinuous"/>
    </xf>
    <xf numFmtId="38" fontId="3" fillId="0" borderId="0" xfId="2" applyNumberFormat="1" applyFont="1" applyAlignment="1">
      <alignment horizontal="centerContinuous"/>
    </xf>
    <xf numFmtId="40" fontId="3" fillId="0" borderId="0" xfId="2" applyNumberFormat="1" applyFont="1" applyAlignment="1">
      <alignment horizontal="centerContinuous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6" fontId="2" fillId="0" borderId="0" xfId="2" quotePrefix="1" applyNumberFormat="1" applyFont="1" applyFill="1" applyAlignment="1" applyProtection="1">
      <alignment horizontal="left"/>
    </xf>
    <xf numFmtId="0" fontId="2" fillId="0" borderId="0" xfId="2" applyFont="1" applyFill="1" applyAlignment="1" applyProtection="1">
      <alignment horizontal="centerContinuous"/>
    </xf>
    <xf numFmtId="0" fontId="2" fillId="0" borderId="0" xfId="2" applyFont="1" applyFill="1" applyAlignment="1" applyProtection="1">
      <alignment horizontal="center"/>
    </xf>
    <xf numFmtId="0" fontId="3" fillId="0" borderId="0" xfId="2" applyFont="1" applyAlignment="1"/>
    <xf numFmtId="38" fontId="3" fillId="0" borderId="0" xfId="2" applyNumberFormat="1" applyFont="1" applyAlignment="1"/>
    <xf numFmtId="40" fontId="3" fillId="0" borderId="0" xfId="2" applyNumberFormat="1" applyFont="1" applyAlignment="1"/>
    <xf numFmtId="0" fontId="3" fillId="0" borderId="0" xfId="2" applyFont="1" applyFill="1" applyAlignment="1" applyProtection="1">
      <alignment horizontal="centerContinuous"/>
    </xf>
    <xf numFmtId="38" fontId="3" fillId="0" borderId="0" xfId="2" applyNumberFormat="1" applyFont="1" applyFill="1" applyBorder="1" applyAlignment="1" applyProtection="1">
      <alignment horizontal="center"/>
    </xf>
    <xf numFmtId="40" fontId="3" fillId="0" borderId="0" xfId="2" applyNumberFormat="1" applyFont="1" applyFill="1" applyBorder="1" applyAlignment="1" applyProtection="1">
      <alignment horizontal="center"/>
    </xf>
    <xf numFmtId="38" fontId="3" fillId="0" borderId="4" xfId="2" applyNumberFormat="1" applyFont="1" applyBorder="1" applyAlignment="1"/>
    <xf numFmtId="38" fontId="2" fillId="0" borderId="5" xfId="2" applyNumberFormat="1" applyFont="1" applyFill="1" applyBorder="1" applyAlignment="1" applyProtection="1">
      <alignment horizontal="center"/>
    </xf>
    <xf numFmtId="40" fontId="2" fillId="0" borderId="6" xfId="2" applyNumberFormat="1" applyFont="1" applyFill="1" applyBorder="1" applyAlignment="1" applyProtection="1">
      <alignment horizontal="center"/>
    </xf>
    <xf numFmtId="38" fontId="2" fillId="0" borderId="7" xfId="2" applyNumberFormat="1" applyFont="1" applyFill="1" applyBorder="1" applyAlignment="1" applyProtection="1">
      <alignment horizontal="center"/>
    </xf>
    <xf numFmtId="38" fontId="2" fillId="0" borderId="0" xfId="2" applyNumberFormat="1" applyFont="1" applyFill="1" applyBorder="1" applyAlignment="1">
      <alignment horizontal="center"/>
    </xf>
    <xf numFmtId="38" fontId="2" fillId="0" borderId="8" xfId="2" applyNumberFormat="1" applyFont="1" applyFill="1" applyBorder="1" applyAlignment="1" applyProtection="1">
      <alignment horizontal="center"/>
    </xf>
    <xf numFmtId="0" fontId="2" fillId="0" borderId="0" xfId="2" applyFont="1" applyFill="1"/>
    <xf numFmtId="38" fontId="2" fillId="0" borderId="9" xfId="2" applyNumberFormat="1" applyFont="1" applyFill="1" applyBorder="1" applyAlignment="1">
      <alignment horizontal="center"/>
    </xf>
    <xf numFmtId="40" fontId="2" fillId="0" borderId="4" xfId="2" applyNumberFormat="1" applyFont="1" applyFill="1" applyBorder="1" applyAlignment="1">
      <alignment horizontal="center"/>
    </xf>
    <xf numFmtId="38" fontId="2" fillId="0" borderId="4" xfId="2" applyNumberFormat="1" applyFont="1" applyFill="1" applyBorder="1" applyAlignment="1">
      <alignment horizontal="center"/>
    </xf>
    <xf numFmtId="38" fontId="2" fillId="0" borderId="10" xfId="2" applyNumberFormat="1" applyFont="1" applyFill="1" applyBorder="1" applyAlignment="1">
      <alignment horizontal="center"/>
    </xf>
    <xf numFmtId="38" fontId="2" fillId="0" borderId="11" xfId="2" applyNumberFormat="1" applyFont="1" applyFill="1" applyBorder="1" applyAlignment="1">
      <alignment horizontal="center"/>
    </xf>
    <xf numFmtId="0" fontId="2" fillId="0" borderId="0" xfId="2" applyFont="1" applyFill="1" applyProtection="1">
      <protection locked="0"/>
    </xf>
    <xf numFmtId="38" fontId="3" fillId="0" borderId="12" xfId="2" applyNumberFormat="1" applyFont="1" applyFill="1" applyBorder="1"/>
    <xf numFmtId="40" fontId="3" fillId="0" borderId="0" xfId="2" applyNumberFormat="1" applyFont="1" applyFill="1" applyBorder="1"/>
    <xf numFmtId="38" fontId="3" fillId="0" borderId="13" xfId="2" applyNumberFormat="1" applyFont="1" applyFill="1" applyBorder="1"/>
    <xf numFmtId="38" fontId="3" fillId="0" borderId="0" xfId="2" applyNumberFormat="1" applyFont="1" applyFill="1" applyBorder="1"/>
    <xf numFmtId="38" fontId="3" fillId="0" borderId="14" xfId="2" applyNumberFormat="1" applyFont="1" applyFill="1" applyBorder="1"/>
    <xf numFmtId="0" fontId="3" fillId="0" borderId="0" xfId="2" applyFont="1" applyFill="1" applyAlignment="1">
      <alignment horizontal="left"/>
    </xf>
    <xf numFmtId="37" fontId="3" fillId="0" borderId="12" xfId="1" applyNumberFormat="1" applyFont="1" applyFill="1" applyBorder="1"/>
    <xf numFmtId="37" fontId="3" fillId="0" borderId="0" xfId="1" applyNumberFormat="1" applyFont="1" applyFill="1" applyBorder="1"/>
    <xf numFmtId="37" fontId="3" fillId="0" borderId="13" xfId="1" applyNumberFormat="1" applyFont="1" applyFill="1" applyBorder="1"/>
    <xf numFmtId="37" fontId="3" fillId="0" borderId="14" xfId="1" applyNumberFormat="1" applyFont="1" applyFill="1" applyBorder="1"/>
    <xf numFmtId="164" fontId="3" fillId="0" borderId="0" xfId="1" applyNumberFormat="1" applyFont="1" applyFill="1" applyBorder="1"/>
    <xf numFmtId="164" fontId="3" fillId="0" borderId="14" xfId="1" applyNumberFormat="1" applyFont="1" applyFill="1" applyBorder="1"/>
    <xf numFmtId="5" fontId="3" fillId="0" borderId="0" xfId="2" applyNumberFormat="1" applyFont="1" applyFill="1"/>
    <xf numFmtId="0" fontId="6" fillId="0" borderId="0" xfId="2" applyFont="1" applyFill="1"/>
    <xf numFmtId="5" fontId="3" fillId="0" borderId="0" xfId="2" applyNumberFormat="1" applyFont="1" applyFill="1" applyAlignment="1">
      <alignment horizontal="left"/>
    </xf>
    <xf numFmtId="0" fontId="3" fillId="0" borderId="4" xfId="2" applyFont="1" applyFill="1" applyBorder="1" applyAlignment="1">
      <alignment horizontal="left"/>
    </xf>
    <xf numFmtId="0" fontId="3" fillId="0" borderId="4" xfId="2" applyFont="1" applyFill="1" applyBorder="1"/>
    <xf numFmtId="37" fontId="3" fillId="0" borderId="9" xfId="1" applyNumberFormat="1" applyFont="1" applyFill="1" applyBorder="1"/>
    <xf numFmtId="37" fontId="3" fillId="0" borderId="4" xfId="1" applyNumberFormat="1" applyFont="1" applyFill="1" applyBorder="1"/>
    <xf numFmtId="37" fontId="3" fillId="0" borderId="10" xfId="1" applyNumberFormat="1" applyFont="1" applyFill="1" applyBorder="1"/>
    <xf numFmtId="37" fontId="3" fillId="0" borderId="11" xfId="1" applyNumberFormat="1" applyFont="1" applyFill="1" applyBorder="1"/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0" fontId="7" fillId="0" borderId="0" xfId="2" applyFont="1" applyFill="1"/>
    <xf numFmtId="0" fontId="8" fillId="0" borderId="0" xfId="2" applyFont="1" applyFill="1"/>
    <xf numFmtId="37" fontId="2" fillId="0" borderId="12" xfId="1" applyNumberFormat="1" applyFont="1" applyFill="1" applyBorder="1"/>
    <xf numFmtId="37" fontId="2" fillId="0" borderId="0" xfId="1" applyNumberFormat="1" applyFont="1" applyFill="1" applyBorder="1"/>
    <xf numFmtId="37" fontId="2" fillId="0" borderId="13" xfId="1" applyNumberFormat="1" applyFont="1" applyFill="1" applyBorder="1"/>
    <xf numFmtId="37" fontId="2" fillId="0" borderId="14" xfId="1" applyNumberFormat="1" applyFont="1" applyFill="1" applyBorder="1"/>
    <xf numFmtId="0" fontId="3" fillId="0" borderId="0" xfId="2" applyFont="1" applyFill="1" applyProtection="1">
      <protection locked="0"/>
    </xf>
    <xf numFmtId="0" fontId="3" fillId="0" borderId="0" xfId="2" applyFont="1" applyFill="1" applyBorder="1"/>
    <xf numFmtId="0" fontId="3" fillId="0" borderId="4" xfId="2" applyFont="1" applyFill="1" applyBorder="1" applyProtection="1">
      <protection locked="0"/>
    </xf>
    <xf numFmtId="37" fontId="2" fillId="0" borderId="8" xfId="1" applyNumberFormat="1" applyFont="1" applyFill="1" applyBorder="1"/>
    <xf numFmtId="0" fontId="3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9" fillId="0" borderId="0" xfId="2" applyFont="1" applyFill="1"/>
    <xf numFmtId="0" fontId="2" fillId="0" borderId="15" xfId="2" applyFont="1" applyFill="1" applyBorder="1" applyProtection="1">
      <protection locked="0"/>
    </xf>
    <xf numFmtId="164" fontId="3" fillId="0" borderId="15" xfId="2" applyNumberFormat="1" applyFont="1" applyFill="1" applyBorder="1"/>
    <xf numFmtId="37" fontId="2" fillId="0" borderId="16" xfId="1" applyNumberFormat="1" applyFont="1" applyFill="1" applyBorder="1"/>
    <xf numFmtId="37" fontId="2" fillId="0" borderId="15" xfId="1" applyNumberFormat="1" applyFont="1" applyFill="1" applyBorder="1"/>
    <xf numFmtId="37" fontId="2" fillId="0" borderId="17" xfId="1" applyNumberFormat="1" applyFont="1" applyFill="1" applyBorder="1"/>
    <xf numFmtId="37" fontId="2" fillId="0" borderId="18" xfId="1" applyNumberFormat="1" applyFont="1" applyFill="1" applyBorder="1"/>
    <xf numFmtId="164" fontId="3" fillId="0" borderId="15" xfId="1" applyNumberFormat="1" applyFont="1" applyFill="1" applyBorder="1"/>
    <xf numFmtId="164" fontId="3" fillId="0" borderId="18" xfId="1" applyNumberFormat="1" applyFont="1" applyFill="1" applyBorder="1"/>
    <xf numFmtId="0" fontId="10" fillId="0" borderId="0" xfId="2" applyFont="1" applyFill="1"/>
    <xf numFmtId="38" fontId="2" fillId="0" borderId="0" xfId="2" applyNumberFormat="1" applyFont="1" applyFill="1" applyBorder="1" applyAlignment="1">
      <alignment horizontal="right"/>
    </xf>
    <xf numFmtId="40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 applyProtection="1">
      <alignment horizontal="left"/>
    </xf>
    <xf numFmtId="38" fontId="3" fillId="0" borderId="0" xfId="2" applyNumberFormat="1" applyFont="1" applyFill="1"/>
    <xf numFmtId="40" fontId="3" fillId="0" borderId="0" xfId="2" applyNumberFormat="1" applyFont="1" applyFill="1"/>
    <xf numFmtId="164" fontId="4" fillId="0" borderId="0" xfId="1" applyNumberFormat="1" applyFont="1" applyFill="1"/>
    <xf numFmtId="37" fontId="4" fillId="0" borderId="0" xfId="1" applyNumberFormat="1" applyFont="1" applyFill="1"/>
    <xf numFmtId="37" fontId="3" fillId="0" borderId="0" xfId="1" applyNumberFormat="1" applyFont="1" applyFill="1"/>
    <xf numFmtId="40" fontId="3" fillId="0" borderId="0" xfId="1" applyNumberFormat="1" applyFont="1" applyFill="1"/>
    <xf numFmtId="38" fontId="2" fillId="0" borderId="6" xfId="2" applyNumberFormat="1" applyFont="1" applyFill="1" applyBorder="1" applyAlignment="1" applyProtection="1">
      <alignment horizontal="center"/>
    </xf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9" xfId="1" applyNumberFormat="1" applyFont="1" applyFill="1" applyBorder="1"/>
    <xf numFmtId="164" fontId="3" fillId="0" borderId="10" xfId="1" applyNumberFormat="1" applyFont="1" applyFill="1" applyBorder="1"/>
    <xf numFmtId="164" fontId="3" fillId="0" borderId="8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3" fontId="3" fillId="0" borderId="0" xfId="2" applyNumberFormat="1" applyFont="1" applyFill="1"/>
    <xf numFmtId="37" fontId="11" fillId="0" borderId="0" xfId="1" applyNumberFormat="1" applyFont="1" applyFill="1" applyAlignment="1">
      <alignment horizontal="right"/>
    </xf>
    <xf numFmtId="37" fontId="11" fillId="0" borderId="0" xfId="1" applyNumberFormat="1" applyFont="1" applyFill="1"/>
    <xf numFmtId="0" fontId="2" fillId="0" borderId="0" xfId="2" applyFont="1" applyFill="1" applyAlignment="1" applyProtection="1"/>
    <xf numFmtId="37" fontId="12" fillId="0" borderId="0" xfId="1" applyNumberFormat="1" applyFont="1" applyFill="1"/>
    <xf numFmtId="3" fontId="12" fillId="0" borderId="0" xfId="2" applyNumberFormat="1" applyFont="1" applyFill="1"/>
    <xf numFmtId="37" fontId="12" fillId="0" borderId="0" xfId="1" applyNumberFormat="1" applyFont="1" applyFill="1" applyAlignment="1">
      <alignment horizontal="right"/>
    </xf>
    <xf numFmtId="3" fontId="11" fillId="0" borderId="19" xfId="2" applyNumberFormat="1" applyFont="1" applyFill="1" applyBorder="1"/>
    <xf numFmtId="38" fontId="2" fillId="0" borderId="1" xfId="2" applyNumberFormat="1" applyFont="1" applyFill="1" applyBorder="1" applyAlignment="1" applyProtection="1">
      <alignment horizontal="center"/>
    </xf>
    <xf numFmtId="38" fontId="2" fillId="0" borderId="2" xfId="2" applyNumberFormat="1" applyFont="1" applyFill="1" applyBorder="1" applyAlignment="1" applyProtection="1">
      <alignment horizontal="center"/>
    </xf>
    <xf numFmtId="38" fontId="2" fillId="0" borderId="3" xfId="2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oming%20rate%20case\Combined\WYCombined%2098%20COS%20OC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14\ROO%20-%20June%202014\3%20-%20Revenue\_UT%20Revenue\Copy%20of%20xSAPtemp9831%20(BW%20SOR%20JAM%20Input%208-27-1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oming%209-2001%20Test%20Period\Embedded%20Study\COS_WyoComb%20Sep-2001-%20(facilities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SES\Utah%202012\Settlement\COS%20UT%20May%202013_NS%20-%20Rebuttal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2636\AppData\Local\Microsoft\Windows\Temporary%20Internet%20Files\Content.Outlook\WGV1CLRD\COS%20UT%20June%202015%20_NS%20Current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86">
          <cell r="F86">
            <v>5.9243639404432336E-2</v>
          </cell>
        </row>
      </sheetData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F16" t="str">
            <v>0</v>
          </cell>
        </row>
        <row r="17">
          <cell r="G17" t="str">
            <v>JAM Extract Sum of Range (Budget)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6016631101.3796072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I4">
            <v>0.75882088818077265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3"/>
  <sheetViews>
    <sheetView tabSelected="1" zoomScale="80" zoomScaleNormal="80" workbookViewId="0">
      <pane xSplit="3" ySplit="11" topLeftCell="D12" activePane="bottomRight" state="frozen"/>
      <selection pane="topRight"/>
      <selection pane="bottomLeft"/>
      <selection pane="bottomRight"/>
    </sheetView>
  </sheetViews>
  <sheetFormatPr defaultColWidth="9" defaultRowHeight="12.75" x14ac:dyDescent="0.2"/>
  <cols>
    <col min="1" max="1" width="3.75" style="6" customWidth="1"/>
    <col min="2" max="2" width="20.625" style="6" bestFit="1" customWidth="1"/>
    <col min="3" max="3" width="3" style="6" customWidth="1"/>
    <col min="4" max="4" width="15.25" style="77" bestFit="1" customWidth="1"/>
    <col min="5" max="5" width="14.25" style="78" customWidth="1"/>
    <col min="6" max="6" width="14.25" style="77" customWidth="1"/>
    <col min="7" max="7" width="13.5" style="77" customWidth="1"/>
    <col min="8" max="8" width="12.25" style="77" customWidth="1"/>
    <col min="9" max="9" width="11.75" style="77" customWidth="1"/>
    <col min="10" max="10" width="12.25" style="77" customWidth="1"/>
    <col min="11" max="11" width="13.75" style="77" customWidth="1"/>
    <col min="12" max="12" width="15.25" style="77" bestFit="1" customWidth="1"/>
    <col min="13" max="16384" width="9" style="6"/>
  </cols>
  <sheetData>
    <row r="1" spans="1:12" x14ac:dyDescent="0.2">
      <c r="A1" s="94" t="s">
        <v>62</v>
      </c>
      <c r="B1" s="10"/>
      <c r="C1" s="10"/>
      <c r="D1" s="11"/>
      <c r="E1" s="12"/>
      <c r="F1" s="11"/>
      <c r="G1" s="11"/>
      <c r="H1" s="11"/>
      <c r="I1" s="11"/>
      <c r="J1" s="11"/>
      <c r="K1" s="11"/>
      <c r="L1" s="11"/>
    </row>
    <row r="2" spans="1:12" x14ac:dyDescent="0.2">
      <c r="A2" s="1"/>
      <c r="B2" s="2"/>
      <c r="C2" s="2"/>
      <c r="D2" s="3"/>
      <c r="E2" s="4"/>
      <c r="F2" s="3"/>
      <c r="G2" s="3"/>
      <c r="H2" s="3"/>
      <c r="I2" s="3"/>
      <c r="J2" s="3"/>
      <c r="K2" s="3"/>
      <c r="L2" s="3"/>
    </row>
    <row r="3" spans="1:12" x14ac:dyDescent="0.2">
      <c r="A3" s="1"/>
      <c r="B3" s="2"/>
      <c r="C3" s="2"/>
      <c r="D3" s="3"/>
      <c r="E3" s="4"/>
      <c r="F3" s="3"/>
      <c r="G3" s="3"/>
      <c r="H3" s="3"/>
      <c r="I3" s="3"/>
      <c r="J3" s="3"/>
      <c r="K3" s="3"/>
      <c r="L3" s="3"/>
    </row>
    <row r="4" spans="1:12" x14ac:dyDescent="0.2">
      <c r="A4" s="1"/>
      <c r="B4" s="2"/>
      <c r="C4" s="2"/>
      <c r="D4" s="3"/>
      <c r="E4" s="4"/>
      <c r="F4" s="3"/>
      <c r="G4" s="3"/>
      <c r="H4" s="3"/>
      <c r="I4" s="3"/>
      <c r="J4" s="3"/>
      <c r="K4" s="3"/>
      <c r="L4" s="3"/>
    </row>
    <row r="5" spans="1:12" x14ac:dyDescent="0.2">
      <c r="A5" s="7"/>
      <c r="B5" s="2"/>
      <c r="C5" s="2"/>
      <c r="D5" s="3"/>
      <c r="E5" s="4"/>
      <c r="F5" s="3"/>
      <c r="G5" s="3"/>
      <c r="H5" s="3"/>
      <c r="I5" s="3"/>
      <c r="J5" s="3"/>
      <c r="K5" s="3"/>
      <c r="L5" s="3"/>
    </row>
    <row r="6" spans="1:12" x14ac:dyDescent="0.2">
      <c r="A6" s="8"/>
      <c r="B6" s="2"/>
      <c r="C6" s="2"/>
      <c r="D6" s="3"/>
      <c r="E6" s="4"/>
      <c r="F6" s="3"/>
      <c r="G6" s="3"/>
      <c r="H6" s="3"/>
      <c r="I6" s="3"/>
      <c r="J6" s="3"/>
      <c r="K6" s="3"/>
      <c r="L6" s="3"/>
    </row>
    <row r="7" spans="1:12" x14ac:dyDescent="0.2">
      <c r="A7" s="9"/>
      <c r="B7" s="10"/>
      <c r="C7" s="10"/>
      <c r="D7" s="11"/>
      <c r="E7" s="12"/>
      <c r="F7" s="11"/>
      <c r="G7" s="11"/>
      <c r="H7" s="11"/>
      <c r="I7" s="11"/>
      <c r="J7" s="11"/>
      <c r="K7" s="11"/>
      <c r="L7" s="11"/>
    </row>
    <row r="8" spans="1:12" x14ac:dyDescent="0.2">
      <c r="A8" s="9"/>
      <c r="B8" s="10"/>
      <c r="C8" s="10"/>
      <c r="D8" s="11"/>
      <c r="E8" s="12"/>
      <c r="F8" s="11"/>
      <c r="G8" s="11"/>
      <c r="H8" s="11"/>
      <c r="I8" s="11"/>
      <c r="J8" s="11"/>
      <c r="K8" s="11"/>
      <c r="L8" s="11"/>
    </row>
    <row r="9" spans="1:12" x14ac:dyDescent="0.2">
      <c r="A9" s="8"/>
      <c r="B9" s="13"/>
      <c r="C9" s="13"/>
      <c r="D9" s="14"/>
      <c r="E9" s="15"/>
      <c r="F9" s="14"/>
      <c r="G9" s="99" t="s">
        <v>4</v>
      </c>
      <c r="H9" s="100"/>
      <c r="I9" s="100"/>
      <c r="J9" s="100"/>
      <c r="K9" s="101"/>
      <c r="L9" s="16"/>
    </row>
    <row r="10" spans="1:12" ht="14.25" x14ac:dyDescent="0.2">
      <c r="A10" s="8"/>
      <c r="B10" s="13"/>
      <c r="C10" s="13"/>
      <c r="D10" s="17" t="s">
        <v>5</v>
      </c>
      <c r="E10" s="18" t="s">
        <v>6</v>
      </c>
      <c r="F10" s="19" t="s">
        <v>7</v>
      </c>
      <c r="G10" s="20" t="s">
        <v>8</v>
      </c>
      <c r="H10" s="20" t="s">
        <v>9</v>
      </c>
      <c r="I10" s="20" t="s">
        <v>10</v>
      </c>
      <c r="J10" s="20" t="s">
        <v>11</v>
      </c>
      <c r="K10" s="21" t="s">
        <v>12</v>
      </c>
      <c r="L10" s="21" t="s">
        <v>13</v>
      </c>
    </row>
    <row r="11" spans="1:12" ht="14.25" x14ac:dyDescent="0.2">
      <c r="B11" s="22"/>
      <c r="D11" s="23" t="s">
        <v>14</v>
      </c>
      <c r="E11" s="24" t="s">
        <v>15</v>
      </c>
      <c r="F11" s="25" t="s">
        <v>16</v>
      </c>
      <c r="G11" s="23" t="s">
        <v>17</v>
      </c>
      <c r="H11" s="25" t="s">
        <v>17</v>
      </c>
      <c r="I11" s="25" t="s">
        <v>17</v>
      </c>
      <c r="J11" s="26" t="s">
        <v>18</v>
      </c>
      <c r="K11" s="26" t="s">
        <v>19</v>
      </c>
      <c r="L11" s="27" t="s">
        <v>20</v>
      </c>
    </row>
    <row r="12" spans="1:12" x14ac:dyDescent="0.2">
      <c r="A12" s="22" t="s">
        <v>21</v>
      </c>
      <c r="B12" s="28"/>
      <c r="D12" s="29"/>
      <c r="E12" s="30"/>
      <c r="F12" s="31"/>
      <c r="G12" s="32"/>
      <c r="H12" s="32"/>
      <c r="I12" s="32"/>
      <c r="J12" s="32"/>
      <c r="K12" s="33"/>
      <c r="L12" s="33"/>
    </row>
    <row r="13" spans="1:12" x14ac:dyDescent="0.2">
      <c r="B13" s="34">
        <v>1</v>
      </c>
      <c r="D13" s="35">
        <f>'2016'!D13-'2015'!D13</f>
        <v>18682300.560000062</v>
      </c>
      <c r="E13" s="36">
        <f>'2016'!E13-'2015'!E13</f>
        <v>0</v>
      </c>
      <c r="F13" s="37">
        <f>SUM(D13:E13)</f>
        <v>18682300.560000062</v>
      </c>
      <c r="G13" s="36">
        <f>'2016'!G13-'2015'!G13</f>
        <v>-8177.7700000476834</v>
      </c>
      <c r="H13" s="36">
        <f>'2016'!H13-'2015'!H13</f>
        <v>2715371</v>
      </c>
      <c r="I13" s="36">
        <f>'2016'!I13-'2015'!I13</f>
        <v>-43506.093127094675</v>
      </c>
      <c r="J13" s="36">
        <f>'2016'!J13-'2015'!J13</f>
        <v>-29737243.02706993</v>
      </c>
      <c r="K13" s="38">
        <f>SUM(G13:J13)</f>
        <v>-27073555.890197072</v>
      </c>
      <c r="L13" s="38">
        <f>+F13+K13</f>
        <v>-8391255.3301970102</v>
      </c>
    </row>
    <row r="14" spans="1:12" x14ac:dyDescent="0.2">
      <c r="B14" s="34">
        <v>2</v>
      </c>
      <c r="D14" s="35">
        <f>'2016'!D14-'2015'!D14</f>
        <v>12007.770000000019</v>
      </c>
      <c r="E14" s="36">
        <f>'2016'!E14-'2015'!E14</f>
        <v>0</v>
      </c>
      <c r="F14" s="37">
        <f t="shared" ref="F14:F24" si="0">SUM(D14:E14)</f>
        <v>12007.770000000019</v>
      </c>
      <c r="G14" s="36">
        <f>'2016'!G14-'2015'!G14</f>
        <v>-527.85</v>
      </c>
      <c r="H14" s="36">
        <f>'2016'!H14-'2015'!H14</f>
        <v>1306</v>
      </c>
      <c r="I14" s="36">
        <f>'2016'!I14-'2015'!I14</f>
        <v>-28.611719999999877</v>
      </c>
      <c r="J14" s="36">
        <f>'2016'!J14-'2015'!J14</f>
        <v>-13911.880000000005</v>
      </c>
      <c r="K14" s="38">
        <f t="shared" ref="K14:K24" si="1">SUM(G14:J14)</f>
        <v>-13162.341720000004</v>
      </c>
      <c r="L14" s="38">
        <f t="shared" ref="L14:L24" si="2">+F14+K14</f>
        <v>-1154.5717199999854</v>
      </c>
    </row>
    <row r="15" spans="1:12" x14ac:dyDescent="0.2">
      <c r="B15" s="34">
        <v>3</v>
      </c>
      <c r="D15" s="35">
        <f>'2016'!D15-'2015'!D15</f>
        <v>-1516162.9599999972</v>
      </c>
      <c r="E15" s="36">
        <f>'2016'!E15-'2015'!E15</f>
        <v>0</v>
      </c>
      <c r="F15" s="37">
        <f t="shared" si="0"/>
        <v>-1516162.9599999972</v>
      </c>
      <c r="G15" s="36">
        <f>'2016'!G15-'2015'!G15</f>
        <v>-5156.850000003129</v>
      </c>
      <c r="H15" s="36">
        <f>'2016'!H15-'2015'!H15</f>
        <v>75590</v>
      </c>
      <c r="I15" s="36">
        <f>'2016'!I15-'2015'!I15</f>
        <v>5353.4425599999886</v>
      </c>
      <c r="J15" s="36">
        <f>'2016'!J15-'2015'!J15</f>
        <v>-879149.02999999991</v>
      </c>
      <c r="K15" s="38">
        <f t="shared" si="1"/>
        <v>-803362.43744000304</v>
      </c>
      <c r="L15" s="38">
        <f t="shared" si="2"/>
        <v>-2319525.3974400004</v>
      </c>
    </row>
    <row r="16" spans="1:12" x14ac:dyDescent="0.2">
      <c r="B16" s="34">
        <v>135</v>
      </c>
      <c r="C16" s="41"/>
      <c r="D16" s="35">
        <f>'2016'!D16-'2015'!D16</f>
        <v>3076152.2499999995</v>
      </c>
      <c r="E16" s="36">
        <f>'2016'!E16-'2015'!E16</f>
        <v>0</v>
      </c>
      <c r="F16" s="37">
        <f t="shared" si="0"/>
        <v>3076152.2499999995</v>
      </c>
      <c r="G16" s="36">
        <f>'2016'!G16-'2015'!G16</f>
        <v>-530.1</v>
      </c>
      <c r="H16" s="36">
        <f>'2016'!H16-'2015'!H16</f>
        <v>20719</v>
      </c>
      <c r="I16" s="36">
        <f>'2016'!I16-'2015'!I16</f>
        <v>-10181.179648905314</v>
      </c>
      <c r="J16" s="36">
        <f>'2016'!J16-'2015'!J16</f>
        <v>-232189.84293006713</v>
      </c>
      <c r="K16" s="38">
        <f t="shared" si="1"/>
        <v>-222182.12257897243</v>
      </c>
      <c r="L16" s="38">
        <f t="shared" si="2"/>
        <v>2853970.127421027</v>
      </c>
    </row>
    <row r="17" spans="1:12" x14ac:dyDescent="0.2">
      <c r="B17" s="34">
        <v>6</v>
      </c>
      <c r="C17" s="41"/>
      <c r="D17" s="35">
        <f>'2016'!D17-'2015'!D17</f>
        <v>693545.46</v>
      </c>
      <c r="E17" s="36">
        <f>'2016'!E17-'2015'!E17</f>
        <v>0</v>
      </c>
      <c r="F17" s="37">
        <f t="shared" si="0"/>
        <v>693545.46</v>
      </c>
      <c r="G17" s="36">
        <f>'2016'!G17-'2015'!G17</f>
        <v>68066.279999999882</v>
      </c>
      <c r="H17" s="36">
        <f>'2016'!H17-'2015'!H17</f>
        <v>30941</v>
      </c>
      <c r="I17" s="36">
        <f>'2016'!I17-'2015'!I17</f>
        <v>-282.93655613001465</v>
      </c>
      <c r="J17" s="36">
        <f>'2016'!J17-'2015'!J17</f>
        <v>-104720.44165955059</v>
      </c>
      <c r="K17" s="38">
        <f t="shared" si="1"/>
        <v>-5996.0982156807149</v>
      </c>
      <c r="L17" s="38">
        <f t="shared" si="2"/>
        <v>687549.36178431928</v>
      </c>
    </row>
    <row r="18" spans="1:12" x14ac:dyDescent="0.2">
      <c r="B18" s="34" t="s">
        <v>22</v>
      </c>
      <c r="C18" s="41"/>
      <c r="D18" s="35">
        <f>'2016'!D18-'2015'!D18</f>
        <v>29361.179999999993</v>
      </c>
      <c r="E18" s="36">
        <f>'2016'!E18-'2015'!E18</f>
        <v>0</v>
      </c>
      <c r="F18" s="37">
        <f t="shared" si="0"/>
        <v>29361.179999999993</v>
      </c>
      <c r="G18" s="36">
        <f>'2016'!G18-'2015'!G18</f>
        <v>2480.6100000000124</v>
      </c>
      <c r="H18" s="36">
        <f>'2016'!H18-'2015'!H18</f>
        <v>510</v>
      </c>
      <c r="I18" s="36">
        <f>'2016'!I18-'2015'!I18</f>
        <v>-178.07851767874115</v>
      </c>
      <c r="J18" s="36">
        <f>'2016'!J18-'2015'!J18</f>
        <v>-1648.2783404493898</v>
      </c>
      <c r="K18" s="38">
        <f t="shared" si="1"/>
        <v>1164.2531418718813</v>
      </c>
      <c r="L18" s="38">
        <f t="shared" si="2"/>
        <v>30525.433141871876</v>
      </c>
    </row>
    <row r="19" spans="1:12" x14ac:dyDescent="0.2">
      <c r="A19" s="42"/>
      <c r="B19" s="43" t="s">
        <v>23</v>
      </c>
      <c r="C19" s="41"/>
      <c r="D19" s="35">
        <f>'2016'!D19-'2015'!D19</f>
        <v>-12503.119999999995</v>
      </c>
      <c r="E19" s="36">
        <f>'2016'!E19-'2015'!E19</f>
        <v>0</v>
      </c>
      <c r="F19" s="37">
        <f t="shared" si="0"/>
        <v>-12503.119999999995</v>
      </c>
      <c r="G19" s="36">
        <f>'2016'!G19-'2015'!G19</f>
        <v>-36.340000000000003</v>
      </c>
      <c r="H19" s="36">
        <f>'2016'!H19-'2015'!H19</f>
        <v>3178</v>
      </c>
      <c r="I19" s="36">
        <f>'2016'!I19-'2015'!I19</f>
        <v>1115.4138844879358</v>
      </c>
      <c r="J19" s="36">
        <f>'2016'!J19-'2015'!J19</f>
        <v>0</v>
      </c>
      <c r="K19" s="38">
        <f t="shared" si="1"/>
        <v>4257.0738844879361</v>
      </c>
      <c r="L19" s="38">
        <f t="shared" si="2"/>
        <v>-8246.0461155120593</v>
      </c>
    </row>
    <row r="20" spans="1:12" x14ac:dyDescent="0.2">
      <c r="A20" s="42"/>
      <c r="B20" s="43" t="s">
        <v>24</v>
      </c>
      <c r="C20" s="41"/>
      <c r="D20" s="35">
        <f>'2016'!D20-'2015'!D20</f>
        <v>1259.79</v>
      </c>
      <c r="E20" s="36">
        <f>'2016'!E20-'2015'!E20</f>
        <v>0</v>
      </c>
      <c r="F20" s="37">
        <f t="shared" si="0"/>
        <v>1259.79</v>
      </c>
      <c r="G20" s="36">
        <f>'2016'!G20-'2015'!G20</f>
        <v>0</v>
      </c>
      <c r="H20" s="36">
        <f>'2016'!H20-'2015'!H20</f>
        <v>15</v>
      </c>
      <c r="I20" s="36">
        <f>'2016'!I20-'2015'!I20</f>
        <v>-2.8796043901527195</v>
      </c>
      <c r="J20" s="36">
        <f>'2016'!J20-'2015'!J20</f>
        <v>0</v>
      </c>
      <c r="K20" s="38">
        <f t="shared" si="1"/>
        <v>12.12039560984728</v>
      </c>
      <c r="L20" s="38">
        <f t="shared" si="2"/>
        <v>1271.9103956098472</v>
      </c>
    </row>
    <row r="21" spans="1:12" x14ac:dyDescent="0.2">
      <c r="B21" s="34">
        <v>7</v>
      </c>
      <c r="C21" s="41"/>
      <c r="D21" s="35">
        <f>'2016'!D21-'2015'!D21</f>
        <v>-11080.290000000037</v>
      </c>
      <c r="E21" s="36">
        <f>'2016'!E21-'2015'!E21</f>
        <v>0</v>
      </c>
      <c r="F21" s="37">
        <f t="shared" si="0"/>
        <v>-11080.290000000037</v>
      </c>
      <c r="G21" s="36">
        <f>'2016'!G21-'2015'!G21</f>
        <v>-4823.6700000000328</v>
      </c>
      <c r="H21" s="36">
        <f>'2016'!H21-'2015'!H21</f>
        <v>2816</v>
      </c>
      <c r="I21" s="36">
        <f>'2016'!I21-'2015'!I21</f>
        <v>-339.63248002037471</v>
      </c>
      <c r="J21" s="36">
        <f>'2016'!J21-'2015'!J21</f>
        <v>0</v>
      </c>
      <c r="K21" s="38">
        <f t="shared" si="1"/>
        <v>-2347.3024800204075</v>
      </c>
      <c r="L21" s="38">
        <f t="shared" si="2"/>
        <v>-13427.592480020445</v>
      </c>
    </row>
    <row r="22" spans="1:12" x14ac:dyDescent="0.2">
      <c r="B22" s="34">
        <v>23</v>
      </c>
      <c r="C22" s="41"/>
      <c r="D22" s="35">
        <f>'2016'!D22-'2015'!D22</f>
        <v>173548.05000000075</v>
      </c>
      <c r="E22" s="36">
        <f>'2016'!E22-'2015'!E22</f>
        <v>0</v>
      </c>
      <c r="F22" s="37">
        <f t="shared" si="0"/>
        <v>173548.05000000075</v>
      </c>
      <c r="G22" s="36">
        <f>'2016'!G22-'2015'!G22</f>
        <v>-13497.170000001564</v>
      </c>
      <c r="H22" s="36">
        <f>'2016'!H22-'2015'!H22</f>
        <v>40308</v>
      </c>
      <c r="I22" s="36">
        <f>'2016'!I22-'2015'!I22</f>
        <v>-3966.6737081867432</v>
      </c>
      <c r="J22" s="36">
        <f>'2016'!J22-'2015'!J22</f>
        <v>-261572.69684078312</v>
      </c>
      <c r="K22" s="38">
        <f t="shared" si="1"/>
        <v>-238728.54054897142</v>
      </c>
      <c r="L22" s="38">
        <f t="shared" si="2"/>
        <v>-65180.490548970673</v>
      </c>
    </row>
    <row r="23" spans="1:12" x14ac:dyDescent="0.2">
      <c r="B23" s="34" t="s">
        <v>25</v>
      </c>
      <c r="D23" s="35">
        <f>'2016'!D23-'2015'!D23</f>
        <v>42346.55</v>
      </c>
      <c r="E23" s="36">
        <f>'2016'!E23-'2015'!E23</f>
        <v>0</v>
      </c>
      <c r="F23" s="37">
        <f t="shared" si="0"/>
        <v>42346.55</v>
      </c>
      <c r="G23" s="36">
        <f>'2016'!G23-'2015'!G23</f>
        <v>0</v>
      </c>
      <c r="H23" s="36">
        <f>'2016'!H23-'2015'!H23</f>
        <v>246</v>
      </c>
      <c r="I23" s="36">
        <f>'2016'!I23-'2015'!I23</f>
        <v>-148.89661437858308</v>
      </c>
      <c r="J23" s="36">
        <f>'2016'!J23-'2015'!J23</f>
        <v>-461.7831592168917</v>
      </c>
      <c r="K23" s="38">
        <f t="shared" si="1"/>
        <v>-364.67977359547478</v>
      </c>
      <c r="L23" s="38">
        <f t="shared" si="2"/>
        <v>41981.870226404528</v>
      </c>
    </row>
    <row r="24" spans="1:12" x14ac:dyDescent="0.2">
      <c r="B24" s="44" t="s">
        <v>26</v>
      </c>
      <c r="C24" s="45"/>
      <c r="D24" s="46">
        <f>'2016'!D24-'2015'!D24</f>
        <v>-20.86999999999999</v>
      </c>
      <c r="E24" s="47">
        <f>'2016'!E24-'2015'!E24</f>
        <v>0</v>
      </c>
      <c r="F24" s="48">
        <f t="shared" si="0"/>
        <v>-20.86999999999999</v>
      </c>
      <c r="G24" s="47">
        <f>'2016'!G24-'2015'!G24</f>
        <v>0</v>
      </c>
      <c r="H24" s="47">
        <f>'2016'!H24-'2015'!H24</f>
        <v>0</v>
      </c>
      <c r="I24" s="47">
        <f>'2016'!I24-'2015'!I24</f>
        <v>0</v>
      </c>
      <c r="J24" s="47">
        <f>'2016'!J24-'2015'!J24</f>
        <v>0</v>
      </c>
      <c r="K24" s="49">
        <f t="shared" si="1"/>
        <v>0</v>
      </c>
      <c r="L24" s="49">
        <f t="shared" si="2"/>
        <v>-20.86999999999999</v>
      </c>
    </row>
    <row r="25" spans="1:12" s="52" customFormat="1" x14ac:dyDescent="0.2">
      <c r="B25" s="22" t="s">
        <v>27</v>
      </c>
      <c r="C25" s="53"/>
      <c r="D25" s="54">
        <f>SUM(D13:D24)</f>
        <v>21170754.370000064</v>
      </c>
      <c r="E25" s="55">
        <f t="shared" ref="E25:L25" si="3">SUM(E13:E24)</f>
        <v>0</v>
      </c>
      <c r="F25" s="56">
        <f t="shared" si="3"/>
        <v>21170754.370000064</v>
      </c>
      <c r="G25" s="55">
        <f t="shared" si="3"/>
        <v>37797.139999947489</v>
      </c>
      <c r="H25" s="55">
        <f t="shared" si="3"/>
        <v>2891000</v>
      </c>
      <c r="I25" s="55">
        <f t="shared" si="3"/>
        <v>-52166.125532296675</v>
      </c>
      <c r="J25" s="55">
        <f t="shared" si="3"/>
        <v>-31230896.979999997</v>
      </c>
      <c r="K25" s="57">
        <f t="shared" si="3"/>
        <v>-28354265.965532348</v>
      </c>
      <c r="L25" s="57">
        <f t="shared" si="3"/>
        <v>-7183511.5955322823</v>
      </c>
    </row>
    <row r="26" spans="1:12" x14ac:dyDescent="0.2">
      <c r="B26" s="58"/>
      <c r="D26" s="35"/>
      <c r="E26" s="36"/>
      <c r="F26" s="37"/>
      <c r="G26" s="36"/>
      <c r="H26" s="36"/>
      <c r="I26" s="36"/>
      <c r="J26" s="36"/>
      <c r="K26" s="38"/>
      <c r="L26" s="38"/>
    </row>
    <row r="27" spans="1:12" x14ac:dyDescent="0.2">
      <c r="B27" s="6" t="s">
        <v>28</v>
      </c>
      <c r="D27" s="35">
        <f>'2016'!D27-'2015'!D27</f>
        <v>-5683585.4799999986</v>
      </c>
      <c r="E27" s="36">
        <f>'2016'!E27-'2015'!E27</f>
        <v>0</v>
      </c>
      <c r="F27" s="37">
        <f t="shared" ref="F27:F32" si="4">SUM(D27:E27)</f>
        <v>-5683585.4799999986</v>
      </c>
      <c r="G27" s="36">
        <f>'2016'!G27-'2015'!G27</f>
        <v>5683585.4799999986</v>
      </c>
      <c r="H27" s="36">
        <f>'2016'!H27-'2015'!H27</f>
        <v>0</v>
      </c>
      <c r="I27" s="36">
        <f>'2016'!I27-'2015'!I27</f>
        <v>0</v>
      </c>
      <c r="J27" s="36">
        <f>'2016'!J27-'2015'!J27</f>
        <v>0</v>
      </c>
      <c r="K27" s="38">
        <f t="shared" ref="K27:K32" si="5">SUM(G27:J27)</f>
        <v>5683585.4799999986</v>
      </c>
      <c r="L27" s="38">
        <f t="shared" ref="L27:L32" si="6">+F27+K27</f>
        <v>0</v>
      </c>
    </row>
    <row r="28" spans="1:12" x14ac:dyDescent="0.2">
      <c r="B28" s="6" t="s">
        <v>29</v>
      </c>
      <c r="D28" s="35">
        <f>'2016'!D28-'2015'!D28</f>
        <v>-2224647.7899999996</v>
      </c>
      <c r="E28" s="36">
        <f>'2016'!E28-'2015'!E28</f>
        <v>0</v>
      </c>
      <c r="F28" s="37">
        <f t="shared" si="4"/>
        <v>-2224647.7899999996</v>
      </c>
      <c r="G28" s="36">
        <f>'2016'!G28-'2015'!G28</f>
        <v>2224647.7899999996</v>
      </c>
      <c r="H28" s="36">
        <f>'2016'!H28-'2015'!H28</f>
        <v>0</v>
      </c>
      <c r="I28" s="36">
        <f>'2016'!I28-'2015'!I28</f>
        <v>0</v>
      </c>
      <c r="J28" s="36">
        <f>'2016'!J28-'2015'!J28</f>
        <v>0</v>
      </c>
      <c r="K28" s="38">
        <f t="shared" si="5"/>
        <v>2224647.7899999996</v>
      </c>
      <c r="L28" s="38">
        <f t="shared" si="6"/>
        <v>0</v>
      </c>
    </row>
    <row r="29" spans="1:12" x14ac:dyDescent="0.2">
      <c r="B29" s="6" t="s">
        <v>30</v>
      </c>
      <c r="D29" s="35">
        <f>'2016'!D29-'2015'!D29</f>
        <v>575408.78</v>
      </c>
      <c r="E29" s="36">
        <f>'2016'!E29-'2015'!E29</f>
        <v>-575408.78</v>
      </c>
      <c r="F29" s="37">
        <f t="shared" si="4"/>
        <v>0</v>
      </c>
      <c r="G29" s="36">
        <f>'2016'!G29-'2015'!G29</f>
        <v>0</v>
      </c>
      <c r="H29" s="36">
        <f>'2016'!H29-'2015'!H29</f>
        <v>0</v>
      </c>
      <c r="I29" s="36">
        <f>'2016'!I29-'2015'!I29</f>
        <v>0</v>
      </c>
      <c r="J29" s="36">
        <f>'2016'!J29-'2015'!J29</f>
        <v>0</v>
      </c>
      <c r="K29" s="38">
        <f t="shared" si="5"/>
        <v>0</v>
      </c>
      <c r="L29" s="38">
        <f t="shared" si="6"/>
        <v>0</v>
      </c>
    </row>
    <row r="30" spans="1:12" x14ac:dyDescent="0.2">
      <c r="B30" s="6" t="s">
        <v>31</v>
      </c>
      <c r="D30" s="35">
        <f>'2016'!D30-'2015'!D30</f>
        <v>2451487.4299999997</v>
      </c>
      <c r="E30" s="36">
        <f>'2016'!E30-'2015'!E30</f>
        <v>-29451444.280000001</v>
      </c>
      <c r="F30" s="37">
        <f t="shared" si="4"/>
        <v>-26999956.850000001</v>
      </c>
      <c r="G30" s="36">
        <f>'2016'!G30-'2015'!G30</f>
        <v>26999956.850000001</v>
      </c>
      <c r="H30" s="36">
        <f>'2016'!H30-'2015'!H30</f>
        <v>0</v>
      </c>
      <c r="I30" s="36">
        <f>'2016'!I30-'2015'!I30</f>
        <v>0</v>
      </c>
      <c r="J30" s="36">
        <f>'2016'!J30-'2015'!J30</f>
        <v>0</v>
      </c>
      <c r="K30" s="38">
        <f t="shared" si="5"/>
        <v>26999956.850000001</v>
      </c>
      <c r="L30" s="38">
        <f t="shared" si="6"/>
        <v>0</v>
      </c>
    </row>
    <row r="31" spans="1:12" x14ac:dyDescent="0.2">
      <c r="B31" s="59" t="s">
        <v>32</v>
      </c>
      <c r="D31" s="35">
        <f>'2016'!D31-'2015'!D31</f>
        <v>-538000.84000000008</v>
      </c>
      <c r="E31" s="36">
        <f>'2016'!E31-'2015'!E31</f>
        <v>537996.62000000011</v>
      </c>
      <c r="F31" s="37">
        <f t="shared" si="4"/>
        <v>-4.2199999999720603</v>
      </c>
      <c r="G31" s="36">
        <f>'2016'!G31-'2015'!G31</f>
        <v>4.2199999999720603</v>
      </c>
      <c r="H31" s="36">
        <f>'2016'!H31-'2015'!H31</f>
        <v>0</v>
      </c>
      <c r="I31" s="36">
        <f>'2016'!I31-'2015'!I31</f>
        <v>0</v>
      </c>
      <c r="J31" s="36">
        <f>'2016'!J31-'2015'!J31</f>
        <v>0</v>
      </c>
      <c r="K31" s="38">
        <f t="shared" si="5"/>
        <v>4.2199999999720603</v>
      </c>
      <c r="L31" s="38">
        <f t="shared" si="6"/>
        <v>0</v>
      </c>
    </row>
    <row r="32" spans="1:12" x14ac:dyDescent="0.2">
      <c r="B32" s="44" t="s">
        <v>33</v>
      </c>
      <c r="C32" s="45"/>
      <c r="D32" s="46">
        <f>'2016'!D32-'2015'!D32</f>
        <v>742067.26</v>
      </c>
      <c r="E32" s="47">
        <f>'2016'!E32-'2015'!E32</f>
        <v>-742067.26</v>
      </c>
      <c r="F32" s="48">
        <f t="shared" si="4"/>
        <v>0</v>
      </c>
      <c r="G32" s="47">
        <f>'2016'!G32-'2015'!G32</f>
        <v>0</v>
      </c>
      <c r="H32" s="47">
        <f>'2016'!H32-'2015'!H32</f>
        <v>0</v>
      </c>
      <c r="I32" s="47">
        <f>'2016'!I32-'2015'!I32</f>
        <v>0</v>
      </c>
      <c r="J32" s="47">
        <f>'2016'!J32-'2015'!J32</f>
        <v>0</v>
      </c>
      <c r="K32" s="49">
        <f t="shared" si="5"/>
        <v>0</v>
      </c>
      <c r="L32" s="49">
        <f t="shared" si="6"/>
        <v>0</v>
      </c>
    </row>
    <row r="33" spans="1:12" s="52" customFormat="1" x14ac:dyDescent="0.2">
      <c r="B33" s="22" t="s">
        <v>27</v>
      </c>
      <c r="C33" s="53"/>
      <c r="D33" s="54">
        <f>SUM(D27:D32)</f>
        <v>-4677270.6399999978</v>
      </c>
      <c r="E33" s="55">
        <f t="shared" ref="E33:L33" si="7">SUM(E27:E32)</f>
        <v>-30230923.700000003</v>
      </c>
      <c r="F33" s="56">
        <f t="shared" si="7"/>
        <v>-34908194.339999996</v>
      </c>
      <c r="G33" s="55">
        <f t="shared" si="7"/>
        <v>34908194.339999996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7">
        <f t="shared" si="7"/>
        <v>34908194.339999996</v>
      </c>
      <c r="L33" s="57">
        <f t="shared" si="7"/>
        <v>0</v>
      </c>
    </row>
    <row r="34" spans="1:12" x14ac:dyDescent="0.2">
      <c r="B34" s="58"/>
      <c r="D34" s="35"/>
      <c r="E34" s="36"/>
      <c r="F34" s="37"/>
      <c r="G34" s="36"/>
      <c r="H34" s="36"/>
      <c r="I34" s="36"/>
      <c r="J34" s="36"/>
      <c r="K34" s="38"/>
      <c r="L34" s="38"/>
    </row>
    <row r="35" spans="1:12" x14ac:dyDescent="0.2">
      <c r="B35" s="58" t="s">
        <v>9</v>
      </c>
      <c r="D35" s="35">
        <f>'2016'!D35-'2015'!D35</f>
        <v>2891000</v>
      </c>
      <c r="E35" s="36">
        <f>'2016'!E35-'2015'!E35</f>
        <v>0</v>
      </c>
      <c r="F35" s="37">
        <f t="shared" ref="F35:F36" si="8">SUM(D35:E35)</f>
        <v>2891000</v>
      </c>
      <c r="G35" s="36">
        <f>'2016'!G35-'2015'!G35</f>
        <v>0</v>
      </c>
      <c r="H35" s="36">
        <f>'2016'!H35-'2015'!H35</f>
        <v>-2891000</v>
      </c>
      <c r="I35" s="36">
        <f>'2016'!I35-'2015'!I35</f>
        <v>0</v>
      </c>
      <c r="J35" s="36">
        <f>'2016'!J35-'2015'!J35</f>
        <v>0</v>
      </c>
      <c r="K35" s="38">
        <f t="shared" ref="K35:K36" si="9">SUM(G35:J35)</f>
        <v>-2891000</v>
      </c>
      <c r="L35" s="38">
        <f t="shared" ref="L35:L36" si="10">+F35+K35</f>
        <v>0</v>
      </c>
    </row>
    <row r="36" spans="1:12" x14ac:dyDescent="0.2">
      <c r="B36" s="60" t="s">
        <v>34</v>
      </c>
      <c r="C36" s="45"/>
      <c r="D36" s="46">
        <f>'2016'!D36-'2015'!D36</f>
        <v>-923.65000000000146</v>
      </c>
      <c r="E36" s="47">
        <f>'2016'!E36-'2015'!E36</f>
        <v>0</v>
      </c>
      <c r="F36" s="48">
        <f t="shared" si="8"/>
        <v>-923.65000000000146</v>
      </c>
      <c r="G36" s="47">
        <f>'2016'!G36-'2015'!G36</f>
        <v>0</v>
      </c>
      <c r="H36" s="47">
        <f>'2016'!H36-'2015'!H36</f>
        <v>0</v>
      </c>
      <c r="I36" s="47">
        <f>'2016'!I36-'2015'!I36</f>
        <v>0</v>
      </c>
      <c r="J36" s="47">
        <f>'2016'!J36-'2015'!J36</f>
        <v>0</v>
      </c>
      <c r="K36" s="49">
        <f t="shared" si="9"/>
        <v>0</v>
      </c>
      <c r="L36" s="49">
        <f t="shared" si="10"/>
        <v>-923.65000000000146</v>
      </c>
    </row>
    <row r="37" spans="1:12" x14ac:dyDescent="0.2">
      <c r="B37" s="28" t="s">
        <v>12</v>
      </c>
      <c r="C37" s="22"/>
      <c r="D37" s="54">
        <f>+D25+D33+SUM(D35:D36)</f>
        <v>19383560.080000069</v>
      </c>
      <c r="E37" s="55">
        <f t="shared" ref="E37:L37" si="11">+E25+E33+SUM(E35:E36)</f>
        <v>-30230923.700000003</v>
      </c>
      <c r="F37" s="56">
        <f t="shared" si="11"/>
        <v>-10847363.619999932</v>
      </c>
      <c r="G37" s="55">
        <f t="shared" si="11"/>
        <v>34945991.479999945</v>
      </c>
      <c r="H37" s="55">
        <f t="shared" si="11"/>
        <v>0</v>
      </c>
      <c r="I37" s="55">
        <f t="shared" si="11"/>
        <v>-52166.125532296675</v>
      </c>
      <c r="J37" s="55">
        <f t="shared" si="11"/>
        <v>-31230896.979999997</v>
      </c>
      <c r="K37" s="61">
        <f t="shared" si="11"/>
        <v>3662928.3744676486</v>
      </c>
      <c r="L37" s="57">
        <f t="shared" si="11"/>
        <v>-7184435.2455322826</v>
      </c>
    </row>
    <row r="38" spans="1:12" x14ac:dyDescent="0.2">
      <c r="B38" s="58"/>
      <c r="D38" s="35"/>
      <c r="E38" s="36"/>
      <c r="F38" s="37"/>
      <c r="G38" s="36"/>
      <c r="H38" s="36"/>
      <c r="I38" s="36"/>
      <c r="J38" s="36"/>
      <c r="K38" s="38"/>
      <c r="L38" s="38"/>
    </row>
    <row r="39" spans="1:12" x14ac:dyDescent="0.2">
      <c r="A39" s="22" t="s">
        <v>35</v>
      </c>
      <c r="B39" s="28"/>
      <c r="D39" s="35"/>
      <c r="E39" s="36"/>
      <c r="F39" s="37"/>
      <c r="G39" s="36"/>
      <c r="H39" s="36"/>
      <c r="I39" s="36"/>
      <c r="J39" s="36"/>
      <c r="K39" s="38"/>
      <c r="L39" s="38"/>
    </row>
    <row r="40" spans="1:12" x14ac:dyDescent="0.2">
      <c r="B40" s="34">
        <v>6</v>
      </c>
      <c r="D40" s="35">
        <f>'2016'!D40-'2015'!D40</f>
        <v>2543378.5799999833</v>
      </c>
      <c r="E40" s="36">
        <f>'2016'!E40-'2015'!E40</f>
        <v>0</v>
      </c>
      <c r="F40" s="37">
        <f t="shared" ref="F40:F55" si="12">SUM(D40:E40)</f>
        <v>2543378.5799999833</v>
      </c>
      <c r="G40" s="36">
        <f>'2016'!G40-'2015'!G40</f>
        <v>-351758.58999998809</v>
      </c>
      <c r="H40" s="36">
        <f>'2016'!H40-'2015'!H40</f>
        <v>-3937360</v>
      </c>
      <c r="I40" s="36">
        <f>'2016'!I40-'2015'!I40</f>
        <v>3994.8255175075028</v>
      </c>
      <c r="J40" s="36">
        <f>'2016'!J40-'2015'!J40</f>
        <v>-1364711.8347985956</v>
      </c>
      <c r="K40" s="38">
        <f t="shared" ref="K40:K55" si="13">SUM(G40:J40)</f>
        <v>-5649835.5992810763</v>
      </c>
      <c r="L40" s="38">
        <f t="shared" ref="L40:L55" si="14">+F40+K40</f>
        <v>-3106457.019281093</v>
      </c>
    </row>
    <row r="41" spans="1:12" x14ac:dyDescent="0.2">
      <c r="B41" s="34" t="s">
        <v>22</v>
      </c>
      <c r="D41" s="35">
        <f>'2016'!D41-'2015'!D41</f>
        <v>1685575.2599999998</v>
      </c>
      <c r="E41" s="36">
        <f>'2016'!E41-'2015'!E41</f>
        <v>0</v>
      </c>
      <c r="F41" s="37">
        <f t="shared" si="12"/>
        <v>1685575.2599999998</v>
      </c>
      <c r="G41" s="36">
        <f>'2016'!G41-'2015'!G41</f>
        <v>-20383.209999998769</v>
      </c>
      <c r="H41" s="36">
        <f>'2016'!H41-'2015'!H41</f>
        <v>-74322</v>
      </c>
      <c r="I41" s="36">
        <f>'2016'!I41-'2015'!I41</f>
        <v>-6145.8890620441489</v>
      </c>
      <c r="J41" s="36">
        <f>'2016'!J41-'2015'!J41</f>
        <v>-30993.575201404463</v>
      </c>
      <c r="K41" s="38">
        <f t="shared" si="13"/>
        <v>-131844.67426344738</v>
      </c>
      <c r="L41" s="38">
        <f t="shared" si="14"/>
        <v>1553730.5857365525</v>
      </c>
    </row>
    <row r="42" spans="1:12" x14ac:dyDescent="0.2">
      <c r="B42" s="34" t="s">
        <v>23</v>
      </c>
      <c r="D42" s="35">
        <f>'2016'!D42-'2015'!D42</f>
        <v>1130382.2100000009</v>
      </c>
      <c r="E42" s="36">
        <f>'2016'!E42-'2015'!E42</f>
        <v>0</v>
      </c>
      <c r="F42" s="37">
        <f t="shared" si="12"/>
        <v>1130382.2100000009</v>
      </c>
      <c r="G42" s="36">
        <f>'2016'!G42-'2015'!G42</f>
        <v>-108057.25000000134</v>
      </c>
      <c r="H42" s="36">
        <f>'2016'!H42-'2015'!H42</f>
        <v>-294576</v>
      </c>
      <c r="I42" s="36">
        <f>'2016'!I42-'2015'!I42</f>
        <v>-3861.3483465637546</v>
      </c>
      <c r="J42" s="36">
        <f>'2016'!J42-'2015'!J42</f>
        <v>-147798.3479256797</v>
      </c>
      <c r="K42" s="38">
        <f t="shared" si="13"/>
        <v>-554292.94627224479</v>
      </c>
      <c r="L42" s="38">
        <f t="shared" si="14"/>
        <v>576089.2637277561</v>
      </c>
    </row>
    <row r="43" spans="1:12" x14ac:dyDescent="0.2">
      <c r="B43" s="34" t="s">
        <v>36</v>
      </c>
      <c r="D43" s="35">
        <f>'2016'!D43-'2015'!D43</f>
        <v>198961.82</v>
      </c>
      <c r="E43" s="36">
        <f>'2016'!E43-'2015'!E43</f>
        <v>0</v>
      </c>
      <c r="F43" s="37">
        <f t="shared" si="12"/>
        <v>198961.82</v>
      </c>
      <c r="G43" s="36">
        <f>'2016'!G43-'2015'!G43</f>
        <v>-231.45</v>
      </c>
      <c r="H43" s="36">
        <f>'2016'!H43-'2015'!H43</f>
        <v>-4398</v>
      </c>
      <c r="I43" s="36">
        <f>'2016'!I43-'2015'!I43</f>
        <v>-719.99854205806662</v>
      </c>
      <c r="J43" s="36">
        <f>'2016'!J43-'2015'!J43</f>
        <v>-2850.3620743202882</v>
      </c>
      <c r="K43" s="38">
        <f t="shared" si="13"/>
        <v>-8199.8106163783559</v>
      </c>
      <c r="L43" s="38">
        <f t="shared" si="14"/>
        <v>190762.00938362165</v>
      </c>
    </row>
    <row r="44" spans="1:12" x14ac:dyDescent="0.2">
      <c r="B44" s="62" t="s">
        <v>24</v>
      </c>
      <c r="D44" s="35">
        <f>'2016'!D44-'2015'!D44</f>
        <v>22183.800000000047</v>
      </c>
      <c r="E44" s="36">
        <f>'2016'!E44-'2015'!E44</f>
        <v>0</v>
      </c>
      <c r="F44" s="37">
        <f t="shared" si="12"/>
        <v>22183.800000000047</v>
      </c>
      <c r="G44" s="36">
        <f>'2016'!G44-'2015'!G44</f>
        <v>0</v>
      </c>
      <c r="H44" s="36">
        <f>'2016'!H44-'2015'!H44</f>
        <v>-4824</v>
      </c>
      <c r="I44" s="36">
        <f>'2016'!I44-'2015'!I44</f>
        <v>-150.95193695485932</v>
      </c>
      <c r="J44" s="36">
        <f>'2016'!J44-'2015'!J44</f>
        <v>-1290.03</v>
      </c>
      <c r="K44" s="38">
        <f t="shared" si="13"/>
        <v>-6264.9819369548595</v>
      </c>
      <c r="L44" s="38">
        <f t="shared" si="14"/>
        <v>15918.818063045186</v>
      </c>
    </row>
    <row r="45" spans="1:12" x14ac:dyDescent="0.2">
      <c r="B45" s="34">
        <v>7</v>
      </c>
      <c r="D45" s="35">
        <f>'2016'!D45-'2015'!D45</f>
        <v>-17965.989999999991</v>
      </c>
      <c r="E45" s="36">
        <f>'2016'!E45-'2015'!E45</f>
        <v>0</v>
      </c>
      <c r="F45" s="37">
        <f t="shared" si="12"/>
        <v>-17965.989999999991</v>
      </c>
      <c r="G45" s="36">
        <f>'2016'!G45-'2015'!G45</f>
        <v>-9536.239999999998</v>
      </c>
      <c r="H45" s="36">
        <f>'2016'!H45-'2015'!H45</f>
        <v>-17030</v>
      </c>
      <c r="I45" s="36">
        <f>'2016'!I45-'2015'!I45</f>
        <v>377.03044845973545</v>
      </c>
      <c r="J45" s="36">
        <f>'2016'!J45-'2015'!J45</f>
        <v>0</v>
      </c>
      <c r="K45" s="38">
        <f t="shared" si="13"/>
        <v>-26189.209551540262</v>
      </c>
      <c r="L45" s="38">
        <f t="shared" si="14"/>
        <v>-44155.199551540252</v>
      </c>
    </row>
    <row r="46" spans="1:12" x14ac:dyDescent="0.2">
      <c r="B46" s="62">
        <v>8</v>
      </c>
      <c r="D46" s="35">
        <f>'2016'!D46-'2015'!D46</f>
        <v>-2625278.2700000107</v>
      </c>
      <c r="E46" s="36">
        <f>'2016'!E46-'2015'!E46</f>
        <v>0</v>
      </c>
      <c r="F46" s="37">
        <f t="shared" si="12"/>
        <v>-2625278.2700000107</v>
      </c>
      <c r="G46" s="36">
        <f>'2016'!G46-'2015'!G46</f>
        <v>-87530.90000000596</v>
      </c>
      <c r="H46" s="36">
        <f>'2016'!H46-'2015'!H46</f>
        <v>-649115</v>
      </c>
      <c r="I46" s="36">
        <f>'2016'!I46-'2015'!I46</f>
        <v>11655.09439081719</v>
      </c>
      <c r="J46" s="36">
        <f>'2016'!J46-'2015'!J46</f>
        <v>-233813.00323118395</v>
      </c>
      <c r="K46" s="38">
        <f t="shared" si="13"/>
        <v>-958803.80884037272</v>
      </c>
      <c r="L46" s="38">
        <f t="shared" si="14"/>
        <v>-3584082.0788403833</v>
      </c>
    </row>
    <row r="47" spans="1:12" x14ac:dyDescent="0.2">
      <c r="B47" s="62" t="s">
        <v>37</v>
      </c>
      <c r="D47" s="35">
        <f>'2016'!D47-'2015'!D47</f>
        <v>1330172.83</v>
      </c>
      <c r="E47" s="36">
        <f>'2016'!E47-'2015'!E47</f>
        <v>0</v>
      </c>
      <c r="F47" s="37">
        <f t="shared" si="12"/>
        <v>1330172.83</v>
      </c>
      <c r="G47" s="36">
        <f>'2016'!G47-'2015'!G47</f>
        <v>-67050.47</v>
      </c>
      <c r="H47" s="36">
        <f>'2016'!H47-'2015'!H47</f>
        <v>-49277</v>
      </c>
      <c r="I47" s="36">
        <f>'2016'!I47-'2015'!I47</f>
        <v>-3041.8559819334878</v>
      </c>
      <c r="J47" s="36">
        <f>'2016'!J47-'2015'!J47</f>
        <v>-21800.236768816103</v>
      </c>
      <c r="K47" s="38">
        <f t="shared" si="13"/>
        <v>-141169.56275074958</v>
      </c>
      <c r="L47" s="38">
        <f t="shared" si="14"/>
        <v>1189003.2672492506</v>
      </c>
    </row>
    <row r="48" spans="1:12" x14ac:dyDescent="0.2">
      <c r="B48" s="62">
        <v>9</v>
      </c>
      <c r="D48" s="35">
        <f>'2016'!D48-'2015'!D48</f>
        <v>-7577750.4200000018</v>
      </c>
      <c r="E48" s="36">
        <f>'2016'!E48-'2015'!E48</f>
        <v>0</v>
      </c>
      <c r="F48" s="37">
        <f t="shared" si="12"/>
        <v>-7577750.4200000018</v>
      </c>
      <c r="G48" s="36">
        <f>'2016'!G48-'2015'!G48</f>
        <v>-288754.2</v>
      </c>
      <c r="H48" s="36">
        <f>'2016'!H48-'2015'!H48</f>
        <v>-376273</v>
      </c>
      <c r="I48" s="36">
        <f>'2016'!I48-'2015'!I48</f>
        <v>23731.221903892045</v>
      </c>
      <c r="J48" s="36">
        <f>'2016'!J48-'2015'!J48</f>
        <v>0</v>
      </c>
      <c r="K48" s="38">
        <f t="shared" si="13"/>
        <v>-641295.97809610795</v>
      </c>
      <c r="L48" s="38">
        <f t="shared" si="14"/>
        <v>-8219046.3980961097</v>
      </c>
    </row>
    <row r="49" spans="2:12" x14ac:dyDescent="0.2">
      <c r="B49" s="62" t="s">
        <v>38</v>
      </c>
      <c r="D49" s="35">
        <f>'2016'!D49-'2015'!D49</f>
        <v>-193494.65000000014</v>
      </c>
      <c r="E49" s="36">
        <f>'2016'!E49-'2015'!E49</f>
        <v>0</v>
      </c>
      <c r="F49" s="37">
        <f t="shared" si="12"/>
        <v>-193494.65000000014</v>
      </c>
      <c r="G49" s="36">
        <f>'2016'!G49-'2015'!G49</f>
        <v>0</v>
      </c>
      <c r="H49" s="36">
        <f>'2016'!H49-'2015'!H49</f>
        <v>-14327</v>
      </c>
      <c r="I49" s="36">
        <f>'2016'!I49-'2015'!I49</f>
        <v>1551.4002779613056</v>
      </c>
      <c r="J49" s="36">
        <f>'2016'!J49-'2015'!J49</f>
        <v>0</v>
      </c>
      <c r="K49" s="38">
        <f t="shared" si="13"/>
        <v>-12775.599722038694</v>
      </c>
      <c r="L49" s="38">
        <f t="shared" si="14"/>
        <v>-206270.24972203883</v>
      </c>
    </row>
    <row r="50" spans="2:12" x14ac:dyDescent="0.2">
      <c r="B50" s="62" t="s">
        <v>39</v>
      </c>
      <c r="D50" s="35">
        <f>'2016'!D50-'2015'!D50</f>
        <v>-55051.320000000065</v>
      </c>
      <c r="E50" s="36">
        <f>'2016'!E50-'2015'!E50</f>
        <v>0</v>
      </c>
      <c r="F50" s="37">
        <f t="shared" si="12"/>
        <v>-55051.320000000065</v>
      </c>
      <c r="G50" s="36">
        <f>'2016'!G50-'2015'!G50</f>
        <v>-1439.66</v>
      </c>
      <c r="H50" s="36">
        <f>'2016'!H50-'2015'!H50</f>
        <v>-11061</v>
      </c>
      <c r="I50" s="36">
        <f>'2016'!I50-'2015'!I50</f>
        <v>294.08056670644373</v>
      </c>
      <c r="J50" s="36">
        <f>'2016'!J50-'2015'!J50</f>
        <v>0</v>
      </c>
      <c r="K50" s="38">
        <f t="shared" si="13"/>
        <v>-12206.579433293557</v>
      </c>
      <c r="L50" s="38">
        <f t="shared" si="14"/>
        <v>-67257.899433293627</v>
      </c>
    </row>
    <row r="51" spans="2:12" x14ac:dyDescent="0.2">
      <c r="B51" s="62" t="s">
        <v>40</v>
      </c>
      <c r="D51" s="35">
        <f>'2016'!D51-'2015'!D51</f>
        <v>18607.679999999993</v>
      </c>
      <c r="E51" s="36">
        <f>'2016'!E51-'2015'!E51</f>
        <v>0</v>
      </c>
      <c r="F51" s="37">
        <f t="shared" si="12"/>
        <v>18607.679999999993</v>
      </c>
      <c r="G51" s="36">
        <f>'2016'!G51-'2015'!G51</f>
        <v>-1238.5999999999999</v>
      </c>
      <c r="H51" s="36">
        <f>'2016'!H51-'2015'!H51</f>
        <v>-2866</v>
      </c>
      <c r="I51" s="36">
        <f>'2016'!I51-'2015'!I51</f>
        <v>-39.3734669616274</v>
      </c>
      <c r="J51" s="36">
        <f>'2016'!J51-'2015'!J51</f>
        <v>0</v>
      </c>
      <c r="K51" s="38">
        <f t="shared" si="13"/>
        <v>-4143.9734669616282</v>
      </c>
      <c r="L51" s="38">
        <f t="shared" si="14"/>
        <v>14463.706533038365</v>
      </c>
    </row>
    <row r="52" spans="2:12" x14ac:dyDescent="0.2">
      <c r="B52" s="62">
        <v>23</v>
      </c>
      <c r="D52" s="35">
        <f>'2016'!D52-'2015'!D52</f>
        <v>1823246.0600000024</v>
      </c>
      <c r="E52" s="36">
        <f>'2016'!E52-'2015'!E52</f>
        <v>0</v>
      </c>
      <c r="F52" s="37">
        <f t="shared" si="12"/>
        <v>1823246.0600000024</v>
      </c>
      <c r="G52" s="36">
        <f>'2016'!G52-'2015'!G52</f>
        <v>-80063.059999995239</v>
      </c>
      <c r="H52" s="36">
        <f>'2016'!H52-'2015'!H52</f>
        <v>-1130368</v>
      </c>
      <c r="I52" s="36">
        <f>'2016'!I52-'2015'!I52</f>
        <v>-1718.7996895897668</v>
      </c>
      <c r="J52" s="36">
        <f>'2016'!J52-'2015'!J52</f>
        <v>-819361.19701610261</v>
      </c>
      <c r="K52" s="38">
        <f t="shared" si="13"/>
        <v>-2031511.0567056877</v>
      </c>
      <c r="L52" s="38">
        <f t="shared" si="14"/>
        <v>-208264.99670568528</v>
      </c>
    </row>
    <row r="53" spans="2:12" x14ac:dyDescent="0.2">
      <c r="B53" s="62" t="s">
        <v>25</v>
      </c>
      <c r="D53" s="35">
        <f>'2016'!D53-'2015'!D53</f>
        <v>110404.88000000006</v>
      </c>
      <c r="E53" s="36">
        <f>'2016'!E53-'2015'!E53</f>
        <v>0</v>
      </c>
      <c r="F53" s="37">
        <f t="shared" si="12"/>
        <v>110404.88000000006</v>
      </c>
      <c r="G53" s="36">
        <f>'2016'!G53-'2015'!G53</f>
        <v>2173.1799999999675</v>
      </c>
      <c r="H53" s="36">
        <f>'2016'!H53-'2015'!H53</f>
        <v>-4996</v>
      </c>
      <c r="I53" s="36">
        <f>'2016'!I53-'2015'!I53</f>
        <v>-444.39450731297552</v>
      </c>
      <c r="J53" s="36">
        <f>'2016'!J53-'2015'!J53</f>
        <v>-4292.0829838973441</v>
      </c>
      <c r="K53" s="38">
        <f t="shared" si="13"/>
        <v>-7559.2974912103518</v>
      </c>
      <c r="L53" s="38">
        <f t="shared" si="14"/>
        <v>102845.58250878971</v>
      </c>
    </row>
    <row r="54" spans="2:12" x14ac:dyDescent="0.2">
      <c r="B54" s="62">
        <v>31</v>
      </c>
      <c r="D54" s="35">
        <f>'2016'!D54-'2015'!D54</f>
        <v>1988263.3699999996</v>
      </c>
      <c r="E54" s="36">
        <f>'2016'!E54-'2015'!E54</f>
        <v>0</v>
      </c>
      <c r="F54" s="37">
        <f t="shared" si="12"/>
        <v>1988263.3699999996</v>
      </c>
      <c r="G54" s="36">
        <f>'2016'!G54-'2015'!G54</f>
        <v>0</v>
      </c>
      <c r="H54" s="36">
        <f>'2016'!H54-'2015'!H54</f>
        <v>-46203</v>
      </c>
      <c r="I54" s="36">
        <f>'2016'!I54-'2015'!I54</f>
        <v>-4106.9010974357589</v>
      </c>
      <c r="J54" s="36">
        <f>'2016'!J54-'2015'!J54</f>
        <v>0</v>
      </c>
      <c r="K54" s="38">
        <f t="shared" si="13"/>
        <v>-50309.901097435759</v>
      </c>
      <c r="L54" s="38">
        <f t="shared" si="14"/>
        <v>1937953.4689025639</v>
      </c>
    </row>
    <row r="55" spans="2:12" x14ac:dyDescent="0.2">
      <c r="B55" s="44" t="s">
        <v>26</v>
      </c>
      <c r="C55" s="45"/>
      <c r="D55" s="46">
        <f>'2016'!D55-'2015'!D55</f>
        <v>-1.1700000000000159</v>
      </c>
      <c r="E55" s="47">
        <f>'2016'!E55-'2015'!E55</f>
        <v>0</v>
      </c>
      <c r="F55" s="48">
        <f t="shared" si="12"/>
        <v>-1.1700000000000159</v>
      </c>
      <c r="G55" s="47">
        <f>'2016'!G55-'2015'!G55</f>
        <v>0</v>
      </c>
      <c r="H55" s="47">
        <f>'2016'!H55-'2015'!H55</f>
        <v>-4</v>
      </c>
      <c r="I55" s="47">
        <f>'2016'!I55-'2015'!I55</f>
        <v>0</v>
      </c>
      <c r="J55" s="47">
        <f>'2016'!J55-'2015'!J55</f>
        <v>0</v>
      </c>
      <c r="K55" s="49">
        <f t="shared" si="13"/>
        <v>-4</v>
      </c>
      <c r="L55" s="49">
        <f t="shared" si="14"/>
        <v>-5.1700000000000159</v>
      </c>
    </row>
    <row r="56" spans="2:12" s="52" customFormat="1" x14ac:dyDescent="0.2">
      <c r="B56" s="22" t="s">
        <v>27</v>
      </c>
      <c r="C56" s="53"/>
      <c r="D56" s="54">
        <f>SUM(D40:D55)</f>
        <v>381634.66999997309</v>
      </c>
      <c r="E56" s="55">
        <f t="shared" ref="E56:L56" si="15">SUM(E40:E55)</f>
        <v>0</v>
      </c>
      <c r="F56" s="56">
        <f t="shared" si="15"/>
        <v>381634.66999997309</v>
      </c>
      <c r="G56" s="55">
        <f t="shared" si="15"/>
        <v>-1013870.4499999896</v>
      </c>
      <c r="H56" s="55">
        <f t="shared" si="15"/>
        <v>-6617000</v>
      </c>
      <c r="I56" s="55">
        <f t="shared" si="15"/>
        <v>21374.140474489777</v>
      </c>
      <c r="J56" s="55">
        <f t="shared" si="15"/>
        <v>-2626910.6700000004</v>
      </c>
      <c r="K56" s="57">
        <f t="shared" si="15"/>
        <v>-10236406.979525499</v>
      </c>
      <c r="L56" s="57">
        <f t="shared" si="15"/>
        <v>-9854772.3095255271</v>
      </c>
    </row>
    <row r="57" spans="2:12" x14ac:dyDescent="0.2">
      <c r="B57" s="58"/>
      <c r="D57" s="35"/>
      <c r="E57" s="36"/>
      <c r="F57" s="37"/>
      <c r="G57" s="36"/>
      <c r="H57" s="36"/>
      <c r="I57" s="36"/>
      <c r="J57" s="36"/>
      <c r="K57" s="38"/>
      <c r="L57" s="38"/>
    </row>
    <row r="58" spans="2:12" x14ac:dyDescent="0.2">
      <c r="B58" s="62" t="s">
        <v>28</v>
      </c>
      <c r="D58" s="35">
        <f>'2016'!D58-'2015'!D58</f>
        <v>-5902946.5999999996</v>
      </c>
      <c r="E58" s="36">
        <f>'2016'!E58-'2015'!E58</f>
        <v>0</v>
      </c>
      <c r="F58" s="37">
        <f t="shared" ref="F58:F63" si="16">SUM(D58:E58)</f>
        <v>-5902946.5999999996</v>
      </c>
      <c r="G58" s="36">
        <f>'2016'!G58-'2015'!G58</f>
        <v>5902946.5999999996</v>
      </c>
      <c r="H58" s="36">
        <f>'2016'!H58-'2015'!H58</f>
        <v>0</v>
      </c>
      <c r="I58" s="36">
        <f>'2016'!I58-'2015'!I58</f>
        <v>0</v>
      </c>
      <c r="J58" s="36">
        <f>'2016'!J58-'2015'!J58</f>
        <v>0</v>
      </c>
      <c r="K58" s="38">
        <f t="shared" ref="K58:K63" si="17">SUM(G58:J58)</f>
        <v>5902946.5999999996</v>
      </c>
      <c r="L58" s="38">
        <f t="shared" ref="L58:L63" si="18">+F58+K58</f>
        <v>0</v>
      </c>
    </row>
    <row r="59" spans="2:12" x14ac:dyDescent="0.2">
      <c r="B59" s="62" t="s">
        <v>29</v>
      </c>
      <c r="D59" s="35">
        <f>'2016'!D59-'2015'!D59</f>
        <v>-2182823.7199999997</v>
      </c>
      <c r="E59" s="36">
        <f>'2016'!E59-'2015'!E59</f>
        <v>0</v>
      </c>
      <c r="F59" s="37">
        <f t="shared" si="16"/>
        <v>-2182823.7199999997</v>
      </c>
      <c r="G59" s="36">
        <f>'2016'!G59-'2015'!G59</f>
        <v>2182823.7199999997</v>
      </c>
      <c r="H59" s="36">
        <f>'2016'!H59-'2015'!H59</f>
        <v>0</v>
      </c>
      <c r="I59" s="36">
        <f>'2016'!I59-'2015'!I59</f>
        <v>0</v>
      </c>
      <c r="J59" s="36">
        <f>'2016'!J59-'2015'!J59</f>
        <v>0</v>
      </c>
      <c r="K59" s="38">
        <f t="shared" si="17"/>
        <v>2182823.7199999997</v>
      </c>
      <c r="L59" s="38">
        <f t="shared" si="18"/>
        <v>0</v>
      </c>
    </row>
    <row r="60" spans="2:12" x14ac:dyDescent="0.2">
      <c r="B60" s="62" t="s">
        <v>30</v>
      </c>
      <c r="D60" s="35">
        <f>'2016'!D60-'2015'!D60</f>
        <v>400060.52999999991</v>
      </c>
      <c r="E60" s="36">
        <f>'2016'!E60-'2015'!E60</f>
        <v>-400060.52999999991</v>
      </c>
      <c r="F60" s="37">
        <f t="shared" si="16"/>
        <v>0</v>
      </c>
      <c r="G60" s="36">
        <f>'2016'!G60-'2015'!G60</f>
        <v>0</v>
      </c>
      <c r="H60" s="36">
        <f>'2016'!H60-'2015'!H60</f>
        <v>0</v>
      </c>
      <c r="I60" s="36">
        <f>'2016'!I60-'2015'!I60</f>
        <v>0</v>
      </c>
      <c r="J60" s="36">
        <f>'2016'!J60-'2015'!J60</f>
        <v>0</v>
      </c>
      <c r="K60" s="38">
        <f t="shared" si="17"/>
        <v>0</v>
      </c>
      <c r="L60" s="38">
        <f t="shared" si="18"/>
        <v>0</v>
      </c>
    </row>
    <row r="61" spans="2:12" x14ac:dyDescent="0.2">
      <c r="B61" s="62" t="s">
        <v>31</v>
      </c>
      <c r="D61" s="35">
        <f>'2016'!D61-'2015'!D61</f>
        <v>1027322.4699999988</v>
      </c>
      <c r="E61" s="36">
        <f>'2016'!E61-'2015'!E61</f>
        <v>-27123428.460000001</v>
      </c>
      <c r="F61" s="37">
        <f t="shared" si="16"/>
        <v>-26096105.990000002</v>
      </c>
      <c r="G61" s="36">
        <f>'2016'!G61-'2015'!G61</f>
        <v>26096105.990000002</v>
      </c>
      <c r="H61" s="36">
        <f>'2016'!H61-'2015'!H61</f>
        <v>0</v>
      </c>
      <c r="I61" s="36">
        <f>'2016'!I61-'2015'!I61</f>
        <v>0</v>
      </c>
      <c r="J61" s="36">
        <f>'2016'!J61-'2015'!J61</f>
        <v>0</v>
      </c>
      <c r="K61" s="38">
        <f t="shared" si="17"/>
        <v>26096105.990000002</v>
      </c>
      <c r="L61" s="38">
        <f t="shared" si="18"/>
        <v>0</v>
      </c>
    </row>
    <row r="62" spans="2:12" x14ac:dyDescent="0.2">
      <c r="B62" s="62" t="s">
        <v>32</v>
      </c>
      <c r="D62" s="35">
        <f>'2016'!D62-'2015'!D62</f>
        <v>-135702.72</v>
      </c>
      <c r="E62" s="36">
        <f>'2016'!E62-'2015'!E62</f>
        <v>135702.72</v>
      </c>
      <c r="F62" s="37">
        <f t="shared" si="16"/>
        <v>0</v>
      </c>
      <c r="G62" s="36">
        <f>'2016'!G62-'2015'!G62</f>
        <v>0</v>
      </c>
      <c r="H62" s="36">
        <f>'2016'!H62-'2015'!H62</f>
        <v>0</v>
      </c>
      <c r="I62" s="36">
        <f>'2016'!I62-'2015'!I62</f>
        <v>0</v>
      </c>
      <c r="J62" s="36">
        <f>'2016'!J62-'2015'!J62</f>
        <v>0</v>
      </c>
      <c r="K62" s="38">
        <f t="shared" si="17"/>
        <v>0</v>
      </c>
      <c r="L62" s="38">
        <f t="shared" si="18"/>
        <v>0</v>
      </c>
    </row>
    <row r="63" spans="2:12" x14ac:dyDescent="0.2">
      <c r="B63" s="44" t="s">
        <v>33</v>
      </c>
      <c r="C63" s="45"/>
      <c r="D63" s="46">
        <f>'2016'!D63-'2015'!D63</f>
        <v>717229.02</v>
      </c>
      <c r="E63" s="47">
        <f>'2016'!E63-'2015'!E63</f>
        <v>-717229.02</v>
      </c>
      <c r="F63" s="48">
        <f t="shared" si="16"/>
        <v>0</v>
      </c>
      <c r="G63" s="47">
        <f>'2016'!G63-'2015'!G63</f>
        <v>0</v>
      </c>
      <c r="H63" s="47">
        <f>'2016'!H63-'2015'!H63</f>
        <v>0</v>
      </c>
      <c r="I63" s="47">
        <f>'2016'!I63-'2015'!I63</f>
        <v>0</v>
      </c>
      <c r="J63" s="47">
        <f>'2016'!J63-'2015'!J63</f>
        <v>0</v>
      </c>
      <c r="K63" s="49">
        <f t="shared" si="17"/>
        <v>0</v>
      </c>
      <c r="L63" s="49">
        <f t="shared" si="18"/>
        <v>0</v>
      </c>
    </row>
    <row r="64" spans="2:12" s="52" customFormat="1" x14ac:dyDescent="0.2">
      <c r="B64" s="22" t="s">
        <v>27</v>
      </c>
      <c r="C64" s="53"/>
      <c r="D64" s="54">
        <f>SUM(D58:D63)</f>
        <v>-6076861.0199999996</v>
      </c>
      <c r="E64" s="55">
        <f t="shared" ref="E64:L64" si="19">SUM(E58:E63)</f>
        <v>-28105015.290000003</v>
      </c>
      <c r="F64" s="56">
        <f t="shared" si="19"/>
        <v>-34181876.310000002</v>
      </c>
      <c r="G64" s="55">
        <f t="shared" si="19"/>
        <v>34181876.310000002</v>
      </c>
      <c r="H64" s="55">
        <f t="shared" si="19"/>
        <v>0</v>
      </c>
      <c r="I64" s="55">
        <f t="shared" si="19"/>
        <v>0</v>
      </c>
      <c r="J64" s="55">
        <f t="shared" si="19"/>
        <v>0</v>
      </c>
      <c r="K64" s="57">
        <f t="shared" si="19"/>
        <v>34181876.310000002</v>
      </c>
      <c r="L64" s="57">
        <f t="shared" si="19"/>
        <v>0</v>
      </c>
    </row>
    <row r="65" spans="1:12" x14ac:dyDescent="0.2">
      <c r="B65" s="58"/>
      <c r="D65" s="35"/>
      <c r="E65" s="36"/>
      <c r="F65" s="37"/>
      <c r="G65" s="36"/>
      <c r="H65" s="36"/>
      <c r="I65" s="36"/>
      <c r="J65" s="36"/>
      <c r="K65" s="38"/>
      <c r="L65" s="38"/>
    </row>
    <row r="66" spans="1:12" x14ac:dyDescent="0.2">
      <c r="B66" s="58" t="s">
        <v>9</v>
      </c>
      <c r="D66" s="35">
        <f>'2016'!D66-'2015'!D66</f>
        <v>-6617000</v>
      </c>
      <c r="E66" s="36">
        <f>'2016'!E66-'2015'!E66</f>
        <v>0</v>
      </c>
      <c r="F66" s="37">
        <f t="shared" ref="F66:F67" si="20">SUM(D66:E66)</f>
        <v>-6617000</v>
      </c>
      <c r="G66" s="36">
        <f>'2016'!G66-'2015'!G66</f>
        <v>0</v>
      </c>
      <c r="H66" s="36">
        <f>'2016'!H66-'2015'!H66</f>
        <v>6617000</v>
      </c>
      <c r="I66" s="36">
        <f>'2016'!I66-'2015'!I66</f>
        <v>0</v>
      </c>
      <c r="J66" s="36">
        <f>'2016'!J66-'2015'!J66</f>
        <v>0</v>
      </c>
      <c r="K66" s="38">
        <f t="shared" ref="K66:K67" si="21">SUM(G66:J66)</f>
        <v>6617000</v>
      </c>
      <c r="L66" s="38">
        <f t="shared" ref="L66:L67" si="22">+F66+K66</f>
        <v>0</v>
      </c>
    </row>
    <row r="67" spans="1:12" x14ac:dyDescent="0.2">
      <c r="B67" s="60" t="s">
        <v>34</v>
      </c>
      <c r="C67" s="45"/>
      <c r="D67" s="46">
        <f>'2016'!D67-'2015'!D67</f>
        <v>220993.75000000047</v>
      </c>
      <c r="E67" s="47">
        <f>'2016'!E67-'2015'!E67</f>
        <v>0</v>
      </c>
      <c r="F67" s="48">
        <f t="shared" si="20"/>
        <v>220993.75000000047</v>
      </c>
      <c r="G67" s="47">
        <f>'2016'!G67-'2015'!G67</f>
        <v>762.47</v>
      </c>
      <c r="H67" s="47">
        <f>'2016'!H67-'2015'!H67</f>
        <v>0</v>
      </c>
      <c r="I67" s="47">
        <f>'2016'!I67-'2015'!I67</f>
        <v>0</v>
      </c>
      <c r="J67" s="47">
        <f>'2016'!J67-'2015'!J67</f>
        <v>0</v>
      </c>
      <c r="K67" s="49">
        <f t="shared" si="21"/>
        <v>762.47</v>
      </c>
      <c r="L67" s="49">
        <f t="shared" si="22"/>
        <v>221756.22000000047</v>
      </c>
    </row>
    <row r="68" spans="1:12" x14ac:dyDescent="0.2">
      <c r="B68" s="28" t="s">
        <v>12</v>
      </c>
      <c r="C68" s="22"/>
      <c r="D68" s="54">
        <f>+D56+D64+SUM(D66:D67)</f>
        <v>-12091232.600000028</v>
      </c>
      <c r="E68" s="55">
        <f t="shared" ref="E68:L68" si="23">+E56+E64+SUM(E66:E67)</f>
        <v>-28105015.290000003</v>
      </c>
      <c r="F68" s="56">
        <f t="shared" si="23"/>
        <v>-40196247.89000003</v>
      </c>
      <c r="G68" s="55">
        <f t="shared" si="23"/>
        <v>33168768.330000013</v>
      </c>
      <c r="H68" s="55">
        <f t="shared" si="23"/>
        <v>0</v>
      </c>
      <c r="I68" s="55">
        <f t="shared" si="23"/>
        <v>21374.140474489777</v>
      </c>
      <c r="J68" s="55">
        <f t="shared" si="23"/>
        <v>-2626910.6700000004</v>
      </c>
      <c r="K68" s="57">
        <f t="shared" si="23"/>
        <v>30563231.800474502</v>
      </c>
      <c r="L68" s="57">
        <f t="shared" si="23"/>
        <v>-9633016.0895255264</v>
      </c>
    </row>
    <row r="69" spans="1:12" x14ac:dyDescent="0.2">
      <c r="B69" s="58"/>
      <c r="D69" s="35"/>
      <c r="E69" s="36"/>
      <c r="F69" s="37"/>
      <c r="G69" s="36"/>
      <c r="H69" s="36"/>
      <c r="I69" s="36"/>
      <c r="J69" s="36"/>
      <c r="K69" s="38"/>
      <c r="L69" s="38"/>
    </row>
    <row r="70" spans="1:12" x14ac:dyDescent="0.2">
      <c r="A70" s="22" t="s">
        <v>41</v>
      </c>
      <c r="B70" s="28"/>
      <c r="D70" s="35"/>
      <c r="E70" s="36"/>
      <c r="F70" s="37"/>
      <c r="G70" s="36"/>
      <c r="H70" s="36"/>
      <c r="I70" s="36"/>
      <c r="J70" s="36"/>
      <c r="K70" s="38"/>
      <c r="L70" s="38"/>
    </row>
    <row r="71" spans="1:12" x14ac:dyDescent="0.2">
      <c r="B71" s="62">
        <v>6</v>
      </c>
      <c r="D71" s="35">
        <f>'2016'!D71-'2015'!D71</f>
        <v>27873.730000004172</v>
      </c>
      <c r="E71" s="36">
        <f>'2016'!E71-'2015'!E71</f>
        <v>0</v>
      </c>
      <c r="F71" s="37">
        <f t="shared" ref="F71:F88" si="24">SUM(D71:E71)</f>
        <v>27873.730000004172</v>
      </c>
      <c r="G71" s="36">
        <f>'2016'!G71-'2015'!G71</f>
        <v>347886.61000000063</v>
      </c>
      <c r="H71" s="36">
        <f>'2016'!H71-'2015'!H71</f>
        <v>197512.32586800028</v>
      </c>
      <c r="I71" s="36">
        <f>'2016'!I71-'2015'!I71</f>
        <v>-7831.4187491440389</v>
      </c>
      <c r="J71" s="36">
        <f>'2016'!J71-'2015'!J71</f>
        <v>0</v>
      </c>
      <c r="K71" s="38">
        <f t="shared" ref="K71:K88" si="25">SUM(G71:J71)</f>
        <v>537567.51711885678</v>
      </c>
      <c r="L71" s="38">
        <f t="shared" ref="L71:L88" si="26">+F71+K71</f>
        <v>565441.24711886095</v>
      </c>
    </row>
    <row r="72" spans="1:12" x14ac:dyDescent="0.2">
      <c r="B72" s="62" t="s">
        <v>22</v>
      </c>
      <c r="D72" s="35">
        <f>'2016'!D72-'2015'!D72</f>
        <v>-105766.39000000001</v>
      </c>
      <c r="E72" s="36">
        <f>'2016'!E72-'2015'!E72</f>
        <v>0</v>
      </c>
      <c r="F72" s="37">
        <f t="shared" si="24"/>
        <v>-105766.39000000001</v>
      </c>
      <c r="G72" s="36">
        <f>'2016'!G72-'2015'!G72</f>
        <v>-1005.22</v>
      </c>
      <c r="H72" s="36">
        <f>'2016'!H72-'2015'!H72</f>
        <v>-44</v>
      </c>
      <c r="I72" s="36">
        <f>'2016'!I72-'2015'!I72</f>
        <v>97.820212478570284</v>
      </c>
      <c r="J72" s="36">
        <f>'2016'!J72-'2015'!J72</f>
        <v>0</v>
      </c>
      <c r="K72" s="38">
        <f t="shared" si="25"/>
        <v>-951.39978752142974</v>
      </c>
      <c r="L72" s="38">
        <f t="shared" si="26"/>
        <v>-106717.78978752144</v>
      </c>
    </row>
    <row r="73" spans="1:12" x14ac:dyDescent="0.2">
      <c r="B73" s="62" t="s">
        <v>23</v>
      </c>
      <c r="D73" s="35">
        <f>'2016'!D73-'2015'!D73</f>
        <v>216934.51000000071</v>
      </c>
      <c r="E73" s="36">
        <f>'2016'!E73-'2015'!E73</f>
        <v>0</v>
      </c>
      <c r="F73" s="37">
        <f t="shared" si="24"/>
        <v>216934.51000000071</v>
      </c>
      <c r="G73" s="36">
        <f>'2016'!G73-'2015'!G73</f>
        <v>-35341.879999999997</v>
      </c>
      <c r="H73" s="36">
        <f>'2016'!H73-'2015'!H73</f>
        <v>27432</v>
      </c>
      <c r="I73" s="36">
        <f>'2016'!I73-'2015'!I73</f>
        <v>-720.06622175937082</v>
      </c>
      <c r="J73" s="36">
        <f>'2016'!J73-'2015'!J73</f>
        <v>0</v>
      </c>
      <c r="K73" s="38">
        <f t="shared" si="25"/>
        <v>-8629.9462217593682</v>
      </c>
      <c r="L73" s="38">
        <f t="shared" si="26"/>
        <v>208304.56377824134</v>
      </c>
    </row>
    <row r="74" spans="1:12" x14ac:dyDescent="0.2">
      <c r="B74" s="62" t="s">
        <v>36</v>
      </c>
      <c r="D74" s="35">
        <f>'2016'!D74-'2015'!D74</f>
        <v>53433.169999999984</v>
      </c>
      <c r="E74" s="36">
        <f>'2016'!E74-'2015'!E74</f>
        <v>0</v>
      </c>
      <c r="F74" s="37">
        <f t="shared" si="24"/>
        <v>53433.169999999984</v>
      </c>
      <c r="G74" s="36">
        <f>'2016'!G74-'2015'!G74</f>
        <v>-101.77</v>
      </c>
      <c r="H74" s="36">
        <f>'2016'!H74-'2015'!H74</f>
        <v>2129</v>
      </c>
      <c r="I74" s="36">
        <f>'2016'!I74-'2015'!I74</f>
        <v>-311.9047601077566</v>
      </c>
      <c r="J74" s="36">
        <f>'2016'!J74-'2015'!J74</f>
        <v>0</v>
      </c>
      <c r="K74" s="38">
        <f t="shared" si="25"/>
        <v>1715.3252398922434</v>
      </c>
      <c r="L74" s="38">
        <f t="shared" si="26"/>
        <v>55148.495239892225</v>
      </c>
    </row>
    <row r="75" spans="1:12" x14ac:dyDescent="0.2">
      <c r="B75" s="62" t="s">
        <v>24</v>
      </c>
      <c r="D75" s="35">
        <f>'2016'!D75-'2015'!D75</f>
        <v>-11545.52</v>
      </c>
      <c r="E75" s="36">
        <f>'2016'!E75-'2015'!E75</f>
        <v>0</v>
      </c>
      <c r="F75" s="37">
        <f t="shared" si="24"/>
        <v>-11545.52</v>
      </c>
      <c r="G75" s="36">
        <f>'2016'!G75-'2015'!G75</f>
        <v>0</v>
      </c>
      <c r="H75" s="36">
        <f>'2016'!H75-'2015'!H75</f>
        <v>-46</v>
      </c>
      <c r="I75" s="36">
        <f>'2016'!I75-'2015'!I75</f>
        <v>34.274740345011736</v>
      </c>
      <c r="J75" s="36">
        <f>'2016'!J75-'2015'!J75</f>
        <v>0</v>
      </c>
      <c r="K75" s="38">
        <f t="shared" si="25"/>
        <v>-11.725259654988264</v>
      </c>
      <c r="L75" s="38">
        <f t="shared" si="26"/>
        <v>-11557.245259654988</v>
      </c>
    </row>
    <row r="76" spans="1:12" x14ac:dyDescent="0.2">
      <c r="B76" s="62">
        <v>7</v>
      </c>
      <c r="D76" s="35">
        <f>'2016'!D76-'2015'!D76</f>
        <v>-5011.3500000000058</v>
      </c>
      <c r="E76" s="36">
        <f>'2016'!E76-'2015'!E76</f>
        <v>0</v>
      </c>
      <c r="F76" s="37">
        <f t="shared" si="24"/>
        <v>-5011.3500000000058</v>
      </c>
      <c r="G76" s="36">
        <f>'2016'!G76-'2015'!G76</f>
        <v>-743.07000000000016</v>
      </c>
      <c r="H76" s="36">
        <f>'2016'!H76-'2015'!H76</f>
        <v>802</v>
      </c>
      <c r="I76" s="36">
        <f>'2016'!I76-'2015'!I76</f>
        <v>137.04332159863657</v>
      </c>
      <c r="J76" s="36">
        <f>'2016'!J76-'2015'!J76</f>
        <v>0</v>
      </c>
      <c r="K76" s="38">
        <f t="shared" si="25"/>
        <v>195.9733215986364</v>
      </c>
      <c r="L76" s="38">
        <f t="shared" si="26"/>
        <v>-4815.3766784013696</v>
      </c>
    </row>
    <row r="77" spans="1:12" x14ac:dyDescent="0.2">
      <c r="B77" s="62">
        <v>8</v>
      </c>
      <c r="D77" s="35">
        <f>'2016'!D77-'2015'!D77</f>
        <v>-2320526.1799999923</v>
      </c>
      <c r="E77" s="36">
        <f>'2016'!E77-'2015'!E77</f>
        <v>0</v>
      </c>
      <c r="F77" s="37">
        <f t="shared" si="24"/>
        <v>-2320526.1799999923</v>
      </c>
      <c r="G77" s="36">
        <f>'2016'!G77-'2015'!G77</f>
        <v>-273117.28000000003</v>
      </c>
      <c r="H77" s="36">
        <f>'2016'!H77-'2015'!H77</f>
        <v>237189</v>
      </c>
      <c r="I77" s="36">
        <f>'2016'!I77-'2015'!I77</f>
        <v>8623.4832711162162</v>
      </c>
      <c r="J77" s="36">
        <f>'2016'!J77-'2015'!J77</f>
        <v>0</v>
      </c>
      <c r="K77" s="38">
        <f t="shared" si="25"/>
        <v>-27304.796728883812</v>
      </c>
      <c r="L77" s="38">
        <f t="shared" si="26"/>
        <v>-2347830.9767288761</v>
      </c>
    </row>
    <row r="78" spans="1:12" x14ac:dyDescent="0.2">
      <c r="B78" s="62">
        <v>9</v>
      </c>
      <c r="D78" s="35">
        <f>'2016'!D78-'2015'!D78</f>
        <v>963413.46000000834</v>
      </c>
      <c r="E78" s="36">
        <f>'2016'!E78-'2015'!E78</f>
        <v>0</v>
      </c>
      <c r="F78" s="37">
        <f t="shared" si="24"/>
        <v>963413.46000000834</v>
      </c>
      <c r="G78" s="36">
        <f>'2016'!G78-'2015'!G78</f>
        <v>159988.88</v>
      </c>
      <c r="H78" s="36">
        <f>'2016'!H78-'2015'!H78</f>
        <v>723152</v>
      </c>
      <c r="I78" s="36">
        <f>'2016'!I78-'2015'!I78</f>
        <v>8244.2993829544866</v>
      </c>
      <c r="J78" s="36">
        <f>'2016'!J78-'2015'!J78</f>
        <v>0</v>
      </c>
      <c r="K78" s="38">
        <f t="shared" si="25"/>
        <v>891385.17938295449</v>
      </c>
      <c r="L78" s="38">
        <f t="shared" si="26"/>
        <v>1854798.6393829628</v>
      </c>
    </row>
    <row r="79" spans="1:12" x14ac:dyDescent="0.2">
      <c r="B79" s="62" t="s">
        <v>38</v>
      </c>
      <c r="D79" s="35">
        <f>'2016'!D79-'2015'!D79</f>
        <v>-5121.1299999998882</v>
      </c>
      <c r="E79" s="36">
        <f>'2016'!E79-'2015'!E79</f>
        <v>0</v>
      </c>
      <c r="F79" s="37">
        <f t="shared" si="24"/>
        <v>-5121.1299999998882</v>
      </c>
      <c r="G79" s="36">
        <f>'2016'!G79-'2015'!G79</f>
        <v>0</v>
      </c>
      <c r="H79" s="36">
        <f>'2016'!H79-'2015'!H79</f>
        <v>5166</v>
      </c>
      <c r="I79" s="36">
        <f>'2016'!I79-'2015'!I79</f>
        <v>-614.23337196130524</v>
      </c>
      <c r="J79" s="36">
        <f>'2016'!J79-'2015'!J79</f>
        <v>0</v>
      </c>
      <c r="K79" s="38">
        <f t="shared" si="25"/>
        <v>4551.7666280386948</v>
      </c>
      <c r="L79" s="38">
        <f t="shared" si="26"/>
        <v>-569.36337196119348</v>
      </c>
    </row>
    <row r="80" spans="1:12" x14ac:dyDescent="0.2">
      <c r="B80" s="62" t="s">
        <v>39</v>
      </c>
      <c r="D80" s="35">
        <f>'2016'!D80-'2015'!D80</f>
        <v>-454.61000000000013</v>
      </c>
      <c r="E80" s="36">
        <f>'2016'!E80-'2015'!E80</f>
        <v>0</v>
      </c>
      <c r="F80" s="37">
        <f t="shared" si="24"/>
        <v>-454.61000000000013</v>
      </c>
      <c r="G80" s="36">
        <f>'2016'!G80-'2015'!G80</f>
        <v>30.95</v>
      </c>
      <c r="H80" s="36">
        <f>'2016'!H80-'2015'!H80</f>
        <v>5</v>
      </c>
      <c r="I80" s="36">
        <f>'2016'!I80-'2015'!I80</f>
        <v>-5.2417431651079207</v>
      </c>
      <c r="J80" s="36">
        <f>'2016'!J80-'2015'!J80</f>
        <v>0</v>
      </c>
      <c r="K80" s="38">
        <f t="shared" si="25"/>
        <v>30.708256834892083</v>
      </c>
      <c r="L80" s="38">
        <f t="shared" si="26"/>
        <v>-423.90174316510803</v>
      </c>
    </row>
    <row r="81" spans="2:12" x14ac:dyDescent="0.2">
      <c r="B81" s="62" t="s">
        <v>40</v>
      </c>
      <c r="D81" s="35">
        <f>'2016'!D81-'2015'!D81</f>
        <v>11.049999999999955</v>
      </c>
      <c r="E81" s="36">
        <f>'2016'!E81-'2015'!E81</f>
        <v>0</v>
      </c>
      <c r="F81" s="37">
        <f t="shared" si="24"/>
        <v>11.049999999999955</v>
      </c>
      <c r="G81" s="36">
        <f>'2016'!G81-'2015'!G81</f>
        <v>0</v>
      </c>
      <c r="H81" s="36">
        <f>'2016'!H81-'2015'!H81</f>
        <v>5</v>
      </c>
      <c r="I81" s="36">
        <f>'2016'!I81-'2015'!I81</f>
        <v>-0.98527968779230068</v>
      </c>
      <c r="J81" s="36">
        <f>'2016'!J81-'2015'!J81</f>
        <v>0</v>
      </c>
      <c r="K81" s="38">
        <f t="shared" si="25"/>
        <v>4.0147203122076993</v>
      </c>
      <c r="L81" s="38">
        <f t="shared" si="26"/>
        <v>15.064720312207655</v>
      </c>
    </row>
    <row r="82" spans="2:12" x14ac:dyDescent="0.2">
      <c r="B82" s="62">
        <v>21</v>
      </c>
      <c r="D82" s="35">
        <f>'2016'!D82-'2015'!D82</f>
        <v>-16951.739999999991</v>
      </c>
      <c r="E82" s="36">
        <f>'2016'!E82-'2015'!E82</f>
        <v>0</v>
      </c>
      <c r="F82" s="37">
        <f t="shared" si="24"/>
        <v>-16951.739999999991</v>
      </c>
      <c r="G82" s="36">
        <f>'2016'!G82-'2015'!G82</f>
        <v>0</v>
      </c>
      <c r="H82" s="36">
        <f>'2016'!H82-'2015'!H82</f>
        <v>980</v>
      </c>
      <c r="I82" s="36">
        <f>'2016'!I82-'2015'!I82</f>
        <v>92.190797999999745</v>
      </c>
      <c r="J82" s="36">
        <f>'2016'!J82-'2015'!J82</f>
        <v>0</v>
      </c>
      <c r="K82" s="38">
        <f t="shared" si="25"/>
        <v>1072.1907979999996</v>
      </c>
      <c r="L82" s="38">
        <f t="shared" si="26"/>
        <v>-15879.549201999991</v>
      </c>
    </row>
    <row r="83" spans="2:12" x14ac:dyDescent="0.2">
      <c r="B83" s="62">
        <v>23</v>
      </c>
      <c r="D83" s="35">
        <f>'2016'!D83-'2015'!D83</f>
        <v>80744.120000000112</v>
      </c>
      <c r="E83" s="36">
        <f>'2016'!E83-'2015'!E83</f>
        <v>0</v>
      </c>
      <c r="F83" s="37">
        <f t="shared" si="24"/>
        <v>80744.120000000112</v>
      </c>
      <c r="G83" s="36">
        <f>'2016'!G83-'2015'!G83</f>
        <v>-37611.840000000077</v>
      </c>
      <c r="H83" s="36">
        <f>'2016'!H83-'2015'!H83</f>
        <v>19059</v>
      </c>
      <c r="I83" s="36">
        <f>'2016'!I83-'2015'!I83</f>
        <v>-254.69030654657035</v>
      </c>
      <c r="J83" s="36">
        <f>'2016'!J83-'2015'!J83</f>
        <v>0</v>
      </c>
      <c r="K83" s="38">
        <f t="shared" si="25"/>
        <v>-18807.530306546647</v>
      </c>
      <c r="L83" s="38">
        <f t="shared" si="26"/>
        <v>61936.589693453468</v>
      </c>
    </row>
    <row r="84" spans="2:12" x14ac:dyDescent="0.2">
      <c r="B84" s="62" t="s">
        <v>25</v>
      </c>
      <c r="D84" s="35">
        <f>'2016'!D84-'2015'!D84</f>
        <v>-5791.8100000000013</v>
      </c>
      <c r="E84" s="36">
        <f>'2016'!E84-'2015'!E84</f>
        <v>0</v>
      </c>
      <c r="F84" s="37">
        <f t="shared" si="24"/>
        <v>-5791.8100000000013</v>
      </c>
      <c r="G84" s="36">
        <f>'2016'!G84-'2015'!G84</f>
        <v>-1.3</v>
      </c>
      <c r="H84" s="36">
        <f>'2016'!H84-'2015'!H84</f>
        <v>17</v>
      </c>
      <c r="I84" s="36">
        <f>'2016'!I84-'2015'!I84</f>
        <v>24.211856704612018</v>
      </c>
      <c r="J84" s="36">
        <f>'2016'!J84-'2015'!J84</f>
        <v>0</v>
      </c>
      <c r="K84" s="38">
        <f t="shared" si="25"/>
        <v>39.911856704612021</v>
      </c>
      <c r="L84" s="38">
        <f t="shared" si="26"/>
        <v>-5751.8981432953897</v>
      </c>
    </row>
    <row r="85" spans="2:12" x14ac:dyDescent="0.2">
      <c r="B85" s="62">
        <v>31</v>
      </c>
      <c r="D85" s="35">
        <f>'2016'!D85-'2015'!D85</f>
        <v>1180485.21</v>
      </c>
      <c r="E85" s="36">
        <f>'2016'!E85-'2015'!E85</f>
        <v>0</v>
      </c>
      <c r="F85" s="37">
        <f t="shared" si="24"/>
        <v>1180485.21</v>
      </c>
      <c r="G85" s="36">
        <f>'2016'!G85-'2015'!G85</f>
        <v>20436.009999999998</v>
      </c>
      <c r="H85" s="36">
        <f>'2016'!H85-'2015'!H85</f>
        <v>14804</v>
      </c>
      <c r="I85" s="36">
        <f>'2016'!I85-'2015'!I85</f>
        <v>-3964.0195151129069</v>
      </c>
      <c r="J85" s="36">
        <f>'2016'!J85-'2015'!J85</f>
        <v>0</v>
      </c>
      <c r="K85" s="38">
        <f t="shared" si="25"/>
        <v>31275.990484887086</v>
      </c>
      <c r="L85" s="38">
        <f t="shared" si="26"/>
        <v>1211761.200484887</v>
      </c>
    </row>
    <row r="86" spans="2:12" x14ac:dyDescent="0.2">
      <c r="B86" s="62" t="s">
        <v>42</v>
      </c>
      <c r="D86" s="35">
        <f>'2016'!D86-'2015'!D86</f>
        <v>1239870.4699999988</v>
      </c>
      <c r="E86" s="36">
        <f>'2016'!E86-'2015'!E86</f>
        <v>0</v>
      </c>
      <c r="F86" s="37">
        <f t="shared" si="24"/>
        <v>1239870.4699999988</v>
      </c>
      <c r="G86" s="36">
        <f>'2016'!G86-'2015'!G86</f>
        <v>4.3655745685100555E-11</v>
      </c>
      <c r="H86" s="36">
        <f>'2016'!H86-'2015'!H86</f>
        <v>1108098.7120000026</v>
      </c>
      <c r="I86" s="36">
        <f>'2016'!I86-'2015'!I86</f>
        <v>-1342.6559999999881</v>
      </c>
      <c r="J86" s="36">
        <f>'2016'!J86-'2015'!J86</f>
        <v>0</v>
      </c>
      <c r="K86" s="38">
        <f t="shared" si="25"/>
        <v>1106756.0560000027</v>
      </c>
      <c r="L86" s="38">
        <f t="shared" si="26"/>
        <v>2346626.5260000015</v>
      </c>
    </row>
    <row r="87" spans="2:12" x14ac:dyDescent="0.2">
      <c r="B87" s="62" t="s">
        <v>43</v>
      </c>
      <c r="D87" s="35">
        <f>'2016'!D87-'2015'!D87</f>
        <v>1775915.3599999994</v>
      </c>
      <c r="E87" s="36">
        <f>'2016'!E87-'2015'!E87</f>
        <v>0</v>
      </c>
      <c r="F87" s="37">
        <f t="shared" si="24"/>
        <v>1775915.3599999994</v>
      </c>
      <c r="G87" s="36">
        <f>'2016'!G87-'2015'!G87</f>
        <v>-526965.78514200007</v>
      </c>
      <c r="H87" s="36">
        <f>'2016'!H87-'2015'!H87</f>
        <v>234074.62617199612</v>
      </c>
      <c r="I87" s="36">
        <f>'2016'!I87-'2015'!I87</f>
        <v>-470.80956999999762</v>
      </c>
      <c r="J87" s="36">
        <f>'2016'!J87-'2015'!J87</f>
        <v>0</v>
      </c>
      <c r="K87" s="38">
        <f t="shared" si="25"/>
        <v>-293361.96854000393</v>
      </c>
      <c r="L87" s="38">
        <f t="shared" si="26"/>
        <v>1482553.3914599954</v>
      </c>
    </row>
    <row r="88" spans="2:12" x14ac:dyDescent="0.2">
      <c r="B88" s="44" t="s">
        <v>44</v>
      </c>
      <c r="C88" s="45"/>
      <c r="D88" s="46">
        <f>'2016'!D88-'2015'!D88</f>
        <v>-5384073.3100000024</v>
      </c>
      <c r="E88" s="47">
        <f>'2016'!E88-'2015'!E88</f>
        <v>0</v>
      </c>
      <c r="F88" s="48">
        <f t="shared" si="24"/>
        <v>-5384073.3100000024</v>
      </c>
      <c r="G88" s="47">
        <f>'2016'!G88-'2015'!G88</f>
        <v>-8.7311491370201111E-11</v>
      </c>
      <c r="H88" s="47">
        <f>'2016'!H88-'2015'!H88</f>
        <v>-413335.66403999878</v>
      </c>
      <c r="I88" s="47">
        <f>'2016'!I88-'2015'!I88</f>
        <v>35401.921275000001</v>
      </c>
      <c r="J88" s="47">
        <f>'2016'!J88-'2015'!J88</f>
        <v>0</v>
      </c>
      <c r="K88" s="49">
        <f t="shared" si="25"/>
        <v>-377933.74276499893</v>
      </c>
      <c r="L88" s="49">
        <f t="shared" si="26"/>
        <v>-5762007.0527650015</v>
      </c>
    </row>
    <row r="89" spans="2:12" s="52" customFormat="1" x14ac:dyDescent="0.2">
      <c r="B89" s="22" t="s">
        <v>27</v>
      </c>
      <c r="C89" s="53"/>
      <c r="D89" s="54">
        <f>SUM(D71:D88)</f>
        <v>-2316560.9599999832</v>
      </c>
      <c r="E89" s="55">
        <f t="shared" ref="E89:L89" si="27">SUM(E71:E88)</f>
        <v>0</v>
      </c>
      <c r="F89" s="56">
        <f t="shared" si="27"/>
        <v>-2316560.9599999832</v>
      </c>
      <c r="G89" s="55">
        <f t="shared" si="27"/>
        <v>-346545.69514199952</v>
      </c>
      <c r="H89" s="55">
        <f t="shared" si="27"/>
        <v>2157000.0000000005</v>
      </c>
      <c r="I89" s="55">
        <f t="shared" si="27"/>
        <v>37139.219340712698</v>
      </c>
      <c r="J89" s="55">
        <f t="shared" si="27"/>
        <v>0</v>
      </c>
      <c r="K89" s="57">
        <f t="shared" si="27"/>
        <v>1847593.524198713</v>
      </c>
      <c r="L89" s="57">
        <f t="shared" si="27"/>
        <v>-468967.43580127042</v>
      </c>
    </row>
    <row r="90" spans="2:12" x14ac:dyDescent="0.2">
      <c r="B90" s="58"/>
      <c r="D90" s="35"/>
      <c r="E90" s="36"/>
      <c r="F90" s="37"/>
      <c r="G90" s="36"/>
      <c r="H90" s="36"/>
      <c r="I90" s="36"/>
      <c r="J90" s="36"/>
      <c r="K90" s="38"/>
      <c r="L90" s="38"/>
    </row>
    <row r="91" spans="2:12" x14ac:dyDescent="0.2">
      <c r="B91" s="62" t="s">
        <v>28</v>
      </c>
      <c r="D91" s="35">
        <f>'2016'!D91-'2015'!D91</f>
        <v>-3646878.49</v>
      </c>
      <c r="E91" s="36">
        <f>'2016'!E91-'2015'!E91</f>
        <v>0</v>
      </c>
      <c r="F91" s="37">
        <f t="shared" ref="F91:F96" si="28">SUM(D91:E91)</f>
        <v>-3646878.49</v>
      </c>
      <c r="G91" s="36">
        <f>'2016'!G91-'2015'!G91</f>
        <v>3646878.49</v>
      </c>
      <c r="H91" s="36">
        <f>'2016'!H91-'2015'!H91</f>
        <v>0</v>
      </c>
      <c r="I91" s="36">
        <f>'2016'!I91-'2015'!I91</f>
        <v>0</v>
      </c>
      <c r="J91" s="36">
        <f>'2016'!J91-'2015'!J91</f>
        <v>0</v>
      </c>
      <c r="K91" s="38">
        <f t="shared" ref="K91:K96" si="29">SUM(G91:J91)</f>
        <v>3646878.49</v>
      </c>
      <c r="L91" s="38">
        <f t="shared" ref="L91:L96" si="30">+F91+K91</f>
        <v>0</v>
      </c>
    </row>
    <row r="92" spans="2:12" x14ac:dyDescent="0.2">
      <c r="B92" s="62" t="s">
        <v>29</v>
      </c>
      <c r="D92" s="35">
        <f>'2016'!D92-'2015'!D92</f>
        <v>-1511915.2200000002</v>
      </c>
      <c r="E92" s="36">
        <f>'2016'!E92-'2015'!E92</f>
        <v>0</v>
      </c>
      <c r="F92" s="37">
        <f t="shared" si="28"/>
        <v>-1511915.2200000002</v>
      </c>
      <c r="G92" s="36">
        <f>'2016'!G92-'2015'!G92</f>
        <v>1511915.2200000002</v>
      </c>
      <c r="H92" s="36">
        <f>'2016'!H92-'2015'!H92</f>
        <v>0</v>
      </c>
      <c r="I92" s="36">
        <f>'2016'!I92-'2015'!I92</f>
        <v>0</v>
      </c>
      <c r="J92" s="36">
        <f>'2016'!J92-'2015'!J92</f>
        <v>0</v>
      </c>
      <c r="K92" s="38">
        <f t="shared" si="29"/>
        <v>1511915.2200000002</v>
      </c>
      <c r="L92" s="38">
        <f t="shared" si="30"/>
        <v>0</v>
      </c>
    </row>
    <row r="93" spans="2:12" x14ac:dyDescent="0.2">
      <c r="B93" s="62" t="s">
        <v>30</v>
      </c>
      <c r="D93" s="35">
        <f>'2016'!D93-'2015'!D93</f>
        <v>498939.98000000021</v>
      </c>
      <c r="E93" s="36">
        <f>'2016'!E93-'2015'!E93</f>
        <v>-498939.98000000021</v>
      </c>
      <c r="F93" s="37">
        <f t="shared" si="28"/>
        <v>0</v>
      </c>
      <c r="G93" s="36">
        <f>'2016'!G93-'2015'!G93</f>
        <v>0</v>
      </c>
      <c r="H93" s="36">
        <f>'2016'!H93-'2015'!H93</f>
        <v>0</v>
      </c>
      <c r="I93" s="36">
        <f>'2016'!I93-'2015'!I93</f>
        <v>0</v>
      </c>
      <c r="J93" s="36">
        <f>'2016'!J93-'2015'!J93</f>
        <v>0</v>
      </c>
      <c r="K93" s="38">
        <f t="shared" si="29"/>
        <v>0</v>
      </c>
      <c r="L93" s="38">
        <f t="shared" si="30"/>
        <v>0</v>
      </c>
    </row>
    <row r="94" spans="2:12" x14ac:dyDescent="0.2">
      <c r="B94" s="62" t="s">
        <v>31</v>
      </c>
      <c r="D94" s="35">
        <f>'2016'!D94-'2015'!D94</f>
        <v>434593.01000000164</v>
      </c>
      <c r="E94" s="36">
        <f>'2016'!E94-'2015'!E94</f>
        <v>-13766170.560000001</v>
      </c>
      <c r="F94" s="37">
        <f t="shared" si="28"/>
        <v>-13331577.549999999</v>
      </c>
      <c r="G94" s="36">
        <f>'2016'!G94-'2015'!G94</f>
        <v>13331577.549999999</v>
      </c>
      <c r="H94" s="36">
        <f>'2016'!H94-'2015'!H94</f>
        <v>0</v>
      </c>
      <c r="I94" s="36">
        <f>'2016'!I94-'2015'!I94</f>
        <v>0</v>
      </c>
      <c r="J94" s="36">
        <f>'2016'!J94-'2015'!J94</f>
        <v>0</v>
      </c>
      <c r="K94" s="38">
        <f t="shared" si="29"/>
        <v>13331577.549999999</v>
      </c>
      <c r="L94" s="38">
        <f t="shared" si="30"/>
        <v>0</v>
      </c>
    </row>
    <row r="95" spans="2:12" x14ac:dyDescent="0.2">
      <c r="B95" s="62" t="s">
        <v>32</v>
      </c>
      <c r="D95" s="35">
        <f>'2016'!D95-'2015'!D95</f>
        <v>-23066.940000000002</v>
      </c>
      <c r="E95" s="36">
        <f>'2016'!E95-'2015'!E95</f>
        <v>23066.940000000002</v>
      </c>
      <c r="F95" s="37">
        <f t="shared" si="28"/>
        <v>0</v>
      </c>
      <c r="G95" s="36">
        <f>'2016'!G95-'2015'!G95</f>
        <v>0</v>
      </c>
      <c r="H95" s="36">
        <f>'2016'!H95-'2015'!H95</f>
        <v>0</v>
      </c>
      <c r="I95" s="36">
        <f>'2016'!I95-'2015'!I95</f>
        <v>0</v>
      </c>
      <c r="J95" s="36">
        <f>'2016'!J95-'2015'!J95</f>
        <v>0</v>
      </c>
      <c r="K95" s="38">
        <f t="shared" si="29"/>
        <v>0</v>
      </c>
      <c r="L95" s="38">
        <f t="shared" si="30"/>
        <v>0</v>
      </c>
    </row>
    <row r="96" spans="2:12" x14ac:dyDescent="0.2">
      <c r="B96" s="44" t="s">
        <v>33</v>
      </c>
      <c r="C96" s="45"/>
      <c r="D96" s="46">
        <f>'2016'!D96-'2015'!D96</f>
        <v>521489.44</v>
      </c>
      <c r="E96" s="47">
        <f>'2016'!E96-'2015'!E96</f>
        <v>-521489.44</v>
      </c>
      <c r="F96" s="48">
        <f t="shared" si="28"/>
        <v>0</v>
      </c>
      <c r="G96" s="47">
        <f>'2016'!G96-'2015'!G96</f>
        <v>0</v>
      </c>
      <c r="H96" s="47">
        <f>'2016'!H96-'2015'!H96</f>
        <v>0</v>
      </c>
      <c r="I96" s="47">
        <f>'2016'!I96-'2015'!I96</f>
        <v>0</v>
      </c>
      <c r="J96" s="47">
        <f>'2016'!J96-'2015'!J96</f>
        <v>0</v>
      </c>
      <c r="K96" s="49">
        <f t="shared" si="29"/>
        <v>0</v>
      </c>
      <c r="L96" s="49">
        <f t="shared" si="30"/>
        <v>0</v>
      </c>
    </row>
    <row r="97" spans="1:12" s="52" customFormat="1" x14ac:dyDescent="0.2">
      <c r="B97" s="22" t="s">
        <v>27</v>
      </c>
      <c r="C97" s="53"/>
      <c r="D97" s="54">
        <f>SUM(D91:D96)</f>
        <v>-3726838.2199999993</v>
      </c>
      <c r="E97" s="55">
        <f t="shared" ref="E97:L97" si="31">SUM(E91:E96)</f>
        <v>-14763533.040000001</v>
      </c>
      <c r="F97" s="56">
        <f t="shared" si="31"/>
        <v>-18490371.259999998</v>
      </c>
      <c r="G97" s="55">
        <f t="shared" si="31"/>
        <v>18490371.259999998</v>
      </c>
      <c r="H97" s="55">
        <f t="shared" si="31"/>
        <v>0</v>
      </c>
      <c r="I97" s="55">
        <f t="shared" si="31"/>
        <v>0</v>
      </c>
      <c r="J97" s="55">
        <f t="shared" si="31"/>
        <v>0</v>
      </c>
      <c r="K97" s="57">
        <f t="shared" si="31"/>
        <v>18490371.259999998</v>
      </c>
      <c r="L97" s="57">
        <f t="shared" si="31"/>
        <v>0</v>
      </c>
    </row>
    <row r="98" spans="1:12" x14ac:dyDescent="0.2">
      <c r="B98" s="58"/>
      <c r="D98" s="35"/>
      <c r="E98" s="36"/>
      <c r="F98" s="37"/>
      <c r="G98" s="36"/>
      <c r="H98" s="36"/>
      <c r="I98" s="36"/>
      <c r="J98" s="36"/>
      <c r="K98" s="38"/>
      <c r="L98" s="38"/>
    </row>
    <row r="99" spans="1:12" x14ac:dyDescent="0.2">
      <c r="B99" s="58" t="s">
        <v>9</v>
      </c>
      <c r="D99" s="35">
        <f>'2016'!D99-'2015'!D99</f>
        <v>2157000</v>
      </c>
      <c r="E99" s="36">
        <f>'2016'!E99-'2015'!E99</f>
        <v>0</v>
      </c>
      <c r="F99" s="37">
        <f t="shared" ref="F99:F100" si="32">SUM(D99:E99)</f>
        <v>2157000</v>
      </c>
      <c r="G99" s="36">
        <f>'2016'!G99-'2015'!G99</f>
        <v>0</v>
      </c>
      <c r="H99" s="36">
        <f>'2016'!H99-'2015'!H99</f>
        <v>-2157000</v>
      </c>
      <c r="I99" s="36">
        <f>'2016'!I99-'2015'!I99</f>
        <v>0</v>
      </c>
      <c r="J99" s="36">
        <f>'2016'!J99-'2015'!J99</f>
        <v>0</v>
      </c>
      <c r="K99" s="38">
        <f>SUM(G99:J99)</f>
        <v>-2157000</v>
      </c>
      <c r="L99" s="38">
        <f>+F99+K99</f>
        <v>0</v>
      </c>
    </row>
    <row r="100" spans="1:12" x14ac:dyDescent="0.2">
      <c r="B100" s="60" t="s">
        <v>34</v>
      </c>
      <c r="C100" s="45"/>
      <c r="D100" s="46">
        <f>'2016'!D100-'2015'!D100</f>
        <v>61578.619999999879</v>
      </c>
      <c r="E100" s="47">
        <f>'2016'!E100-'2015'!E100</f>
        <v>0</v>
      </c>
      <c r="F100" s="48">
        <f t="shared" si="32"/>
        <v>61578.619999999879</v>
      </c>
      <c r="G100" s="47">
        <f>'2016'!G100-'2015'!G100</f>
        <v>42133.33</v>
      </c>
      <c r="H100" s="47">
        <f>'2016'!H100-'2015'!H100</f>
        <v>0</v>
      </c>
      <c r="I100" s="47">
        <f>'2016'!I100-'2015'!I100</f>
        <v>0</v>
      </c>
      <c r="J100" s="47">
        <f>'2016'!J100-'2015'!J100</f>
        <v>0</v>
      </c>
      <c r="K100" s="49">
        <f>SUM(G100:J100)</f>
        <v>42133.33</v>
      </c>
      <c r="L100" s="49">
        <f>+F100+K100</f>
        <v>103711.94999999988</v>
      </c>
    </row>
    <row r="101" spans="1:12" x14ac:dyDescent="0.2">
      <c r="B101" s="28" t="s">
        <v>12</v>
      </c>
      <c r="C101" s="22"/>
      <c r="D101" s="54">
        <f>+D89+D97+SUM(D99:D100)</f>
        <v>-3824820.5599999828</v>
      </c>
      <c r="E101" s="55">
        <f t="shared" ref="E101:L101" si="33">+E89+E97+SUM(E99:E100)</f>
        <v>-14763533.040000001</v>
      </c>
      <c r="F101" s="56">
        <f t="shared" si="33"/>
        <v>-18588353.599999979</v>
      </c>
      <c r="G101" s="55">
        <f t="shared" si="33"/>
        <v>18185958.894857995</v>
      </c>
      <c r="H101" s="55">
        <f t="shared" si="33"/>
        <v>0</v>
      </c>
      <c r="I101" s="55">
        <f t="shared" si="33"/>
        <v>37139.219340712698</v>
      </c>
      <c r="J101" s="55">
        <f t="shared" si="33"/>
        <v>0</v>
      </c>
      <c r="K101" s="57">
        <f t="shared" si="33"/>
        <v>18223098.114198714</v>
      </c>
      <c r="L101" s="57">
        <f t="shared" si="33"/>
        <v>-365255.48580127052</v>
      </c>
    </row>
    <row r="102" spans="1:12" x14ac:dyDescent="0.2">
      <c r="B102" s="58"/>
      <c r="D102" s="35"/>
      <c r="E102" s="36"/>
      <c r="F102" s="37"/>
      <c r="G102" s="36"/>
      <c r="H102" s="36"/>
      <c r="I102" s="36"/>
      <c r="J102" s="36"/>
      <c r="K102" s="38"/>
      <c r="L102" s="38"/>
    </row>
    <row r="103" spans="1:12" x14ac:dyDescent="0.2">
      <c r="A103" s="22" t="s">
        <v>45</v>
      </c>
      <c r="B103" s="58"/>
      <c r="D103" s="35"/>
      <c r="E103" s="36"/>
      <c r="F103" s="37"/>
      <c r="G103" s="36"/>
      <c r="H103" s="36"/>
      <c r="I103" s="36"/>
      <c r="J103" s="36"/>
      <c r="K103" s="38"/>
      <c r="L103" s="38"/>
    </row>
    <row r="104" spans="1:12" x14ac:dyDescent="0.2">
      <c r="B104" s="62">
        <v>10</v>
      </c>
      <c r="D104" s="35">
        <f>'2016'!D104-'2015'!D104</f>
        <v>121502.94999999925</v>
      </c>
      <c r="E104" s="36">
        <f>'2016'!E104-'2015'!E104</f>
        <v>0</v>
      </c>
      <c r="F104" s="37">
        <f t="shared" ref="F104:F105" si="34">SUM(D104:E104)</f>
        <v>121502.94999999925</v>
      </c>
      <c r="G104" s="36">
        <f>'2016'!G104-'2015'!G104</f>
        <v>510.18000000000029</v>
      </c>
      <c r="H104" s="36">
        <f>'2016'!H104-'2015'!H104</f>
        <v>-14637.369999999999</v>
      </c>
      <c r="I104" s="36">
        <f>'2016'!I104-'2015'!I104</f>
        <v>520.24134342030447</v>
      </c>
      <c r="J104" s="36">
        <f>'2016'!J104-'2015'!J104</f>
        <v>-501742.99104705558</v>
      </c>
      <c r="K104" s="38">
        <f t="shared" ref="K104:K105" si="35">SUM(G104:J104)</f>
        <v>-515349.93970363529</v>
      </c>
      <c r="L104" s="38">
        <f t="shared" ref="L104:L105" si="36">+F104+K104</f>
        <v>-393846.98970363603</v>
      </c>
    </row>
    <row r="105" spans="1:12" x14ac:dyDescent="0.2">
      <c r="B105" s="44" t="s">
        <v>46</v>
      </c>
      <c r="C105" s="45"/>
      <c r="D105" s="46">
        <f>'2016'!D105-'2015'!D105</f>
        <v>429114.30999999994</v>
      </c>
      <c r="E105" s="47">
        <f>'2016'!E105-'2015'!E105</f>
        <v>0</v>
      </c>
      <c r="F105" s="48">
        <f t="shared" si="34"/>
        <v>429114.30999999994</v>
      </c>
      <c r="G105" s="47">
        <f>'2016'!G105-'2015'!G105</f>
        <v>0</v>
      </c>
      <c r="H105" s="47">
        <f>'2016'!H105-'2015'!H105</f>
        <v>-362.63000000000011</v>
      </c>
      <c r="I105" s="47">
        <f>'2016'!I105-'2015'!I105</f>
        <v>-1451.1275134198984</v>
      </c>
      <c r="J105" s="47">
        <f>'2016'!J105-'2015'!J105</f>
        <v>-27907.758952944459</v>
      </c>
      <c r="K105" s="49">
        <f t="shared" si="35"/>
        <v>-29721.516466364359</v>
      </c>
      <c r="L105" s="49">
        <f t="shared" si="36"/>
        <v>399392.79353363556</v>
      </c>
    </row>
    <row r="106" spans="1:12" x14ac:dyDescent="0.2">
      <c r="B106" s="63" t="s">
        <v>27</v>
      </c>
      <c r="C106" s="64"/>
      <c r="D106" s="54">
        <f>SUM(D104:D105)</f>
        <v>550617.25999999919</v>
      </c>
      <c r="E106" s="55">
        <f t="shared" ref="E106:L106" si="37">SUM(E104:E105)</f>
        <v>0</v>
      </c>
      <c r="F106" s="56">
        <f t="shared" si="37"/>
        <v>550617.25999999919</v>
      </c>
      <c r="G106" s="55">
        <f t="shared" si="37"/>
        <v>510.18000000000029</v>
      </c>
      <c r="H106" s="55">
        <f t="shared" si="37"/>
        <v>-15000</v>
      </c>
      <c r="I106" s="55">
        <f t="shared" si="37"/>
        <v>-930.8861699995939</v>
      </c>
      <c r="J106" s="55">
        <f t="shared" si="37"/>
        <v>-529650.75</v>
      </c>
      <c r="K106" s="57">
        <f t="shared" si="37"/>
        <v>-545071.45616999967</v>
      </c>
      <c r="L106" s="57">
        <f t="shared" si="37"/>
        <v>5545.8038299995242</v>
      </c>
    </row>
    <row r="107" spans="1:12" x14ac:dyDescent="0.2">
      <c r="B107" s="62"/>
      <c r="D107" s="35"/>
      <c r="E107" s="36"/>
      <c r="F107" s="37"/>
      <c r="G107" s="36"/>
      <c r="H107" s="36"/>
      <c r="I107" s="36"/>
      <c r="J107" s="36"/>
      <c r="K107" s="38"/>
      <c r="L107" s="38"/>
    </row>
    <row r="108" spans="1:12" x14ac:dyDescent="0.2">
      <c r="B108" s="62" t="s">
        <v>28</v>
      </c>
      <c r="D108" s="35">
        <f>'2016'!D108-'2015'!D108</f>
        <v>0</v>
      </c>
      <c r="E108" s="36">
        <f>'2016'!E108-'2015'!E108</f>
        <v>0</v>
      </c>
      <c r="F108" s="37">
        <f t="shared" ref="F108:F113" si="38">SUM(D108:E108)</f>
        <v>0</v>
      </c>
      <c r="G108" s="36">
        <f>'2016'!G108-'2015'!G108</f>
        <v>0</v>
      </c>
      <c r="H108" s="36">
        <f>'2016'!H108-'2015'!H108</f>
        <v>0</v>
      </c>
      <c r="I108" s="36">
        <f>'2016'!I108-'2015'!I108</f>
        <v>0</v>
      </c>
      <c r="J108" s="36">
        <f>'2016'!J108-'2015'!J108</f>
        <v>0</v>
      </c>
      <c r="K108" s="38">
        <f t="shared" ref="K108:K113" si="39">SUM(G108:J108)</f>
        <v>0</v>
      </c>
      <c r="L108" s="38">
        <f t="shared" ref="L108:L113" si="40">+F108+K108</f>
        <v>0</v>
      </c>
    </row>
    <row r="109" spans="1:12" x14ac:dyDescent="0.2">
      <c r="B109" s="62" t="s">
        <v>29</v>
      </c>
      <c r="D109" s="35">
        <f>'2016'!D109-'2015'!D109</f>
        <v>-48529.729999999996</v>
      </c>
      <c r="E109" s="36">
        <f>'2016'!E109-'2015'!E109</f>
        <v>0</v>
      </c>
      <c r="F109" s="37">
        <f t="shared" si="38"/>
        <v>-48529.729999999996</v>
      </c>
      <c r="G109" s="36">
        <f>'2016'!G109-'2015'!G109</f>
        <v>48529.729999999996</v>
      </c>
      <c r="H109" s="36">
        <f>'2016'!H109-'2015'!H109</f>
        <v>0</v>
      </c>
      <c r="I109" s="36">
        <f>'2016'!I109-'2015'!I109</f>
        <v>0</v>
      </c>
      <c r="J109" s="36">
        <f>'2016'!J109-'2015'!J109</f>
        <v>0</v>
      </c>
      <c r="K109" s="38">
        <f t="shared" si="39"/>
        <v>48529.729999999996</v>
      </c>
      <c r="L109" s="38">
        <f t="shared" si="40"/>
        <v>0</v>
      </c>
    </row>
    <row r="110" spans="1:12" x14ac:dyDescent="0.2">
      <c r="B110" s="62" t="s">
        <v>30</v>
      </c>
      <c r="D110" s="35">
        <f>'2016'!D110-'2015'!D110</f>
        <v>11659.580000000002</v>
      </c>
      <c r="E110" s="36">
        <f>'2016'!E110-'2015'!E110</f>
        <v>-11659.580000000002</v>
      </c>
      <c r="F110" s="37">
        <f t="shared" si="38"/>
        <v>0</v>
      </c>
      <c r="G110" s="36">
        <f>'2016'!G110-'2015'!G110</f>
        <v>0</v>
      </c>
      <c r="H110" s="36">
        <f>'2016'!H110-'2015'!H110</f>
        <v>0</v>
      </c>
      <c r="I110" s="36">
        <f>'2016'!I110-'2015'!I110</f>
        <v>0</v>
      </c>
      <c r="J110" s="36">
        <f>'2016'!J110-'2015'!J110</f>
        <v>0</v>
      </c>
      <c r="K110" s="38">
        <f t="shared" si="39"/>
        <v>0</v>
      </c>
      <c r="L110" s="38">
        <f t="shared" si="40"/>
        <v>0</v>
      </c>
    </row>
    <row r="111" spans="1:12" x14ac:dyDescent="0.2">
      <c r="B111" s="62" t="s">
        <v>31</v>
      </c>
      <c r="D111" s="35">
        <f>'2016'!D111-'2015'!D111</f>
        <v>40880.570000000065</v>
      </c>
      <c r="E111" s="36">
        <f>'2016'!E111-'2015'!E111</f>
        <v>-729302.06</v>
      </c>
      <c r="F111" s="37">
        <f t="shared" si="38"/>
        <v>-688421.49</v>
      </c>
      <c r="G111" s="36">
        <f>'2016'!G111-'2015'!G111</f>
        <v>688421.49</v>
      </c>
      <c r="H111" s="36">
        <f>'2016'!H111-'2015'!H111</f>
        <v>0</v>
      </c>
      <c r="I111" s="36">
        <f>'2016'!I111-'2015'!I111</f>
        <v>0</v>
      </c>
      <c r="J111" s="36">
        <f>'2016'!J111-'2015'!J111</f>
        <v>0</v>
      </c>
      <c r="K111" s="38">
        <f t="shared" si="39"/>
        <v>688421.49</v>
      </c>
      <c r="L111" s="38">
        <f t="shared" si="40"/>
        <v>0</v>
      </c>
    </row>
    <row r="112" spans="1:12" x14ac:dyDescent="0.2">
      <c r="B112" s="62" t="s">
        <v>32</v>
      </c>
      <c r="D112" s="35">
        <f>'2016'!D112-'2015'!D112</f>
        <v>0</v>
      </c>
      <c r="E112" s="36">
        <f>'2016'!E112-'2015'!E112</f>
        <v>0</v>
      </c>
      <c r="F112" s="37">
        <f t="shared" si="38"/>
        <v>0</v>
      </c>
      <c r="G112" s="36">
        <f>'2016'!G112-'2015'!G112</f>
        <v>0</v>
      </c>
      <c r="H112" s="36">
        <f>'2016'!H112-'2015'!H112</f>
        <v>0</v>
      </c>
      <c r="I112" s="36">
        <f>'2016'!I112-'2015'!I112</f>
        <v>0</v>
      </c>
      <c r="J112" s="36">
        <f>'2016'!J112-'2015'!J112</f>
        <v>0</v>
      </c>
      <c r="K112" s="38">
        <f t="shared" si="39"/>
        <v>0</v>
      </c>
      <c r="L112" s="38">
        <f t="shared" si="40"/>
        <v>0</v>
      </c>
    </row>
    <row r="113" spans="1:12" x14ac:dyDescent="0.2">
      <c r="B113" s="44" t="s">
        <v>33</v>
      </c>
      <c r="C113" s="45"/>
      <c r="D113" s="46">
        <f>'2016'!D113-'2015'!D113</f>
        <v>18398.29</v>
      </c>
      <c r="E113" s="47">
        <f>'2016'!E113-'2015'!E113</f>
        <v>-18398.29</v>
      </c>
      <c r="F113" s="48">
        <f t="shared" si="38"/>
        <v>0</v>
      </c>
      <c r="G113" s="47">
        <f>'2016'!G113-'2015'!G113</f>
        <v>0</v>
      </c>
      <c r="H113" s="47">
        <f>'2016'!H113-'2015'!H113</f>
        <v>0</v>
      </c>
      <c r="I113" s="47">
        <f>'2016'!I113-'2015'!I113</f>
        <v>0</v>
      </c>
      <c r="J113" s="47">
        <f>'2016'!J113-'2015'!J113</f>
        <v>0</v>
      </c>
      <c r="K113" s="49">
        <f t="shared" si="39"/>
        <v>0</v>
      </c>
      <c r="L113" s="49">
        <f t="shared" si="40"/>
        <v>0</v>
      </c>
    </row>
    <row r="114" spans="1:12" s="52" customFormat="1" x14ac:dyDescent="0.2">
      <c r="B114" s="22" t="s">
        <v>27</v>
      </c>
      <c r="C114" s="53"/>
      <c r="D114" s="54">
        <f>SUM(D108:D113)</f>
        <v>22408.710000000072</v>
      </c>
      <c r="E114" s="55">
        <f t="shared" ref="E114:L114" si="41">SUM(E108:E113)</f>
        <v>-759359.93</v>
      </c>
      <c r="F114" s="56">
        <f t="shared" si="41"/>
        <v>-736951.22</v>
      </c>
      <c r="G114" s="55">
        <f t="shared" si="41"/>
        <v>736951.22</v>
      </c>
      <c r="H114" s="55">
        <f t="shared" si="41"/>
        <v>0</v>
      </c>
      <c r="I114" s="55">
        <f t="shared" si="41"/>
        <v>0</v>
      </c>
      <c r="J114" s="55">
        <f t="shared" si="41"/>
        <v>0</v>
      </c>
      <c r="K114" s="57">
        <f t="shared" si="41"/>
        <v>736951.22</v>
      </c>
      <c r="L114" s="57">
        <f t="shared" si="41"/>
        <v>0</v>
      </c>
    </row>
    <row r="115" spans="1:12" x14ac:dyDescent="0.2">
      <c r="D115" s="35"/>
      <c r="E115" s="36"/>
      <c r="F115" s="37"/>
      <c r="G115" s="36"/>
      <c r="H115" s="36"/>
      <c r="I115" s="36"/>
      <c r="J115" s="36"/>
      <c r="K115" s="38"/>
      <c r="L115" s="38"/>
    </row>
    <row r="116" spans="1:12" x14ac:dyDescent="0.2">
      <c r="B116" s="58" t="s">
        <v>9</v>
      </c>
      <c r="D116" s="35">
        <f>'2016'!D116-'2015'!D116</f>
        <v>-15000</v>
      </c>
      <c r="E116" s="36">
        <f>'2016'!E116-'2015'!E116</f>
        <v>0</v>
      </c>
      <c r="F116" s="37">
        <f t="shared" ref="F116:F117" si="42">SUM(D116:E116)</f>
        <v>-15000</v>
      </c>
      <c r="G116" s="36">
        <f>'2016'!G116-'2015'!G116</f>
        <v>0</v>
      </c>
      <c r="H116" s="36">
        <f>'2016'!H116-'2015'!H116</f>
        <v>15000</v>
      </c>
      <c r="I116" s="36">
        <f>'2016'!I116-'2015'!I116</f>
        <v>0</v>
      </c>
      <c r="J116" s="36">
        <f>'2016'!J116-'2015'!J116</f>
        <v>0</v>
      </c>
      <c r="K116" s="38">
        <f t="shared" ref="K116:K117" si="43">SUM(G116:J116)</f>
        <v>15000</v>
      </c>
      <c r="L116" s="38">
        <f t="shared" ref="L116:L117" si="44">+F116+K116</f>
        <v>0</v>
      </c>
    </row>
    <row r="117" spans="1:12" x14ac:dyDescent="0.2">
      <c r="B117" s="60" t="s">
        <v>34</v>
      </c>
      <c r="C117" s="45"/>
      <c r="D117" s="46">
        <f>'2016'!D117-'2015'!D117</f>
        <v>4485.7500000000582</v>
      </c>
      <c r="E117" s="47">
        <f>'2016'!E117-'2015'!E117</f>
        <v>0</v>
      </c>
      <c r="F117" s="48">
        <f t="shared" si="42"/>
        <v>4485.7500000000582</v>
      </c>
      <c r="G117" s="47">
        <f>'2016'!G117-'2015'!G117</f>
        <v>0</v>
      </c>
      <c r="H117" s="47">
        <f>'2016'!H117-'2015'!H117</f>
        <v>0</v>
      </c>
      <c r="I117" s="47">
        <f>'2016'!I117-'2015'!I117</f>
        <v>0</v>
      </c>
      <c r="J117" s="47">
        <f>'2016'!J117-'2015'!J117</f>
        <v>0</v>
      </c>
      <c r="K117" s="49">
        <f t="shared" si="43"/>
        <v>0</v>
      </c>
      <c r="L117" s="49">
        <f t="shared" si="44"/>
        <v>4485.7500000000582</v>
      </c>
    </row>
    <row r="118" spans="1:12" x14ac:dyDescent="0.2">
      <c r="B118" s="28" t="s">
        <v>12</v>
      </c>
      <c r="C118" s="22"/>
      <c r="D118" s="54">
        <f>+D106+D114+SUM(D116:D117)</f>
        <v>562511.71999999927</v>
      </c>
      <c r="E118" s="55">
        <f t="shared" ref="E118:L118" si="45">+E106+E114+SUM(E116:E117)</f>
        <v>-759359.93</v>
      </c>
      <c r="F118" s="56">
        <f t="shared" si="45"/>
        <v>-196848.21000000072</v>
      </c>
      <c r="G118" s="55">
        <f t="shared" si="45"/>
        <v>737461.4</v>
      </c>
      <c r="H118" s="55">
        <f t="shared" si="45"/>
        <v>0</v>
      </c>
      <c r="I118" s="55">
        <f t="shared" si="45"/>
        <v>-930.8861699995939</v>
      </c>
      <c r="J118" s="55">
        <f t="shared" si="45"/>
        <v>-529650.75</v>
      </c>
      <c r="K118" s="57">
        <f t="shared" si="45"/>
        <v>206879.7638300003</v>
      </c>
      <c r="L118" s="57">
        <f t="shared" si="45"/>
        <v>10031.553829999582</v>
      </c>
    </row>
    <row r="119" spans="1:12" x14ac:dyDescent="0.2">
      <c r="B119" s="58"/>
      <c r="D119" s="35"/>
      <c r="E119" s="36"/>
      <c r="F119" s="37"/>
      <c r="G119" s="36"/>
      <c r="H119" s="36"/>
      <c r="I119" s="36"/>
      <c r="J119" s="36"/>
      <c r="K119" s="38"/>
      <c r="L119" s="38"/>
    </row>
    <row r="120" spans="1:12" x14ac:dyDescent="0.2">
      <c r="A120" s="22" t="s">
        <v>47</v>
      </c>
      <c r="B120" s="28"/>
      <c r="D120" s="35"/>
      <c r="E120" s="36"/>
      <c r="F120" s="37"/>
      <c r="G120" s="36"/>
      <c r="H120" s="36"/>
      <c r="I120" s="36"/>
      <c r="J120" s="36"/>
      <c r="K120" s="38"/>
      <c r="L120" s="38"/>
    </row>
    <row r="121" spans="1:12" x14ac:dyDescent="0.2">
      <c r="B121" s="62">
        <v>7</v>
      </c>
      <c r="D121" s="35">
        <f>'2016'!D121-'2015'!D121</f>
        <v>-5500.61</v>
      </c>
      <c r="E121" s="36">
        <f>'2016'!E121-'2015'!E121</f>
        <v>0</v>
      </c>
      <c r="F121" s="37">
        <f t="shared" ref="F121:F126" si="46">SUM(D121:E121)</f>
        <v>-5500.61</v>
      </c>
      <c r="G121" s="36">
        <f>'2016'!G121-'2015'!G121</f>
        <v>-17.870000000000118</v>
      </c>
      <c r="H121" s="36">
        <f>'2016'!H121-'2015'!H121</f>
        <v>-35</v>
      </c>
      <c r="I121" s="36">
        <f>'2016'!I121-'2015'!I121</f>
        <v>17.618944004900911</v>
      </c>
      <c r="J121" s="36">
        <f>'2016'!J121-'2015'!J121</f>
        <v>0</v>
      </c>
      <c r="K121" s="38">
        <f t="shared" ref="K121:K127" si="47">SUM(G121:J121)</f>
        <v>-35.251055995099208</v>
      </c>
      <c r="L121" s="38">
        <f t="shared" ref="L121:L127" si="48">+F121+K121</f>
        <v>-5535.8610559950985</v>
      </c>
    </row>
    <row r="122" spans="1:12" x14ac:dyDescent="0.2">
      <c r="B122" s="62">
        <v>11</v>
      </c>
      <c r="D122" s="35">
        <f>'2016'!D122-'2015'!D122</f>
        <v>7190.140000000596</v>
      </c>
      <c r="E122" s="36">
        <f>'2016'!E122-'2015'!E122</f>
        <v>0</v>
      </c>
      <c r="F122" s="37">
        <f t="shared" si="46"/>
        <v>7190.140000000596</v>
      </c>
      <c r="G122" s="36">
        <f>'2016'!G122-'2015'!G122</f>
        <v>-5312.5900000002239</v>
      </c>
      <c r="H122" s="36">
        <f>'2016'!H122-'2015'!H122</f>
        <v>57266</v>
      </c>
      <c r="I122" s="36">
        <f>'2016'!I122-'2015'!I122</f>
        <v>162.37818022796637</v>
      </c>
      <c r="J122" s="36">
        <f>'2016'!J122-'2015'!J122</f>
        <v>0</v>
      </c>
      <c r="K122" s="38">
        <f t="shared" si="47"/>
        <v>52115.788180227741</v>
      </c>
      <c r="L122" s="38">
        <f t="shared" si="48"/>
        <v>59305.928180228337</v>
      </c>
    </row>
    <row r="123" spans="1:12" x14ac:dyDescent="0.2">
      <c r="B123" s="62" t="s">
        <v>48</v>
      </c>
      <c r="D123" s="35">
        <f>'2016'!D123-'2015'!D123</f>
        <v>25411.620000000112</v>
      </c>
      <c r="E123" s="36">
        <f>'2016'!E123-'2015'!E123</f>
        <v>0</v>
      </c>
      <c r="F123" s="37">
        <f t="shared" si="46"/>
        <v>25411.620000000112</v>
      </c>
      <c r="G123" s="36">
        <f>'2016'!G123-'2015'!G123</f>
        <v>-28818.219999999179</v>
      </c>
      <c r="H123" s="36">
        <f>'2016'!H123-'2015'!H123</f>
        <v>41537</v>
      </c>
      <c r="I123" s="36">
        <f>'2016'!I123-'2015'!I123</f>
        <v>1093.3455334140854</v>
      </c>
      <c r="J123" s="36">
        <f>'2016'!J123-'2015'!J123</f>
        <v>0</v>
      </c>
      <c r="K123" s="38">
        <f t="shared" si="47"/>
        <v>13812.125533414906</v>
      </c>
      <c r="L123" s="38">
        <f t="shared" si="48"/>
        <v>39223.745533415015</v>
      </c>
    </row>
    <row r="124" spans="1:12" x14ac:dyDescent="0.2">
      <c r="B124" s="62" t="s">
        <v>49</v>
      </c>
      <c r="D124" s="35">
        <f>'2016'!D124-'2015'!D124</f>
        <v>-30.489999999990687</v>
      </c>
      <c r="E124" s="36">
        <f>'2016'!E124-'2015'!E124</f>
        <v>0</v>
      </c>
      <c r="F124" s="37">
        <f t="shared" si="46"/>
        <v>-30.489999999990687</v>
      </c>
      <c r="G124" s="36">
        <f>'2016'!G124-'2015'!G124</f>
        <v>-141.22</v>
      </c>
      <c r="H124" s="36">
        <f>'2016'!H124-'2015'!H124</f>
        <v>2066</v>
      </c>
      <c r="I124" s="36">
        <f>'2016'!I124-'2015'!I124</f>
        <v>-252.8240396448104</v>
      </c>
      <c r="J124" s="36">
        <f>'2016'!J124-'2015'!J124</f>
        <v>0</v>
      </c>
      <c r="K124" s="38">
        <f t="shared" si="47"/>
        <v>1671.9559603551895</v>
      </c>
      <c r="L124" s="38">
        <f t="shared" si="48"/>
        <v>1641.4659603551988</v>
      </c>
    </row>
    <row r="125" spans="1:12" x14ac:dyDescent="0.2">
      <c r="B125" s="62" t="s">
        <v>50</v>
      </c>
      <c r="D125" s="35">
        <f>'2016'!D125-'2015'!D125</f>
        <v>-4444.2099999999627</v>
      </c>
      <c r="E125" s="36">
        <f>'2016'!E125-'2015'!E125</f>
        <v>0</v>
      </c>
      <c r="F125" s="37">
        <f t="shared" si="46"/>
        <v>-4444.2099999999627</v>
      </c>
      <c r="G125" s="36">
        <f>'2016'!G125-'2015'!G125</f>
        <v>-4792.6099999999988</v>
      </c>
      <c r="H125" s="36">
        <f>'2016'!H125-'2015'!H125</f>
        <v>7615</v>
      </c>
      <c r="I125" s="36">
        <f>'2016'!I125-'2015'!I125</f>
        <v>-761.25766638705682</v>
      </c>
      <c r="J125" s="36">
        <f>'2016'!J125-'2015'!J125</f>
        <v>0</v>
      </c>
      <c r="K125" s="38">
        <f t="shared" si="47"/>
        <v>2061.1323336129444</v>
      </c>
      <c r="L125" s="38">
        <f t="shared" si="48"/>
        <v>-2383.0776663870183</v>
      </c>
    </row>
    <row r="126" spans="1:12" x14ac:dyDescent="0.2">
      <c r="B126" s="62" t="s">
        <v>39</v>
      </c>
      <c r="D126" s="35">
        <f>'2016'!D126-'2015'!D126</f>
        <v>5841.9500000000044</v>
      </c>
      <c r="E126" s="36">
        <f>'2016'!E126-'2015'!E126</f>
        <v>0</v>
      </c>
      <c r="F126" s="37">
        <f t="shared" si="46"/>
        <v>5841.9500000000044</v>
      </c>
      <c r="G126" s="36">
        <f>'2016'!G126-'2015'!G126</f>
        <v>-5.16</v>
      </c>
      <c r="H126" s="36">
        <f>'2016'!H126-'2015'!H126</f>
        <v>846</v>
      </c>
      <c r="I126" s="36">
        <f>'2016'!I126-'2015'!I126</f>
        <v>-45.484770541335109</v>
      </c>
      <c r="J126" s="36">
        <f>'2016'!J126-'2015'!J126</f>
        <v>0</v>
      </c>
      <c r="K126" s="38">
        <f t="shared" si="47"/>
        <v>795.35522945866489</v>
      </c>
      <c r="L126" s="38">
        <f t="shared" si="48"/>
        <v>6637.3052294586696</v>
      </c>
    </row>
    <row r="127" spans="1:12" x14ac:dyDescent="0.2">
      <c r="B127" s="44" t="s">
        <v>40</v>
      </c>
      <c r="C127" s="45"/>
      <c r="D127" s="46">
        <f>'2016'!D127-'2015'!D127</f>
        <v>-2086.4000000000233</v>
      </c>
      <c r="E127" s="47">
        <f>'2016'!E127-'2015'!E127</f>
        <v>0</v>
      </c>
      <c r="F127" s="48">
        <f t="shared" ref="F127" si="49">D127+E127</f>
        <v>-2086.4000000000233</v>
      </c>
      <c r="G127" s="47">
        <f>'2016'!G127-'2015'!G127</f>
        <v>-435.7</v>
      </c>
      <c r="H127" s="47">
        <f>'2016'!H127-'2015'!H127</f>
        <v>5705</v>
      </c>
      <c r="I127" s="47">
        <f>'2016'!I127-'2015'!I127</f>
        <v>-19.877703350584625</v>
      </c>
      <c r="J127" s="47">
        <f>'2016'!J127-'2015'!J127</f>
        <v>0</v>
      </c>
      <c r="K127" s="49">
        <f t="shared" si="47"/>
        <v>5249.4222966494153</v>
      </c>
      <c r="L127" s="49">
        <f t="shared" si="48"/>
        <v>3163.022296649392</v>
      </c>
    </row>
    <row r="128" spans="1:12" s="52" customFormat="1" x14ac:dyDescent="0.2">
      <c r="B128" s="63" t="s">
        <v>27</v>
      </c>
      <c r="C128" s="53"/>
      <c r="D128" s="54">
        <f>SUM(D121:D127)</f>
        <v>26382.000000000735</v>
      </c>
      <c r="E128" s="55">
        <f t="shared" ref="E128:L128" si="50">SUM(E121:E127)</f>
        <v>0</v>
      </c>
      <c r="F128" s="56">
        <f t="shared" si="50"/>
        <v>26382.000000000735</v>
      </c>
      <c r="G128" s="55">
        <f t="shared" si="50"/>
        <v>-39523.369999999406</v>
      </c>
      <c r="H128" s="55">
        <f t="shared" si="50"/>
        <v>115000</v>
      </c>
      <c r="I128" s="55">
        <f t="shared" si="50"/>
        <v>193.8984777231656</v>
      </c>
      <c r="J128" s="55">
        <f t="shared" si="50"/>
        <v>0</v>
      </c>
      <c r="K128" s="57">
        <f t="shared" si="50"/>
        <v>75670.528477723768</v>
      </c>
      <c r="L128" s="57">
        <f t="shared" si="50"/>
        <v>102052.5284777245</v>
      </c>
    </row>
    <row r="129" spans="1:12" x14ac:dyDescent="0.2">
      <c r="B129" s="62"/>
      <c r="D129" s="35"/>
      <c r="E129" s="36"/>
      <c r="F129" s="37"/>
      <c r="G129" s="36"/>
      <c r="H129" s="36"/>
      <c r="I129" s="36"/>
      <c r="J129" s="36"/>
      <c r="K129" s="38"/>
      <c r="L129" s="38"/>
    </row>
    <row r="130" spans="1:12" x14ac:dyDescent="0.2">
      <c r="B130" s="62" t="s">
        <v>28</v>
      </c>
      <c r="D130" s="35">
        <f>'2016'!D130-'2015'!D130</f>
        <v>0</v>
      </c>
      <c r="E130" s="36">
        <f>'2016'!E130-'2015'!E130</f>
        <v>0</v>
      </c>
      <c r="F130" s="37">
        <f t="shared" ref="F130:F135" si="51">SUM(D130:E130)</f>
        <v>0</v>
      </c>
      <c r="G130" s="36">
        <f>'2016'!G130-'2015'!G130</f>
        <v>0</v>
      </c>
      <c r="H130" s="36">
        <f>'2016'!H130-'2015'!H130</f>
        <v>0</v>
      </c>
      <c r="I130" s="36">
        <f>'2016'!I130-'2015'!I130</f>
        <v>0</v>
      </c>
      <c r="J130" s="36">
        <f>'2016'!J130-'2015'!J130</f>
        <v>0</v>
      </c>
      <c r="K130" s="38">
        <f t="shared" ref="K130:K135" si="52">SUM(G130:J130)</f>
        <v>0</v>
      </c>
      <c r="L130" s="38">
        <f t="shared" ref="L130:L135" si="53">+F130+K130</f>
        <v>0</v>
      </c>
    </row>
    <row r="131" spans="1:12" x14ac:dyDescent="0.2">
      <c r="B131" s="62" t="s">
        <v>29</v>
      </c>
      <c r="D131" s="35">
        <f>'2016'!D131-'2015'!D131</f>
        <v>-30028.699999999997</v>
      </c>
      <c r="E131" s="36">
        <f>'2016'!E131-'2015'!E131</f>
        <v>0</v>
      </c>
      <c r="F131" s="37">
        <f t="shared" si="51"/>
        <v>-30028.699999999997</v>
      </c>
      <c r="G131" s="36">
        <f>'2016'!G131-'2015'!G131</f>
        <v>30028.699999999997</v>
      </c>
      <c r="H131" s="36">
        <f>'2016'!H131-'2015'!H131</f>
        <v>0</v>
      </c>
      <c r="I131" s="36">
        <f>'2016'!I131-'2015'!I131</f>
        <v>0</v>
      </c>
      <c r="J131" s="36">
        <f>'2016'!J131-'2015'!J131</f>
        <v>0</v>
      </c>
      <c r="K131" s="38">
        <f t="shared" si="52"/>
        <v>30028.699999999997</v>
      </c>
      <c r="L131" s="38">
        <f t="shared" si="53"/>
        <v>0</v>
      </c>
    </row>
    <row r="132" spans="1:12" x14ac:dyDescent="0.2">
      <c r="B132" s="62" t="s">
        <v>30</v>
      </c>
      <c r="D132" s="35">
        <f>'2016'!D132-'2015'!D132</f>
        <v>11508.169999999998</v>
      </c>
      <c r="E132" s="36">
        <f>'2016'!E132-'2015'!E132</f>
        <v>-11508.169999999998</v>
      </c>
      <c r="F132" s="37">
        <f t="shared" si="51"/>
        <v>0</v>
      </c>
      <c r="G132" s="36">
        <f>'2016'!G132-'2015'!G132</f>
        <v>0</v>
      </c>
      <c r="H132" s="36">
        <f>'2016'!H132-'2015'!H132</f>
        <v>0</v>
      </c>
      <c r="I132" s="36">
        <f>'2016'!I132-'2015'!I132</f>
        <v>0</v>
      </c>
      <c r="J132" s="36">
        <f>'2016'!J132-'2015'!J132</f>
        <v>0</v>
      </c>
      <c r="K132" s="38">
        <f t="shared" si="52"/>
        <v>0</v>
      </c>
      <c r="L132" s="38">
        <f t="shared" si="53"/>
        <v>0</v>
      </c>
    </row>
    <row r="133" spans="1:12" x14ac:dyDescent="0.2">
      <c r="B133" s="62" t="s">
        <v>31</v>
      </c>
      <c r="D133" s="35">
        <f>'2016'!D133-'2015'!D133</f>
        <v>9602.6300000000047</v>
      </c>
      <c r="E133" s="36">
        <f>'2016'!E133-'2015'!E133</f>
        <v>-340659.3</v>
      </c>
      <c r="F133" s="37">
        <f t="shared" si="51"/>
        <v>-331056.67</v>
      </c>
      <c r="G133" s="36">
        <f>'2016'!G133-'2015'!G133</f>
        <v>331056.67</v>
      </c>
      <c r="H133" s="36">
        <f>'2016'!H133-'2015'!H133</f>
        <v>0</v>
      </c>
      <c r="I133" s="36">
        <f>'2016'!I133-'2015'!I133</f>
        <v>0</v>
      </c>
      <c r="J133" s="36">
        <f>'2016'!J133-'2015'!J133</f>
        <v>0</v>
      </c>
      <c r="K133" s="38">
        <f t="shared" si="52"/>
        <v>331056.67</v>
      </c>
      <c r="L133" s="38">
        <f t="shared" si="53"/>
        <v>0</v>
      </c>
    </row>
    <row r="134" spans="1:12" x14ac:dyDescent="0.2">
      <c r="B134" s="62" t="s">
        <v>32</v>
      </c>
      <c r="D134" s="35">
        <f>'2016'!D134-'2015'!D134</f>
        <v>0</v>
      </c>
      <c r="E134" s="36">
        <f>'2016'!E134-'2015'!E134</f>
        <v>0</v>
      </c>
      <c r="F134" s="37">
        <f t="shared" si="51"/>
        <v>0</v>
      </c>
      <c r="G134" s="36">
        <f>'2016'!G134-'2015'!G134</f>
        <v>0</v>
      </c>
      <c r="H134" s="36">
        <f>'2016'!H134-'2015'!H134</f>
        <v>0</v>
      </c>
      <c r="I134" s="36">
        <f>'2016'!I134-'2015'!I134</f>
        <v>0</v>
      </c>
      <c r="J134" s="36">
        <f>'2016'!J134-'2015'!J134</f>
        <v>0</v>
      </c>
      <c r="K134" s="38">
        <f t="shared" si="52"/>
        <v>0</v>
      </c>
      <c r="L134" s="38">
        <f t="shared" si="53"/>
        <v>0</v>
      </c>
    </row>
    <row r="135" spans="1:12" x14ac:dyDescent="0.2">
      <c r="B135" s="44" t="s">
        <v>33</v>
      </c>
      <c r="C135" s="45"/>
      <c r="D135" s="46">
        <f>'2016'!D135-'2015'!D135</f>
        <v>0</v>
      </c>
      <c r="E135" s="47">
        <f>'2016'!E135-'2015'!E135</f>
        <v>0</v>
      </c>
      <c r="F135" s="48">
        <f t="shared" si="51"/>
        <v>0</v>
      </c>
      <c r="G135" s="47">
        <f>'2016'!G135-'2015'!G135</f>
        <v>0</v>
      </c>
      <c r="H135" s="47">
        <f>'2016'!H135-'2015'!H135</f>
        <v>0</v>
      </c>
      <c r="I135" s="47">
        <f>'2016'!I135-'2015'!I135</f>
        <v>0</v>
      </c>
      <c r="J135" s="47">
        <f>'2016'!J135-'2015'!J135</f>
        <v>0</v>
      </c>
      <c r="K135" s="49">
        <f t="shared" si="52"/>
        <v>0</v>
      </c>
      <c r="L135" s="49">
        <f t="shared" si="53"/>
        <v>0</v>
      </c>
    </row>
    <row r="136" spans="1:12" s="52" customFormat="1" x14ac:dyDescent="0.2">
      <c r="B136" s="22" t="s">
        <v>27</v>
      </c>
      <c r="C136" s="53"/>
      <c r="D136" s="54">
        <f>SUM(D130:D135)</f>
        <v>-8917.8999999999942</v>
      </c>
      <c r="E136" s="55">
        <f t="shared" ref="E136:L136" si="54">SUM(E130:E135)</f>
        <v>-352167.47</v>
      </c>
      <c r="F136" s="56">
        <f t="shared" si="54"/>
        <v>-361085.37</v>
      </c>
      <c r="G136" s="55">
        <f t="shared" si="54"/>
        <v>361085.37</v>
      </c>
      <c r="H136" s="55">
        <f t="shared" si="54"/>
        <v>0</v>
      </c>
      <c r="I136" s="55">
        <f t="shared" si="54"/>
        <v>0</v>
      </c>
      <c r="J136" s="55">
        <f t="shared" si="54"/>
        <v>0</v>
      </c>
      <c r="K136" s="57">
        <f t="shared" si="54"/>
        <v>361085.37</v>
      </c>
      <c r="L136" s="57">
        <f t="shared" si="54"/>
        <v>0</v>
      </c>
    </row>
    <row r="137" spans="1:12" x14ac:dyDescent="0.2">
      <c r="D137" s="35"/>
      <c r="E137" s="36"/>
      <c r="F137" s="37"/>
      <c r="G137" s="36"/>
      <c r="H137" s="36"/>
      <c r="I137" s="36"/>
      <c r="J137" s="36"/>
      <c r="K137" s="38"/>
      <c r="L137" s="38"/>
    </row>
    <row r="138" spans="1:12" x14ac:dyDescent="0.2">
      <c r="B138" s="58" t="s">
        <v>9</v>
      </c>
      <c r="D138" s="35">
        <f>'2016'!D138-'2015'!D138</f>
        <v>115000</v>
      </c>
      <c r="E138" s="36">
        <f>'2016'!E138-'2015'!E138</f>
        <v>0</v>
      </c>
      <c r="F138" s="37">
        <f t="shared" ref="F138:F139" si="55">SUM(D138:E138)</f>
        <v>115000</v>
      </c>
      <c r="G138" s="36">
        <f>'2016'!G138-'2015'!G138</f>
        <v>0</v>
      </c>
      <c r="H138" s="36">
        <f>'2016'!H138-'2015'!H138</f>
        <v>-115000</v>
      </c>
      <c r="I138" s="36">
        <f>'2016'!I138-'2015'!I138</f>
        <v>0</v>
      </c>
      <c r="J138" s="36">
        <f>'2016'!J138-'2015'!J138</f>
        <v>0</v>
      </c>
      <c r="K138" s="38">
        <f t="shared" ref="K138:K139" si="56">SUM(G138:J138)</f>
        <v>-115000</v>
      </c>
      <c r="L138" s="38">
        <f t="shared" ref="L138:L139" si="57">+F138+K138</f>
        <v>0</v>
      </c>
    </row>
    <row r="139" spans="1:12" x14ac:dyDescent="0.2">
      <c r="B139" s="60" t="s">
        <v>34</v>
      </c>
      <c r="C139" s="45"/>
      <c r="D139" s="46">
        <f>'2016'!D139-'2015'!D139</f>
        <v>0</v>
      </c>
      <c r="E139" s="47">
        <f>'2016'!E139-'2015'!E139</f>
        <v>0</v>
      </c>
      <c r="F139" s="48">
        <f t="shared" si="55"/>
        <v>0</v>
      </c>
      <c r="G139" s="47">
        <f>'2016'!G139-'2015'!G139</f>
        <v>0</v>
      </c>
      <c r="H139" s="47">
        <f>'2016'!H139-'2015'!H139</f>
        <v>0</v>
      </c>
      <c r="I139" s="47">
        <f>'2016'!I139-'2015'!I139</f>
        <v>0</v>
      </c>
      <c r="J139" s="47">
        <f>'2016'!J139-'2015'!J139</f>
        <v>0</v>
      </c>
      <c r="K139" s="49">
        <f t="shared" si="56"/>
        <v>0</v>
      </c>
      <c r="L139" s="49">
        <f t="shared" si="57"/>
        <v>0</v>
      </c>
    </row>
    <row r="140" spans="1:12" x14ac:dyDescent="0.2">
      <c r="B140" s="28" t="s">
        <v>12</v>
      </c>
      <c r="C140" s="22"/>
      <c r="D140" s="54">
        <f>+D128+D136+SUM(D138:D139)</f>
        <v>132464.10000000073</v>
      </c>
      <c r="E140" s="55">
        <f t="shared" ref="E140:L140" si="58">+E128+E136+SUM(E138:E139)</f>
        <v>-352167.47</v>
      </c>
      <c r="F140" s="56">
        <f t="shared" si="58"/>
        <v>-219703.36999999924</v>
      </c>
      <c r="G140" s="55">
        <f t="shared" si="58"/>
        <v>321562.00000000058</v>
      </c>
      <c r="H140" s="55">
        <f t="shared" si="58"/>
        <v>0</v>
      </c>
      <c r="I140" s="55">
        <f t="shared" si="58"/>
        <v>193.8984777231656</v>
      </c>
      <c r="J140" s="55">
        <f t="shared" si="58"/>
        <v>0</v>
      </c>
      <c r="K140" s="57">
        <f t="shared" si="58"/>
        <v>321755.89847772376</v>
      </c>
      <c r="L140" s="57">
        <f t="shared" si="58"/>
        <v>102052.5284777245</v>
      </c>
    </row>
    <row r="141" spans="1:12" x14ac:dyDescent="0.2">
      <c r="B141" s="58"/>
      <c r="D141" s="35"/>
      <c r="E141" s="36"/>
      <c r="F141" s="37"/>
      <c r="G141" s="36"/>
      <c r="H141" s="36"/>
      <c r="I141" s="36"/>
      <c r="J141" s="36"/>
      <c r="K141" s="38"/>
      <c r="L141" s="38"/>
    </row>
    <row r="142" spans="1:12" x14ac:dyDescent="0.2">
      <c r="A142" s="22" t="s">
        <v>51</v>
      </c>
      <c r="B142" s="28"/>
      <c r="D142" s="35"/>
      <c r="E142" s="36"/>
      <c r="F142" s="37"/>
      <c r="G142" s="36"/>
      <c r="H142" s="36"/>
      <c r="I142" s="36"/>
      <c r="J142" s="36"/>
      <c r="K142" s="38"/>
      <c r="L142" s="38"/>
    </row>
    <row r="143" spans="1:12" x14ac:dyDescent="0.2">
      <c r="B143" s="62">
        <v>9</v>
      </c>
      <c r="D143" s="35">
        <f>'2016'!D143-'2015'!D143</f>
        <v>687985.27999999933</v>
      </c>
      <c r="E143" s="36">
        <f>'2016'!E143-'2015'!E143</f>
        <v>0</v>
      </c>
      <c r="F143" s="37">
        <f>SUM(D143:E143)</f>
        <v>687985.27999999933</v>
      </c>
      <c r="G143" s="36">
        <f>'2016'!G143-'2015'!G143</f>
        <v>0</v>
      </c>
      <c r="H143" s="36">
        <f>'2016'!H143-'2015'!H143</f>
        <v>-570739</v>
      </c>
      <c r="I143" s="36">
        <f>'2016'!I143-'2015'!I143</f>
        <v>-2617.3275618464468</v>
      </c>
      <c r="J143" s="36">
        <f>'2016'!J143-'2015'!J143</f>
        <v>-9439.0699999999924</v>
      </c>
      <c r="K143" s="38">
        <f t="shared" ref="K143:K144" si="59">SUM(G143:J143)</f>
        <v>-582795.39756184642</v>
      </c>
      <c r="L143" s="38">
        <f t="shared" ref="L143:L144" si="60">+F143+K143</f>
        <v>105189.88243815291</v>
      </c>
    </row>
    <row r="144" spans="1:12" x14ac:dyDescent="0.2">
      <c r="B144" s="44">
        <v>31</v>
      </c>
      <c r="C144" s="45"/>
      <c r="D144" s="46">
        <f>'2016'!D144-'2015'!D144</f>
        <v>5056531.2899999991</v>
      </c>
      <c r="E144" s="47">
        <f>'2016'!E144-'2015'!E144</f>
        <v>0</v>
      </c>
      <c r="F144" s="48">
        <f>SUM(D144:E144)</f>
        <v>5056531.2899999991</v>
      </c>
      <c r="G144" s="47">
        <f>'2016'!G144-'2015'!G144</f>
        <v>-96944.69</v>
      </c>
      <c r="H144" s="47">
        <f>'2016'!H144-'2015'!H144</f>
        <v>-293261</v>
      </c>
      <c r="I144" s="47">
        <f>'2016'!I144-'2015'!I144</f>
        <v>-13857.985315451329</v>
      </c>
      <c r="J144" s="47">
        <f>'2016'!J144-'2015'!J144</f>
        <v>-40913.040000000001</v>
      </c>
      <c r="K144" s="49">
        <f t="shared" si="59"/>
        <v>-444976.71531545132</v>
      </c>
      <c r="L144" s="49">
        <f t="shared" si="60"/>
        <v>4611554.5746845482</v>
      </c>
    </row>
    <row r="145" spans="1:12" x14ac:dyDescent="0.2">
      <c r="A145" s="52"/>
      <c r="B145" s="22" t="s">
        <v>27</v>
      </c>
      <c r="C145" s="22"/>
      <c r="D145" s="54">
        <f>SUM(D143:D144)</f>
        <v>5744516.5699999984</v>
      </c>
      <c r="E145" s="55">
        <f t="shared" ref="E145:L145" si="61">SUM(E143:E144)</f>
        <v>0</v>
      </c>
      <c r="F145" s="56">
        <f t="shared" si="61"/>
        <v>5744516.5699999984</v>
      </c>
      <c r="G145" s="55">
        <f t="shared" si="61"/>
        <v>-96944.69</v>
      </c>
      <c r="H145" s="55">
        <f t="shared" si="61"/>
        <v>-864000</v>
      </c>
      <c r="I145" s="55">
        <f t="shared" si="61"/>
        <v>-16475.312877297776</v>
      </c>
      <c r="J145" s="55">
        <f t="shared" si="61"/>
        <v>-50352.109999999993</v>
      </c>
      <c r="K145" s="57">
        <f t="shared" si="61"/>
        <v>-1027772.1128772977</v>
      </c>
      <c r="L145" s="57">
        <f t="shared" si="61"/>
        <v>4716744.4571227012</v>
      </c>
    </row>
    <row r="146" spans="1:12" x14ac:dyDescent="0.2">
      <c r="B146" s="62"/>
      <c r="D146" s="35"/>
      <c r="E146" s="36"/>
      <c r="F146" s="37"/>
      <c r="G146" s="36"/>
      <c r="H146" s="36"/>
      <c r="I146" s="36"/>
      <c r="J146" s="36"/>
      <c r="K146" s="38"/>
      <c r="L146" s="38"/>
    </row>
    <row r="147" spans="1:12" x14ac:dyDescent="0.2">
      <c r="B147" s="62" t="s">
        <v>28</v>
      </c>
      <c r="D147" s="35">
        <f>'2016'!D147-'2015'!D147</f>
        <v>0</v>
      </c>
      <c r="E147" s="36">
        <f>'2016'!E147-'2015'!E147</f>
        <v>0</v>
      </c>
      <c r="F147" s="37">
        <f t="shared" ref="F147:F152" si="62">SUM(D147:E147)</f>
        <v>0</v>
      </c>
      <c r="G147" s="36">
        <f>'2016'!G147-'2015'!G147</f>
        <v>0</v>
      </c>
      <c r="H147" s="36">
        <f>'2016'!H147-'2015'!H147</f>
        <v>0</v>
      </c>
      <c r="I147" s="36">
        <f>'2016'!I147-'2015'!I147</f>
        <v>0</v>
      </c>
      <c r="J147" s="36">
        <f>'2016'!J147-'2015'!J147</f>
        <v>0</v>
      </c>
      <c r="K147" s="38">
        <f t="shared" ref="K147:K152" si="63">SUM(G147:J147)</f>
        <v>0</v>
      </c>
      <c r="L147" s="38">
        <f t="shared" ref="L147:L152" si="64">+F147+K147</f>
        <v>0</v>
      </c>
    </row>
    <row r="148" spans="1:12" x14ac:dyDescent="0.2">
      <c r="B148" s="62" t="s">
        <v>29</v>
      </c>
      <c r="D148" s="35">
        <f>'2016'!D148-'2015'!D148</f>
        <v>-72862.509999999995</v>
      </c>
      <c r="E148" s="36">
        <f>'2016'!E148-'2015'!E148</f>
        <v>0</v>
      </c>
      <c r="F148" s="37">
        <f t="shared" si="62"/>
        <v>-72862.509999999995</v>
      </c>
      <c r="G148" s="36">
        <f>'2016'!G148-'2015'!G148</f>
        <v>72862.509999999995</v>
      </c>
      <c r="H148" s="36">
        <f>'2016'!H148-'2015'!H148</f>
        <v>0</v>
      </c>
      <c r="I148" s="36">
        <f>'2016'!I148-'2015'!I148</f>
        <v>0</v>
      </c>
      <c r="J148" s="36">
        <f>'2016'!J148-'2015'!J148</f>
        <v>0</v>
      </c>
      <c r="K148" s="38">
        <f t="shared" si="63"/>
        <v>72862.509999999995</v>
      </c>
      <c r="L148" s="38">
        <f t="shared" si="64"/>
        <v>0</v>
      </c>
    </row>
    <row r="149" spans="1:12" x14ac:dyDescent="0.2">
      <c r="B149" s="62" t="s">
        <v>30</v>
      </c>
      <c r="D149" s="35">
        <f>'2016'!D149-'2015'!D149</f>
        <v>16656.560000000005</v>
      </c>
      <c r="E149" s="36">
        <f>'2016'!E149-'2015'!E149</f>
        <v>-16656.560000000005</v>
      </c>
      <c r="F149" s="37">
        <f t="shared" si="62"/>
        <v>0</v>
      </c>
      <c r="G149" s="36">
        <f>'2016'!G149-'2015'!G149</f>
        <v>0</v>
      </c>
      <c r="H149" s="36">
        <f>'2016'!H149-'2015'!H149</f>
        <v>0</v>
      </c>
      <c r="I149" s="36">
        <f>'2016'!I149-'2015'!I149</f>
        <v>0</v>
      </c>
      <c r="J149" s="36">
        <f>'2016'!J149-'2015'!J149</f>
        <v>0</v>
      </c>
      <c r="K149" s="38">
        <f t="shared" si="63"/>
        <v>0</v>
      </c>
      <c r="L149" s="38">
        <f t="shared" si="64"/>
        <v>0</v>
      </c>
    </row>
    <row r="150" spans="1:12" x14ac:dyDescent="0.2">
      <c r="B150" s="62" t="s">
        <v>31</v>
      </c>
      <c r="D150" s="35">
        <f>'2016'!D150-'2015'!D150</f>
        <v>258920.27000000002</v>
      </c>
      <c r="E150" s="36">
        <f>'2016'!E150-'2015'!E150</f>
        <v>-862515.14</v>
      </c>
      <c r="F150" s="37">
        <f t="shared" si="62"/>
        <v>-603594.87</v>
      </c>
      <c r="G150" s="36">
        <f>'2016'!G150-'2015'!G150</f>
        <v>603594.87</v>
      </c>
      <c r="H150" s="36">
        <f>'2016'!H150-'2015'!H150</f>
        <v>0</v>
      </c>
      <c r="I150" s="36">
        <f>'2016'!I150-'2015'!I150</f>
        <v>0</v>
      </c>
      <c r="J150" s="36">
        <f>'2016'!J150-'2015'!J150</f>
        <v>0</v>
      </c>
      <c r="K150" s="38">
        <f t="shared" si="63"/>
        <v>603594.87</v>
      </c>
      <c r="L150" s="38">
        <f t="shared" si="64"/>
        <v>0</v>
      </c>
    </row>
    <row r="151" spans="1:12" x14ac:dyDescent="0.2">
      <c r="B151" s="62" t="s">
        <v>32</v>
      </c>
      <c r="D151" s="35">
        <f>'2016'!D151-'2015'!D151</f>
        <v>0</v>
      </c>
      <c r="E151" s="36">
        <f>'2016'!E151-'2015'!E151</f>
        <v>0</v>
      </c>
      <c r="F151" s="37">
        <f t="shared" si="62"/>
        <v>0</v>
      </c>
      <c r="G151" s="36">
        <f>'2016'!G151-'2015'!G151</f>
        <v>0</v>
      </c>
      <c r="H151" s="36">
        <f>'2016'!H151-'2015'!H151</f>
        <v>0</v>
      </c>
      <c r="I151" s="36">
        <f>'2016'!I151-'2015'!I151</f>
        <v>0</v>
      </c>
      <c r="J151" s="36">
        <f>'2016'!J151-'2015'!J151</f>
        <v>0</v>
      </c>
      <c r="K151" s="38">
        <f t="shared" si="63"/>
        <v>0</v>
      </c>
      <c r="L151" s="38">
        <f t="shared" si="64"/>
        <v>0</v>
      </c>
    </row>
    <row r="152" spans="1:12" x14ac:dyDescent="0.2">
      <c r="B152" s="44" t="s">
        <v>33</v>
      </c>
      <c r="C152" s="45"/>
      <c r="D152" s="46">
        <f>'2016'!D152-'2015'!D152</f>
        <v>0</v>
      </c>
      <c r="E152" s="47">
        <f>'2016'!E152-'2015'!E152</f>
        <v>0</v>
      </c>
      <c r="F152" s="48">
        <f t="shared" si="62"/>
        <v>0</v>
      </c>
      <c r="G152" s="47">
        <f>'2016'!G152-'2015'!G152</f>
        <v>0</v>
      </c>
      <c r="H152" s="47">
        <f>'2016'!H152-'2015'!H152</f>
        <v>0</v>
      </c>
      <c r="I152" s="47">
        <f>'2016'!I152-'2015'!I152</f>
        <v>0</v>
      </c>
      <c r="J152" s="47">
        <f>'2016'!J152-'2015'!J152</f>
        <v>0</v>
      </c>
      <c r="K152" s="49">
        <f t="shared" si="63"/>
        <v>0</v>
      </c>
      <c r="L152" s="49">
        <f t="shared" si="64"/>
        <v>0</v>
      </c>
    </row>
    <row r="153" spans="1:12" x14ac:dyDescent="0.2">
      <c r="A153" s="52"/>
      <c r="B153" s="22" t="s">
        <v>27</v>
      </c>
      <c r="C153" s="22"/>
      <c r="D153" s="54">
        <f>SUM(D147:D152)</f>
        <v>202714.32000000004</v>
      </c>
      <c r="E153" s="55">
        <f t="shared" ref="E153:L153" si="65">SUM(E147:E152)</f>
        <v>-879171.70000000007</v>
      </c>
      <c r="F153" s="56">
        <f t="shared" si="65"/>
        <v>-676457.38</v>
      </c>
      <c r="G153" s="55">
        <f t="shared" si="65"/>
        <v>676457.38</v>
      </c>
      <c r="H153" s="55">
        <f t="shared" si="65"/>
        <v>0</v>
      </c>
      <c r="I153" s="55">
        <f t="shared" si="65"/>
        <v>0</v>
      </c>
      <c r="J153" s="55">
        <f t="shared" si="65"/>
        <v>0</v>
      </c>
      <c r="K153" s="57">
        <f t="shared" si="65"/>
        <v>676457.38</v>
      </c>
      <c r="L153" s="57">
        <f t="shared" si="65"/>
        <v>0</v>
      </c>
    </row>
    <row r="154" spans="1:12" x14ac:dyDescent="0.2">
      <c r="B154" s="58"/>
      <c r="D154" s="35"/>
      <c r="E154" s="36"/>
      <c r="F154" s="37"/>
      <c r="G154" s="36"/>
      <c r="H154" s="36"/>
      <c r="I154" s="36"/>
      <c r="J154" s="36"/>
      <c r="K154" s="38"/>
      <c r="L154" s="38"/>
    </row>
    <row r="155" spans="1:12" x14ac:dyDescent="0.2">
      <c r="B155" s="58" t="s">
        <v>9</v>
      </c>
      <c r="D155" s="35">
        <f>'2016'!D155-'2015'!D155</f>
        <v>-864000</v>
      </c>
      <c r="E155" s="36">
        <f>'2016'!E155-'2015'!E155</f>
        <v>0</v>
      </c>
      <c r="F155" s="37">
        <f t="shared" ref="F155:F156" si="66">SUM(D155:E155)</f>
        <v>-864000</v>
      </c>
      <c r="G155" s="36">
        <f>'2016'!G155-'2015'!G155</f>
        <v>0</v>
      </c>
      <c r="H155" s="36">
        <f>'2016'!H155-'2015'!H155</f>
        <v>864000</v>
      </c>
      <c r="I155" s="36">
        <f>'2016'!I155-'2015'!I155</f>
        <v>0</v>
      </c>
      <c r="J155" s="36">
        <f>'2016'!J155-'2015'!J155</f>
        <v>0</v>
      </c>
      <c r="K155" s="38">
        <f t="shared" ref="K155:K156" si="67">SUM(G155:J155)</f>
        <v>864000</v>
      </c>
      <c r="L155" s="38">
        <f t="shared" ref="L155:L156" si="68">+F155+K155</f>
        <v>0</v>
      </c>
    </row>
    <row r="156" spans="1:12" x14ac:dyDescent="0.2">
      <c r="B156" s="44" t="s">
        <v>34</v>
      </c>
      <c r="C156" s="45"/>
      <c r="D156" s="46">
        <f>'2016'!D156-'2015'!D156</f>
        <v>0</v>
      </c>
      <c r="E156" s="47">
        <f>'2016'!E156-'2015'!E156</f>
        <v>0</v>
      </c>
      <c r="F156" s="48">
        <f t="shared" si="66"/>
        <v>0</v>
      </c>
      <c r="G156" s="47">
        <f>'2016'!G156-'2015'!G156</f>
        <v>0</v>
      </c>
      <c r="H156" s="47">
        <f>'2016'!H156-'2015'!H156</f>
        <v>0</v>
      </c>
      <c r="I156" s="47">
        <f>'2016'!I156-'2015'!I156</f>
        <v>0</v>
      </c>
      <c r="J156" s="47">
        <f>'2016'!J156-'2015'!J156</f>
        <v>0</v>
      </c>
      <c r="K156" s="49">
        <f t="shared" si="67"/>
        <v>0</v>
      </c>
      <c r="L156" s="49">
        <f t="shared" si="68"/>
        <v>0</v>
      </c>
    </row>
    <row r="157" spans="1:12" x14ac:dyDescent="0.2">
      <c r="B157" s="22" t="s">
        <v>12</v>
      </c>
      <c r="C157" s="22"/>
      <c r="D157" s="54">
        <f>+D145+D153+SUM(D155:D156)</f>
        <v>5083230.8899999987</v>
      </c>
      <c r="E157" s="55">
        <f t="shared" ref="E157:L157" si="69">+E145+E153+SUM(E155:E156)</f>
        <v>-879171.70000000007</v>
      </c>
      <c r="F157" s="56">
        <f t="shared" si="69"/>
        <v>4204059.1899999985</v>
      </c>
      <c r="G157" s="55">
        <f t="shared" si="69"/>
        <v>579512.68999999994</v>
      </c>
      <c r="H157" s="55">
        <f t="shared" si="69"/>
        <v>0</v>
      </c>
      <c r="I157" s="55">
        <f t="shared" si="69"/>
        <v>-16475.312877297776</v>
      </c>
      <c r="J157" s="55">
        <f t="shared" si="69"/>
        <v>-50352.109999999993</v>
      </c>
      <c r="K157" s="57">
        <f t="shared" si="69"/>
        <v>512685.26712270232</v>
      </c>
      <c r="L157" s="57">
        <f t="shared" si="69"/>
        <v>4716744.4571227012</v>
      </c>
    </row>
    <row r="158" spans="1:12" s="73" customFormat="1" ht="13.5" thickBot="1" x14ac:dyDescent="0.25">
      <c r="A158" s="65" t="s">
        <v>12</v>
      </c>
      <c r="B158" s="65"/>
      <c r="C158" s="66"/>
      <c r="D158" s="67">
        <f>D37+D68+D101+D118+D140+D157</f>
        <v>9245713.6300000567</v>
      </c>
      <c r="E158" s="68">
        <f t="shared" ref="E158:L158" si="70">E37+E68+E101+E118+E140+E157</f>
        <v>-75090171.130000025</v>
      </c>
      <c r="F158" s="69">
        <f t="shared" si="70"/>
        <v>-65844457.49999994</v>
      </c>
      <c r="G158" s="68">
        <f t="shared" si="70"/>
        <v>87939254.794857949</v>
      </c>
      <c r="H158" s="68">
        <f t="shared" si="70"/>
        <v>0</v>
      </c>
      <c r="I158" s="68">
        <f t="shared" si="70"/>
        <v>-10865.066286668405</v>
      </c>
      <c r="J158" s="68">
        <f t="shared" si="70"/>
        <v>-34437810.509999998</v>
      </c>
      <c r="K158" s="70">
        <f t="shared" si="70"/>
        <v>53490579.21857129</v>
      </c>
      <c r="L158" s="70">
        <f t="shared" si="70"/>
        <v>-12353878.281428657</v>
      </c>
    </row>
    <row r="159" spans="1:12" ht="13.5" thickTop="1" x14ac:dyDescent="0.2">
      <c r="D159" s="74" t="s">
        <v>52</v>
      </c>
      <c r="E159" s="75" t="s">
        <v>52</v>
      </c>
      <c r="F159" s="74" t="s">
        <v>53</v>
      </c>
      <c r="G159" s="74" t="s">
        <v>54</v>
      </c>
      <c r="H159" s="74" t="s">
        <v>54</v>
      </c>
      <c r="I159" s="74" t="s">
        <v>54</v>
      </c>
      <c r="J159" s="74" t="s">
        <v>55</v>
      </c>
      <c r="K159" s="74" t="s">
        <v>52</v>
      </c>
      <c r="L159" s="74" t="s">
        <v>52</v>
      </c>
    </row>
    <row r="160" spans="1:12" x14ac:dyDescent="0.2">
      <c r="C160" s="79"/>
      <c r="D160" s="80"/>
      <c r="E160" s="81"/>
      <c r="F160" s="80"/>
      <c r="G160" s="80"/>
      <c r="H160" s="80"/>
      <c r="I160" s="80"/>
      <c r="J160" s="80"/>
      <c r="K160" s="80"/>
      <c r="L160" s="80"/>
    </row>
    <row r="161" spans="3:12" ht="13.5" thickBot="1" x14ac:dyDescent="0.25">
      <c r="C161" s="79"/>
      <c r="D161" s="80"/>
      <c r="E161" s="81"/>
      <c r="F161" s="80"/>
      <c r="G161" s="80"/>
      <c r="H161" s="80"/>
      <c r="I161" s="80"/>
      <c r="J161" s="80"/>
      <c r="K161" s="92" t="s">
        <v>63</v>
      </c>
      <c r="L161" s="93">
        <f>'2016'!L161</f>
        <v>-8859991.3124434892</v>
      </c>
    </row>
    <row r="162" spans="3:12" ht="13.5" thickBot="1" x14ac:dyDescent="0.25">
      <c r="C162" s="79"/>
      <c r="D162" s="80"/>
      <c r="E162" s="81"/>
      <c r="F162" s="80"/>
      <c r="G162" s="80"/>
      <c r="H162" s="80"/>
      <c r="I162" s="80"/>
      <c r="J162" s="80"/>
      <c r="K162" s="92" t="s">
        <v>64</v>
      </c>
      <c r="L162" s="98">
        <f>L158+L161</f>
        <v>-21213869.593872145</v>
      </c>
    </row>
    <row r="163" spans="3:12" x14ac:dyDescent="0.2">
      <c r="C163" s="79"/>
      <c r="D163" s="80"/>
      <c r="E163" s="81"/>
      <c r="F163" s="80"/>
      <c r="G163" s="80"/>
      <c r="H163" s="80"/>
      <c r="I163" s="80"/>
      <c r="J163" s="80"/>
      <c r="K163" s="80"/>
      <c r="L163" s="91"/>
    </row>
    <row r="164" spans="3:12" x14ac:dyDescent="0.2">
      <c r="C164" s="79"/>
      <c r="D164" s="80"/>
      <c r="E164" s="81"/>
      <c r="F164" s="80"/>
      <c r="G164" s="80"/>
      <c r="H164" s="80"/>
      <c r="I164" s="80"/>
      <c r="J164" s="80"/>
      <c r="K164" s="80"/>
      <c r="L164" s="80"/>
    </row>
    <row r="165" spans="3:12" x14ac:dyDescent="0.2">
      <c r="C165" s="79"/>
      <c r="D165" s="80"/>
      <c r="E165" s="81"/>
      <c r="F165" s="80"/>
      <c r="G165" s="80"/>
      <c r="H165" s="80"/>
      <c r="I165" s="80"/>
      <c r="J165" s="80"/>
      <c r="K165" s="80"/>
      <c r="L165" s="80"/>
    </row>
    <row r="166" spans="3:12" x14ac:dyDescent="0.2">
      <c r="C166" s="79"/>
      <c r="D166" s="80"/>
      <c r="E166" s="81"/>
      <c r="F166" s="80"/>
      <c r="G166" s="80"/>
      <c r="H166" s="80"/>
      <c r="I166" s="80"/>
      <c r="J166" s="80"/>
      <c r="K166" s="80"/>
      <c r="L166" s="80"/>
    </row>
    <row r="167" spans="3:12" x14ac:dyDescent="0.2">
      <c r="C167" s="79"/>
      <c r="D167" s="80"/>
      <c r="E167" s="81"/>
      <c r="F167" s="80"/>
      <c r="G167" s="80"/>
      <c r="H167" s="80"/>
      <c r="I167" s="80"/>
      <c r="J167" s="80"/>
      <c r="K167" s="80"/>
      <c r="L167" s="80"/>
    </row>
    <row r="168" spans="3:12" x14ac:dyDescent="0.2">
      <c r="C168" s="79"/>
      <c r="D168" s="80"/>
      <c r="E168" s="81"/>
      <c r="F168" s="80"/>
      <c r="G168" s="80"/>
      <c r="H168" s="80"/>
      <c r="I168" s="80"/>
      <c r="J168" s="80"/>
      <c r="K168" s="80"/>
      <c r="L168" s="80"/>
    </row>
    <row r="169" spans="3:12" x14ac:dyDescent="0.2">
      <c r="C169" s="79"/>
      <c r="D169" s="80"/>
      <c r="E169" s="81"/>
      <c r="F169" s="80"/>
      <c r="G169" s="80"/>
      <c r="H169" s="80"/>
      <c r="I169" s="80"/>
      <c r="J169" s="80"/>
      <c r="K169" s="80"/>
      <c r="L169" s="80"/>
    </row>
    <row r="170" spans="3:12" x14ac:dyDescent="0.2">
      <c r="C170" s="79"/>
      <c r="D170" s="80"/>
      <c r="E170" s="81"/>
      <c r="F170" s="80"/>
      <c r="G170" s="80"/>
      <c r="H170" s="80"/>
      <c r="I170" s="80"/>
      <c r="J170" s="80"/>
      <c r="K170" s="80"/>
      <c r="L170" s="80"/>
    </row>
    <row r="171" spans="3:12" x14ac:dyDescent="0.2">
      <c r="C171" s="79"/>
      <c r="D171" s="80"/>
      <c r="E171" s="81"/>
      <c r="F171" s="80"/>
      <c r="G171" s="80"/>
      <c r="H171" s="80"/>
      <c r="I171" s="80"/>
      <c r="J171" s="80"/>
      <c r="K171" s="80"/>
      <c r="L171" s="80"/>
    </row>
    <row r="172" spans="3:12" x14ac:dyDescent="0.2">
      <c r="C172" s="79"/>
      <c r="D172" s="80"/>
      <c r="E172" s="81"/>
      <c r="F172" s="80"/>
      <c r="G172" s="80"/>
      <c r="H172" s="80"/>
      <c r="I172" s="80"/>
      <c r="J172" s="80"/>
      <c r="K172" s="80"/>
      <c r="L172" s="80"/>
    </row>
    <row r="173" spans="3:12" x14ac:dyDescent="0.2">
      <c r="C173" s="79"/>
      <c r="D173" s="80"/>
      <c r="E173" s="81"/>
      <c r="F173" s="80"/>
      <c r="G173" s="80"/>
      <c r="H173" s="80"/>
      <c r="I173" s="80"/>
      <c r="J173" s="80"/>
      <c r="K173" s="80"/>
      <c r="L173" s="80"/>
    </row>
    <row r="174" spans="3:12" x14ac:dyDescent="0.2">
      <c r="C174" s="79"/>
      <c r="D174" s="80"/>
      <c r="E174" s="81"/>
      <c r="F174" s="80"/>
      <c r="G174" s="80"/>
      <c r="H174" s="80"/>
      <c r="I174" s="80"/>
      <c r="J174" s="80"/>
      <c r="K174" s="80"/>
      <c r="L174" s="80"/>
    </row>
    <row r="175" spans="3:12" x14ac:dyDescent="0.2">
      <c r="C175" s="79"/>
      <c r="D175" s="80"/>
      <c r="E175" s="81"/>
      <c r="F175" s="80"/>
      <c r="G175" s="80"/>
      <c r="H175" s="80"/>
      <c r="I175" s="80"/>
      <c r="J175" s="80"/>
      <c r="K175" s="80"/>
      <c r="L175" s="80"/>
    </row>
    <row r="176" spans="3:12" x14ac:dyDescent="0.2">
      <c r="C176" s="79"/>
      <c r="D176" s="80"/>
      <c r="E176" s="81"/>
      <c r="F176" s="80"/>
      <c r="G176" s="80"/>
      <c r="H176" s="80"/>
      <c r="I176" s="80"/>
      <c r="J176" s="80"/>
      <c r="K176" s="80"/>
      <c r="L176" s="80"/>
    </row>
    <row r="177" spans="3:12" x14ac:dyDescent="0.2">
      <c r="C177" s="79"/>
      <c r="D177" s="80"/>
      <c r="E177" s="81"/>
      <c r="F177" s="80"/>
      <c r="G177" s="80"/>
      <c r="H177" s="80"/>
      <c r="I177" s="80"/>
      <c r="J177" s="80"/>
      <c r="K177" s="80"/>
      <c r="L177" s="80"/>
    </row>
    <row r="178" spans="3:12" x14ac:dyDescent="0.2">
      <c r="C178" s="79"/>
      <c r="D178" s="80"/>
      <c r="E178" s="81"/>
      <c r="F178" s="80"/>
      <c r="G178" s="80"/>
      <c r="H178" s="80"/>
      <c r="I178" s="80"/>
      <c r="J178" s="80"/>
      <c r="K178" s="80"/>
      <c r="L178" s="80"/>
    </row>
    <row r="179" spans="3:12" x14ac:dyDescent="0.2">
      <c r="C179" s="79"/>
      <c r="D179" s="80"/>
      <c r="E179" s="81"/>
      <c r="F179" s="80"/>
      <c r="G179" s="80"/>
      <c r="H179" s="80"/>
      <c r="I179" s="80"/>
      <c r="J179" s="80"/>
      <c r="K179" s="80"/>
      <c r="L179" s="80"/>
    </row>
    <row r="180" spans="3:12" x14ac:dyDescent="0.2">
      <c r="C180" s="79"/>
      <c r="D180" s="80"/>
      <c r="E180" s="81"/>
      <c r="F180" s="80"/>
      <c r="G180" s="80"/>
      <c r="H180" s="80"/>
      <c r="I180" s="80"/>
      <c r="J180" s="80"/>
      <c r="K180" s="80"/>
      <c r="L180" s="80"/>
    </row>
    <row r="181" spans="3:12" x14ac:dyDescent="0.2">
      <c r="C181" s="79"/>
      <c r="D181" s="80"/>
      <c r="E181" s="81"/>
      <c r="F181" s="80"/>
      <c r="G181" s="80"/>
      <c r="H181" s="80"/>
      <c r="I181" s="80"/>
      <c r="J181" s="80"/>
      <c r="K181" s="80"/>
      <c r="L181" s="80"/>
    </row>
    <row r="182" spans="3:12" x14ac:dyDescent="0.2">
      <c r="C182" s="79"/>
      <c r="D182" s="80"/>
      <c r="E182" s="81"/>
      <c r="F182" s="80"/>
      <c r="G182" s="80"/>
      <c r="H182" s="80"/>
      <c r="I182" s="80"/>
      <c r="J182" s="80"/>
      <c r="K182" s="80"/>
      <c r="L182" s="80"/>
    </row>
    <row r="183" spans="3:12" x14ac:dyDescent="0.2">
      <c r="C183" s="79"/>
      <c r="D183" s="80"/>
      <c r="E183" s="81"/>
      <c r="F183" s="80"/>
      <c r="G183" s="80"/>
      <c r="H183" s="80"/>
      <c r="I183" s="80"/>
      <c r="J183" s="80"/>
      <c r="K183" s="80"/>
      <c r="L183" s="80"/>
    </row>
    <row r="184" spans="3:12" x14ac:dyDescent="0.2">
      <c r="C184" s="79"/>
      <c r="D184" s="80"/>
      <c r="E184" s="81"/>
      <c r="F184" s="80"/>
      <c r="G184" s="80"/>
      <c r="H184" s="80"/>
      <c r="I184" s="80"/>
      <c r="J184" s="80"/>
      <c r="K184" s="80"/>
      <c r="L184" s="80"/>
    </row>
    <row r="185" spans="3:12" x14ac:dyDescent="0.2">
      <c r="C185" s="79"/>
      <c r="D185" s="80"/>
      <c r="E185" s="81"/>
      <c r="F185" s="80"/>
      <c r="G185" s="80"/>
      <c r="H185" s="80"/>
      <c r="I185" s="80"/>
      <c r="J185" s="80"/>
      <c r="K185" s="80"/>
      <c r="L185" s="80"/>
    </row>
    <row r="186" spans="3:12" x14ac:dyDescent="0.2">
      <c r="C186" s="79"/>
      <c r="D186" s="80"/>
      <c r="E186" s="81"/>
      <c r="F186" s="80"/>
      <c r="G186" s="80"/>
      <c r="H186" s="80"/>
      <c r="I186" s="80"/>
      <c r="J186" s="80"/>
      <c r="K186" s="80"/>
      <c r="L186" s="80"/>
    </row>
    <row r="187" spans="3:12" x14ac:dyDescent="0.2">
      <c r="C187" s="79"/>
      <c r="D187" s="80"/>
      <c r="E187" s="81"/>
      <c r="F187" s="80"/>
      <c r="G187" s="80"/>
      <c r="H187" s="80"/>
      <c r="I187" s="80"/>
      <c r="J187" s="80"/>
      <c r="K187" s="80"/>
      <c r="L187" s="80"/>
    </row>
    <row r="188" spans="3:12" x14ac:dyDescent="0.2">
      <c r="C188" s="79"/>
      <c r="D188" s="80"/>
      <c r="E188" s="81"/>
      <c r="F188" s="80"/>
      <c r="G188" s="80"/>
      <c r="H188" s="80"/>
      <c r="I188" s="80"/>
      <c r="J188" s="80"/>
      <c r="K188" s="80"/>
      <c r="L188" s="80"/>
    </row>
    <row r="189" spans="3:12" x14ac:dyDescent="0.2">
      <c r="C189" s="79"/>
      <c r="D189" s="80"/>
      <c r="E189" s="81"/>
      <c r="F189" s="80"/>
      <c r="G189" s="80"/>
      <c r="H189" s="80"/>
      <c r="I189" s="80"/>
      <c r="J189" s="80"/>
      <c r="K189" s="80"/>
      <c r="L189" s="80"/>
    </row>
    <row r="190" spans="3:12" x14ac:dyDescent="0.2">
      <c r="C190" s="79"/>
      <c r="D190" s="80"/>
      <c r="E190" s="81"/>
      <c r="F190" s="80"/>
      <c r="G190" s="80"/>
      <c r="H190" s="80"/>
      <c r="I190" s="80"/>
      <c r="J190" s="80"/>
      <c r="K190" s="80"/>
      <c r="L190" s="80"/>
    </row>
    <row r="191" spans="3:12" x14ac:dyDescent="0.2">
      <c r="C191" s="79"/>
      <c r="D191" s="80"/>
      <c r="E191" s="81"/>
      <c r="F191" s="80"/>
      <c r="G191" s="80"/>
      <c r="H191" s="80"/>
      <c r="I191" s="80"/>
      <c r="J191" s="80"/>
      <c r="K191" s="80"/>
      <c r="L191" s="80"/>
    </row>
    <row r="192" spans="3:12" x14ac:dyDescent="0.2">
      <c r="C192" s="79"/>
      <c r="D192" s="80"/>
      <c r="E192" s="81"/>
      <c r="F192" s="80"/>
      <c r="G192" s="80"/>
      <c r="H192" s="80"/>
      <c r="I192" s="80"/>
      <c r="J192" s="80"/>
      <c r="K192" s="80"/>
      <c r="L192" s="80"/>
    </row>
    <row r="193" spans="3:12" x14ac:dyDescent="0.2">
      <c r="C193" s="79"/>
      <c r="D193" s="80"/>
      <c r="E193" s="81"/>
      <c r="F193" s="80"/>
      <c r="G193" s="80"/>
      <c r="H193" s="80"/>
      <c r="I193" s="80"/>
      <c r="J193" s="80"/>
      <c r="K193" s="80"/>
      <c r="L193" s="80"/>
    </row>
    <row r="194" spans="3:12" x14ac:dyDescent="0.2">
      <c r="C194" s="79"/>
      <c r="D194" s="80"/>
      <c r="E194" s="81"/>
      <c r="F194" s="80"/>
      <c r="G194" s="80"/>
      <c r="H194" s="80"/>
      <c r="I194" s="80"/>
      <c r="J194" s="80"/>
      <c r="K194" s="80"/>
      <c r="L194" s="80"/>
    </row>
    <row r="195" spans="3:12" x14ac:dyDescent="0.2">
      <c r="C195" s="79"/>
      <c r="D195" s="80"/>
      <c r="E195" s="81"/>
      <c r="F195" s="80"/>
      <c r="G195" s="80"/>
      <c r="H195" s="80"/>
      <c r="I195" s="80"/>
      <c r="J195" s="80"/>
      <c r="K195" s="80"/>
      <c r="L195" s="80"/>
    </row>
    <row r="196" spans="3:12" x14ac:dyDescent="0.2">
      <c r="C196" s="79"/>
      <c r="D196" s="79"/>
      <c r="E196" s="82"/>
      <c r="F196" s="79"/>
      <c r="G196" s="79"/>
      <c r="H196" s="79"/>
      <c r="I196" s="79"/>
      <c r="J196" s="79"/>
      <c r="K196" s="79"/>
      <c r="L196" s="79"/>
    </row>
    <row r="197" spans="3:12" x14ac:dyDescent="0.2">
      <c r="C197" s="79"/>
      <c r="D197" s="79"/>
      <c r="E197" s="82"/>
      <c r="F197" s="79"/>
      <c r="G197" s="79"/>
      <c r="H197" s="79"/>
      <c r="I197" s="79"/>
      <c r="J197" s="79"/>
      <c r="K197" s="79"/>
      <c r="L197" s="79"/>
    </row>
    <row r="198" spans="3:12" x14ac:dyDescent="0.2">
      <c r="C198" s="79"/>
      <c r="D198" s="79"/>
      <c r="E198" s="82"/>
      <c r="F198" s="79"/>
      <c r="G198" s="79"/>
      <c r="H198" s="79"/>
      <c r="I198" s="79"/>
      <c r="J198" s="79"/>
      <c r="K198" s="79"/>
      <c r="L198" s="79"/>
    </row>
    <row r="199" spans="3:12" x14ac:dyDescent="0.2">
      <c r="C199" s="79"/>
      <c r="D199" s="79"/>
      <c r="E199" s="82"/>
      <c r="F199" s="79"/>
      <c r="G199" s="79"/>
      <c r="H199" s="79"/>
      <c r="I199" s="79"/>
      <c r="J199" s="79"/>
      <c r="K199" s="79"/>
      <c r="L199" s="79"/>
    </row>
    <row r="200" spans="3:12" x14ac:dyDescent="0.2">
      <c r="C200" s="79"/>
      <c r="D200" s="79"/>
      <c r="E200" s="82"/>
      <c r="F200" s="79"/>
      <c r="G200" s="79"/>
      <c r="H200" s="79"/>
      <c r="I200" s="79"/>
      <c r="J200" s="79"/>
      <c r="K200" s="79"/>
      <c r="L200" s="79"/>
    </row>
    <row r="201" spans="3:12" x14ac:dyDescent="0.2">
      <c r="C201" s="79"/>
      <c r="D201" s="79"/>
      <c r="E201" s="82"/>
      <c r="F201" s="79"/>
      <c r="G201" s="79"/>
      <c r="H201" s="79"/>
      <c r="I201" s="79"/>
      <c r="J201" s="79"/>
      <c r="K201" s="79"/>
      <c r="L201" s="79"/>
    </row>
    <row r="202" spans="3:12" x14ac:dyDescent="0.2">
      <c r="C202" s="79"/>
      <c r="D202" s="79"/>
      <c r="E202" s="82"/>
      <c r="F202" s="79"/>
      <c r="G202" s="79"/>
      <c r="H202" s="79"/>
      <c r="I202" s="79"/>
      <c r="J202" s="79"/>
      <c r="K202" s="79"/>
      <c r="L202" s="79"/>
    </row>
    <row r="203" spans="3:12" x14ac:dyDescent="0.2">
      <c r="C203" s="79"/>
      <c r="D203" s="79"/>
      <c r="E203" s="82"/>
      <c r="F203" s="79"/>
      <c r="G203" s="79"/>
      <c r="H203" s="79"/>
      <c r="I203" s="79"/>
      <c r="J203" s="79"/>
      <c r="K203" s="79"/>
      <c r="L203" s="79"/>
    </row>
    <row r="204" spans="3:12" x14ac:dyDescent="0.2">
      <c r="C204" s="79"/>
      <c r="D204" s="79"/>
      <c r="E204" s="82"/>
      <c r="F204" s="79"/>
      <c r="G204" s="79"/>
      <c r="H204" s="79"/>
      <c r="I204" s="79"/>
      <c r="J204" s="79"/>
      <c r="K204" s="79"/>
      <c r="L204" s="79"/>
    </row>
    <row r="205" spans="3:12" x14ac:dyDescent="0.2">
      <c r="C205" s="79"/>
      <c r="D205" s="79"/>
      <c r="E205" s="82"/>
      <c r="F205" s="79"/>
      <c r="G205" s="79"/>
      <c r="H205" s="79"/>
      <c r="I205" s="79"/>
      <c r="J205" s="79"/>
      <c r="K205" s="79"/>
      <c r="L205" s="79"/>
    </row>
    <row r="206" spans="3:12" x14ac:dyDescent="0.2">
      <c r="C206" s="79"/>
      <c r="D206" s="79"/>
      <c r="E206" s="82"/>
      <c r="F206" s="79"/>
      <c r="G206" s="79"/>
      <c r="H206" s="79"/>
      <c r="I206" s="79"/>
      <c r="J206" s="79"/>
      <c r="K206" s="79"/>
      <c r="L206" s="79"/>
    </row>
    <row r="207" spans="3:12" x14ac:dyDescent="0.2">
      <c r="C207" s="79"/>
      <c r="D207" s="79"/>
      <c r="E207" s="82"/>
      <c r="F207" s="79"/>
      <c r="G207" s="79"/>
      <c r="H207" s="79"/>
      <c r="I207" s="79"/>
      <c r="J207" s="79"/>
      <c r="K207" s="79"/>
      <c r="L207" s="79"/>
    </row>
    <row r="208" spans="3:12" x14ac:dyDescent="0.2">
      <c r="C208" s="79"/>
      <c r="D208" s="79"/>
      <c r="E208" s="82"/>
      <c r="F208" s="79"/>
      <c r="G208" s="79"/>
      <c r="H208" s="79"/>
      <c r="I208" s="79"/>
      <c r="J208" s="79"/>
      <c r="K208" s="79"/>
      <c r="L208" s="79"/>
    </row>
    <row r="209" spans="3:12" x14ac:dyDescent="0.2">
      <c r="C209" s="79"/>
      <c r="D209" s="79"/>
      <c r="E209" s="82"/>
      <c r="F209" s="79"/>
      <c r="G209" s="79"/>
      <c r="H209" s="79"/>
      <c r="I209" s="79"/>
      <c r="J209" s="79"/>
      <c r="K209" s="79"/>
      <c r="L209" s="79"/>
    </row>
    <row r="210" spans="3:12" x14ac:dyDescent="0.2">
      <c r="C210" s="79"/>
      <c r="D210" s="79"/>
      <c r="E210" s="82"/>
      <c r="F210" s="79"/>
      <c r="G210" s="79"/>
      <c r="H210" s="79"/>
      <c r="I210" s="79"/>
      <c r="J210" s="79"/>
      <c r="K210" s="79"/>
      <c r="L210" s="79"/>
    </row>
    <row r="211" spans="3:12" x14ac:dyDescent="0.2">
      <c r="C211" s="79"/>
      <c r="D211" s="79"/>
      <c r="E211" s="82"/>
      <c r="F211" s="79"/>
      <c r="G211" s="79"/>
      <c r="H211" s="79"/>
      <c r="I211" s="79"/>
      <c r="J211" s="79"/>
      <c r="K211" s="79"/>
      <c r="L211" s="79"/>
    </row>
    <row r="212" spans="3:12" x14ac:dyDescent="0.2">
      <c r="C212" s="79"/>
      <c r="D212" s="79"/>
      <c r="E212" s="82"/>
      <c r="F212" s="79"/>
      <c r="G212" s="79"/>
      <c r="H212" s="79"/>
      <c r="I212" s="79"/>
      <c r="J212" s="79"/>
      <c r="K212" s="79"/>
      <c r="L212" s="79"/>
    </row>
    <row r="213" spans="3:12" x14ac:dyDescent="0.2">
      <c r="C213" s="79"/>
      <c r="D213" s="79"/>
      <c r="E213" s="82"/>
      <c r="F213" s="79"/>
      <c r="G213" s="79"/>
      <c r="H213" s="79"/>
      <c r="I213" s="79"/>
      <c r="J213" s="79"/>
      <c r="K213" s="79"/>
      <c r="L213" s="79"/>
    </row>
    <row r="214" spans="3:12" x14ac:dyDescent="0.2">
      <c r="C214" s="79"/>
      <c r="D214" s="79"/>
      <c r="E214" s="82"/>
      <c r="F214" s="79"/>
      <c r="G214" s="79"/>
      <c r="H214" s="79"/>
      <c r="I214" s="79"/>
      <c r="J214" s="79"/>
      <c r="K214" s="79"/>
      <c r="L214" s="79"/>
    </row>
    <row r="215" spans="3:12" x14ac:dyDescent="0.2">
      <c r="C215" s="79"/>
      <c r="D215" s="79"/>
      <c r="E215" s="82"/>
      <c r="F215" s="79"/>
      <c r="G215" s="79"/>
      <c r="H215" s="79"/>
      <c r="I215" s="79"/>
      <c r="J215" s="79"/>
      <c r="K215" s="79"/>
      <c r="L215" s="79"/>
    </row>
    <row r="216" spans="3:12" x14ac:dyDescent="0.2">
      <c r="C216" s="79"/>
      <c r="D216" s="79"/>
      <c r="E216" s="82"/>
      <c r="F216" s="79"/>
      <c r="G216" s="79"/>
      <c r="H216" s="79"/>
      <c r="I216" s="79"/>
      <c r="J216" s="79"/>
      <c r="K216" s="79"/>
      <c r="L216" s="79"/>
    </row>
    <row r="217" spans="3:12" x14ac:dyDescent="0.2">
      <c r="C217" s="79"/>
      <c r="D217" s="79"/>
      <c r="E217" s="82"/>
      <c r="F217" s="79"/>
      <c r="G217" s="79"/>
      <c r="H217" s="79"/>
      <c r="I217" s="79"/>
      <c r="J217" s="79"/>
      <c r="K217" s="79"/>
      <c r="L217" s="79"/>
    </row>
    <row r="218" spans="3:12" x14ac:dyDescent="0.2">
      <c r="C218" s="79"/>
      <c r="D218" s="79"/>
      <c r="E218" s="82"/>
      <c r="F218" s="79"/>
      <c r="G218" s="79"/>
      <c r="H218" s="79"/>
      <c r="I218" s="79"/>
      <c r="J218" s="79"/>
      <c r="K218" s="79"/>
      <c r="L218" s="79"/>
    </row>
    <row r="219" spans="3:12" x14ac:dyDescent="0.2">
      <c r="C219" s="79"/>
      <c r="D219" s="79"/>
      <c r="E219" s="82"/>
      <c r="F219" s="79"/>
      <c r="G219" s="79"/>
      <c r="H219" s="79"/>
      <c r="I219" s="79"/>
      <c r="J219" s="79"/>
      <c r="K219" s="79"/>
      <c r="L219" s="79"/>
    </row>
    <row r="220" spans="3:12" x14ac:dyDescent="0.2">
      <c r="C220" s="79"/>
      <c r="D220" s="79"/>
      <c r="E220" s="82"/>
      <c r="F220" s="79"/>
      <c r="G220" s="79"/>
      <c r="H220" s="79"/>
      <c r="I220" s="79"/>
      <c r="J220" s="79"/>
      <c r="K220" s="79"/>
      <c r="L220" s="79"/>
    </row>
    <row r="221" spans="3:12" x14ac:dyDescent="0.2">
      <c r="C221" s="79"/>
      <c r="D221" s="79"/>
      <c r="E221" s="82"/>
      <c r="F221" s="79"/>
      <c r="G221" s="79"/>
      <c r="H221" s="79"/>
      <c r="I221" s="79"/>
      <c r="J221" s="79"/>
      <c r="K221" s="79"/>
      <c r="L221" s="79"/>
    </row>
    <row r="222" spans="3:12" x14ac:dyDescent="0.2">
      <c r="C222" s="79"/>
      <c r="D222" s="79"/>
      <c r="E222" s="82"/>
      <c r="F222" s="79"/>
      <c r="G222" s="79"/>
      <c r="H222" s="79"/>
      <c r="I222" s="79"/>
      <c r="J222" s="79"/>
      <c r="K222" s="79"/>
      <c r="L222" s="79"/>
    </row>
    <row r="223" spans="3:12" x14ac:dyDescent="0.2">
      <c r="C223" s="79"/>
      <c r="D223" s="79"/>
      <c r="E223" s="82"/>
      <c r="F223" s="79"/>
      <c r="G223" s="79"/>
      <c r="H223" s="79"/>
      <c r="I223" s="79"/>
      <c r="J223" s="79"/>
      <c r="K223" s="79"/>
      <c r="L223" s="79"/>
    </row>
  </sheetData>
  <mergeCells count="1">
    <mergeCell ref="G9:K9"/>
  </mergeCells>
  <dataValidations count="1">
    <dataValidation type="decimal" allowBlank="1" showInputMessage="1" showErrorMessage="1" promptTitle="It's dangerous!" sqref="B82:B85">
      <formula1>-10000000</formula1>
      <formula2>-1</formula2>
    </dataValidation>
  </dataValidations>
  <printOptions horizontalCentered="1"/>
  <pageMargins left="0.5" right="0.5" top="1" bottom="0" header="0.5" footer="0.55000000000000004"/>
  <pageSetup scale="80" fitToHeight="0" orientation="landscape" r:id="rId1"/>
  <headerFooter alignWithMargins="0">
    <oddHeader>&amp;LUT 17-035-15
DPU 2.5&amp;R&amp;"Times New Roman,Bold"Attachment DPU 2.5</oddHeader>
    <oddFooter>&amp;L&amp;F&amp;CPage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9"/>
  <sheetViews>
    <sheetView tabSelected="1" zoomScale="70" zoomScaleNormal="70" zoomScaleSheetLayoutView="85" workbookViewId="0">
      <pane xSplit="3" ySplit="11" topLeftCell="D12" activePane="bottomRight" state="frozen"/>
      <selection pane="topRight"/>
      <selection pane="bottomLeft"/>
      <selection pane="bottomRight"/>
    </sheetView>
  </sheetViews>
  <sheetFormatPr defaultColWidth="9" defaultRowHeight="12.75" x14ac:dyDescent="0.2"/>
  <cols>
    <col min="1" max="1" width="3.75" style="6" customWidth="1"/>
    <col min="2" max="2" width="20.625" style="6" bestFit="1" customWidth="1"/>
    <col min="3" max="3" width="3" style="6" customWidth="1"/>
    <col min="4" max="4" width="15.25" style="77" bestFit="1" customWidth="1"/>
    <col min="5" max="6" width="14.25" style="77" customWidth="1"/>
    <col min="7" max="7" width="13.5" style="77" customWidth="1"/>
    <col min="8" max="8" width="12.25" style="77" customWidth="1"/>
    <col min="9" max="9" width="11.75" style="77" customWidth="1"/>
    <col min="10" max="10" width="12.25" style="77" customWidth="1"/>
    <col min="11" max="11" width="13.75" style="77" customWidth="1"/>
    <col min="12" max="12" width="15.25" style="77" bestFit="1" customWidth="1"/>
    <col min="13" max="16384" width="9" style="6"/>
  </cols>
  <sheetData>
    <row r="1" spans="1:23" x14ac:dyDescent="0.2">
      <c r="A1" s="94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x14ac:dyDescent="0.2">
      <c r="A2" s="94" t="s">
        <v>58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A3" s="94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">
      <c r="A4" s="94" t="s">
        <v>56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5"/>
      <c r="N4" s="5"/>
      <c r="O4" s="5"/>
      <c r="P4" s="5"/>
    </row>
    <row r="5" spans="1:23" x14ac:dyDescent="0.2">
      <c r="A5" s="94" t="s">
        <v>3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23" x14ac:dyDescent="0.2">
      <c r="A6" s="8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5"/>
      <c r="N6" s="5"/>
      <c r="O6" s="5"/>
      <c r="P6" s="5"/>
    </row>
    <row r="7" spans="1:23" x14ac:dyDescent="0.2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">
      <c r="A8" s="9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2">
      <c r="A9" s="8"/>
      <c r="B9" s="13"/>
      <c r="C9" s="13"/>
      <c r="D9" s="14"/>
      <c r="E9" s="14"/>
      <c r="F9" s="14"/>
      <c r="G9" s="99" t="s">
        <v>4</v>
      </c>
      <c r="H9" s="100"/>
      <c r="I9" s="100"/>
      <c r="J9" s="100"/>
      <c r="K9" s="101"/>
      <c r="L9" s="16"/>
    </row>
    <row r="10" spans="1:23" ht="14.25" x14ac:dyDescent="0.2">
      <c r="A10" s="8"/>
      <c r="B10" s="13"/>
      <c r="C10" s="13"/>
      <c r="D10" s="17" t="s">
        <v>5</v>
      </c>
      <c r="E10" s="83" t="s">
        <v>6</v>
      </c>
      <c r="F10" s="19" t="s">
        <v>7</v>
      </c>
      <c r="G10" s="20" t="s">
        <v>8</v>
      </c>
      <c r="H10" s="20" t="s">
        <v>9</v>
      </c>
      <c r="I10" s="20" t="s">
        <v>10</v>
      </c>
      <c r="J10" s="20" t="s">
        <v>11</v>
      </c>
      <c r="K10" s="21" t="s">
        <v>12</v>
      </c>
      <c r="L10" s="21" t="s">
        <v>13</v>
      </c>
    </row>
    <row r="11" spans="1:23" ht="14.25" x14ac:dyDescent="0.2">
      <c r="B11" s="22"/>
      <c r="D11" s="23" t="s">
        <v>14</v>
      </c>
      <c r="E11" s="25" t="s">
        <v>15</v>
      </c>
      <c r="F11" s="25" t="s">
        <v>16</v>
      </c>
      <c r="G11" s="23" t="s">
        <v>17</v>
      </c>
      <c r="H11" s="25" t="s">
        <v>17</v>
      </c>
      <c r="I11" s="25" t="s">
        <v>17</v>
      </c>
      <c r="J11" s="26" t="s">
        <v>18</v>
      </c>
      <c r="K11" s="26" t="s">
        <v>19</v>
      </c>
      <c r="L11" s="27" t="s">
        <v>20</v>
      </c>
    </row>
    <row r="12" spans="1:23" x14ac:dyDescent="0.2">
      <c r="A12" s="22" t="s">
        <v>21</v>
      </c>
      <c r="B12" s="28"/>
      <c r="D12" s="29"/>
      <c r="E12" s="32"/>
      <c r="F12" s="31"/>
      <c r="G12" s="32"/>
      <c r="H12" s="32"/>
      <c r="I12" s="32"/>
      <c r="J12" s="32"/>
      <c r="K12" s="33"/>
      <c r="L12" s="33"/>
    </row>
    <row r="13" spans="1:23" x14ac:dyDescent="0.2">
      <c r="B13" s="34">
        <v>1</v>
      </c>
      <c r="D13" s="84">
        <v>698573017.53999996</v>
      </c>
      <c r="E13" s="39">
        <v>0</v>
      </c>
      <c r="F13" s="85">
        <f>D13+E13</f>
        <v>698573017.53999996</v>
      </c>
      <c r="G13" s="39">
        <v>8177.7700000476834</v>
      </c>
      <c r="H13" s="39">
        <v>-345241</v>
      </c>
      <c r="I13" s="39">
        <v>-2242756.5462839995</v>
      </c>
      <c r="J13" s="39">
        <v>2404035.0922007775</v>
      </c>
      <c r="K13" s="40">
        <f>SUM(G13:J13)</f>
        <v>-175784.68408317445</v>
      </c>
      <c r="L13" s="40">
        <f>F13+K13</f>
        <v>698397232.85591674</v>
      </c>
    </row>
    <row r="14" spans="1:23" x14ac:dyDescent="0.2">
      <c r="B14" s="34">
        <v>2</v>
      </c>
      <c r="D14" s="84">
        <v>333301.81</v>
      </c>
      <c r="E14" s="39">
        <v>0</v>
      </c>
      <c r="F14" s="85">
        <f t="shared" ref="F14:F24" si="0">D14+E14</f>
        <v>333301.81</v>
      </c>
      <c r="G14" s="39">
        <v>527.85</v>
      </c>
      <c r="H14" s="39">
        <v>-165</v>
      </c>
      <c r="I14" s="39">
        <v>-1092.2863199999999</v>
      </c>
      <c r="J14" s="39">
        <v>1549.3100000000004</v>
      </c>
      <c r="K14" s="40">
        <f t="shared" ref="K14:K24" si="1">SUM(G14:J14)</f>
        <v>819.87368000000049</v>
      </c>
      <c r="L14" s="40">
        <f t="shared" ref="L14:L24" si="2">F14+K14</f>
        <v>334121.68368000002</v>
      </c>
    </row>
    <row r="15" spans="1:23" x14ac:dyDescent="0.2">
      <c r="B15" s="34">
        <v>3</v>
      </c>
      <c r="D15" s="84">
        <v>21217627.379999999</v>
      </c>
      <c r="E15" s="39">
        <v>0</v>
      </c>
      <c r="F15" s="85">
        <f t="shared" si="0"/>
        <v>21217627.379999999</v>
      </c>
      <c r="G15" s="39">
        <v>5156.850000003129</v>
      </c>
      <c r="H15" s="39">
        <v>-10488</v>
      </c>
      <c r="I15" s="39">
        <v>-69366.872695999991</v>
      </c>
      <c r="J15" s="39">
        <v>116659.12999999999</v>
      </c>
      <c r="K15" s="40">
        <f t="shared" si="1"/>
        <v>41961.107304003133</v>
      </c>
      <c r="L15" s="40">
        <f t="shared" si="2"/>
        <v>21259588.487304002</v>
      </c>
    </row>
    <row r="16" spans="1:23" x14ac:dyDescent="0.2">
      <c r="B16" s="34">
        <v>135</v>
      </c>
      <c r="D16" s="84">
        <v>2778257.85</v>
      </c>
      <c r="E16" s="39">
        <v>0</v>
      </c>
      <c r="F16" s="85">
        <f t="shared" si="0"/>
        <v>2778257.85</v>
      </c>
      <c r="G16" s="39">
        <v>530.1</v>
      </c>
      <c r="H16" s="39">
        <v>-1373</v>
      </c>
      <c r="I16" s="39">
        <v>-8479.8448840000001</v>
      </c>
      <c r="J16" s="39">
        <v>9089.637799221824</v>
      </c>
      <c r="K16" s="40">
        <f t="shared" si="1"/>
        <v>-233.1070847781757</v>
      </c>
      <c r="L16" s="40">
        <f t="shared" si="2"/>
        <v>2778024.742915222</v>
      </c>
    </row>
    <row r="17" spans="1:12" x14ac:dyDescent="0.2">
      <c r="B17" s="34">
        <v>6</v>
      </c>
      <c r="D17" s="84">
        <v>7550830.04</v>
      </c>
      <c r="E17" s="39">
        <v>0</v>
      </c>
      <c r="F17" s="85">
        <f t="shared" si="0"/>
        <v>7550830.04</v>
      </c>
      <c r="G17" s="39">
        <v>-68066.279999999882</v>
      </c>
      <c r="H17" s="39">
        <v>-3698</v>
      </c>
      <c r="I17" s="39">
        <v>-26643.870188999997</v>
      </c>
      <c r="J17" s="39">
        <v>16525.682964126689</v>
      </c>
      <c r="K17" s="40">
        <f t="shared" si="1"/>
        <v>-81882.467224873195</v>
      </c>
      <c r="L17" s="40">
        <f t="shared" si="2"/>
        <v>7468947.5727751264</v>
      </c>
    </row>
    <row r="18" spans="1:12" x14ac:dyDescent="0.2">
      <c r="B18" s="34" t="s">
        <v>22</v>
      </c>
      <c r="D18" s="84">
        <v>108867.57</v>
      </c>
      <c r="E18" s="39">
        <v>0</v>
      </c>
      <c r="F18" s="85">
        <f t="shared" si="0"/>
        <v>108867.57</v>
      </c>
      <c r="G18" s="39">
        <v>-2480.6100000000124</v>
      </c>
      <c r="H18" s="39">
        <v>-53</v>
      </c>
      <c r="I18" s="39">
        <v>-273.38792000000001</v>
      </c>
      <c r="J18" s="39">
        <v>169.56703587331197</v>
      </c>
      <c r="K18" s="40">
        <f t="shared" si="1"/>
        <v>-2637.4308841267007</v>
      </c>
      <c r="L18" s="40">
        <f t="shared" si="2"/>
        <v>106230.1391158733</v>
      </c>
    </row>
    <row r="19" spans="1:12" x14ac:dyDescent="0.2">
      <c r="A19" s="42"/>
      <c r="B19" s="34" t="s">
        <v>23</v>
      </c>
      <c r="D19" s="84">
        <v>847321.08</v>
      </c>
      <c r="E19" s="39">
        <v>0</v>
      </c>
      <c r="F19" s="85">
        <f t="shared" si="0"/>
        <v>847321.08</v>
      </c>
      <c r="G19" s="39">
        <v>36.340000000000003</v>
      </c>
      <c r="H19" s="39">
        <v>-419</v>
      </c>
      <c r="I19" s="39">
        <v>-3846.2336959999998</v>
      </c>
      <c r="J19" s="39"/>
      <c r="K19" s="40">
        <f t="shared" si="1"/>
        <v>-4228.8936960000001</v>
      </c>
      <c r="L19" s="40">
        <f t="shared" si="2"/>
        <v>843092.18630399997</v>
      </c>
    </row>
    <row r="20" spans="1:12" x14ac:dyDescent="0.2">
      <c r="A20" s="42"/>
      <c r="B20" s="34" t="s">
        <v>24</v>
      </c>
      <c r="D20" s="84">
        <v>2954.54</v>
      </c>
      <c r="E20" s="39">
        <v>0</v>
      </c>
      <c r="F20" s="85">
        <f t="shared" si="0"/>
        <v>2954.54</v>
      </c>
      <c r="G20" s="39">
        <v>0</v>
      </c>
      <c r="H20" s="39">
        <v>-1</v>
      </c>
      <c r="I20" s="39">
        <v>-8.5371400000000008</v>
      </c>
      <c r="J20" s="39"/>
      <c r="K20" s="40">
        <f t="shared" si="1"/>
        <v>-9.5371400000000008</v>
      </c>
      <c r="L20" s="40">
        <f t="shared" si="2"/>
        <v>2945.0028600000001</v>
      </c>
    </row>
    <row r="21" spans="1:12" x14ac:dyDescent="0.2">
      <c r="B21" s="34">
        <v>7</v>
      </c>
      <c r="D21" s="84">
        <v>750468.3</v>
      </c>
      <c r="E21" s="39">
        <v>0</v>
      </c>
      <c r="F21" s="85">
        <f t="shared" si="0"/>
        <v>750468.3</v>
      </c>
      <c r="G21" s="39">
        <v>4823.6700000000328</v>
      </c>
      <c r="H21" s="39">
        <v>-373</v>
      </c>
      <c r="I21" s="39">
        <v>-2168.2985807270284</v>
      </c>
      <c r="J21" s="39"/>
      <c r="K21" s="40">
        <f t="shared" si="1"/>
        <v>2282.3714192730044</v>
      </c>
      <c r="L21" s="40">
        <f t="shared" si="2"/>
        <v>752750.67141927301</v>
      </c>
    </row>
    <row r="22" spans="1:12" x14ac:dyDescent="0.2">
      <c r="B22" s="34">
        <v>23</v>
      </c>
      <c r="D22" s="84">
        <v>10458402.219999999</v>
      </c>
      <c r="E22" s="39">
        <v>0</v>
      </c>
      <c r="F22" s="85">
        <f t="shared" si="0"/>
        <v>10458402.219999999</v>
      </c>
      <c r="G22" s="39">
        <v>13497.170000001564</v>
      </c>
      <c r="H22" s="39">
        <v>-5175</v>
      </c>
      <c r="I22" s="39">
        <v>-30614.408706003302</v>
      </c>
      <c r="J22" s="39">
        <v>49125.441193106519</v>
      </c>
      <c r="K22" s="40">
        <f t="shared" si="1"/>
        <v>26833.202487104783</v>
      </c>
      <c r="L22" s="40">
        <f t="shared" si="2"/>
        <v>10485235.422487104</v>
      </c>
    </row>
    <row r="23" spans="1:12" x14ac:dyDescent="0.2">
      <c r="B23" s="34" t="s">
        <v>25</v>
      </c>
      <c r="D23" s="84">
        <v>27990.66</v>
      </c>
      <c r="E23" s="39">
        <v>0</v>
      </c>
      <c r="F23" s="85">
        <f t="shared" si="0"/>
        <v>27990.66</v>
      </c>
      <c r="G23" s="39">
        <v>0</v>
      </c>
      <c r="H23" s="39">
        <v>-14</v>
      </c>
      <c r="I23" s="39">
        <v>-79.879554999999996</v>
      </c>
      <c r="J23" s="39">
        <v>128.17880689346603</v>
      </c>
      <c r="K23" s="40">
        <f t="shared" si="1"/>
        <v>34.299251893466035</v>
      </c>
      <c r="L23" s="40">
        <f t="shared" si="2"/>
        <v>28024.959251893466</v>
      </c>
    </row>
    <row r="24" spans="1:12" x14ac:dyDescent="0.2">
      <c r="B24" s="44" t="s">
        <v>26</v>
      </c>
      <c r="C24" s="45"/>
      <c r="D24" s="86">
        <v>131.32</v>
      </c>
      <c r="E24" s="50">
        <v>0</v>
      </c>
      <c r="F24" s="87">
        <f t="shared" si="0"/>
        <v>131.32</v>
      </c>
      <c r="G24" s="50">
        <v>0</v>
      </c>
      <c r="H24" s="50">
        <v>0</v>
      </c>
      <c r="I24" s="50">
        <v>0</v>
      </c>
      <c r="J24" s="50"/>
      <c r="K24" s="51">
        <f t="shared" si="1"/>
        <v>0</v>
      </c>
      <c r="L24" s="51">
        <f t="shared" si="2"/>
        <v>131.32</v>
      </c>
    </row>
    <row r="25" spans="1:12" s="52" customFormat="1" x14ac:dyDescent="0.2">
      <c r="B25" s="6" t="s">
        <v>27</v>
      </c>
      <c r="D25" s="84">
        <v>742649170.30999994</v>
      </c>
      <c r="E25" s="39">
        <f t="shared" ref="E25:L25" si="3">SUM(E13:E24)</f>
        <v>0</v>
      </c>
      <c r="F25" s="85">
        <f t="shared" si="3"/>
        <v>742649170.30999994</v>
      </c>
      <c r="G25" s="39">
        <f t="shared" si="3"/>
        <v>-37797.139999947489</v>
      </c>
      <c r="H25" s="39">
        <f t="shared" si="3"/>
        <v>-367000</v>
      </c>
      <c r="I25" s="39">
        <f t="shared" si="3"/>
        <v>-2385330.1659707301</v>
      </c>
      <c r="J25" s="39">
        <f t="shared" si="3"/>
        <v>2597282.0399999996</v>
      </c>
      <c r="K25" s="40">
        <f t="shared" si="3"/>
        <v>-192845.26597067816</v>
      </c>
      <c r="L25" s="40">
        <f t="shared" si="3"/>
        <v>742456325.04402936</v>
      </c>
    </row>
    <row r="26" spans="1:12" x14ac:dyDescent="0.2">
      <c r="B26" s="58"/>
      <c r="D26" s="84"/>
      <c r="E26" s="39"/>
      <c r="F26" s="85"/>
      <c r="G26" s="39"/>
      <c r="H26" s="39"/>
      <c r="I26" s="39"/>
      <c r="J26" s="39"/>
      <c r="K26" s="40"/>
      <c r="L26" s="40"/>
    </row>
    <row r="27" spans="1:12" x14ac:dyDescent="0.2">
      <c r="B27" s="6" t="s">
        <v>28</v>
      </c>
      <c r="D27" s="84">
        <v>19549582.859999999</v>
      </c>
      <c r="E27" s="39">
        <v>0</v>
      </c>
      <c r="F27" s="85">
        <f t="shared" ref="F27:F32" si="4">D27+E27</f>
        <v>19549582.859999999</v>
      </c>
      <c r="G27" s="39">
        <v>-19549582.859999999</v>
      </c>
      <c r="H27" s="39"/>
      <c r="I27" s="39"/>
      <c r="J27" s="39"/>
      <c r="K27" s="40">
        <f t="shared" ref="K27:K32" si="5">SUM(G27:J27)</f>
        <v>-19549582.859999999</v>
      </c>
      <c r="L27" s="40">
        <f t="shared" ref="L27:L32" si="6">F27+K27</f>
        <v>0</v>
      </c>
    </row>
    <row r="28" spans="1:12" x14ac:dyDescent="0.2">
      <c r="B28" s="6" t="s">
        <v>29</v>
      </c>
      <c r="D28" s="84">
        <v>-3226426.98</v>
      </c>
      <c r="E28" s="39">
        <v>0</v>
      </c>
      <c r="F28" s="85">
        <f t="shared" si="4"/>
        <v>-3226426.98</v>
      </c>
      <c r="G28" s="39">
        <v>3226426.98</v>
      </c>
      <c r="H28" s="39"/>
      <c r="I28" s="39"/>
      <c r="J28" s="39"/>
      <c r="K28" s="40">
        <f t="shared" si="5"/>
        <v>3226426.98</v>
      </c>
      <c r="L28" s="40">
        <f t="shared" si="6"/>
        <v>0</v>
      </c>
    </row>
    <row r="29" spans="1:12" x14ac:dyDescent="0.2">
      <c r="B29" s="6" t="s">
        <v>57</v>
      </c>
      <c r="D29" s="84">
        <v>1308319.97</v>
      </c>
      <c r="E29" s="39">
        <f>-D29</f>
        <v>-1308319.97</v>
      </c>
      <c r="F29" s="85">
        <f t="shared" si="4"/>
        <v>0</v>
      </c>
      <c r="G29" s="39">
        <v>0</v>
      </c>
      <c r="H29" s="39"/>
      <c r="I29" s="39"/>
      <c r="J29" s="39"/>
      <c r="K29" s="40">
        <f t="shared" si="5"/>
        <v>0</v>
      </c>
      <c r="L29" s="40">
        <f t="shared" si="6"/>
        <v>0</v>
      </c>
    </row>
    <row r="30" spans="1:12" x14ac:dyDescent="0.2">
      <c r="B30" s="6" t="s">
        <v>31</v>
      </c>
      <c r="D30" s="84">
        <v>26999956.850000001</v>
      </c>
      <c r="E30" s="39">
        <v>0</v>
      </c>
      <c r="F30" s="85">
        <f t="shared" si="4"/>
        <v>26999956.850000001</v>
      </c>
      <c r="G30" s="39">
        <v>-26999956.850000001</v>
      </c>
      <c r="H30" s="39"/>
      <c r="I30" s="39"/>
      <c r="J30" s="39"/>
      <c r="K30" s="40">
        <f t="shared" si="5"/>
        <v>-26999956.850000001</v>
      </c>
      <c r="L30" s="40">
        <f t="shared" si="6"/>
        <v>0</v>
      </c>
    </row>
    <row r="31" spans="1:12" x14ac:dyDescent="0.2">
      <c r="B31" s="59" t="s">
        <v>32</v>
      </c>
      <c r="D31" s="84">
        <v>1240353.6100000001</v>
      </c>
      <c r="E31" s="39">
        <f>-D31</f>
        <v>-1240353.6100000001</v>
      </c>
      <c r="F31" s="85">
        <f t="shared" si="4"/>
        <v>0</v>
      </c>
      <c r="G31" s="39">
        <v>0</v>
      </c>
      <c r="H31" s="39"/>
      <c r="I31" s="39"/>
      <c r="J31" s="39"/>
      <c r="K31" s="40">
        <f t="shared" si="5"/>
        <v>0</v>
      </c>
      <c r="L31" s="40">
        <f t="shared" si="6"/>
        <v>0</v>
      </c>
    </row>
    <row r="32" spans="1:12" x14ac:dyDescent="0.2">
      <c r="B32" s="44" t="s">
        <v>33</v>
      </c>
      <c r="C32" s="45"/>
      <c r="D32" s="86">
        <v>-299757.21000000002</v>
      </c>
      <c r="E32" s="50">
        <f>-D32</f>
        <v>299757.21000000002</v>
      </c>
      <c r="F32" s="87">
        <f t="shared" si="4"/>
        <v>0</v>
      </c>
      <c r="G32" s="50">
        <v>0</v>
      </c>
      <c r="H32" s="50"/>
      <c r="I32" s="50"/>
      <c r="J32" s="50"/>
      <c r="K32" s="51">
        <f t="shared" si="5"/>
        <v>0</v>
      </c>
      <c r="L32" s="51">
        <f t="shared" si="6"/>
        <v>0</v>
      </c>
    </row>
    <row r="33" spans="1:12" s="52" customFormat="1" x14ac:dyDescent="0.2">
      <c r="B33" s="6" t="s">
        <v>27</v>
      </c>
      <c r="D33" s="84">
        <v>45572029.100000001</v>
      </c>
      <c r="E33" s="39">
        <f>SUM(E27:E32)</f>
        <v>-2248916.37</v>
      </c>
      <c r="F33" s="85">
        <f>SUM(F27:F32)</f>
        <v>43323112.730000004</v>
      </c>
      <c r="G33" s="39">
        <f>SUM(G27:G32)</f>
        <v>-43323112.730000004</v>
      </c>
      <c r="H33" s="39">
        <f t="shared" ref="H33:J33" si="7">SUM(H27:H32)</f>
        <v>0</v>
      </c>
      <c r="I33" s="39">
        <f t="shared" si="7"/>
        <v>0</v>
      </c>
      <c r="J33" s="39">
        <f t="shared" si="7"/>
        <v>0</v>
      </c>
      <c r="K33" s="40">
        <f>SUM(K27:K32)</f>
        <v>-43323112.730000004</v>
      </c>
      <c r="L33" s="40">
        <f>SUM(L27:L32)</f>
        <v>0</v>
      </c>
    </row>
    <row r="34" spans="1:12" x14ac:dyDescent="0.2">
      <c r="B34" s="58"/>
      <c r="D34" s="84"/>
      <c r="E34" s="39"/>
      <c r="F34" s="85"/>
      <c r="G34" s="39"/>
      <c r="H34" s="39"/>
      <c r="I34" s="39"/>
      <c r="J34" s="39"/>
      <c r="K34" s="40"/>
      <c r="L34" s="40"/>
    </row>
    <row r="35" spans="1:12" x14ac:dyDescent="0.2">
      <c r="B35" s="58" t="s">
        <v>9</v>
      </c>
      <c r="D35" s="84">
        <v>-367000</v>
      </c>
      <c r="E35" s="39">
        <v>0</v>
      </c>
      <c r="F35" s="85">
        <f t="shared" ref="F35:F36" si="8">D35+E35</f>
        <v>-367000</v>
      </c>
      <c r="G35" s="39"/>
      <c r="H35" s="39">
        <v>367000</v>
      </c>
      <c r="I35" s="39"/>
      <c r="J35" s="39"/>
      <c r="K35" s="40">
        <v>367000</v>
      </c>
      <c r="L35" s="40">
        <v>0</v>
      </c>
    </row>
    <row r="36" spans="1:12" x14ac:dyDescent="0.2">
      <c r="B36" s="60" t="s">
        <v>34</v>
      </c>
      <c r="C36" s="45"/>
      <c r="D36" s="86">
        <v>30838.15</v>
      </c>
      <c r="E36" s="50">
        <v>0</v>
      </c>
      <c r="F36" s="87">
        <f t="shared" si="8"/>
        <v>30838.15</v>
      </c>
      <c r="G36" s="50">
        <v>0</v>
      </c>
      <c r="H36" s="50"/>
      <c r="I36" s="50"/>
      <c r="J36" s="50"/>
      <c r="K36" s="51">
        <v>0</v>
      </c>
      <c r="L36" s="51">
        <v>30838.15</v>
      </c>
    </row>
    <row r="37" spans="1:12" x14ac:dyDescent="0.2">
      <c r="B37" s="58" t="s">
        <v>12</v>
      </c>
      <c r="D37" s="84">
        <v>787885037.55999994</v>
      </c>
      <c r="E37" s="39">
        <f t="shared" ref="E37:L37" si="9">SUM(E35:E36,E33,E25)</f>
        <v>-2248916.37</v>
      </c>
      <c r="F37" s="85">
        <f t="shared" si="9"/>
        <v>785636121.18999994</v>
      </c>
      <c r="G37" s="39">
        <f t="shared" si="9"/>
        <v>-43360909.869999953</v>
      </c>
      <c r="H37" s="39">
        <f t="shared" si="9"/>
        <v>0</v>
      </c>
      <c r="I37" s="39">
        <f t="shared" si="9"/>
        <v>-2385330.1659707301</v>
      </c>
      <c r="J37" s="39">
        <f t="shared" si="9"/>
        <v>2597282.0399999996</v>
      </c>
      <c r="K37" s="88">
        <f t="shared" si="9"/>
        <v>-43148957.995970681</v>
      </c>
      <c r="L37" s="40">
        <f t="shared" si="9"/>
        <v>742487163.19402933</v>
      </c>
    </row>
    <row r="38" spans="1:12" x14ac:dyDescent="0.2">
      <c r="B38" s="58"/>
      <c r="D38" s="84"/>
      <c r="E38" s="39"/>
      <c r="F38" s="85"/>
      <c r="G38" s="39"/>
      <c r="H38" s="39"/>
      <c r="I38" s="39"/>
      <c r="J38" s="39"/>
      <c r="K38" s="40"/>
      <c r="L38" s="40"/>
    </row>
    <row r="39" spans="1:12" x14ac:dyDescent="0.2">
      <c r="A39" s="22" t="s">
        <v>35</v>
      </c>
      <c r="B39" s="28"/>
      <c r="D39" s="84"/>
      <c r="E39" s="39"/>
      <c r="F39" s="85"/>
      <c r="G39" s="39"/>
      <c r="H39" s="39"/>
      <c r="I39" s="39"/>
      <c r="J39" s="39"/>
      <c r="K39" s="40"/>
      <c r="L39" s="40"/>
    </row>
    <row r="40" spans="1:12" x14ac:dyDescent="0.2">
      <c r="B40" s="34">
        <v>6</v>
      </c>
      <c r="D40" s="84">
        <v>422128283.10000002</v>
      </c>
      <c r="E40" s="39">
        <v>0</v>
      </c>
      <c r="F40" s="85">
        <f t="shared" ref="F40:F55" si="10">D40+E40</f>
        <v>422128283.10000002</v>
      </c>
      <c r="G40" s="39">
        <v>351758.58999998809</v>
      </c>
      <c r="H40" s="39">
        <v>854577</v>
      </c>
      <c r="I40" s="39">
        <v>-1391007.3122959901</v>
      </c>
      <c r="J40" s="39">
        <v>-915324.89202490752</v>
      </c>
      <c r="K40" s="40">
        <f>SUM(G40:J40)</f>
        <v>-1099996.6143209094</v>
      </c>
      <c r="L40" s="40">
        <f>F40+K40</f>
        <v>421028286.48567909</v>
      </c>
    </row>
    <row r="41" spans="1:12" x14ac:dyDescent="0.2">
      <c r="B41" s="34" t="s">
        <v>22</v>
      </c>
      <c r="D41" s="84">
        <v>6684427.4000000004</v>
      </c>
      <c r="E41" s="39">
        <v>0</v>
      </c>
      <c r="F41" s="85">
        <f t="shared" si="10"/>
        <v>6684427.4000000004</v>
      </c>
      <c r="G41" s="39">
        <v>20383.209999998769</v>
      </c>
      <c r="H41" s="39">
        <v>13562</v>
      </c>
      <c r="I41" s="39">
        <v>-21191.226294</v>
      </c>
      <c r="J41" s="39">
        <v>-13944.467975092404</v>
      </c>
      <c r="K41" s="40">
        <f t="shared" ref="K41:K55" si="11">SUM(G41:J41)</f>
        <v>-1190.4842690936348</v>
      </c>
      <c r="L41" s="40">
        <f t="shared" ref="L41:L55" si="12">F41+K41</f>
        <v>6683236.9157309067</v>
      </c>
    </row>
    <row r="42" spans="1:12" x14ac:dyDescent="0.2">
      <c r="B42" s="34" t="s">
        <v>23</v>
      </c>
      <c r="D42" s="84">
        <v>30828787.850000001</v>
      </c>
      <c r="E42" s="39">
        <v>0</v>
      </c>
      <c r="F42" s="85">
        <f t="shared" si="10"/>
        <v>30828787.850000001</v>
      </c>
      <c r="G42" s="39">
        <v>108057.25000000134</v>
      </c>
      <c r="H42" s="39">
        <v>62578</v>
      </c>
      <c r="I42" s="39">
        <v>-100682.083803999</v>
      </c>
      <c r="J42" s="39">
        <v>-70208.128591641929</v>
      </c>
      <c r="K42" s="40">
        <f t="shared" si="11"/>
        <v>-254.96239563959534</v>
      </c>
      <c r="L42" s="40">
        <f t="shared" si="12"/>
        <v>30828532.887604363</v>
      </c>
    </row>
    <row r="43" spans="1:12" x14ac:dyDescent="0.2">
      <c r="B43" s="34" t="s">
        <v>36</v>
      </c>
      <c r="D43" s="84">
        <v>318242.90999999997</v>
      </c>
      <c r="E43" s="39">
        <v>0</v>
      </c>
      <c r="F43" s="85">
        <f t="shared" si="10"/>
        <v>318242.90999999997</v>
      </c>
      <c r="G43" s="39">
        <v>231.45</v>
      </c>
      <c r="H43" s="39">
        <v>644</v>
      </c>
      <c r="I43" s="39">
        <v>-971.858834</v>
      </c>
      <c r="J43" s="39">
        <v>-677.70140835806171</v>
      </c>
      <c r="K43" s="40">
        <f t="shared" si="11"/>
        <v>-774.11024235806167</v>
      </c>
      <c r="L43" s="40">
        <f t="shared" si="12"/>
        <v>317468.79975764191</v>
      </c>
    </row>
    <row r="44" spans="1:12" x14ac:dyDescent="0.2">
      <c r="B44" s="62" t="s">
        <v>24</v>
      </c>
      <c r="D44" s="84">
        <v>502414.11</v>
      </c>
      <c r="E44" s="39">
        <v>0</v>
      </c>
      <c r="F44" s="85">
        <f t="shared" si="10"/>
        <v>502414.11</v>
      </c>
      <c r="G44" s="39">
        <v>0</v>
      </c>
      <c r="H44" s="39">
        <v>1016</v>
      </c>
      <c r="I44" s="39">
        <v>-1270.1992889999999</v>
      </c>
      <c r="J44" s="39">
        <v>-997.47</v>
      </c>
      <c r="K44" s="40">
        <f t="shared" si="11"/>
        <v>-1251.6692889999999</v>
      </c>
      <c r="L44" s="40">
        <f t="shared" si="12"/>
        <v>501162.440711</v>
      </c>
    </row>
    <row r="45" spans="1:12" x14ac:dyDescent="0.2">
      <c r="B45" s="34">
        <v>7</v>
      </c>
      <c r="D45" s="84">
        <v>1846662.1</v>
      </c>
      <c r="E45" s="39">
        <v>0</v>
      </c>
      <c r="F45" s="85">
        <f t="shared" si="10"/>
        <v>1846662.1</v>
      </c>
      <c r="G45" s="39">
        <v>9536.239999999998</v>
      </c>
      <c r="H45" s="39">
        <v>3755</v>
      </c>
      <c r="I45" s="39">
        <v>-6579.7869347827282</v>
      </c>
      <c r="J45" s="39">
        <v>0</v>
      </c>
      <c r="K45" s="40">
        <f t="shared" si="11"/>
        <v>6711.4530652172698</v>
      </c>
      <c r="L45" s="40">
        <f t="shared" si="12"/>
        <v>1853373.5530652173</v>
      </c>
    </row>
    <row r="46" spans="1:12" x14ac:dyDescent="0.2">
      <c r="B46" s="62">
        <v>8</v>
      </c>
      <c r="D46" s="84">
        <v>71966983.320000008</v>
      </c>
      <c r="E46" s="39">
        <v>0</v>
      </c>
      <c r="F46" s="85">
        <f t="shared" si="10"/>
        <v>71966983.320000008</v>
      </c>
      <c r="G46" s="39">
        <v>87530.90000000596</v>
      </c>
      <c r="H46" s="39">
        <v>145749</v>
      </c>
      <c r="I46" s="39">
        <v>-238499.51903199998</v>
      </c>
      <c r="J46" s="39">
        <v>-178009.62240756318</v>
      </c>
      <c r="K46" s="40">
        <f t="shared" si="11"/>
        <v>-183229.2414395572</v>
      </c>
      <c r="L46" s="40">
        <f t="shared" si="12"/>
        <v>71783754.078560457</v>
      </c>
    </row>
    <row r="47" spans="1:12" x14ac:dyDescent="0.2">
      <c r="B47" s="62" t="s">
        <v>37</v>
      </c>
      <c r="D47" s="84">
        <v>4254023.84</v>
      </c>
      <c r="E47" s="39">
        <v>0</v>
      </c>
      <c r="F47" s="85">
        <f t="shared" si="10"/>
        <v>4254023.84</v>
      </c>
      <c r="G47" s="39">
        <v>67050.47</v>
      </c>
      <c r="H47" s="39">
        <v>8740</v>
      </c>
      <c r="I47" s="39">
        <v>-15226.282648</v>
      </c>
      <c r="J47" s="39">
        <v>-11364.48759243681</v>
      </c>
      <c r="K47" s="40">
        <f t="shared" si="11"/>
        <v>49199.699759563191</v>
      </c>
      <c r="L47" s="40">
        <f t="shared" si="12"/>
        <v>4303223.5397595633</v>
      </c>
    </row>
    <row r="48" spans="1:12" x14ac:dyDescent="0.2">
      <c r="B48" s="62">
        <v>9</v>
      </c>
      <c r="D48" s="84">
        <v>46401550.75</v>
      </c>
      <c r="E48" s="39">
        <v>0</v>
      </c>
      <c r="F48" s="85">
        <f t="shared" si="10"/>
        <v>46401550.75</v>
      </c>
      <c r="G48" s="39">
        <v>288754.2</v>
      </c>
      <c r="H48" s="39">
        <v>94443</v>
      </c>
      <c r="I48" s="39">
        <v>-143707.29975000001</v>
      </c>
      <c r="J48" s="39"/>
      <c r="K48" s="40">
        <f t="shared" si="11"/>
        <v>239489.90025000001</v>
      </c>
      <c r="L48" s="40">
        <f t="shared" si="12"/>
        <v>46641040.650250003</v>
      </c>
    </row>
    <row r="49" spans="2:12" x14ac:dyDescent="0.2">
      <c r="B49" s="62" t="s">
        <v>38</v>
      </c>
      <c r="D49" s="84">
        <v>1694891.37</v>
      </c>
      <c r="E49" s="39">
        <v>0</v>
      </c>
      <c r="F49" s="85">
        <f t="shared" si="10"/>
        <v>1694891.37</v>
      </c>
      <c r="G49" s="39">
        <v>0</v>
      </c>
      <c r="H49" s="39">
        <v>3428</v>
      </c>
      <c r="I49" s="39">
        <v>-6193.0339640000002</v>
      </c>
      <c r="J49" s="39"/>
      <c r="K49" s="40">
        <f t="shared" si="11"/>
        <v>-2765.0339640000002</v>
      </c>
      <c r="L49" s="40">
        <f t="shared" si="12"/>
        <v>1692126.3360360002</v>
      </c>
    </row>
    <row r="50" spans="2:12" x14ac:dyDescent="0.2">
      <c r="B50" s="62" t="s">
        <v>39</v>
      </c>
      <c r="D50" s="84">
        <v>1234321.1000000001</v>
      </c>
      <c r="E50" s="39">
        <v>0</v>
      </c>
      <c r="F50" s="85">
        <f t="shared" si="10"/>
        <v>1234321.1000000001</v>
      </c>
      <c r="G50" s="39">
        <v>1439.66</v>
      </c>
      <c r="H50" s="39">
        <v>2500</v>
      </c>
      <c r="I50" s="39">
        <v>-4346.2026210000004</v>
      </c>
      <c r="J50" s="39"/>
      <c r="K50" s="40">
        <f t="shared" si="11"/>
        <v>-406.54262100000051</v>
      </c>
      <c r="L50" s="40">
        <f t="shared" si="12"/>
        <v>1233914.5573790001</v>
      </c>
    </row>
    <row r="51" spans="2:12" x14ac:dyDescent="0.2">
      <c r="B51" s="62" t="s">
        <v>40</v>
      </c>
      <c r="D51" s="84">
        <v>293936.83</v>
      </c>
      <c r="E51" s="39">
        <v>0</v>
      </c>
      <c r="F51" s="85">
        <f t="shared" si="10"/>
        <v>293936.83</v>
      </c>
      <c r="G51" s="39">
        <v>1238.5999999999999</v>
      </c>
      <c r="H51" s="39">
        <v>597</v>
      </c>
      <c r="I51" s="39">
        <v>-1032.9853819999983</v>
      </c>
      <c r="J51" s="39"/>
      <c r="K51" s="40">
        <f t="shared" si="11"/>
        <v>802.61461800000166</v>
      </c>
      <c r="L51" s="40">
        <f t="shared" si="12"/>
        <v>294739.44461800001</v>
      </c>
    </row>
    <row r="52" spans="2:12" x14ac:dyDescent="0.2">
      <c r="B52" s="62">
        <v>23</v>
      </c>
      <c r="D52" s="84">
        <v>120337629.84</v>
      </c>
      <c r="E52" s="39">
        <v>0</v>
      </c>
      <c r="F52" s="85">
        <f t="shared" si="10"/>
        <v>120337629.84</v>
      </c>
      <c r="G52" s="39">
        <v>80063.059999995239</v>
      </c>
      <c r="H52" s="39">
        <v>243576</v>
      </c>
      <c r="I52" s="39">
        <v>-395617.08037068654</v>
      </c>
      <c r="J52" s="39">
        <v>-469081.22942555451</v>
      </c>
      <c r="K52" s="40">
        <f t="shared" si="11"/>
        <v>-541059.24979624583</v>
      </c>
      <c r="L52" s="40">
        <f t="shared" si="12"/>
        <v>119796570.59020376</v>
      </c>
    </row>
    <row r="53" spans="2:12" x14ac:dyDescent="0.2">
      <c r="B53" s="62" t="s">
        <v>25</v>
      </c>
      <c r="D53" s="84">
        <v>452354.18</v>
      </c>
      <c r="E53" s="39">
        <v>0</v>
      </c>
      <c r="F53" s="85">
        <f t="shared" si="10"/>
        <v>452354.18</v>
      </c>
      <c r="G53" s="39">
        <v>-2173.1799999999675</v>
      </c>
      <c r="H53" s="39">
        <v>911</v>
      </c>
      <c r="I53" s="39">
        <v>-1386.01449</v>
      </c>
      <c r="J53" s="39">
        <v>-1643.3905744454391</v>
      </c>
      <c r="K53" s="40">
        <f t="shared" si="11"/>
        <v>-4291.5850644454067</v>
      </c>
      <c r="L53" s="40">
        <f t="shared" si="12"/>
        <v>448062.5949355546</v>
      </c>
    </row>
    <row r="54" spans="2:12" x14ac:dyDescent="0.2">
      <c r="B54" s="62">
        <v>31</v>
      </c>
      <c r="D54" s="84">
        <v>3422744.89</v>
      </c>
      <c r="E54" s="39">
        <v>0</v>
      </c>
      <c r="F54" s="85">
        <f t="shared" si="10"/>
        <v>3422744.89</v>
      </c>
      <c r="G54" s="39">
        <v>0</v>
      </c>
      <c r="H54" s="39">
        <v>6923</v>
      </c>
      <c r="I54" s="39">
        <v>-9594.3772000000008</v>
      </c>
      <c r="J54" s="39"/>
      <c r="K54" s="40">
        <f t="shared" si="11"/>
        <v>-2671.3772000000008</v>
      </c>
      <c r="L54" s="40">
        <f t="shared" si="12"/>
        <v>3420073.5128000001</v>
      </c>
    </row>
    <row r="55" spans="2:12" x14ac:dyDescent="0.2">
      <c r="B55" s="44" t="s">
        <v>26</v>
      </c>
      <c r="C55" s="45"/>
      <c r="D55" s="86">
        <v>453.56</v>
      </c>
      <c r="E55" s="50">
        <v>0</v>
      </c>
      <c r="F55" s="87">
        <f t="shared" si="10"/>
        <v>453.56</v>
      </c>
      <c r="G55" s="50">
        <v>0</v>
      </c>
      <c r="H55" s="50">
        <v>1</v>
      </c>
      <c r="I55" s="50">
        <v>0</v>
      </c>
      <c r="J55" s="50"/>
      <c r="K55" s="51">
        <f t="shared" si="11"/>
        <v>1</v>
      </c>
      <c r="L55" s="51">
        <f t="shared" si="12"/>
        <v>454.56</v>
      </c>
    </row>
    <row r="56" spans="2:12" s="52" customFormat="1" x14ac:dyDescent="0.2">
      <c r="B56" s="6" t="s">
        <v>27</v>
      </c>
      <c r="D56" s="84">
        <v>712367707.1500001</v>
      </c>
      <c r="E56" s="39">
        <f t="shared" ref="E56:L56" si="13">SUM(E40:E55)</f>
        <v>0</v>
      </c>
      <c r="F56" s="85">
        <f t="shared" si="13"/>
        <v>712367707.1500001</v>
      </c>
      <c r="G56" s="39">
        <f t="shared" si="13"/>
        <v>1013870.4499999896</v>
      </c>
      <c r="H56" s="39">
        <f t="shared" si="13"/>
        <v>1443000</v>
      </c>
      <c r="I56" s="39">
        <f t="shared" si="13"/>
        <v>-2337305.262909458</v>
      </c>
      <c r="J56" s="39">
        <f t="shared" si="13"/>
        <v>-1661251.3899999997</v>
      </c>
      <c r="K56" s="40">
        <f t="shared" si="13"/>
        <v>-1541686.2029094689</v>
      </c>
      <c r="L56" s="40">
        <f t="shared" si="13"/>
        <v>710826020.94709039</v>
      </c>
    </row>
    <row r="57" spans="2:12" x14ac:dyDescent="0.2">
      <c r="B57" s="58"/>
      <c r="D57" s="84"/>
      <c r="E57" s="39"/>
      <c r="F57" s="85"/>
      <c r="G57" s="39"/>
      <c r="H57" s="39"/>
      <c r="I57" s="39"/>
      <c r="J57" s="39"/>
      <c r="K57" s="40"/>
      <c r="L57" s="40"/>
    </row>
    <row r="58" spans="2:12" x14ac:dyDescent="0.2">
      <c r="B58" s="62" t="s">
        <v>28</v>
      </c>
      <c r="D58" s="84">
        <v>20304109.789999999</v>
      </c>
      <c r="E58" s="39">
        <v>0</v>
      </c>
      <c r="F58" s="85">
        <f t="shared" ref="F58:F63" si="14">D58+E58</f>
        <v>20304109.789999999</v>
      </c>
      <c r="G58" s="39">
        <v>-20304109.789999999</v>
      </c>
      <c r="H58" s="39"/>
      <c r="I58" s="39"/>
      <c r="J58" s="39"/>
      <c r="K58" s="40">
        <f t="shared" ref="K58:K63" si="15">SUM(G58:J58)</f>
        <v>-20304109.789999999</v>
      </c>
      <c r="L58" s="40">
        <f t="shared" ref="L58:L63" si="16">F58+K58</f>
        <v>0</v>
      </c>
    </row>
    <row r="59" spans="2:12" x14ac:dyDescent="0.2">
      <c r="B59" s="62" t="s">
        <v>29</v>
      </c>
      <c r="D59" s="84">
        <v>-2461536.29</v>
      </c>
      <c r="E59" s="39">
        <v>0</v>
      </c>
      <c r="F59" s="85">
        <f t="shared" si="14"/>
        <v>-2461536.29</v>
      </c>
      <c r="G59" s="39">
        <v>2461536.29</v>
      </c>
      <c r="H59" s="39"/>
      <c r="I59" s="39"/>
      <c r="J59" s="39"/>
      <c r="K59" s="40">
        <f t="shared" si="15"/>
        <v>2461536.29</v>
      </c>
      <c r="L59" s="40">
        <f t="shared" si="16"/>
        <v>0</v>
      </c>
    </row>
    <row r="60" spans="2:12" x14ac:dyDescent="0.2">
      <c r="B60" s="62" t="s">
        <v>57</v>
      </c>
      <c r="D60" s="84">
        <v>909626.67</v>
      </c>
      <c r="E60" s="39">
        <f>-D60</f>
        <v>-909626.67</v>
      </c>
      <c r="F60" s="85">
        <f t="shared" si="14"/>
        <v>0</v>
      </c>
      <c r="G60" s="39">
        <v>0</v>
      </c>
      <c r="H60" s="39"/>
      <c r="I60" s="39"/>
      <c r="J60" s="39"/>
      <c r="K60" s="40">
        <f t="shared" si="15"/>
        <v>0</v>
      </c>
      <c r="L60" s="40">
        <f t="shared" si="16"/>
        <v>0</v>
      </c>
    </row>
    <row r="61" spans="2:12" x14ac:dyDescent="0.2">
      <c r="B61" s="62" t="s">
        <v>31</v>
      </c>
      <c r="D61" s="84">
        <v>26096105.990000002</v>
      </c>
      <c r="E61" s="39">
        <v>0</v>
      </c>
      <c r="F61" s="85">
        <f t="shared" si="14"/>
        <v>26096105.990000002</v>
      </c>
      <c r="G61" s="39">
        <v>-26096105.990000002</v>
      </c>
      <c r="H61" s="39"/>
      <c r="I61" s="39"/>
      <c r="J61" s="39"/>
      <c r="K61" s="40">
        <f t="shared" si="15"/>
        <v>-26096105.990000002</v>
      </c>
      <c r="L61" s="40">
        <f t="shared" si="16"/>
        <v>0</v>
      </c>
    </row>
    <row r="62" spans="2:12" x14ac:dyDescent="0.2">
      <c r="B62" s="62" t="s">
        <v>32</v>
      </c>
      <c r="D62" s="84">
        <v>241224.12</v>
      </c>
      <c r="E62" s="39">
        <f>-D62</f>
        <v>-241224.12</v>
      </c>
      <c r="F62" s="85">
        <f t="shared" si="14"/>
        <v>0</v>
      </c>
      <c r="G62" s="39">
        <v>0</v>
      </c>
      <c r="H62" s="39"/>
      <c r="I62" s="39"/>
      <c r="J62" s="39"/>
      <c r="K62" s="40">
        <f t="shared" si="15"/>
        <v>0</v>
      </c>
      <c r="L62" s="40">
        <f t="shared" si="16"/>
        <v>0</v>
      </c>
    </row>
    <row r="63" spans="2:12" x14ac:dyDescent="0.2">
      <c r="B63" s="44" t="s">
        <v>33</v>
      </c>
      <c r="C63" s="45"/>
      <c r="D63" s="86">
        <v>-289977.39</v>
      </c>
      <c r="E63" s="50">
        <f>-D63</f>
        <v>289977.39</v>
      </c>
      <c r="F63" s="87">
        <f t="shared" si="14"/>
        <v>0</v>
      </c>
      <c r="G63" s="50">
        <v>0</v>
      </c>
      <c r="H63" s="50"/>
      <c r="I63" s="50"/>
      <c r="J63" s="50"/>
      <c r="K63" s="51">
        <f t="shared" si="15"/>
        <v>0</v>
      </c>
      <c r="L63" s="51">
        <f t="shared" si="16"/>
        <v>0</v>
      </c>
    </row>
    <row r="64" spans="2:12" s="52" customFormat="1" x14ac:dyDescent="0.2">
      <c r="B64" s="6" t="s">
        <v>27</v>
      </c>
      <c r="D64" s="84">
        <v>44799552.890000001</v>
      </c>
      <c r="E64" s="39">
        <f>SUM(E58:E63)</f>
        <v>-860873.4</v>
      </c>
      <c r="F64" s="85">
        <f>SUM(F58:F63)</f>
        <v>43938679.490000002</v>
      </c>
      <c r="G64" s="39">
        <f>SUM(G58:G63)</f>
        <v>-43938679.490000002</v>
      </c>
      <c r="H64" s="39">
        <f t="shared" ref="H64:K64" si="17">SUM(H58:H63)</f>
        <v>0</v>
      </c>
      <c r="I64" s="39">
        <f t="shared" si="17"/>
        <v>0</v>
      </c>
      <c r="J64" s="39">
        <f t="shared" si="17"/>
        <v>0</v>
      </c>
      <c r="K64" s="40">
        <f t="shared" si="17"/>
        <v>-43938679.490000002</v>
      </c>
      <c r="L64" s="40">
        <f>SUM(L58:L63)</f>
        <v>0</v>
      </c>
    </row>
    <row r="65" spans="1:12" x14ac:dyDescent="0.2">
      <c r="B65" s="58"/>
      <c r="D65" s="84"/>
      <c r="E65" s="39"/>
      <c r="F65" s="85"/>
      <c r="G65" s="39"/>
      <c r="H65" s="39"/>
      <c r="I65" s="39"/>
      <c r="J65" s="39"/>
      <c r="K65" s="40"/>
      <c r="L65" s="40"/>
    </row>
    <row r="66" spans="1:12" x14ac:dyDescent="0.2">
      <c r="B66" s="58" t="s">
        <v>9</v>
      </c>
      <c r="D66" s="84">
        <v>1443000</v>
      </c>
      <c r="E66" s="39">
        <v>0</v>
      </c>
      <c r="F66" s="85">
        <f t="shared" ref="F66:F67" si="18">D66+E66</f>
        <v>1443000</v>
      </c>
      <c r="G66" s="39"/>
      <c r="H66" s="39">
        <v>-1443000</v>
      </c>
      <c r="I66" s="39"/>
      <c r="J66" s="39"/>
      <c r="K66" s="40">
        <f t="shared" ref="K66:K67" si="19">SUM(G66:J66)</f>
        <v>-1443000</v>
      </c>
      <c r="L66" s="40">
        <v>0</v>
      </c>
    </row>
    <row r="67" spans="1:12" x14ac:dyDescent="0.2">
      <c r="B67" s="60" t="s">
        <v>34</v>
      </c>
      <c r="C67" s="45"/>
      <c r="D67" s="86">
        <v>2451265.4099999997</v>
      </c>
      <c r="E67" s="50">
        <v>0</v>
      </c>
      <c r="F67" s="87">
        <f t="shared" si="18"/>
        <v>2451265.4099999997</v>
      </c>
      <c r="G67" s="50">
        <v>-762.47</v>
      </c>
      <c r="H67" s="50"/>
      <c r="I67" s="50"/>
      <c r="J67" s="50"/>
      <c r="K67" s="51">
        <f t="shared" si="19"/>
        <v>-762.47</v>
      </c>
      <c r="L67" s="51">
        <v>2450502.9399999995</v>
      </c>
    </row>
    <row r="68" spans="1:12" x14ac:dyDescent="0.2">
      <c r="B68" s="58" t="s">
        <v>12</v>
      </c>
      <c r="D68" s="84">
        <v>761061525.45000005</v>
      </c>
      <c r="E68" s="39">
        <f>SUM(E66:E67,E64,E56)</f>
        <v>-860873.4</v>
      </c>
      <c r="F68" s="85">
        <f>SUM(F66:F67,F64,F56)</f>
        <v>760200652.05000007</v>
      </c>
      <c r="G68" s="39">
        <f t="shared" ref="G68:L68" si="20">SUM(G66:G67,G64,G56)</f>
        <v>-42925571.510000013</v>
      </c>
      <c r="H68" s="39">
        <f t="shared" si="20"/>
        <v>0</v>
      </c>
      <c r="I68" s="39">
        <f t="shared" si="20"/>
        <v>-2337305.262909458</v>
      </c>
      <c r="J68" s="39">
        <f t="shared" si="20"/>
        <v>-1661251.3899999997</v>
      </c>
      <c r="K68" s="40">
        <f t="shared" si="20"/>
        <v>-46924128.16290947</v>
      </c>
      <c r="L68" s="40">
        <f t="shared" si="20"/>
        <v>713276523.88709044</v>
      </c>
    </row>
    <row r="69" spans="1:12" x14ac:dyDescent="0.2">
      <c r="B69" s="58"/>
      <c r="D69" s="84"/>
      <c r="E69" s="39"/>
      <c r="F69" s="85"/>
      <c r="G69" s="39"/>
      <c r="H69" s="39"/>
      <c r="I69" s="39"/>
      <c r="J69" s="39"/>
      <c r="K69" s="40"/>
      <c r="L69" s="40"/>
    </row>
    <row r="70" spans="1:12" x14ac:dyDescent="0.2">
      <c r="A70" s="22" t="s">
        <v>41</v>
      </c>
      <c r="B70" s="28"/>
      <c r="D70" s="84"/>
      <c r="E70" s="39"/>
      <c r="F70" s="85"/>
      <c r="G70" s="39"/>
      <c r="H70" s="39"/>
      <c r="I70" s="39"/>
      <c r="J70" s="39"/>
      <c r="K70" s="40"/>
      <c r="L70" s="40"/>
    </row>
    <row r="71" spans="1:12" x14ac:dyDescent="0.2">
      <c r="B71" s="62">
        <v>6</v>
      </c>
      <c r="D71" s="84">
        <v>57563821.079999998</v>
      </c>
      <c r="E71" s="39">
        <v>0</v>
      </c>
      <c r="F71" s="85">
        <f t="shared" ref="F71:F88" si="21">D71+E71</f>
        <v>57563821.079999998</v>
      </c>
      <c r="G71" s="39">
        <v>-347886.61000000063</v>
      </c>
      <c r="H71" s="39">
        <v>399700.80084000202</v>
      </c>
      <c r="I71" s="39">
        <v>-180267.78127799899</v>
      </c>
      <c r="J71" s="39"/>
      <c r="K71" s="40">
        <f t="shared" ref="K71:K88" si="22">SUM(G71:J71)</f>
        <v>-128453.5904379976</v>
      </c>
      <c r="L71" s="40">
        <f t="shared" ref="L71:L88" si="23">F71+K71</f>
        <v>57435367.489561997</v>
      </c>
    </row>
    <row r="72" spans="1:12" x14ac:dyDescent="0.2">
      <c r="B72" s="62" t="s">
        <v>22</v>
      </c>
      <c r="D72" s="84">
        <v>313425.38</v>
      </c>
      <c r="E72" s="39">
        <v>0</v>
      </c>
      <c r="F72" s="85">
        <f t="shared" si="21"/>
        <v>313425.38</v>
      </c>
      <c r="G72" s="39">
        <v>1005.22</v>
      </c>
      <c r="H72" s="39">
        <v>2197</v>
      </c>
      <c r="I72" s="39">
        <v>-776.05151000000001</v>
      </c>
      <c r="J72" s="39"/>
      <c r="K72" s="40">
        <f t="shared" si="22"/>
        <v>2426.16849</v>
      </c>
      <c r="L72" s="40">
        <f t="shared" si="23"/>
        <v>315851.54849000002</v>
      </c>
    </row>
    <row r="73" spans="1:12" x14ac:dyDescent="0.2">
      <c r="B73" s="62" t="s">
        <v>23</v>
      </c>
      <c r="D73" s="84">
        <v>7514436.9899999993</v>
      </c>
      <c r="E73" s="39">
        <v>0</v>
      </c>
      <c r="F73" s="85">
        <f t="shared" si="21"/>
        <v>7514436.9899999993</v>
      </c>
      <c r="G73" s="39">
        <v>35341.879999999997</v>
      </c>
      <c r="H73" s="39">
        <v>52741</v>
      </c>
      <c r="I73" s="39">
        <v>-24570.456352000001</v>
      </c>
      <c r="J73" s="39"/>
      <c r="K73" s="40">
        <f t="shared" si="22"/>
        <v>63512.423648000004</v>
      </c>
      <c r="L73" s="40">
        <f t="shared" si="23"/>
        <v>7577949.4136479991</v>
      </c>
    </row>
    <row r="74" spans="1:12" x14ac:dyDescent="0.2">
      <c r="B74" s="62" t="s">
        <v>36</v>
      </c>
      <c r="D74" s="84">
        <v>465460.3</v>
      </c>
      <c r="E74" s="39">
        <v>0</v>
      </c>
      <c r="F74" s="85">
        <f t="shared" si="21"/>
        <v>465460.3</v>
      </c>
      <c r="G74" s="39">
        <v>101.77</v>
      </c>
      <c r="H74" s="39">
        <v>3252</v>
      </c>
      <c r="I74" s="39">
        <v>-1385.476748</v>
      </c>
      <c r="J74" s="39"/>
      <c r="K74" s="40">
        <f t="shared" si="22"/>
        <v>1968.2932519999999</v>
      </c>
      <c r="L74" s="40">
        <f t="shared" si="23"/>
        <v>467428.59325199999</v>
      </c>
    </row>
    <row r="75" spans="1:12" x14ac:dyDescent="0.2">
      <c r="B75" s="62" t="s">
        <v>24</v>
      </c>
      <c r="D75" s="84">
        <v>21529.73</v>
      </c>
      <c r="E75" s="39">
        <v>0</v>
      </c>
      <c r="F75" s="85">
        <f t="shared" si="21"/>
        <v>21529.73</v>
      </c>
      <c r="G75" s="39">
        <v>0</v>
      </c>
      <c r="H75" s="39">
        <v>150</v>
      </c>
      <c r="I75" s="39">
        <v>-61.32226</v>
      </c>
      <c r="J75" s="39"/>
      <c r="K75" s="40">
        <f t="shared" si="22"/>
        <v>88.67774</v>
      </c>
      <c r="L75" s="40">
        <f t="shared" si="23"/>
        <v>21618.407739999999</v>
      </c>
    </row>
    <row r="76" spans="1:12" x14ac:dyDescent="0.2">
      <c r="B76" s="62">
        <v>7</v>
      </c>
      <c r="D76" s="84">
        <v>253942.06</v>
      </c>
      <c r="E76" s="39">
        <v>0</v>
      </c>
      <c r="F76" s="85">
        <f t="shared" si="21"/>
        <v>253942.06</v>
      </c>
      <c r="G76" s="39">
        <v>743.07000000000016</v>
      </c>
      <c r="H76" s="39">
        <v>1779</v>
      </c>
      <c r="I76" s="39">
        <v>-981.39168962654674</v>
      </c>
      <c r="J76" s="39"/>
      <c r="K76" s="40">
        <f t="shared" si="22"/>
        <v>1540.6783103734533</v>
      </c>
      <c r="L76" s="40">
        <f t="shared" si="23"/>
        <v>255482.73831037345</v>
      </c>
    </row>
    <row r="77" spans="1:12" x14ac:dyDescent="0.2">
      <c r="B77" s="62">
        <v>8</v>
      </c>
      <c r="D77" s="84">
        <v>77766815.649999991</v>
      </c>
      <c r="E77" s="39">
        <v>0</v>
      </c>
      <c r="F77" s="85">
        <f t="shared" si="21"/>
        <v>77766815.649999991</v>
      </c>
      <c r="G77" s="39">
        <v>273117.28000000003</v>
      </c>
      <c r="H77" s="39">
        <v>545172</v>
      </c>
      <c r="I77" s="39">
        <v>-255438.44280799999</v>
      </c>
      <c r="J77" s="39"/>
      <c r="K77" s="40">
        <f t="shared" si="22"/>
        <v>562850.83719200001</v>
      </c>
      <c r="L77" s="40">
        <f t="shared" si="23"/>
        <v>78329666.48719199</v>
      </c>
    </row>
    <row r="78" spans="1:12" x14ac:dyDescent="0.2">
      <c r="B78" s="62">
        <v>9</v>
      </c>
      <c r="D78" s="84">
        <v>210416810.06999999</v>
      </c>
      <c r="E78" s="39">
        <v>0</v>
      </c>
      <c r="F78" s="85">
        <f t="shared" si="21"/>
        <v>210416810.06999999</v>
      </c>
      <c r="G78" s="39">
        <v>-159988.88</v>
      </c>
      <c r="H78" s="39">
        <v>1468814</v>
      </c>
      <c r="I78" s="39">
        <v>-661466.54804999998</v>
      </c>
      <c r="J78" s="39"/>
      <c r="K78" s="40">
        <f t="shared" si="22"/>
        <v>647358.57195000013</v>
      </c>
      <c r="L78" s="40">
        <f t="shared" si="23"/>
        <v>211064168.64194998</v>
      </c>
    </row>
    <row r="79" spans="1:12" x14ac:dyDescent="0.2">
      <c r="B79" s="62" t="s">
        <v>38</v>
      </c>
      <c r="D79" s="84">
        <v>1542499.17</v>
      </c>
      <c r="E79" s="39">
        <v>0</v>
      </c>
      <c r="F79" s="85">
        <f t="shared" si="21"/>
        <v>1542499.17</v>
      </c>
      <c r="G79" s="39">
        <v>0</v>
      </c>
      <c r="H79" s="39">
        <v>10776</v>
      </c>
      <c r="I79" s="39">
        <v>-4138.63814</v>
      </c>
      <c r="J79" s="39"/>
      <c r="K79" s="40">
        <f t="shared" si="22"/>
        <v>6637.36186</v>
      </c>
      <c r="L79" s="40">
        <f t="shared" si="23"/>
        <v>1549136.53186</v>
      </c>
    </row>
    <row r="80" spans="1:12" x14ac:dyDescent="0.2">
      <c r="B80" s="62" t="s">
        <v>39</v>
      </c>
      <c r="D80" s="84">
        <v>2902.32</v>
      </c>
      <c r="E80" s="39">
        <v>0</v>
      </c>
      <c r="F80" s="85">
        <f t="shared" si="21"/>
        <v>2902.32</v>
      </c>
      <c r="G80" s="39">
        <v>-30.95</v>
      </c>
      <c r="H80" s="39">
        <v>20</v>
      </c>
      <c r="I80" s="39">
        <v>-3.1689020000000001</v>
      </c>
      <c r="J80" s="39"/>
      <c r="K80" s="40">
        <f t="shared" si="22"/>
        <v>-14.118901999999999</v>
      </c>
      <c r="L80" s="40">
        <f t="shared" si="23"/>
        <v>2888.201098</v>
      </c>
    </row>
    <row r="81" spans="2:12" x14ac:dyDescent="0.2">
      <c r="B81" s="62" t="s">
        <v>40</v>
      </c>
      <c r="D81" s="84">
        <v>1309.69</v>
      </c>
      <c r="E81" s="39">
        <v>0</v>
      </c>
      <c r="F81" s="85">
        <f t="shared" si="21"/>
        <v>1309.69</v>
      </c>
      <c r="G81" s="39">
        <v>0</v>
      </c>
      <c r="H81" s="39">
        <v>9</v>
      </c>
      <c r="I81" s="39">
        <v>-3.5462579999999999</v>
      </c>
      <c r="J81" s="39"/>
      <c r="K81" s="40">
        <f t="shared" si="22"/>
        <v>5.4537420000000001</v>
      </c>
      <c r="L81" s="40">
        <f t="shared" si="23"/>
        <v>1315.143742</v>
      </c>
    </row>
    <row r="82" spans="2:12" x14ac:dyDescent="0.2">
      <c r="B82" s="62">
        <v>21</v>
      </c>
      <c r="D82" s="84">
        <v>341657.70999999996</v>
      </c>
      <c r="E82" s="39">
        <v>0</v>
      </c>
      <c r="F82" s="85">
        <f t="shared" si="21"/>
        <v>341657.70999999996</v>
      </c>
      <c r="G82" s="39">
        <v>0</v>
      </c>
      <c r="H82" s="39">
        <v>2387</v>
      </c>
      <c r="I82" s="39">
        <v>-1011.7192679999999</v>
      </c>
      <c r="J82" s="39"/>
      <c r="K82" s="40">
        <f t="shared" si="22"/>
        <v>1375.2807320000002</v>
      </c>
      <c r="L82" s="40">
        <f t="shared" si="23"/>
        <v>343032.99073199998</v>
      </c>
    </row>
    <row r="83" spans="2:12" x14ac:dyDescent="0.2">
      <c r="B83" s="62">
        <v>23</v>
      </c>
      <c r="D83" s="84">
        <v>5462348.04</v>
      </c>
      <c r="E83" s="39">
        <v>0</v>
      </c>
      <c r="F83" s="85">
        <f t="shared" si="21"/>
        <v>5462348.04</v>
      </c>
      <c r="G83" s="39">
        <v>37611.840000000077</v>
      </c>
      <c r="H83" s="39">
        <v>38422</v>
      </c>
      <c r="I83" s="39">
        <v>-17774.563212000099</v>
      </c>
      <c r="J83" s="39"/>
      <c r="K83" s="40">
        <f t="shared" si="22"/>
        <v>58259.276787999988</v>
      </c>
      <c r="L83" s="40">
        <f t="shared" si="23"/>
        <v>5520607.3167880001</v>
      </c>
    </row>
    <row r="84" spans="2:12" x14ac:dyDescent="0.2">
      <c r="B84" s="62" t="s">
        <v>25</v>
      </c>
      <c r="D84" s="84">
        <v>22635.45</v>
      </c>
      <c r="E84" s="39">
        <v>0</v>
      </c>
      <c r="F84" s="85">
        <f t="shared" si="21"/>
        <v>22635.45</v>
      </c>
      <c r="G84" s="39">
        <v>1.3</v>
      </c>
      <c r="H84" s="39">
        <v>158</v>
      </c>
      <c r="I84" s="39">
        <v>-78.996848</v>
      </c>
      <c r="J84" s="39"/>
      <c r="K84" s="40">
        <f t="shared" si="22"/>
        <v>80.303152000000011</v>
      </c>
      <c r="L84" s="40">
        <f t="shared" si="23"/>
        <v>22715.753152000001</v>
      </c>
    </row>
    <row r="85" spans="2:12" x14ac:dyDescent="0.2">
      <c r="B85" s="62">
        <v>31</v>
      </c>
      <c r="D85" s="84">
        <v>714887.01</v>
      </c>
      <c r="E85" s="39">
        <v>0</v>
      </c>
      <c r="F85" s="85">
        <f t="shared" si="21"/>
        <v>714887.01</v>
      </c>
      <c r="G85" s="39">
        <v>-20436.009999999998</v>
      </c>
      <c r="H85" s="39">
        <v>4851</v>
      </c>
      <c r="I85" s="39">
        <v>-835.27499999999998</v>
      </c>
      <c r="J85" s="39"/>
      <c r="K85" s="40">
        <f t="shared" si="22"/>
        <v>-16420.285</v>
      </c>
      <c r="L85" s="40">
        <f t="shared" si="23"/>
        <v>698466.72499999998</v>
      </c>
    </row>
    <row r="86" spans="2:12" x14ac:dyDescent="0.2">
      <c r="B86" s="62" t="s">
        <v>42</v>
      </c>
      <c r="D86" s="84">
        <v>28502759.48</v>
      </c>
      <c r="E86" s="39">
        <v>0</v>
      </c>
      <c r="F86" s="85">
        <f t="shared" si="21"/>
        <v>28502759.48</v>
      </c>
      <c r="G86" s="39"/>
      <c r="H86" s="39">
        <v>-577034.92000000039</v>
      </c>
      <c r="I86" s="39">
        <v>-90549.576000000015</v>
      </c>
      <c r="J86" s="39"/>
      <c r="K86" s="40">
        <f t="shared" si="22"/>
        <v>-667584.49600000039</v>
      </c>
      <c r="L86" s="40">
        <f t="shared" si="23"/>
        <v>27835174.984000001</v>
      </c>
    </row>
    <row r="87" spans="2:12" x14ac:dyDescent="0.2">
      <c r="B87" s="62" t="s">
        <v>43</v>
      </c>
      <c r="D87" s="84">
        <v>44043605.039999999</v>
      </c>
      <c r="E87" s="39">
        <v>0</v>
      </c>
      <c r="F87" s="85">
        <f t="shared" si="21"/>
        <v>44043605.039999999</v>
      </c>
      <c r="G87" s="39">
        <v>-1093278.03</v>
      </c>
      <c r="H87" s="39">
        <v>146764.3691679975</v>
      </c>
      <c r="I87" s="39">
        <v>-13113.465287999999</v>
      </c>
      <c r="J87" s="39"/>
      <c r="K87" s="40">
        <f t="shared" si="22"/>
        <v>-959627.12612000247</v>
      </c>
      <c r="L87" s="40">
        <f t="shared" si="23"/>
        <v>43083977.913879998</v>
      </c>
    </row>
    <row r="88" spans="2:12" x14ac:dyDescent="0.2">
      <c r="B88" s="44" t="s">
        <v>44</v>
      </c>
      <c r="C88" s="45"/>
      <c r="D88" s="86">
        <v>55169763.57</v>
      </c>
      <c r="E88" s="50">
        <v>0</v>
      </c>
      <c r="F88" s="87">
        <f t="shared" si="21"/>
        <v>55169763.57</v>
      </c>
      <c r="G88" s="50">
        <v>0</v>
      </c>
      <c r="H88" s="50">
        <v>-801158.25000799913</v>
      </c>
      <c r="I88" s="50">
        <v>-199702.59802500001</v>
      </c>
      <c r="J88" s="50"/>
      <c r="K88" s="51">
        <f t="shared" si="22"/>
        <v>-1000860.8480329991</v>
      </c>
      <c r="L88" s="51">
        <f t="shared" si="23"/>
        <v>54168902.721967004</v>
      </c>
    </row>
    <row r="89" spans="2:12" s="52" customFormat="1" x14ac:dyDescent="0.2">
      <c r="B89" s="6" t="s">
        <v>27</v>
      </c>
      <c r="D89" s="84">
        <v>490120608.74000001</v>
      </c>
      <c r="E89" s="39">
        <f>SUM(E71:E88)</f>
        <v>0</v>
      </c>
      <c r="F89" s="85">
        <f>SUM(F71:F88)</f>
        <v>490120608.74000001</v>
      </c>
      <c r="G89" s="39">
        <f>SUM(G71:G88)</f>
        <v>-1273698.1200000006</v>
      </c>
      <c r="H89" s="39">
        <f t="shared" ref="H89:L89" si="24">SUM(H71:H88)</f>
        <v>1299000</v>
      </c>
      <c r="I89" s="39">
        <f t="shared" si="24"/>
        <v>-1452159.0176366253</v>
      </c>
      <c r="J89" s="39">
        <f t="shared" si="24"/>
        <v>0</v>
      </c>
      <c r="K89" s="40">
        <f t="shared" si="24"/>
        <v>-1426857.1376366257</v>
      </c>
      <c r="L89" s="40">
        <f t="shared" si="24"/>
        <v>488693751.60236347</v>
      </c>
    </row>
    <row r="90" spans="2:12" x14ac:dyDescent="0.2">
      <c r="B90" s="58"/>
      <c r="D90" s="84"/>
      <c r="E90" s="39"/>
      <c r="F90" s="85"/>
      <c r="G90" s="39"/>
      <c r="H90" s="39"/>
      <c r="I90" s="39"/>
      <c r="J90" s="39"/>
      <c r="K90" s="40"/>
      <c r="L90" s="40"/>
    </row>
    <row r="91" spans="2:12" x14ac:dyDescent="0.2">
      <c r="B91" s="62" t="s">
        <v>28</v>
      </c>
      <c r="D91" s="84">
        <v>12544010.02</v>
      </c>
      <c r="E91" s="39">
        <v>0</v>
      </c>
      <c r="F91" s="85">
        <f t="shared" ref="F91:F96" si="25">D91+E91</f>
        <v>12544010.02</v>
      </c>
      <c r="G91" s="39">
        <v>-12544010.02</v>
      </c>
      <c r="H91" s="39"/>
      <c r="I91" s="39"/>
      <c r="J91" s="39"/>
      <c r="K91" s="40">
        <f t="shared" ref="K91:K96" si="26">SUM(G91:J91)</f>
        <v>-12544010.02</v>
      </c>
      <c r="L91" s="40">
        <f t="shared" ref="L91:L96" si="27">F91+K91</f>
        <v>0</v>
      </c>
    </row>
    <row r="92" spans="2:12" x14ac:dyDescent="0.2">
      <c r="B92" s="62" t="s">
        <v>29</v>
      </c>
      <c r="D92" s="84">
        <v>-2652804.7999999998</v>
      </c>
      <c r="E92" s="39">
        <v>0</v>
      </c>
      <c r="F92" s="85">
        <f t="shared" si="25"/>
        <v>-2652804.7999999998</v>
      </c>
      <c r="G92" s="39">
        <v>2652804.7999999998</v>
      </c>
      <c r="H92" s="39"/>
      <c r="I92" s="39"/>
      <c r="J92" s="39"/>
      <c r="K92" s="40">
        <f t="shared" si="26"/>
        <v>2652804.7999999998</v>
      </c>
      <c r="L92" s="40">
        <f t="shared" si="27"/>
        <v>0</v>
      </c>
    </row>
    <row r="93" spans="2:12" x14ac:dyDescent="0.2">
      <c r="B93" s="62" t="s">
        <v>57</v>
      </c>
      <c r="D93" s="84">
        <v>1134451.1299999999</v>
      </c>
      <c r="E93" s="39">
        <f>-D93</f>
        <v>-1134451.1299999999</v>
      </c>
      <c r="F93" s="85">
        <f t="shared" si="25"/>
        <v>0</v>
      </c>
      <c r="G93" s="39">
        <v>0</v>
      </c>
      <c r="H93" s="39"/>
      <c r="I93" s="39"/>
      <c r="J93" s="39"/>
      <c r="K93" s="40">
        <f t="shared" si="26"/>
        <v>0</v>
      </c>
      <c r="L93" s="40">
        <f t="shared" si="27"/>
        <v>0</v>
      </c>
    </row>
    <row r="94" spans="2:12" x14ac:dyDescent="0.2">
      <c r="B94" s="62" t="s">
        <v>31</v>
      </c>
      <c r="D94" s="84">
        <v>13331577.549999999</v>
      </c>
      <c r="E94" s="39">
        <v>0</v>
      </c>
      <c r="F94" s="85">
        <f t="shared" si="25"/>
        <v>13331577.549999999</v>
      </c>
      <c r="G94" s="39">
        <v>-13331577.549999999</v>
      </c>
      <c r="H94" s="39"/>
      <c r="I94" s="39"/>
      <c r="J94" s="39"/>
      <c r="K94" s="40">
        <f t="shared" si="26"/>
        <v>-13331577.549999999</v>
      </c>
      <c r="L94" s="40">
        <f t="shared" si="27"/>
        <v>0</v>
      </c>
    </row>
    <row r="95" spans="2:12" x14ac:dyDescent="0.2">
      <c r="B95" s="62" t="s">
        <v>32</v>
      </c>
      <c r="D95" s="84">
        <v>61442.48</v>
      </c>
      <c r="E95" s="39">
        <f>-D95</f>
        <v>-61442.48</v>
      </c>
      <c r="F95" s="85">
        <f t="shared" si="25"/>
        <v>0</v>
      </c>
      <c r="G95" s="39">
        <v>0</v>
      </c>
      <c r="H95" s="39"/>
      <c r="I95" s="39"/>
      <c r="J95" s="39"/>
      <c r="K95" s="40">
        <f t="shared" si="26"/>
        <v>0</v>
      </c>
      <c r="L95" s="40">
        <f t="shared" si="27"/>
        <v>0</v>
      </c>
    </row>
    <row r="96" spans="2:12" x14ac:dyDescent="0.2">
      <c r="B96" s="44" t="s">
        <v>33</v>
      </c>
      <c r="C96" s="45"/>
      <c r="D96" s="86">
        <v>-216887.38</v>
      </c>
      <c r="E96" s="50">
        <f>-D96</f>
        <v>216887.38</v>
      </c>
      <c r="F96" s="87">
        <f t="shared" si="25"/>
        <v>0</v>
      </c>
      <c r="G96" s="50">
        <v>0</v>
      </c>
      <c r="H96" s="50"/>
      <c r="I96" s="50"/>
      <c r="J96" s="50"/>
      <c r="K96" s="51">
        <f t="shared" si="26"/>
        <v>0</v>
      </c>
      <c r="L96" s="51">
        <f t="shared" si="27"/>
        <v>0</v>
      </c>
    </row>
    <row r="97" spans="1:12" s="52" customFormat="1" x14ac:dyDescent="0.2">
      <c r="B97" s="6" t="s">
        <v>27</v>
      </c>
      <c r="D97" s="84">
        <v>24201789</v>
      </c>
      <c r="E97" s="39">
        <f>SUM(E91:E96)</f>
        <v>-979006.22999999986</v>
      </c>
      <c r="F97" s="85">
        <f>SUM(F91:F96)</f>
        <v>23222782.769999996</v>
      </c>
      <c r="G97" s="39">
        <f>SUM(G91:G96)</f>
        <v>-23222782.769999996</v>
      </c>
      <c r="H97" s="39">
        <f t="shared" ref="H97:L97" si="28">SUM(H91:H96)</f>
        <v>0</v>
      </c>
      <c r="I97" s="39">
        <f t="shared" si="28"/>
        <v>0</v>
      </c>
      <c r="J97" s="39">
        <f t="shared" si="28"/>
        <v>0</v>
      </c>
      <c r="K97" s="40">
        <f t="shared" si="28"/>
        <v>-23222782.769999996</v>
      </c>
      <c r="L97" s="40">
        <f t="shared" si="28"/>
        <v>0</v>
      </c>
    </row>
    <row r="98" spans="1:12" x14ac:dyDescent="0.2">
      <c r="B98" s="58"/>
      <c r="D98" s="84"/>
      <c r="E98" s="39"/>
      <c r="F98" s="85"/>
      <c r="G98" s="39"/>
      <c r="H98" s="39"/>
      <c r="I98" s="39"/>
      <c r="J98" s="39"/>
      <c r="K98" s="40"/>
      <c r="L98" s="40"/>
    </row>
    <row r="99" spans="1:12" x14ac:dyDescent="0.2">
      <c r="B99" s="58" t="s">
        <v>9</v>
      </c>
      <c r="D99" s="84">
        <v>1299000</v>
      </c>
      <c r="E99" s="39">
        <v>0</v>
      </c>
      <c r="F99" s="85">
        <f>D99+E99</f>
        <v>1299000</v>
      </c>
      <c r="G99" s="39"/>
      <c r="H99" s="39">
        <v>-1299000</v>
      </c>
      <c r="I99" s="39"/>
      <c r="J99" s="39"/>
      <c r="K99" s="40">
        <f t="shared" ref="K99:K100" si="29">SUM(G99:J99)</f>
        <v>-1299000</v>
      </c>
      <c r="L99" s="40">
        <f t="shared" ref="L99:L100" si="30">F99+K99</f>
        <v>0</v>
      </c>
    </row>
    <row r="100" spans="1:12" x14ac:dyDescent="0.2">
      <c r="B100" s="60" t="s">
        <v>34</v>
      </c>
      <c r="C100" s="45"/>
      <c r="D100" s="86">
        <v>650315.1</v>
      </c>
      <c r="E100" s="50">
        <v>0</v>
      </c>
      <c r="F100" s="87">
        <f>D100+E100</f>
        <v>650315.1</v>
      </c>
      <c r="G100" s="50">
        <v>-42133.33</v>
      </c>
      <c r="H100" s="50"/>
      <c r="I100" s="50"/>
      <c r="J100" s="50"/>
      <c r="K100" s="51">
        <f t="shared" si="29"/>
        <v>-42133.33</v>
      </c>
      <c r="L100" s="51">
        <f t="shared" si="30"/>
        <v>608181.77</v>
      </c>
    </row>
    <row r="101" spans="1:12" x14ac:dyDescent="0.2">
      <c r="B101" s="58" t="s">
        <v>12</v>
      </c>
      <c r="D101" s="84">
        <v>516271712.84000003</v>
      </c>
      <c r="E101" s="39">
        <f>SUM(E99:E100,E97,E89)</f>
        <v>-979006.22999999986</v>
      </c>
      <c r="F101" s="85">
        <f>SUM(F99:F100,F97,F89)</f>
        <v>515292706.61000001</v>
      </c>
      <c r="G101" s="39">
        <f t="shared" ref="G101:L101" si="31">SUM(G99:G100,G97,G89)</f>
        <v>-24538614.219999995</v>
      </c>
      <c r="H101" s="39">
        <f t="shared" si="31"/>
        <v>0</v>
      </c>
      <c r="I101" s="39">
        <f t="shared" si="31"/>
        <v>-1452159.0176366253</v>
      </c>
      <c r="J101" s="39">
        <f t="shared" si="31"/>
        <v>0</v>
      </c>
      <c r="K101" s="40">
        <f t="shared" si="31"/>
        <v>-25990773.237636618</v>
      </c>
      <c r="L101" s="40">
        <f t="shared" si="31"/>
        <v>489301933.37236345</v>
      </c>
    </row>
    <row r="102" spans="1:12" x14ac:dyDescent="0.2">
      <c r="B102" s="58"/>
      <c r="D102" s="84"/>
      <c r="E102" s="39"/>
      <c r="F102" s="85"/>
      <c r="G102" s="39"/>
      <c r="H102" s="39"/>
      <c r="I102" s="39"/>
      <c r="J102" s="39"/>
      <c r="K102" s="40"/>
      <c r="L102" s="40"/>
    </row>
    <row r="103" spans="1:12" x14ac:dyDescent="0.2">
      <c r="A103" s="22" t="s">
        <v>45</v>
      </c>
      <c r="B103" s="58"/>
      <c r="D103" s="84"/>
      <c r="E103" s="39"/>
      <c r="F103" s="85"/>
      <c r="G103" s="39"/>
      <c r="H103" s="39"/>
      <c r="I103" s="39"/>
      <c r="J103" s="39"/>
      <c r="K103" s="40"/>
      <c r="L103" s="40"/>
    </row>
    <row r="104" spans="1:12" x14ac:dyDescent="0.2">
      <c r="B104" s="62">
        <v>10</v>
      </c>
      <c r="D104" s="84">
        <v>18289061.890000001</v>
      </c>
      <c r="E104" s="39">
        <v>0</v>
      </c>
      <c r="F104" s="85">
        <f t="shared" ref="F104:F105" si="32">D104+E104</f>
        <v>18289061.890000001</v>
      </c>
      <c r="G104" s="39">
        <v>-510.18000000000029</v>
      </c>
      <c r="H104" s="39">
        <v>2981.37</v>
      </c>
      <c r="I104" s="39">
        <v>-61711.657755000408</v>
      </c>
      <c r="J104" s="39">
        <v>-550576.25733883318</v>
      </c>
      <c r="K104" s="40">
        <f t="shared" ref="K104:K105" si="33">SUM(G104:J104)</f>
        <v>-609816.72509383364</v>
      </c>
      <c r="L104" s="40">
        <f t="shared" ref="L104:L105" si="34">F104+K104</f>
        <v>17679245.164906166</v>
      </c>
    </row>
    <row r="105" spans="1:12" x14ac:dyDescent="0.2">
      <c r="B105" s="44" t="s">
        <v>46</v>
      </c>
      <c r="C105" s="45"/>
      <c r="D105" s="86">
        <v>114287.14</v>
      </c>
      <c r="E105" s="50">
        <v>0</v>
      </c>
      <c r="F105" s="87">
        <f t="shared" si="32"/>
        <v>114287.14</v>
      </c>
      <c r="G105" s="50">
        <v>0</v>
      </c>
      <c r="H105" s="50">
        <v>18.630000000000109</v>
      </c>
      <c r="I105" s="50">
        <v>-354.98244</v>
      </c>
      <c r="J105" s="50">
        <v>-3152.2226611667638</v>
      </c>
      <c r="K105" s="51">
        <f t="shared" si="33"/>
        <v>-3488.5751011667635</v>
      </c>
      <c r="L105" s="51">
        <f t="shared" si="34"/>
        <v>110798.56489883324</v>
      </c>
    </row>
    <row r="106" spans="1:12" x14ac:dyDescent="0.2">
      <c r="B106" s="62" t="s">
        <v>27</v>
      </c>
      <c r="C106" s="42"/>
      <c r="D106" s="84">
        <v>18403349.030000001</v>
      </c>
      <c r="E106" s="39">
        <f>SUM(E104:E105)</f>
        <v>0</v>
      </c>
      <c r="F106" s="85">
        <f>SUM(F104:F105)</f>
        <v>18403349.030000001</v>
      </c>
      <c r="G106" s="39">
        <f>SUM(G104:G105)</f>
        <v>-510.18000000000029</v>
      </c>
      <c r="H106" s="39">
        <f t="shared" ref="H106:L106" si="35">SUM(H104:H105)</f>
        <v>3000</v>
      </c>
      <c r="I106" s="39">
        <f t="shared" si="35"/>
        <v>-62066.640195000407</v>
      </c>
      <c r="J106" s="39">
        <f t="shared" si="35"/>
        <v>-553728.48</v>
      </c>
      <c r="K106" s="40">
        <f t="shared" si="35"/>
        <v>-613305.30019500037</v>
      </c>
      <c r="L106" s="40">
        <f t="shared" si="35"/>
        <v>17790043.729805</v>
      </c>
    </row>
    <row r="107" spans="1:12" x14ac:dyDescent="0.2">
      <c r="B107" s="62"/>
      <c r="D107" s="84"/>
      <c r="E107" s="39"/>
      <c r="F107" s="85"/>
      <c r="G107" s="39"/>
      <c r="H107" s="39"/>
      <c r="I107" s="39"/>
      <c r="J107" s="39"/>
      <c r="K107" s="40"/>
      <c r="L107" s="40"/>
    </row>
    <row r="108" spans="1:12" x14ac:dyDescent="0.2">
      <c r="B108" s="62" t="s">
        <v>28</v>
      </c>
      <c r="D108" s="84">
        <v>0</v>
      </c>
      <c r="E108" s="39">
        <v>0</v>
      </c>
      <c r="F108" s="85">
        <f t="shared" ref="F108:F113" si="36">D108+E108</f>
        <v>0</v>
      </c>
      <c r="G108" s="39">
        <v>0</v>
      </c>
      <c r="H108" s="39"/>
      <c r="I108" s="39"/>
      <c r="J108" s="39"/>
      <c r="K108" s="40">
        <f t="shared" ref="K108:K113" si="37">SUM(G108:J108)</f>
        <v>0</v>
      </c>
      <c r="L108" s="40">
        <f t="shared" ref="L108:L113" si="38">F108+K108</f>
        <v>0</v>
      </c>
    </row>
    <row r="109" spans="1:12" x14ac:dyDescent="0.2">
      <c r="B109" s="62" t="s">
        <v>29</v>
      </c>
      <c r="D109" s="84">
        <v>-66570.16</v>
      </c>
      <c r="E109" s="39">
        <v>0</v>
      </c>
      <c r="F109" s="85">
        <f t="shared" si="36"/>
        <v>-66570.16</v>
      </c>
      <c r="G109" s="39">
        <v>66570.16</v>
      </c>
      <c r="H109" s="39"/>
      <c r="I109" s="39"/>
      <c r="J109" s="39"/>
      <c r="K109" s="40">
        <f t="shared" si="37"/>
        <v>66570.16</v>
      </c>
      <c r="L109" s="40">
        <f t="shared" si="38"/>
        <v>0</v>
      </c>
    </row>
    <row r="110" spans="1:12" x14ac:dyDescent="0.2">
      <c r="B110" s="62" t="s">
        <v>57</v>
      </c>
      <c r="D110" s="84">
        <v>26510.71</v>
      </c>
      <c r="E110" s="39">
        <f>-D110</f>
        <v>-26510.71</v>
      </c>
      <c r="F110" s="85">
        <f t="shared" si="36"/>
        <v>0</v>
      </c>
      <c r="G110" s="39">
        <v>0</v>
      </c>
      <c r="H110" s="39"/>
      <c r="I110" s="39"/>
      <c r="J110" s="39"/>
      <c r="K110" s="40">
        <f t="shared" si="37"/>
        <v>0</v>
      </c>
      <c r="L110" s="40">
        <f t="shared" si="38"/>
        <v>0</v>
      </c>
    </row>
    <row r="111" spans="1:12" x14ac:dyDescent="0.2">
      <c r="B111" s="62" t="s">
        <v>31</v>
      </c>
      <c r="D111" s="84">
        <v>688421.49</v>
      </c>
      <c r="E111" s="39">
        <v>0</v>
      </c>
      <c r="F111" s="85">
        <f t="shared" si="36"/>
        <v>688421.49</v>
      </c>
      <c r="G111" s="39">
        <v>-688421.49</v>
      </c>
      <c r="H111" s="39"/>
      <c r="I111" s="39"/>
      <c r="J111" s="39"/>
      <c r="K111" s="40">
        <f t="shared" si="37"/>
        <v>-688421.49</v>
      </c>
      <c r="L111" s="40">
        <f t="shared" si="38"/>
        <v>0</v>
      </c>
    </row>
    <row r="112" spans="1:12" x14ac:dyDescent="0.2">
      <c r="B112" s="62" t="s">
        <v>32</v>
      </c>
      <c r="D112" s="84">
        <v>0</v>
      </c>
      <c r="E112" s="39">
        <f>-D112</f>
        <v>0</v>
      </c>
      <c r="F112" s="85">
        <f t="shared" si="36"/>
        <v>0</v>
      </c>
      <c r="G112" s="39">
        <v>0</v>
      </c>
      <c r="H112" s="39"/>
      <c r="I112" s="39"/>
      <c r="J112" s="39"/>
      <c r="K112" s="40">
        <f t="shared" si="37"/>
        <v>0</v>
      </c>
      <c r="L112" s="40">
        <f t="shared" si="38"/>
        <v>0</v>
      </c>
    </row>
    <row r="113" spans="1:12" x14ac:dyDescent="0.2">
      <c r="B113" s="44" t="s">
        <v>33</v>
      </c>
      <c r="C113" s="45"/>
      <c r="D113" s="86">
        <v>-7564.03</v>
      </c>
      <c r="E113" s="50">
        <f>-D113</f>
        <v>7564.03</v>
      </c>
      <c r="F113" s="87">
        <f t="shared" si="36"/>
        <v>0</v>
      </c>
      <c r="G113" s="50">
        <v>0</v>
      </c>
      <c r="H113" s="50"/>
      <c r="I113" s="50"/>
      <c r="J113" s="50"/>
      <c r="K113" s="51">
        <f t="shared" si="37"/>
        <v>0</v>
      </c>
      <c r="L113" s="51">
        <f t="shared" si="38"/>
        <v>0</v>
      </c>
    </row>
    <row r="114" spans="1:12" s="52" customFormat="1" x14ac:dyDescent="0.2">
      <c r="B114" s="6" t="s">
        <v>27</v>
      </c>
      <c r="D114" s="84">
        <v>640798.01</v>
      </c>
      <c r="E114" s="39">
        <f>SUM(E108:E113)</f>
        <v>-18946.68</v>
      </c>
      <c r="F114" s="85">
        <f>SUM(F108:F113)</f>
        <v>621851.32999999996</v>
      </c>
      <c r="G114" s="39">
        <f>SUM(G108:G113)</f>
        <v>-621851.32999999996</v>
      </c>
      <c r="H114" s="39">
        <f t="shared" ref="H114:L114" si="39">SUM(H108:H113)</f>
        <v>0</v>
      </c>
      <c r="I114" s="39">
        <f t="shared" si="39"/>
        <v>0</v>
      </c>
      <c r="J114" s="39">
        <f t="shared" si="39"/>
        <v>0</v>
      </c>
      <c r="K114" s="40">
        <f t="shared" si="39"/>
        <v>-621851.32999999996</v>
      </c>
      <c r="L114" s="40">
        <f t="shared" si="39"/>
        <v>0</v>
      </c>
    </row>
    <row r="115" spans="1:12" x14ac:dyDescent="0.2">
      <c r="D115" s="84"/>
      <c r="E115" s="39"/>
      <c r="F115" s="85"/>
      <c r="G115" s="39"/>
      <c r="H115" s="39"/>
      <c r="I115" s="39"/>
      <c r="J115" s="39"/>
      <c r="K115" s="40"/>
      <c r="L115" s="40"/>
    </row>
    <row r="116" spans="1:12" x14ac:dyDescent="0.2">
      <c r="B116" s="58" t="s">
        <v>9</v>
      </c>
      <c r="D116" s="84">
        <v>3000</v>
      </c>
      <c r="E116" s="39">
        <v>0</v>
      </c>
      <c r="F116" s="85">
        <f t="shared" ref="F116:F117" si="40">D116+E116</f>
        <v>3000</v>
      </c>
      <c r="G116" s="39"/>
      <c r="H116" s="39">
        <v>-3000</v>
      </c>
      <c r="I116" s="39"/>
      <c r="J116" s="39"/>
      <c r="K116" s="40">
        <f t="shared" ref="K116:K117" si="41">SUM(G116:J116)</f>
        <v>-3000</v>
      </c>
      <c r="L116" s="40">
        <f t="shared" ref="L116:L117" si="42">F116+K116</f>
        <v>0</v>
      </c>
    </row>
    <row r="117" spans="1:12" x14ac:dyDescent="0.2">
      <c r="B117" s="60" t="s">
        <v>34</v>
      </c>
      <c r="C117" s="45"/>
      <c r="D117" s="86">
        <v>251780.69999999998</v>
      </c>
      <c r="E117" s="50">
        <v>0</v>
      </c>
      <c r="F117" s="87">
        <f t="shared" si="40"/>
        <v>251780.69999999998</v>
      </c>
      <c r="G117" s="50">
        <v>0</v>
      </c>
      <c r="H117" s="50"/>
      <c r="I117" s="50"/>
      <c r="J117" s="50"/>
      <c r="K117" s="51">
        <f t="shared" si="41"/>
        <v>0</v>
      </c>
      <c r="L117" s="51">
        <f t="shared" si="42"/>
        <v>251780.69999999998</v>
      </c>
    </row>
    <row r="118" spans="1:12" x14ac:dyDescent="0.2">
      <c r="B118" s="58" t="s">
        <v>12</v>
      </c>
      <c r="D118" s="84">
        <v>19298927.740000002</v>
      </c>
      <c r="E118" s="39">
        <f>SUM(E116:E117,E114,E106)</f>
        <v>-18946.68</v>
      </c>
      <c r="F118" s="85">
        <f>SUM(F116:F117,F114,F106)</f>
        <v>19279981.060000002</v>
      </c>
      <c r="G118" s="39">
        <f t="shared" ref="G118:L118" si="43">SUM(G116:G117,G114,G106)</f>
        <v>-622361.51</v>
      </c>
      <c r="H118" s="39">
        <f t="shared" si="43"/>
        <v>0</v>
      </c>
      <c r="I118" s="39">
        <f t="shared" si="43"/>
        <v>-62066.640195000407</v>
      </c>
      <c r="J118" s="39">
        <f t="shared" si="43"/>
        <v>-553728.48</v>
      </c>
      <c r="K118" s="40">
        <f t="shared" si="43"/>
        <v>-1238156.6301950002</v>
      </c>
      <c r="L118" s="40">
        <f t="shared" si="43"/>
        <v>18041824.429804999</v>
      </c>
    </row>
    <row r="119" spans="1:12" x14ac:dyDescent="0.2">
      <c r="B119" s="58"/>
      <c r="D119" s="84"/>
      <c r="E119" s="39"/>
      <c r="F119" s="85"/>
      <c r="G119" s="39"/>
      <c r="H119" s="39"/>
      <c r="I119" s="39"/>
      <c r="J119" s="39"/>
      <c r="K119" s="40"/>
      <c r="L119" s="40"/>
    </row>
    <row r="120" spans="1:12" x14ac:dyDescent="0.2">
      <c r="A120" s="22" t="s">
        <v>47</v>
      </c>
      <c r="B120" s="28"/>
      <c r="D120" s="84"/>
      <c r="E120" s="39"/>
      <c r="F120" s="85"/>
      <c r="G120" s="39"/>
      <c r="H120" s="39"/>
      <c r="I120" s="39"/>
      <c r="J120" s="39"/>
      <c r="K120" s="40"/>
      <c r="L120" s="40"/>
    </row>
    <row r="121" spans="1:12" x14ac:dyDescent="0.2">
      <c r="B121" s="62">
        <v>7</v>
      </c>
      <c r="D121" s="84">
        <v>1459.53</v>
      </c>
      <c r="E121" s="39">
        <v>0</v>
      </c>
      <c r="F121" s="85">
        <f t="shared" ref="F121:F127" si="44">D121+E121</f>
        <v>1459.53</v>
      </c>
      <c r="G121" s="39">
        <v>17.870000000000118</v>
      </c>
      <c r="H121" s="39">
        <v>-5</v>
      </c>
      <c r="I121" s="39">
        <v>-3.9119999999999999</v>
      </c>
      <c r="J121" s="39"/>
      <c r="K121" s="40">
        <f t="shared" ref="K121:K127" si="45">SUM(G121:J121)</f>
        <v>8.9580000000001192</v>
      </c>
      <c r="L121" s="40">
        <f t="shared" ref="L121:L127" si="46">F121+K121</f>
        <v>1468.4880000000001</v>
      </c>
    </row>
    <row r="122" spans="1:12" x14ac:dyDescent="0.2">
      <c r="B122" s="62">
        <v>11</v>
      </c>
      <c r="D122" s="84">
        <v>4556874.01</v>
      </c>
      <c r="E122" s="39">
        <v>0</v>
      </c>
      <c r="F122" s="85">
        <f t="shared" si="44"/>
        <v>4556874.01</v>
      </c>
      <c r="G122" s="39">
        <v>5312.5900000002239</v>
      </c>
      <c r="H122" s="39">
        <v>-12431</v>
      </c>
      <c r="I122" s="39">
        <v>-15340.748461405361</v>
      </c>
      <c r="J122" s="39"/>
      <c r="K122" s="40">
        <f t="shared" si="45"/>
        <v>-22459.158461405139</v>
      </c>
      <c r="L122" s="40">
        <f t="shared" si="46"/>
        <v>4534414.8515385948</v>
      </c>
    </row>
    <row r="123" spans="1:12" x14ac:dyDescent="0.2">
      <c r="B123" s="62" t="s">
        <v>48</v>
      </c>
      <c r="D123" s="84">
        <v>3283936.52</v>
      </c>
      <c r="E123" s="39">
        <v>0</v>
      </c>
      <c r="F123" s="85">
        <f t="shared" si="44"/>
        <v>3283936.52</v>
      </c>
      <c r="G123" s="39">
        <v>28818.219999999179</v>
      </c>
      <c r="H123" s="39">
        <v>-9027</v>
      </c>
      <c r="I123" s="39">
        <v>-12363.402034516279</v>
      </c>
      <c r="J123" s="39"/>
      <c r="K123" s="40">
        <f t="shared" si="45"/>
        <v>7427.8179654829</v>
      </c>
      <c r="L123" s="40">
        <f t="shared" si="46"/>
        <v>3291364.3379654828</v>
      </c>
    </row>
    <row r="124" spans="1:12" x14ac:dyDescent="0.2">
      <c r="B124" s="62" t="s">
        <v>49</v>
      </c>
      <c r="D124" s="84">
        <v>164637.57999999999</v>
      </c>
      <c r="E124" s="39">
        <v>0</v>
      </c>
      <c r="F124" s="85">
        <f t="shared" si="44"/>
        <v>164637.57999999999</v>
      </c>
      <c r="G124" s="39">
        <v>141.22</v>
      </c>
      <c r="H124" s="39">
        <v>-449</v>
      </c>
      <c r="I124" s="39">
        <v>-307.74895730256236</v>
      </c>
      <c r="J124" s="39"/>
      <c r="K124" s="40">
        <f t="shared" si="45"/>
        <v>-615.52895730256228</v>
      </c>
      <c r="L124" s="40">
        <f t="shared" si="46"/>
        <v>164022.05104269742</v>
      </c>
    </row>
    <row r="125" spans="1:12" x14ac:dyDescent="0.2">
      <c r="B125" s="62" t="s">
        <v>50</v>
      </c>
      <c r="D125" s="84">
        <v>609293.81999999995</v>
      </c>
      <c r="E125" s="39">
        <v>0</v>
      </c>
      <c r="F125" s="85">
        <f t="shared" si="44"/>
        <v>609293.81999999995</v>
      </c>
      <c r="G125" s="39">
        <v>4792.6099999999988</v>
      </c>
      <c r="H125" s="39">
        <v>-1673</v>
      </c>
      <c r="I125" s="39">
        <v>-1298.5707321354466</v>
      </c>
      <c r="J125" s="39"/>
      <c r="K125" s="40">
        <f t="shared" si="45"/>
        <v>1821.0392678645521</v>
      </c>
      <c r="L125" s="40">
        <f t="shared" si="46"/>
        <v>611114.85926786449</v>
      </c>
    </row>
    <row r="126" spans="1:12" x14ac:dyDescent="0.2">
      <c r="B126" s="62" t="s">
        <v>39</v>
      </c>
      <c r="D126" s="84">
        <v>62911.21</v>
      </c>
      <c r="E126" s="39">
        <v>0</v>
      </c>
      <c r="F126" s="85">
        <f t="shared" si="44"/>
        <v>62911.21</v>
      </c>
      <c r="G126" s="39">
        <v>5.16</v>
      </c>
      <c r="H126" s="39">
        <v>-171</v>
      </c>
      <c r="I126" s="39">
        <v>-190.759896</v>
      </c>
      <c r="J126" s="39"/>
      <c r="K126" s="40">
        <f t="shared" si="45"/>
        <v>-356.599896</v>
      </c>
      <c r="L126" s="40">
        <f t="shared" si="46"/>
        <v>62554.610103999999</v>
      </c>
    </row>
    <row r="127" spans="1:12" x14ac:dyDescent="0.2">
      <c r="B127" s="44" t="s">
        <v>40</v>
      </c>
      <c r="C127" s="45"/>
      <c r="D127" s="86">
        <v>456158.65</v>
      </c>
      <c r="E127" s="50">
        <v>0</v>
      </c>
      <c r="F127" s="87">
        <f t="shared" si="44"/>
        <v>456158.65</v>
      </c>
      <c r="G127" s="50">
        <v>435.7</v>
      </c>
      <c r="H127" s="50">
        <v>-1244</v>
      </c>
      <c r="I127" s="50">
        <v>-1538.071259999997</v>
      </c>
      <c r="J127" s="50"/>
      <c r="K127" s="51">
        <f t="shared" si="45"/>
        <v>-2346.3712599999972</v>
      </c>
      <c r="L127" s="51">
        <f t="shared" si="46"/>
        <v>453812.27874000004</v>
      </c>
    </row>
    <row r="128" spans="1:12" s="52" customFormat="1" x14ac:dyDescent="0.2">
      <c r="B128" s="62" t="s">
        <v>27</v>
      </c>
      <c r="D128" s="84">
        <v>9135271.3200000022</v>
      </c>
      <c r="E128" s="39">
        <f>SUM(E121:E127)</f>
        <v>0</v>
      </c>
      <c r="F128" s="85">
        <f>SUM(F121:F127)</f>
        <v>9135271.3200000022</v>
      </c>
      <c r="G128" s="39">
        <f t="shared" ref="G128:L128" si="47">SUM(G121:G127)</f>
        <v>39523.369999999406</v>
      </c>
      <c r="H128" s="39">
        <f t="shared" si="47"/>
        <v>-25000</v>
      </c>
      <c r="I128" s="39">
        <f t="shared" si="47"/>
        <v>-31043.213341359646</v>
      </c>
      <c r="J128" s="39"/>
      <c r="K128" s="40">
        <f t="shared" si="47"/>
        <v>-16519.843341360247</v>
      </c>
      <c r="L128" s="40">
        <f t="shared" si="47"/>
        <v>9118751.4766586404</v>
      </c>
    </row>
    <row r="129" spans="1:12" x14ac:dyDescent="0.2">
      <c r="B129" s="62"/>
      <c r="D129" s="84"/>
      <c r="E129" s="39"/>
      <c r="F129" s="85"/>
      <c r="G129" s="39"/>
      <c r="H129" s="39"/>
      <c r="I129" s="39"/>
      <c r="J129" s="39"/>
      <c r="K129" s="40"/>
      <c r="L129" s="40"/>
    </row>
    <row r="130" spans="1:12" x14ac:dyDescent="0.2">
      <c r="B130" s="62" t="s">
        <v>28</v>
      </c>
      <c r="D130" s="84">
        <v>0</v>
      </c>
      <c r="E130" s="39">
        <v>0</v>
      </c>
      <c r="F130" s="85">
        <f t="shared" ref="F130:F135" si="48">D130+E130</f>
        <v>0</v>
      </c>
      <c r="G130" s="39">
        <v>0</v>
      </c>
      <c r="H130" s="39"/>
      <c r="I130" s="39"/>
      <c r="J130" s="39"/>
      <c r="K130" s="40">
        <f t="shared" ref="K130:K135" si="49">SUM(G130:J130)</f>
        <v>0</v>
      </c>
      <c r="L130" s="40">
        <f t="shared" ref="L130:L135" si="50">F130+K130</f>
        <v>0</v>
      </c>
    </row>
    <row r="131" spans="1:12" x14ac:dyDescent="0.2">
      <c r="B131" s="62" t="s">
        <v>29</v>
      </c>
      <c r="D131" s="84">
        <v>-59569.84</v>
      </c>
      <c r="E131" s="39">
        <v>0</v>
      </c>
      <c r="F131" s="85">
        <f t="shared" si="48"/>
        <v>-59569.84</v>
      </c>
      <c r="G131" s="39">
        <v>59569.84</v>
      </c>
      <c r="H131" s="39"/>
      <c r="I131" s="39"/>
      <c r="J131" s="39"/>
      <c r="K131" s="40">
        <f t="shared" si="49"/>
        <v>59569.84</v>
      </c>
      <c r="L131" s="40">
        <f t="shared" si="50"/>
        <v>0</v>
      </c>
    </row>
    <row r="132" spans="1:12" x14ac:dyDescent="0.2">
      <c r="B132" s="62" t="s">
        <v>57</v>
      </c>
      <c r="D132" s="84">
        <v>26166.400000000001</v>
      </c>
      <c r="E132" s="39">
        <f>-D132</f>
        <v>-26166.400000000001</v>
      </c>
      <c r="F132" s="85">
        <f t="shared" si="48"/>
        <v>0</v>
      </c>
      <c r="G132" s="39">
        <v>0</v>
      </c>
      <c r="H132" s="39"/>
      <c r="I132" s="39"/>
      <c r="J132" s="39"/>
      <c r="K132" s="40">
        <f t="shared" si="49"/>
        <v>0</v>
      </c>
      <c r="L132" s="40">
        <f t="shared" si="50"/>
        <v>0</v>
      </c>
    </row>
    <row r="133" spans="1:12" x14ac:dyDescent="0.2">
      <c r="B133" s="62" t="s">
        <v>31</v>
      </c>
      <c r="D133" s="84">
        <v>331056.67</v>
      </c>
      <c r="E133" s="39">
        <v>0</v>
      </c>
      <c r="F133" s="85">
        <f t="shared" si="48"/>
        <v>331056.67</v>
      </c>
      <c r="G133" s="39">
        <v>-331056.67</v>
      </c>
      <c r="H133" s="39"/>
      <c r="I133" s="39"/>
      <c r="J133" s="39"/>
      <c r="K133" s="40">
        <f t="shared" si="49"/>
        <v>-331056.67</v>
      </c>
      <c r="L133" s="40">
        <f t="shared" si="50"/>
        <v>0</v>
      </c>
    </row>
    <row r="134" spans="1:12" x14ac:dyDescent="0.2">
      <c r="B134" s="62" t="s">
        <v>32</v>
      </c>
      <c r="D134" s="84">
        <v>0</v>
      </c>
      <c r="E134" s="39">
        <f>-D134</f>
        <v>0</v>
      </c>
      <c r="F134" s="85">
        <f t="shared" si="48"/>
        <v>0</v>
      </c>
      <c r="G134" s="39">
        <v>0</v>
      </c>
      <c r="H134" s="39"/>
      <c r="I134" s="39"/>
      <c r="J134" s="39"/>
      <c r="K134" s="40">
        <f t="shared" si="49"/>
        <v>0</v>
      </c>
      <c r="L134" s="40">
        <f t="shared" si="50"/>
        <v>0</v>
      </c>
    </row>
    <row r="135" spans="1:12" x14ac:dyDescent="0.2">
      <c r="B135" s="44" t="s">
        <v>33</v>
      </c>
      <c r="C135" s="45"/>
      <c r="D135" s="86">
        <v>0</v>
      </c>
      <c r="E135" s="50">
        <f>-D135</f>
        <v>0</v>
      </c>
      <c r="F135" s="87">
        <f t="shared" si="48"/>
        <v>0</v>
      </c>
      <c r="G135" s="50">
        <v>0</v>
      </c>
      <c r="H135" s="50"/>
      <c r="I135" s="50"/>
      <c r="J135" s="50"/>
      <c r="K135" s="51">
        <f t="shared" si="49"/>
        <v>0</v>
      </c>
      <c r="L135" s="51">
        <f t="shared" si="50"/>
        <v>0</v>
      </c>
    </row>
    <row r="136" spans="1:12" s="52" customFormat="1" x14ac:dyDescent="0.2">
      <c r="B136" s="6" t="s">
        <v>27</v>
      </c>
      <c r="D136" s="84">
        <v>297653.23</v>
      </c>
      <c r="E136" s="39">
        <f>SUM(E130:E135)</f>
        <v>-26166.400000000001</v>
      </c>
      <c r="F136" s="85">
        <f>SUM(F130:F135)</f>
        <v>271486.82999999996</v>
      </c>
      <c r="G136" s="39">
        <f t="shared" ref="G136:L136" si="51">SUM(G130:G135)</f>
        <v>-271486.82999999996</v>
      </c>
      <c r="H136" s="39">
        <f t="shared" si="51"/>
        <v>0</v>
      </c>
      <c r="I136" s="39">
        <f t="shared" si="51"/>
        <v>0</v>
      </c>
      <c r="J136" s="39">
        <f t="shared" si="51"/>
        <v>0</v>
      </c>
      <c r="K136" s="40">
        <f>SUM(K130:K135)</f>
        <v>-271486.82999999996</v>
      </c>
      <c r="L136" s="40">
        <f t="shared" si="51"/>
        <v>0</v>
      </c>
    </row>
    <row r="137" spans="1:12" x14ac:dyDescent="0.2">
      <c r="D137" s="84"/>
      <c r="E137" s="39"/>
      <c r="F137" s="85"/>
      <c r="G137" s="39"/>
      <c r="H137" s="39"/>
      <c r="I137" s="39"/>
      <c r="J137" s="39"/>
      <c r="K137" s="40"/>
      <c r="L137" s="40"/>
    </row>
    <row r="138" spans="1:12" x14ac:dyDescent="0.2">
      <c r="B138" s="58" t="s">
        <v>9</v>
      </c>
      <c r="D138" s="84">
        <v>-25000</v>
      </c>
      <c r="E138" s="39">
        <v>0</v>
      </c>
      <c r="F138" s="85">
        <f t="shared" ref="F138:F139" si="52">D138+E138</f>
        <v>-25000</v>
      </c>
      <c r="G138" s="39"/>
      <c r="H138" s="39">
        <v>25000</v>
      </c>
      <c r="I138" s="39"/>
      <c r="J138" s="39"/>
      <c r="K138" s="40">
        <f t="shared" ref="K138:K139" si="53">SUM(G138:J138)</f>
        <v>25000</v>
      </c>
      <c r="L138" s="40">
        <f t="shared" ref="L138:L139" si="54">F138+K138</f>
        <v>0</v>
      </c>
    </row>
    <row r="139" spans="1:12" x14ac:dyDescent="0.2">
      <c r="B139" s="60" t="s">
        <v>34</v>
      </c>
      <c r="C139" s="45"/>
      <c r="D139" s="86">
        <v>4661.6400000000003</v>
      </c>
      <c r="E139" s="50">
        <v>0</v>
      </c>
      <c r="F139" s="87">
        <f t="shared" si="52"/>
        <v>4661.6400000000003</v>
      </c>
      <c r="G139" s="50"/>
      <c r="H139" s="50"/>
      <c r="I139" s="50"/>
      <c r="J139" s="50"/>
      <c r="K139" s="51">
        <f t="shared" si="53"/>
        <v>0</v>
      </c>
      <c r="L139" s="51">
        <f t="shared" si="54"/>
        <v>4661.6400000000003</v>
      </c>
    </row>
    <row r="140" spans="1:12" x14ac:dyDescent="0.2">
      <c r="B140" s="58" t="s">
        <v>12</v>
      </c>
      <c r="D140" s="84">
        <v>9412586.1900000032</v>
      </c>
      <c r="E140" s="39">
        <f>SUM(E138:E139,E136,E128)</f>
        <v>-26166.400000000001</v>
      </c>
      <c r="F140" s="85">
        <f>SUM(F138:F139,F136,F128)</f>
        <v>9386419.7900000028</v>
      </c>
      <c r="G140" s="39">
        <f t="shared" ref="G140:L140" si="55">SUM(G138:G139,G136,G128)</f>
        <v>-231963.46000000054</v>
      </c>
      <c r="H140" s="39">
        <f t="shared" si="55"/>
        <v>0</v>
      </c>
      <c r="I140" s="39">
        <f t="shared" si="55"/>
        <v>-31043.213341359646</v>
      </c>
      <c r="J140" s="39">
        <f t="shared" si="55"/>
        <v>0</v>
      </c>
      <c r="K140" s="40">
        <f t="shared" si="55"/>
        <v>-263006.67334136018</v>
      </c>
      <c r="L140" s="40">
        <f t="shared" si="55"/>
        <v>9123413.116658641</v>
      </c>
    </row>
    <row r="141" spans="1:12" x14ac:dyDescent="0.2">
      <c r="B141" s="58"/>
      <c r="D141" s="84"/>
      <c r="E141" s="39"/>
      <c r="F141" s="85"/>
      <c r="G141" s="39"/>
      <c r="H141" s="39"/>
      <c r="I141" s="39"/>
      <c r="J141" s="39"/>
      <c r="K141" s="40"/>
      <c r="L141" s="40"/>
    </row>
    <row r="142" spans="1:12" x14ac:dyDescent="0.2">
      <c r="A142" s="22" t="s">
        <v>51</v>
      </c>
      <c r="B142" s="28"/>
      <c r="D142" s="84"/>
      <c r="E142" s="39"/>
      <c r="F142" s="85"/>
      <c r="G142" s="39"/>
      <c r="H142" s="39"/>
      <c r="I142" s="39"/>
      <c r="J142" s="39"/>
      <c r="K142" s="40"/>
      <c r="L142" s="40"/>
    </row>
    <row r="143" spans="1:12" x14ac:dyDescent="0.2">
      <c r="B143" s="62">
        <v>9</v>
      </c>
      <c r="D143" s="84">
        <v>14047644.09</v>
      </c>
      <c r="E143" s="39">
        <v>0</v>
      </c>
      <c r="F143" s="85">
        <f t="shared" ref="F143:F144" si="56">D143+E143</f>
        <v>14047644.09</v>
      </c>
      <c r="G143" s="39">
        <v>0</v>
      </c>
      <c r="H143" s="39">
        <v>-21312</v>
      </c>
      <c r="I143" s="39">
        <v>-42919.765700000004</v>
      </c>
      <c r="J143" s="39">
        <v>-73663.710000000006</v>
      </c>
      <c r="K143" s="40">
        <f t="shared" ref="K143:K144" si="57">SUM(G143:J143)</f>
        <v>-137895.47570000001</v>
      </c>
      <c r="L143" s="40">
        <f t="shared" ref="L143:L144" si="58">F143+K143</f>
        <v>13909748.6143</v>
      </c>
    </row>
    <row r="144" spans="1:12" x14ac:dyDescent="0.2">
      <c r="B144" s="44">
        <v>31</v>
      </c>
      <c r="C144" s="45"/>
      <c r="D144" s="86">
        <v>2334254.1800000002</v>
      </c>
      <c r="E144" s="50">
        <v>0</v>
      </c>
      <c r="F144" s="87">
        <f t="shared" si="56"/>
        <v>2334254.1800000002</v>
      </c>
      <c r="G144" s="50">
        <v>96944.69</v>
      </c>
      <c r="H144" s="50">
        <v>-3688</v>
      </c>
      <c r="I144" s="50">
        <v>-4856.310375</v>
      </c>
      <c r="J144" s="50">
        <v>-2750.58</v>
      </c>
      <c r="K144" s="51">
        <f t="shared" si="57"/>
        <v>85649.799625</v>
      </c>
      <c r="L144" s="51">
        <f t="shared" si="58"/>
        <v>2419903.9796250002</v>
      </c>
    </row>
    <row r="145" spans="1:12" x14ac:dyDescent="0.2">
      <c r="A145" s="52"/>
      <c r="B145" s="62" t="s">
        <v>27</v>
      </c>
      <c r="D145" s="84">
        <v>16381898.27</v>
      </c>
      <c r="E145" s="39">
        <f>SUM(E143:E144)</f>
        <v>0</v>
      </c>
      <c r="F145" s="85">
        <f>SUM(F143:F144)</f>
        <v>16381898.27</v>
      </c>
      <c r="G145" s="39">
        <f>SUM(G143:G144)</f>
        <v>96944.69</v>
      </c>
      <c r="H145" s="39">
        <f t="shared" ref="H145:L145" si="59">SUM(H143:H144)</f>
        <v>-25000</v>
      </c>
      <c r="I145" s="39">
        <f t="shared" si="59"/>
        <v>-47776.076075000004</v>
      </c>
      <c r="J145" s="39">
        <f t="shared" si="59"/>
        <v>-76414.290000000008</v>
      </c>
      <c r="K145" s="40">
        <f t="shared" si="59"/>
        <v>-52245.67607500001</v>
      </c>
      <c r="L145" s="40">
        <f t="shared" si="59"/>
        <v>16329652.593924999</v>
      </c>
    </row>
    <row r="146" spans="1:12" x14ac:dyDescent="0.2">
      <c r="B146" s="62"/>
      <c r="D146" s="84"/>
      <c r="E146" s="39"/>
      <c r="F146" s="85"/>
      <c r="G146" s="39"/>
      <c r="H146" s="39"/>
      <c r="I146" s="39"/>
      <c r="J146" s="39"/>
      <c r="K146" s="40"/>
      <c r="L146" s="40"/>
    </row>
    <row r="147" spans="1:12" x14ac:dyDescent="0.2">
      <c r="B147" s="62" t="s">
        <v>28</v>
      </c>
      <c r="D147" s="84">
        <v>0</v>
      </c>
      <c r="E147" s="39">
        <v>0</v>
      </c>
      <c r="F147" s="85">
        <f t="shared" ref="F147:F152" si="60">D147+E147</f>
        <v>0</v>
      </c>
      <c r="G147" s="39">
        <v>0</v>
      </c>
      <c r="H147" s="39"/>
      <c r="I147" s="39"/>
      <c r="J147" s="39"/>
      <c r="K147" s="40">
        <f t="shared" ref="K147:K152" si="61">SUM(G147:J147)</f>
        <v>0</v>
      </c>
      <c r="L147" s="40">
        <f t="shared" ref="L147:L152" si="62">F147+K147</f>
        <v>0</v>
      </c>
    </row>
    <row r="148" spans="1:12" x14ac:dyDescent="0.2">
      <c r="B148" s="62" t="s">
        <v>29</v>
      </c>
      <c r="D148" s="84">
        <v>-96304.2</v>
      </c>
      <c r="E148" s="39">
        <v>0</v>
      </c>
      <c r="F148" s="85">
        <f t="shared" si="60"/>
        <v>-96304.2</v>
      </c>
      <c r="G148" s="39">
        <v>96304.2</v>
      </c>
      <c r="H148" s="39"/>
      <c r="I148" s="39"/>
      <c r="J148" s="39"/>
      <c r="K148" s="40">
        <f t="shared" si="61"/>
        <v>96304.2</v>
      </c>
      <c r="L148" s="40">
        <f t="shared" si="62"/>
        <v>0</v>
      </c>
    </row>
    <row r="149" spans="1:12" x14ac:dyDescent="0.2">
      <c r="B149" s="62" t="s">
        <v>57</v>
      </c>
      <c r="D149" s="84">
        <v>37872.42</v>
      </c>
      <c r="E149" s="39">
        <f>-D149</f>
        <v>-37872.42</v>
      </c>
      <c r="F149" s="85">
        <f t="shared" si="60"/>
        <v>0</v>
      </c>
      <c r="G149" s="39">
        <v>0</v>
      </c>
      <c r="H149" s="39"/>
      <c r="I149" s="39"/>
      <c r="J149" s="39"/>
      <c r="K149" s="40">
        <f t="shared" si="61"/>
        <v>0</v>
      </c>
      <c r="L149" s="40">
        <f t="shared" si="62"/>
        <v>0</v>
      </c>
    </row>
    <row r="150" spans="1:12" x14ac:dyDescent="0.2">
      <c r="B150" s="62" t="s">
        <v>31</v>
      </c>
      <c r="D150" s="84">
        <v>603594.87</v>
      </c>
      <c r="E150" s="39">
        <v>0</v>
      </c>
      <c r="F150" s="85">
        <f t="shared" si="60"/>
        <v>603594.87</v>
      </c>
      <c r="G150" s="39">
        <v>-603594.87</v>
      </c>
      <c r="H150" s="39"/>
      <c r="I150" s="39"/>
      <c r="J150" s="39"/>
      <c r="K150" s="40">
        <f t="shared" si="61"/>
        <v>-603594.87</v>
      </c>
      <c r="L150" s="40">
        <f t="shared" si="62"/>
        <v>0</v>
      </c>
    </row>
    <row r="151" spans="1:12" x14ac:dyDescent="0.2">
      <c r="B151" s="62" t="s">
        <v>32</v>
      </c>
      <c r="D151" s="84">
        <v>0</v>
      </c>
      <c r="E151" s="39">
        <f>-D151</f>
        <v>0</v>
      </c>
      <c r="F151" s="85">
        <f t="shared" si="60"/>
        <v>0</v>
      </c>
      <c r="G151" s="39">
        <v>0</v>
      </c>
      <c r="H151" s="39"/>
      <c r="I151" s="39"/>
      <c r="J151" s="39"/>
      <c r="K151" s="40">
        <f t="shared" si="61"/>
        <v>0</v>
      </c>
      <c r="L151" s="40">
        <f t="shared" si="62"/>
        <v>0</v>
      </c>
    </row>
    <row r="152" spans="1:12" x14ac:dyDescent="0.2">
      <c r="B152" s="44" t="s">
        <v>33</v>
      </c>
      <c r="C152" s="45"/>
      <c r="D152" s="86">
        <v>0</v>
      </c>
      <c r="E152" s="50">
        <f>-D152</f>
        <v>0</v>
      </c>
      <c r="F152" s="87">
        <f t="shared" si="60"/>
        <v>0</v>
      </c>
      <c r="G152" s="50">
        <v>0</v>
      </c>
      <c r="H152" s="50"/>
      <c r="I152" s="50"/>
      <c r="J152" s="50"/>
      <c r="K152" s="51">
        <f t="shared" si="61"/>
        <v>0</v>
      </c>
      <c r="L152" s="51">
        <f t="shared" si="62"/>
        <v>0</v>
      </c>
    </row>
    <row r="153" spans="1:12" x14ac:dyDescent="0.2">
      <c r="A153" s="52"/>
      <c r="B153" s="6" t="s">
        <v>27</v>
      </c>
      <c r="D153" s="84">
        <v>545163.09</v>
      </c>
      <c r="E153" s="39">
        <f>SUM(E147:E152)</f>
        <v>-37872.42</v>
      </c>
      <c r="F153" s="85">
        <f>SUM(F147:F152)</f>
        <v>507290.67</v>
      </c>
      <c r="G153" s="39">
        <f>SUM(G147:G152)</f>
        <v>-507290.67</v>
      </c>
      <c r="H153" s="39">
        <f t="shared" ref="H153:L153" si="63">SUM(H147:H152)</f>
        <v>0</v>
      </c>
      <c r="I153" s="39">
        <f t="shared" si="63"/>
        <v>0</v>
      </c>
      <c r="J153" s="39">
        <f t="shared" si="63"/>
        <v>0</v>
      </c>
      <c r="K153" s="40">
        <f t="shared" si="63"/>
        <v>-507290.67</v>
      </c>
      <c r="L153" s="40">
        <f t="shared" si="63"/>
        <v>0</v>
      </c>
    </row>
    <row r="154" spans="1:12" x14ac:dyDescent="0.2">
      <c r="B154" s="58"/>
      <c r="D154" s="84"/>
      <c r="E154" s="39"/>
      <c r="F154" s="85"/>
      <c r="G154" s="39"/>
      <c r="H154" s="39"/>
      <c r="I154" s="39"/>
      <c r="J154" s="39"/>
      <c r="K154" s="40"/>
      <c r="L154" s="40"/>
    </row>
    <row r="155" spans="1:12" x14ac:dyDescent="0.2">
      <c r="B155" s="58" t="s">
        <v>9</v>
      </c>
      <c r="D155" s="84">
        <v>-25000</v>
      </c>
      <c r="E155" s="39">
        <v>0</v>
      </c>
      <c r="F155" s="85">
        <f t="shared" ref="F155:F156" si="64">D155+E155</f>
        <v>-25000</v>
      </c>
      <c r="G155" s="39"/>
      <c r="H155" s="39">
        <v>25000</v>
      </c>
      <c r="I155" s="39"/>
      <c r="J155" s="39"/>
      <c r="K155" s="40">
        <v>25000</v>
      </c>
      <c r="L155" s="40">
        <v>0</v>
      </c>
    </row>
    <row r="156" spans="1:12" x14ac:dyDescent="0.2">
      <c r="B156" s="44" t="s">
        <v>34</v>
      </c>
      <c r="C156" s="45"/>
      <c r="D156" s="86">
        <v>0</v>
      </c>
      <c r="E156" s="50">
        <v>0</v>
      </c>
      <c r="F156" s="87">
        <f t="shared" si="64"/>
        <v>0</v>
      </c>
      <c r="G156" s="50"/>
      <c r="H156" s="50"/>
      <c r="I156" s="50"/>
      <c r="J156" s="50"/>
      <c r="K156" s="51">
        <v>0</v>
      </c>
      <c r="L156" s="51">
        <v>0</v>
      </c>
    </row>
    <row r="157" spans="1:12" x14ac:dyDescent="0.2">
      <c r="B157" s="58" t="s">
        <v>12</v>
      </c>
      <c r="D157" s="84">
        <v>16902061.359999999</v>
      </c>
      <c r="E157" s="39">
        <f>SUM(E155:E156,E153,E145)</f>
        <v>-37872.42</v>
      </c>
      <c r="F157" s="85">
        <f>SUM(F155:F156,F153,F145)</f>
        <v>16864188.940000001</v>
      </c>
      <c r="G157" s="39">
        <f>SUM(G155:G156,G153,G145)</f>
        <v>-410345.98</v>
      </c>
      <c r="H157" s="39">
        <f t="shared" ref="H157:L157" si="65">SUM(H155:H156,H153,H145)</f>
        <v>0</v>
      </c>
      <c r="I157" s="39">
        <f t="shared" si="65"/>
        <v>-47776.076075000004</v>
      </c>
      <c r="J157" s="39">
        <f t="shared" si="65"/>
        <v>-76414.290000000008</v>
      </c>
      <c r="K157" s="40">
        <f t="shared" si="65"/>
        <v>-534536.34607500001</v>
      </c>
      <c r="L157" s="40">
        <f t="shared" si="65"/>
        <v>16329652.593924999</v>
      </c>
    </row>
    <row r="158" spans="1:12" s="73" customFormat="1" ht="13.5" thickBot="1" x14ac:dyDescent="0.25">
      <c r="A158" s="65" t="s">
        <v>12</v>
      </c>
      <c r="B158" s="65"/>
      <c r="C158" s="66"/>
      <c r="D158" s="89">
        <f t="shared" ref="D158:L158" si="66">SUM(D157,D140,D118,D101,D68,D37)</f>
        <v>2110831851.1399999</v>
      </c>
      <c r="E158" s="71">
        <f>SUM(E157,E140,E118,E101,E68,E37)</f>
        <v>-4171781.5</v>
      </c>
      <c r="F158" s="90">
        <f>SUM(F157,F140,F118,F101,F68,F37)</f>
        <v>2106660069.6399999</v>
      </c>
      <c r="G158" s="71">
        <f t="shared" si="66"/>
        <v>-112089766.54999995</v>
      </c>
      <c r="H158" s="71">
        <f t="shared" si="66"/>
        <v>0</v>
      </c>
      <c r="I158" s="71">
        <f t="shared" si="66"/>
        <v>-6315680.3761281734</v>
      </c>
      <c r="J158" s="71">
        <f t="shared" si="66"/>
        <v>305887.87999999989</v>
      </c>
      <c r="K158" s="72">
        <f t="shared" si="66"/>
        <v>-118099559.04612814</v>
      </c>
      <c r="L158" s="72">
        <f t="shared" si="66"/>
        <v>1988560510.5938718</v>
      </c>
    </row>
    <row r="159" spans="1:12" ht="13.5" thickTop="1" x14ac:dyDescent="0.2">
      <c r="A159" s="76"/>
    </row>
  </sheetData>
  <mergeCells count="1">
    <mergeCell ref="G9:K9"/>
  </mergeCells>
  <dataValidations count="1">
    <dataValidation type="decimal" allowBlank="1" showInputMessage="1" showErrorMessage="1" promptTitle="It's dangerous!" sqref="B82:B85">
      <formula1>-10000000</formula1>
      <formula2>-1</formula2>
    </dataValidation>
  </dataValidations>
  <printOptions horizontalCentered="1"/>
  <pageMargins left="0.5" right="0.5" top="1" bottom="0" header="0.5" footer="0.55000000000000004"/>
  <pageSetup scale="80" fitToHeight="0" orientation="landscape" r:id="rId1"/>
  <headerFooter alignWithMargins="0">
    <oddHeader>&amp;LUT 17-035-15
DPU 2.5&amp;R&amp;"Times New Roman,Bold"Attachment DPU 2.5</oddHeader>
    <oddFooter>&amp;L&amp;F&amp;CPage &amp;P of &amp;N</oddFooter>
  </headerFooter>
  <rowBreaks count="4" manualBreakCount="4">
    <brk id="37" max="11" man="1"/>
    <brk id="68" max="11" man="1"/>
    <brk id="101" max="11" man="1"/>
    <brk id="1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3"/>
  <sheetViews>
    <sheetView tabSelected="1" zoomScale="70" zoomScaleNormal="70" zoomScaleSheetLayoutView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/>
    </sheetView>
  </sheetViews>
  <sheetFormatPr defaultColWidth="9" defaultRowHeight="12.75" x14ac:dyDescent="0.2"/>
  <cols>
    <col min="1" max="1" width="3.75" style="6" customWidth="1"/>
    <col min="2" max="2" width="20.625" style="6" bestFit="1" customWidth="1"/>
    <col min="3" max="3" width="3" style="6" customWidth="1"/>
    <col min="4" max="4" width="15.25" style="77" bestFit="1" customWidth="1"/>
    <col min="5" max="5" width="14.25" style="78" customWidth="1"/>
    <col min="6" max="6" width="14.25" style="77" customWidth="1"/>
    <col min="7" max="7" width="13.5" style="77" customWidth="1"/>
    <col min="8" max="8" width="12.25" style="77" customWidth="1"/>
    <col min="9" max="9" width="11.75" style="77" customWidth="1"/>
    <col min="10" max="10" width="12.25" style="77" customWidth="1"/>
    <col min="11" max="11" width="13.75" style="77" customWidth="1"/>
    <col min="12" max="12" width="15.25" style="77" bestFit="1" customWidth="1"/>
    <col min="13" max="16384" width="9" style="6"/>
  </cols>
  <sheetData>
    <row r="1" spans="1:12" x14ac:dyDescent="0.2">
      <c r="A1" s="94" t="s">
        <v>0</v>
      </c>
      <c r="B1" s="10"/>
      <c r="C1" s="10"/>
      <c r="D1" s="11"/>
      <c r="E1" s="12"/>
      <c r="F1" s="11"/>
      <c r="G1" s="11"/>
      <c r="H1" s="11"/>
      <c r="I1" s="11"/>
      <c r="J1" s="11"/>
      <c r="K1" s="11"/>
      <c r="L1" s="11"/>
    </row>
    <row r="2" spans="1:12" x14ac:dyDescent="0.2">
      <c r="A2" s="94" t="s">
        <v>59</v>
      </c>
      <c r="B2" s="10"/>
      <c r="C2" s="10"/>
      <c r="D2" s="11"/>
      <c r="E2" s="12"/>
      <c r="F2" s="11"/>
      <c r="G2" s="11"/>
      <c r="H2" s="11"/>
      <c r="I2" s="11"/>
      <c r="J2" s="11"/>
      <c r="K2" s="11"/>
      <c r="L2" s="11"/>
    </row>
    <row r="3" spans="1:12" x14ac:dyDescent="0.2">
      <c r="A3" s="94" t="s">
        <v>1</v>
      </c>
      <c r="B3" s="10"/>
      <c r="C3" s="10"/>
      <c r="D3" s="11"/>
      <c r="E3" s="12"/>
      <c r="F3" s="11"/>
      <c r="G3" s="11"/>
      <c r="H3" s="11"/>
      <c r="I3" s="11"/>
      <c r="J3" s="11"/>
      <c r="K3" s="11"/>
      <c r="L3" s="11"/>
    </row>
    <row r="4" spans="1:12" x14ac:dyDescent="0.2">
      <c r="A4" s="94" t="s">
        <v>2</v>
      </c>
      <c r="B4" s="10"/>
      <c r="C4" s="10"/>
      <c r="D4" s="11"/>
      <c r="E4" s="12"/>
      <c r="F4" s="11"/>
      <c r="G4" s="11"/>
      <c r="H4" s="11"/>
      <c r="I4" s="11"/>
      <c r="J4" s="11"/>
      <c r="K4" s="11"/>
      <c r="L4" s="11"/>
    </row>
    <row r="5" spans="1:12" x14ac:dyDescent="0.2">
      <c r="A5" s="94" t="s">
        <v>3</v>
      </c>
      <c r="B5" s="10"/>
      <c r="C5" s="10"/>
      <c r="D5" s="11"/>
      <c r="E5" s="12"/>
      <c r="F5" s="11"/>
      <c r="G5" s="11"/>
      <c r="H5" s="11"/>
      <c r="I5" s="11"/>
      <c r="J5" s="11"/>
      <c r="K5" s="11"/>
      <c r="L5" s="11"/>
    </row>
    <row r="6" spans="1:12" x14ac:dyDescent="0.2">
      <c r="A6" s="8"/>
      <c r="B6" s="2"/>
      <c r="C6" s="2"/>
      <c r="D6" s="3"/>
      <c r="E6" s="4"/>
      <c r="F6" s="3"/>
      <c r="G6" s="3"/>
      <c r="H6" s="3"/>
      <c r="I6" s="3"/>
      <c r="J6" s="3"/>
      <c r="K6" s="3"/>
      <c r="L6" s="3"/>
    </row>
    <row r="7" spans="1:12" x14ac:dyDescent="0.2">
      <c r="A7" s="9"/>
      <c r="B7" s="10"/>
      <c r="C7" s="10"/>
      <c r="D7" s="11"/>
      <c r="E7" s="12"/>
      <c r="F7" s="11"/>
      <c r="G7" s="11"/>
      <c r="H7" s="11"/>
      <c r="I7" s="11"/>
      <c r="J7" s="11"/>
      <c r="K7" s="11"/>
      <c r="L7" s="11"/>
    </row>
    <row r="8" spans="1:12" x14ac:dyDescent="0.2">
      <c r="A8" s="9"/>
      <c r="B8" s="10"/>
      <c r="C8" s="10"/>
      <c r="D8" s="11"/>
      <c r="E8" s="12"/>
      <c r="F8" s="11"/>
      <c r="G8" s="11"/>
      <c r="H8" s="11"/>
      <c r="I8" s="11"/>
      <c r="J8" s="11"/>
      <c r="K8" s="11"/>
      <c r="L8" s="11"/>
    </row>
    <row r="9" spans="1:12" x14ac:dyDescent="0.2">
      <c r="A9" s="8"/>
      <c r="B9" s="13"/>
      <c r="C9" s="13"/>
      <c r="D9" s="14"/>
      <c r="E9" s="15"/>
      <c r="F9" s="14"/>
      <c r="G9" s="99" t="s">
        <v>4</v>
      </c>
      <c r="H9" s="100"/>
      <c r="I9" s="100"/>
      <c r="J9" s="100"/>
      <c r="K9" s="101"/>
      <c r="L9" s="16"/>
    </row>
    <row r="10" spans="1:12" ht="14.25" x14ac:dyDescent="0.2">
      <c r="A10" s="8"/>
      <c r="B10" s="13"/>
      <c r="C10" s="13"/>
      <c r="D10" s="17" t="s">
        <v>5</v>
      </c>
      <c r="E10" s="18" t="s">
        <v>6</v>
      </c>
      <c r="F10" s="19" t="s">
        <v>7</v>
      </c>
      <c r="G10" s="20" t="s">
        <v>8</v>
      </c>
      <c r="H10" s="20" t="s">
        <v>9</v>
      </c>
      <c r="I10" s="20" t="s">
        <v>10</v>
      </c>
      <c r="J10" s="20" t="s">
        <v>11</v>
      </c>
      <c r="K10" s="21" t="s">
        <v>12</v>
      </c>
      <c r="L10" s="21" t="s">
        <v>13</v>
      </c>
    </row>
    <row r="11" spans="1:12" ht="14.25" x14ac:dyDescent="0.2">
      <c r="B11" s="22"/>
      <c r="D11" s="23" t="s">
        <v>14</v>
      </c>
      <c r="E11" s="24" t="s">
        <v>15</v>
      </c>
      <c r="F11" s="25" t="s">
        <v>16</v>
      </c>
      <c r="G11" s="23" t="s">
        <v>17</v>
      </c>
      <c r="H11" s="25" t="s">
        <v>17</v>
      </c>
      <c r="I11" s="25" t="s">
        <v>17</v>
      </c>
      <c r="J11" s="26" t="s">
        <v>18</v>
      </c>
      <c r="K11" s="26" t="s">
        <v>19</v>
      </c>
      <c r="L11" s="27" t="s">
        <v>20</v>
      </c>
    </row>
    <row r="12" spans="1:12" x14ac:dyDescent="0.2">
      <c r="A12" s="22" t="s">
        <v>21</v>
      </c>
      <c r="B12" s="28"/>
      <c r="D12" s="29"/>
      <c r="E12" s="30"/>
      <c r="F12" s="31"/>
      <c r="G12" s="32"/>
      <c r="H12" s="32"/>
      <c r="I12" s="32"/>
      <c r="J12" s="32"/>
      <c r="K12" s="33"/>
      <c r="L12" s="33"/>
    </row>
    <row r="13" spans="1:12" x14ac:dyDescent="0.2">
      <c r="B13" s="34">
        <v>1</v>
      </c>
      <c r="D13" s="35">
        <v>717255318.10000002</v>
      </c>
      <c r="E13" s="36">
        <v>0</v>
      </c>
      <c r="F13" s="37">
        <f>SUM(D13:E13)</f>
        <v>717255318.10000002</v>
      </c>
      <c r="G13" s="36">
        <v>0</v>
      </c>
      <c r="H13" s="36">
        <v>2370130</v>
      </c>
      <c r="I13" s="36">
        <v>-2286262.6394110941</v>
      </c>
      <c r="J13" s="36">
        <v>-27333207.934869152</v>
      </c>
      <c r="K13" s="38">
        <f>SUM(G13:J13)</f>
        <v>-27249340.574280247</v>
      </c>
      <c r="L13" s="38">
        <f>+F13+K13</f>
        <v>690005977.52571976</v>
      </c>
    </row>
    <row r="14" spans="1:12" x14ac:dyDescent="0.2">
      <c r="B14" s="34">
        <v>2</v>
      </c>
      <c r="D14" s="35">
        <v>345309.58</v>
      </c>
      <c r="E14" s="36">
        <v>0</v>
      </c>
      <c r="F14" s="37">
        <f t="shared" ref="F14:F24" si="0">SUM(D14:E14)</f>
        <v>345309.58</v>
      </c>
      <c r="G14" s="36">
        <v>0</v>
      </c>
      <c r="H14" s="36">
        <v>1141</v>
      </c>
      <c r="I14" s="36">
        <v>-1120.8980399999998</v>
      </c>
      <c r="J14" s="36">
        <v>-12362.570000000003</v>
      </c>
      <c r="K14" s="38">
        <f t="shared" ref="K14:K24" si="1">SUM(G14:J14)</f>
        <v>-12342.468040000003</v>
      </c>
      <c r="L14" s="38">
        <f t="shared" ref="L14:L24" si="2">+F14+K14</f>
        <v>332967.11196000001</v>
      </c>
    </row>
    <row r="15" spans="1:12" x14ac:dyDescent="0.2">
      <c r="B15" s="34">
        <v>3</v>
      </c>
      <c r="D15" s="35">
        <v>19701464.420000002</v>
      </c>
      <c r="E15" s="36">
        <v>0</v>
      </c>
      <c r="F15" s="37">
        <f t="shared" si="0"/>
        <v>19701464.420000002</v>
      </c>
      <c r="G15" s="36">
        <v>0</v>
      </c>
      <c r="H15" s="36">
        <v>65102</v>
      </c>
      <c r="I15" s="36">
        <v>-64013.430136000003</v>
      </c>
      <c r="J15" s="36">
        <v>-762489.89999999991</v>
      </c>
      <c r="K15" s="38">
        <f t="shared" si="1"/>
        <v>-761401.33013599995</v>
      </c>
      <c r="L15" s="38">
        <f t="shared" si="2"/>
        <v>18940063.089864001</v>
      </c>
    </row>
    <row r="16" spans="1:12" x14ac:dyDescent="0.2">
      <c r="B16" s="34">
        <v>135</v>
      </c>
      <c r="C16" s="41"/>
      <c r="D16" s="35">
        <v>5854410.0999999996</v>
      </c>
      <c r="E16" s="36">
        <v>0</v>
      </c>
      <c r="F16" s="37">
        <f t="shared" si="0"/>
        <v>5854410.0999999996</v>
      </c>
      <c r="G16" s="36">
        <v>0</v>
      </c>
      <c r="H16" s="36">
        <v>19346</v>
      </c>
      <c r="I16" s="36">
        <v>-18661.024532905314</v>
      </c>
      <c r="J16" s="36">
        <v>-223100.20513084531</v>
      </c>
      <c r="K16" s="38">
        <f t="shared" si="1"/>
        <v>-222415.22966375062</v>
      </c>
      <c r="L16" s="38">
        <f t="shared" si="2"/>
        <v>5631994.8703362495</v>
      </c>
    </row>
    <row r="17" spans="1:12" x14ac:dyDescent="0.2">
      <c r="B17" s="34">
        <v>6</v>
      </c>
      <c r="C17" s="41"/>
      <c r="D17" s="35">
        <v>8244375.5</v>
      </c>
      <c r="E17" s="36">
        <v>0</v>
      </c>
      <c r="F17" s="37">
        <f t="shared" si="0"/>
        <v>8244375.5</v>
      </c>
      <c r="G17" s="36">
        <v>0</v>
      </c>
      <c r="H17" s="36">
        <v>27243</v>
      </c>
      <c r="I17" s="36">
        <v>-26926.806745130012</v>
      </c>
      <c r="J17" s="36">
        <v>-88194.758695423909</v>
      </c>
      <c r="K17" s="38">
        <f t="shared" si="1"/>
        <v>-87878.565440553924</v>
      </c>
      <c r="L17" s="38">
        <f t="shared" si="2"/>
        <v>8156496.9345594458</v>
      </c>
    </row>
    <row r="18" spans="1:12" x14ac:dyDescent="0.2">
      <c r="B18" s="34" t="s">
        <v>22</v>
      </c>
      <c r="C18" s="41"/>
      <c r="D18" s="35">
        <v>138228.75</v>
      </c>
      <c r="E18" s="36">
        <v>0</v>
      </c>
      <c r="F18" s="37">
        <f t="shared" si="0"/>
        <v>138228.75</v>
      </c>
      <c r="G18" s="36">
        <v>0</v>
      </c>
      <c r="H18" s="36">
        <v>457</v>
      </c>
      <c r="I18" s="36">
        <v>-451.46643767874116</v>
      </c>
      <c r="J18" s="36">
        <v>-1478.711304576078</v>
      </c>
      <c r="K18" s="38">
        <f t="shared" si="1"/>
        <v>-1473.1777422548191</v>
      </c>
      <c r="L18" s="38">
        <f t="shared" si="2"/>
        <v>136755.57225774517</v>
      </c>
    </row>
    <row r="19" spans="1:12" x14ac:dyDescent="0.2">
      <c r="A19" s="42"/>
      <c r="B19" s="43" t="s">
        <v>23</v>
      </c>
      <c r="C19" s="41"/>
      <c r="D19" s="35">
        <v>834817.96</v>
      </c>
      <c r="E19" s="36">
        <v>0</v>
      </c>
      <c r="F19" s="37">
        <f t="shared" si="0"/>
        <v>834817.96</v>
      </c>
      <c r="G19" s="36">
        <v>0</v>
      </c>
      <c r="H19" s="36">
        <v>2759</v>
      </c>
      <c r="I19" s="36">
        <v>-2730.819811512064</v>
      </c>
      <c r="J19" s="36">
        <v>0</v>
      </c>
      <c r="K19" s="38">
        <f t="shared" si="1"/>
        <v>28.180188487935993</v>
      </c>
      <c r="L19" s="38">
        <f t="shared" si="2"/>
        <v>834846.14018848795</v>
      </c>
    </row>
    <row r="20" spans="1:12" x14ac:dyDescent="0.2">
      <c r="A20" s="42"/>
      <c r="B20" s="43" t="s">
        <v>24</v>
      </c>
      <c r="C20" s="41"/>
      <c r="D20" s="35">
        <v>4214.33</v>
      </c>
      <c r="E20" s="36">
        <v>0</v>
      </c>
      <c r="F20" s="37">
        <f t="shared" si="0"/>
        <v>4214.33</v>
      </c>
      <c r="G20" s="36">
        <v>0</v>
      </c>
      <c r="H20" s="36">
        <v>14</v>
      </c>
      <c r="I20" s="36">
        <v>-11.41674439015272</v>
      </c>
      <c r="J20" s="36">
        <v>0</v>
      </c>
      <c r="K20" s="38">
        <f t="shared" si="1"/>
        <v>2.5832556098472796</v>
      </c>
      <c r="L20" s="38">
        <f t="shared" si="2"/>
        <v>4216.9132556098475</v>
      </c>
    </row>
    <row r="21" spans="1:12" x14ac:dyDescent="0.2">
      <c r="B21" s="34">
        <v>7</v>
      </c>
      <c r="C21" s="41"/>
      <c r="D21" s="35">
        <v>739388.01</v>
      </c>
      <c r="E21" s="36">
        <v>0</v>
      </c>
      <c r="F21" s="37">
        <f t="shared" si="0"/>
        <v>739388.01</v>
      </c>
      <c r="G21" s="36">
        <v>0</v>
      </c>
      <c r="H21" s="36">
        <v>2443</v>
      </c>
      <c r="I21" s="36">
        <v>-2507.9310607474031</v>
      </c>
      <c r="J21" s="36">
        <v>0</v>
      </c>
      <c r="K21" s="38">
        <f t="shared" si="1"/>
        <v>-64.93106074740308</v>
      </c>
      <c r="L21" s="38">
        <f t="shared" si="2"/>
        <v>739323.07893925265</v>
      </c>
    </row>
    <row r="22" spans="1:12" x14ac:dyDescent="0.2">
      <c r="B22" s="34">
        <v>23</v>
      </c>
      <c r="C22" s="41"/>
      <c r="D22" s="35">
        <v>10631950.27</v>
      </c>
      <c r="E22" s="36">
        <v>0</v>
      </c>
      <c r="F22" s="37">
        <f t="shared" si="0"/>
        <v>10631950.27</v>
      </c>
      <c r="G22" s="36">
        <v>0</v>
      </c>
      <c r="H22" s="36">
        <v>35133</v>
      </c>
      <c r="I22" s="36">
        <v>-34581.082414190045</v>
      </c>
      <c r="J22" s="36">
        <v>-212447.25564767659</v>
      </c>
      <c r="K22" s="38">
        <f t="shared" si="1"/>
        <v>-211895.33806186664</v>
      </c>
      <c r="L22" s="38">
        <f t="shared" si="2"/>
        <v>10420054.931938132</v>
      </c>
    </row>
    <row r="23" spans="1:12" x14ac:dyDescent="0.2">
      <c r="B23" s="34" t="s">
        <v>25</v>
      </c>
      <c r="D23" s="35">
        <v>70337.210000000006</v>
      </c>
      <c r="E23" s="36">
        <v>0</v>
      </c>
      <c r="F23" s="37">
        <f t="shared" si="0"/>
        <v>70337.210000000006</v>
      </c>
      <c r="G23" s="36">
        <v>0</v>
      </c>
      <c r="H23" s="36">
        <v>232</v>
      </c>
      <c r="I23" s="36">
        <v>-228.77616937858306</v>
      </c>
      <c r="J23" s="36">
        <v>-333.6043523234257</v>
      </c>
      <c r="K23" s="38">
        <f t="shared" si="1"/>
        <v>-330.38052170200876</v>
      </c>
      <c r="L23" s="38">
        <f t="shared" si="2"/>
        <v>70006.829478297994</v>
      </c>
    </row>
    <row r="24" spans="1:12" x14ac:dyDescent="0.2">
      <c r="B24" s="44" t="s">
        <v>26</v>
      </c>
      <c r="C24" s="45"/>
      <c r="D24" s="46">
        <v>110.45</v>
      </c>
      <c r="E24" s="47">
        <v>0</v>
      </c>
      <c r="F24" s="48">
        <f t="shared" si="0"/>
        <v>110.45</v>
      </c>
      <c r="G24" s="47">
        <v>0</v>
      </c>
      <c r="H24" s="47">
        <v>0</v>
      </c>
      <c r="I24" s="47">
        <v>0</v>
      </c>
      <c r="J24" s="47">
        <v>0</v>
      </c>
      <c r="K24" s="49">
        <f t="shared" si="1"/>
        <v>0</v>
      </c>
      <c r="L24" s="49">
        <f t="shared" si="2"/>
        <v>110.45</v>
      </c>
    </row>
    <row r="25" spans="1:12" s="52" customFormat="1" x14ac:dyDescent="0.2">
      <c r="B25" s="22" t="s">
        <v>27</v>
      </c>
      <c r="C25" s="53"/>
      <c r="D25" s="54">
        <f>SUM(D13:D24)</f>
        <v>763819924.68000019</v>
      </c>
      <c r="E25" s="55">
        <f t="shared" ref="E25:L25" si="3">SUM(E13:E24)</f>
        <v>0</v>
      </c>
      <c r="F25" s="56">
        <f t="shared" si="3"/>
        <v>763819924.68000019</v>
      </c>
      <c r="G25" s="55">
        <f t="shared" si="3"/>
        <v>0</v>
      </c>
      <c r="H25" s="55">
        <f t="shared" si="3"/>
        <v>2524000</v>
      </c>
      <c r="I25" s="55">
        <f t="shared" si="3"/>
        <v>-2437496.2915030262</v>
      </c>
      <c r="J25" s="55">
        <f t="shared" si="3"/>
        <v>-28633614.939999998</v>
      </c>
      <c r="K25" s="57">
        <f t="shared" si="3"/>
        <v>-28547111.231503025</v>
      </c>
      <c r="L25" s="57">
        <f t="shared" si="3"/>
        <v>735272813.44849706</v>
      </c>
    </row>
    <row r="26" spans="1:12" x14ac:dyDescent="0.2">
      <c r="B26" s="58"/>
      <c r="D26" s="35"/>
      <c r="E26" s="36"/>
      <c r="F26" s="37"/>
      <c r="G26" s="36"/>
      <c r="H26" s="36"/>
      <c r="I26" s="36"/>
      <c r="J26" s="36"/>
      <c r="K26" s="38"/>
      <c r="L26" s="38"/>
    </row>
    <row r="27" spans="1:12" x14ac:dyDescent="0.2">
      <c r="B27" s="6" t="s">
        <v>28</v>
      </c>
      <c r="D27" s="35">
        <v>13865997.380000001</v>
      </c>
      <c r="E27" s="36">
        <v>0</v>
      </c>
      <c r="F27" s="37">
        <f t="shared" ref="F27:F32" si="4">SUM(D27:E27)</f>
        <v>13865997.380000001</v>
      </c>
      <c r="G27" s="36">
        <v>-13865997.380000001</v>
      </c>
      <c r="H27" s="36">
        <v>0</v>
      </c>
      <c r="I27" s="36">
        <v>0</v>
      </c>
      <c r="J27" s="36">
        <v>0</v>
      </c>
      <c r="K27" s="38">
        <f t="shared" ref="K27:K32" si="5">SUM(G27:J27)</f>
        <v>-13865997.380000001</v>
      </c>
      <c r="L27" s="38">
        <f t="shared" ref="L27:L32" si="6">+F27+K27</f>
        <v>0</v>
      </c>
    </row>
    <row r="28" spans="1:12" x14ac:dyDescent="0.2">
      <c r="B28" s="6" t="s">
        <v>29</v>
      </c>
      <c r="D28" s="35">
        <v>-5451074.7699999996</v>
      </c>
      <c r="E28" s="36">
        <v>0</v>
      </c>
      <c r="F28" s="37">
        <f t="shared" si="4"/>
        <v>-5451074.7699999996</v>
      </c>
      <c r="G28" s="36">
        <v>5451074.7699999996</v>
      </c>
      <c r="H28" s="36">
        <v>0</v>
      </c>
      <c r="I28" s="36">
        <v>0</v>
      </c>
      <c r="J28" s="36">
        <v>0</v>
      </c>
      <c r="K28" s="38">
        <f t="shared" si="5"/>
        <v>5451074.7699999996</v>
      </c>
      <c r="L28" s="38">
        <f t="shared" si="6"/>
        <v>0</v>
      </c>
    </row>
    <row r="29" spans="1:12" x14ac:dyDescent="0.2">
      <c r="B29" s="6" t="s">
        <v>30</v>
      </c>
      <c r="D29" s="35">
        <v>1883728.75</v>
      </c>
      <c r="E29" s="36">
        <f>-D29</f>
        <v>-1883728.75</v>
      </c>
      <c r="F29" s="37">
        <f t="shared" si="4"/>
        <v>0</v>
      </c>
      <c r="G29" s="36">
        <f>-1883728.75+1883728.75</f>
        <v>0</v>
      </c>
      <c r="H29" s="36">
        <v>0</v>
      </c>
      <c r="I29" s="36">
        <v>0</v>
      </c>
      <c r="J29" s="36">
        <v>0</v>
      </c>
      <c r="K29" s="38">
        <f t="shared" si="5"/>
        <v>0</v>
      </c>
      <c r="L29" s="38">
        <f t="shared" si="6"/>
        <v>0</v>
      </c>
    </row>
    <row r="30" spans="1:12" x14ac:dyDescent="0.2">
      <c r="B30" s="6" t="s">
        <v>31</v>
      </c>
      <c r="D30" s="35">
        <v>29451444.280000001</v>
      </c>
      <c r="E30" s="36">
        <f>-D30</f>
        <v>-29451444.280000001</v>
      </c>
      <c r="F30" s="37">
        <f t="shared" si="4"/>
        <v>0</v>
      </c>
      <c r="G30" s="36">
        <f>-29451444.28+29451444.28</f>
        <v>0</v>
      </c>
      <c r="H30" s="36">
        <v>0</v>
      </c>
      <c r="I30" s="36">
        <v>0</v>
      </c>
      <c r="J30" s="36">
        <v>0</v>
      </c>
      <c r="K30" s="38">
        <f t="shared" si="5"/>
        <v>0</v>
      </c>
      <c r="L30" s="38">
        <f t="shared" si="6"/>
        <v>0</v>
      </c>
    </row>
    <row r="31" spans="1:12" x14ac:dyDescent="0.2">
      <c r="B31" s="59" t="s">
        <v>32</v>
      </c>
      <c r="D31" s="35">
        <v>702352.77</v>
      </c>
      <c r="E31" s="36">
        <f>-D31-4.21999999997206</f>
        <v>-702356.99</v>
      </c>
      <c r="F31" s="37">
        <f t="shared" si="4"/>
        <v>-4.2199999999720603</v>
      </c>
      <c r="G31" s="36">
        <f>-702352.77+702356.99</f>
        <v>4.2199999999720603</v>
      </c>
      <c r="H31" s="36">
        <v>0</v>
      </c>
      <c r="I31" s="36">
        <v>0</v>
      </c>
      <c r="J31" s="36">
        <v>0</v>
      </c>
      <c r="K31" s="38">
        <f t="shared" si="5"/>
        <v>4.2199999999720603</v>
      </c>
      <c r="L31" s="38">
        <f t="shared" si="6"/>
        <v>0</v>
      </c>
    </row>
    <row r="32" spans="1:12" x14ac:dyDescent="0.2">
      <c r="B32" s="44" t="s">
        <v>33</v>
      </c>
      <c r="C32" s="45"/>
      <c r="D32" s="46">
        <v>442310.05</v>
      </c>
      <c r="E32" s="47">
        <f>-D32</f>
        <v>-442310.05</v>
      </c>
      <c r="F32" s="48">
        <f t="shared" si="4"/>
        <v>0</v>
      </c>
      <c r="G32" s="47">
        <f>-442310.05+442310.05</f>
        <v>0</v>
      </c>
      <c r="H32" s="47">
        <v>0</v>
      </c>
      <c r="I32" s="47">
        <v>0</v>
      </c>
      <c r="J32" s="47">
        <v>0</v>
      </c>
      <c r="K32" s="49">
        <f t="shared" si="5"/>
        <v>0</v>
      </c>
      <c r="L32" s="49">
        <f t="shared" si="6"/>
        <v>0</v>
      </c>
    </row>
    <row r="33" spans="1:12" s="52" customFormat="1" x14ac:dyDescent="0.2">
      <c r="B33" s="22" t="s">
        <v>27</v>
      </c>
      <c r="C33" s="53"/>
      <c r="D33" s="54">
        <f>SUM(D27:D32)</f>
        <v>40894758.460000001</v>
      </c>
      <c r="E33" s="55">
        <f t="shared" ref="E33:L33" si="7">SUM(E27:E32)</f>
        <v>-32479840.07</v>
      </c>
      <c r="F33" s="56">
        <f t="shared" si="7"/>
        <v>8414918.3900000006</v>
      </c>
      <c r="G33" s="55">
        <f t="shared" si="7"/>
        <v>-8414918.3900000006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7">
        <f t="shared" si="7"/>
        <v>-8414918.3900000006</v>
      </c>
      <c r="L33" s="57">
        <f t="shared" si="7"/>
        <v>0</v>
      </c>
    </row>
    <row r="34" spans="1:12" x14ac:dyDescent="0.2">
      <c r="B34" s="58"/>
      <c r="D34" s="35"/>
      <c r="E34" s="36"/>
      <c r="F34" s="37"/>
      <c r="G34" s="36"/>
      <c r="H34" s="36"/>
      <c r="I34" s="36"/>
      <c r="J34" s="36"/>
      <c r="K34" s="38"/>
      <c r="L34" s="38"/>
    </row>
    <row r="35" spans="1:12" x14ac:dyDescent="0.2">
      <c r="B35" s="58" t="s">
        <v>9</v>
      </c>
      <c r="D35" s="35">
        <v>2524000</v>
      </c>
      <c r="E35" s="36">
        <v>0</v>
      </c>
      <c r="F35" s="37">
        <f t="shared" ref="F35:F36" si="8">SUM(D35:E35)</f>
        <v>2524000</v>
      </c>
      <c r="G35" s="36">
        <v>0</v>
      </c>
      <c r="H35" s="36">
        <v>-2524000</v>
      </c>
      <c r="I35" s="36">
        <v>0</v>
      </c>
      <c r="J35" s="36">
        <v>0</v>
      </c>
      <c r="K35" s="38">
        <f t="shared" ref="K35:K36" si="9">SUM(G35:J35)</f>
        <v>-2524000</v>
      </c>
      <c r="L35" s="38">
        <f t="shared" ref="L35:L36" si="10">+F35+K35</f>
        <v>0</v>
      </c>
    </row>
    <row r="36" spans="1:12" x14ac:dyDescent="0.2">
      <c r="B36" s="60" t="s">
        <v>34</v>
      </c>
      <c r="C36" s="45"/>
      <c r="D36" s="46">
        <v>29914.5</v>
      </c>
      <c r="E36" s="47">
        <v>0</v>
      </c>
      <c r="F36" s="48">
        <f t="shared" si="8"/>
        <v>29914.5</v>
      </c>
      <c r="G36" s="47">
        <v>0</v>
      </c>
      <c r="H36" s="47">
        <v>0</v>
      </c>
      <c r="I36" s="47">
        <v>0</v>
      </c>
      <c r="J36" s="47">
        <v>0</v>
      </c>
      <c r="K36" s="49">
        <f t="shared" si="9"/>
        <v>0</v>
      </c>
      <c r="L36" s="49">
        <f t="shared" si="10"/>
        <v>29914.5</v>
      </c>
    </row>
    <row r="37" spans="1:12" x14ac:dyDescent="0.2">
      <c r="B37" s="28" t="s">
        <v>12</v>
      </c>
      <c r="C37" s="22"/>
      <c r="D37" s="54">
        <f>+D25+D33+SUM(D35:D36)</f>
        <v>807268597.64000022</v>
      </c>
      <c r="E37" s="55">
        <f t="shared" ref="E37:L37" si="11">+E25+E33+SUM(E35:E36)</f>
        <v>-32479840.07</v>
      </c>
      <c r="F37" s="56">
        <f t="shared" si="11"/>
        <v>774788757.57000017</v>
      </c>
      <c r="G37" s="55">
        <f t="shared" si="11"/>
        <v>-8414918.3900000006</v>
      </c>
      <c r="H37" s="55">
        <f t="shared" si="11"/>
        <v>0</v>
      </c>
      <c r="I37" s="55">
        <f t="shared" si="11"/>
        <v>-2437496.2915030262</v>
      </c>
      <c r="J37" s="55">
        <f t="shared" si="11"/>
        <v>-28633614.939999998</v>
      </c>
      <c r="K37" s="61">
        <f t="shared" si="11"/>
        <v>-39486029.621503025</v>
      </c>
      <c r="L37" s="57">
        <f t="shared" si="11"/>
        <v>735302727.94849706</v>
      </c>
    </row>
    <row r="38" spans="1:12" x14ac:dyDescent="0.2">
      <c r="B38" s="58"/>
      <c r="D38" s="35"/>
      <c r="E38" s="36"/>
      <c r="F38" s="37"/>
      <c r="G38" s="36"/>
      <c r="H38" s="36"/>
      <c r="I38" s="36"/>
      <c r="J38" s="36"/>
      <c r="K38" s="38"/>
      <c r="L38" s="38"/>
    </row>
    <row r="39" spans="1:12" x14ac:dyDescent="0.2">
      <c r="A39" s="22" t="s">
        <v>35</v>
      </c>
      <c r="B39" s="28"/>
      <c r="D39" s="35"/>
      <c r="E39" s="36"/>
      <c r="F39" s="37"/>
      <c r="G39" s="36"/>
      <c r="H39" s="36"/>
      <c r="I39" s="36"/>
      <c r="J39" s="36"/>
      <c r="K39" s="38"/>
      <c r="L39" s="38"/>
    </row>
    <row r="40" spans="1:12" x14ac:dyDescent="0.2">
      <c r="B40" s="34">
        <v>6</v>
      </c>
      <c r="D40" s="35">
        <v>424671661.68000001</v>
      </c>
      <c r="E40" s="36">
        <v>0</v>
      </c>
      <c r="F40" s="37">
        <f t="shared" ref="F40:F55" si="12">SUM(D40:E40)</f>
        <v>424671661.68000001</v>
      </c>
      <c r="G40" s="36">
        <v>0</v>
      </c>
      <c r="H40" s="36">
        <v>-3082783</v>
      </c>
      <c r="I40" s="36">
        <v>-1387012.4867784826</v>
      </c>
      <c r="J40" s="36">
        <v>-2280036.7268235032</v>
      </c>
      <c r="K40" s="38">
        <f t="shared" ref="K40:K55" si="13">SUM(G40:J40)</f>
        <v>-6749832.2136019859</v>
      </c>
      <c r="L40" s="38">
        <f t="shared" ref="L40:L55" si="14">+F40+K40</f>
        <v>417921829.466398</v>
      </c>
    </row>
    <row r="41" spans="1:12" x14ac:dyDescent="0.2">
      <c r="B41" s="34" t="s">
        <v>22</v>
      </c>
      <c r="D41" s="35">
        <v>8370002.6600000001</v>
      </c>
      <c r="E41" s="36">
        <v>0</v>
      </c>
      <c r="F41" s="37">
        <f t="shared" si="12"/>
        <v>8370002.6600000001</v>
      </c>
      <c r="G41" s="36">
        <v>0</v>
      </c>
      <c r="H41" s="36">
        <v>-60760</v>
      </c>
      <c r="I41" s="36">
        <v>-27337.115356044149</v>
      </c>
      <c r="J41" s="36">
        <v>-44938.043176496867</v>
      </c>
      <c r="K41" s="38">
        <f t="shared" si="13"/>
        <v>-133035.15853254101</v>
      </c>
      <c r="L41" s="38">
        <f t="shared" si="14"/>
        <v>8236967.5014674589</v>
      </c>
    </row>
    <row r="42" spans="1:12" x14ac:dyDescent="0.2">
      <c r="B42" s="34" t="s">
        <v>23</v>
      </c>
      <c r="D42" s="35">
        <v>31959170.060000002</v>
      </c>
      <c r="E42" s="36">
        <v>0</v>
      </c>
      <c r="F42" s="37">
        <f t="shared" si="12"/>
        <v>31959170.060000002</v>
      </c>
      <c r="G42" s="36">
        <v>0</v>
      </c>
      <c r="H42" s="36">
        <v>-231998</v>
      </c>
      <c r="I42" s="36">
        <v>-104543.43215056276</v>
      </c>
      <c r="J42" s="36">
        <v>-218006.47651732163</v>
      </c>
      <c r="K42" s="38">
        <f t="shared" si="13"/>
        <v>-554547.90866788442</v>
      </c>
      <c r="L42" s="38">
        <f t="shared" si="14"/>
        <v>31404622.151332118</v>
      </c>
    </row>
    <row r="43" spans="1:12" x14ac:dyDescent="0.2">
      <c r="B43" s="34" t="s">
        <v>36</v>
      </c>
      <c r="D43" s="35">
        <v>517204.73</v>
      </c>
      <c r="E43" s="36">
        <v>0</v>
      </c>
      <c r="F43" s="37">
        <f t="shared" si="12"/>
        <v>517204.73</v>
      </c>
      <c r="G43" s="36">
        <v>0</v>
      </c>
      <c r="H43" s="36">
        <v>-3754</v>
      </c>
      <c r="I43" s="36">
        <v>-1691.8573760580666</v>
      </c>
      <c r="J43" s="36">
        <v>-3528.0634826783498</v>
      </c>
      <c r="K43" s="38">
        <f t="shared" si="13"/>
        <v>-8973.9208587364155</v>
      </c>
      <c r="L43" s="38">
        <f t="shared" si="14"/>
        <v>508230.80914126354</v>
      </c>
    </row>
    <row r="44" spans="1:12" x14ac:dyDescent="0.2">
      <c r="B44" s="62" t="s">
        <v>24</v>
      </c>
      <c r="D44" s="35">
        <v>524597.91</v>
      </c>
      <c r="E44" s="36">
        <v>0</v>
      </c>
      <c r="F44" s="37">
        <f t="shared" si="12"/>
        <v>524597.91</v>
      </c>
      <c r="G44" s="36">
        <v>0</v>
      </c>
      <c r="H44" s="36">
        <v>-3808</v>
      </c>
      <c r="I44" s="36">
        <v>-1421.1512259548592</v>
      </c>
      <c r="J44" s="36">
        <v>-2287.5</v>
      </c>
      <c r="K44" s="38">
        <f t="shared" si="13"/>
        <v>-7516.651225954859</v>
      </c>
      <c r="L44" s="38">
        <f t="shared" si="14"/>
        <v>517081.25877404516</v>
      </c>
    </row>
    <row r="45" spans="1:12" x14ac:dyDescent="0.2">
      <c r="B45" s="34">
        <v>7</v>
      </c>
      <c r="D45" s="35">
        <v>1828696.11</v>
      </c>
      <c r="E45" s="36">
        <v>0</v>
      </c>
      <c r="F45" s="37">
        <f t="shared" si="12"/>
        <v>1828696.11</v>
      </c>
      <c r="G45" s="36">
        <v>0</v>
      </c>
      <c r="H45" s="36">
        <v>-13275</v>
      </c>
      <c r="I45" s="36">
        <v>-6202.7564863229927</v>
      </c>
      <c r="J45" s="36">
        <v>0</v>
      </c>
      <c r="K45" s="38">
        <f t="shared" si="13"/>
        <v>-19477.756486322993</v>
      </c>
      <c r="L45" s="38">
        <f t="shared" si="14"/>
        <v>1809218.3535136771</v>
      </c>
    </row>
    <row r="46" spans="1:12" x14ac:dyDescent="0.2">
      <c r="B46" s="62">
        <v>8</v>
      </c>
      <c r="D46" s="35">
        <v>69341705.049999997</v>
      </c>
      <c r="E46" s="36">
        <v>0</v>
      </c>
      <c r="F46" s="37">
        <f t="shared" si="12"/>
        <v>69341705.049999997</v>
      </c>
      <c r="G46" s="36">
        <v>0</v>
      </c>
      <c r="H46" s="36">
        <v>-503366</v>
      </c>
      <c r="I46" s="36">
        <v>-226844.42464118279</v>
      </c>
      <c r="J46" s="36">
        <v>-411822.62563874712</v>
      </c>
      <c r="K46" s="38">
        <f t="shared" si="13"/>
        <v>-1142033.0502799298</v>
      </c>
      <c r="L46" s="38">
        <f t="shared" si="14"/>
        <v>68199671.999720067</v>
      </c>
    </row>
    <row r="47" spans="1:12" x14ac:dyDescent="0.2">
      <c r="B47" s="62" t="s">
        <v>37</v>
      </c>
      <c r="D47" s="35">
        <v>5584196.6699999999</v>
      </c>
      <c r="E47" s="36">
        <v>0</v>
      </c>
      <c r="F47" s="37">
        <f t="shared" si="12"/>
        <v>5584196.6699999999</v>
      </c>
      <c r="G47" s="36">
        <v>0</v>
      </c>
      <c r="H47" s="36">
        <v>-40537</v>
      </c>
      <c r="I47" s="36">
        <v>-18268.138629933488</v>
      </c>
      <c r="J47" s="36">
        <v>-33164.724361252913</v>
      </c>
      <c r="K47" s="38">
        <f t="shared" si="13"/>
        <v>-91969.862991186397</v>
      </c>
      <c r="L47" s="38">
        <f t="shared" si="14"/>
        <v>5492226.8070088131</v>
      </c>
    </row>
    <row r="48" spans="1:12" x14ac:dyDescent="0.2">
      <c r="B48" s="62">
        <v>9</v>
      </c>
      <c r="D48" s="35">
        <v>38823800.329999998</v>
      </c>
      <c r="E48" s="36">
        <v>0</v>
      </c>
      <c r="F48" s="37">
        <f t="shared" si="12"/>
        <v>38823800.329999998</v>
      </c>
      <c r="G48" s="36">
        <v>0</v>
      </c>
      <c r="H48" s="36">
        <v>-281830</v>
      </c>
      <c r="I48" s="36">
        <v>-119976.07784610796</v>
      </c>
      <c r="J48" s="36">
        <v>0</v>
      </c>
      <c r="K48" s="38">
        <f t="shared" si="13"/>
        <v>-401806.07784610795</v>
      </c>
      <c r="L48" s="38">
        <f t="shared" si="14"/>
        <v>38421994.252153888</v>
      </c>
    </row>
    <row r="49" spans="2:12" x14ac:dyDescent="0.2">
      <c r="B49" s="62" t="s">
        <v>38</v>
      </c>
      <c r="D49" s="35">
        <v>1501396.72</v>
      </c>
      <c r="E49" s="36">
        <v>0</v>
      </c>
      <c r="F49" s="37">
        <f t="shared" si="12"/>
        <v>1501396.72</v>
      </c>
      <c r="G49" s="36">
        <v>0</v>
      </c>
      <c r="H49" s="36">
        <v>-10899</v>
      </c>
      <c r="I49" s="36">
        <v>-4641.6336860386946</v>
      </c>
      <c r="J49" s="36">
        <v>0</v>
      </c>
      <c r="K49" s="38">
        <f t="shared" si="13"/>
        <v>-15540.633686038695</v>
      </c>
      <c r="L49" s="38">
        <f t="shared" si="14"/>
        <v>1485856.0863139613</v>
      </c>
    </row>
    <row r="50" spans="2:12" x14ac:dyDescent="0.2">
      <c r="B50" s="62" t="s">
        <v>39</v>
      </c>
      <c r="D50" s="35">
        <v>1179269.78</v>
      </c>
      <c r="E50" s="36">
        <v>0</v>
      </c>
      <c r="F50" s="37">
        <f t="shared" si="12"/>
        <v>1179269.78</v>
      </c>
      <c r="G50" s="36">
        <v>0</v>
      </c>
      <c r="H50" s="36">
        <v>-8561</v>
      </c>
      <c r="I50" s="36">
        <v>-4052.1220542935566</v>
      </c>
      <c r="J50" s="36">
        <v>0</v>
      </c>
      <c r="K50" s="38">
        <f t="shared" si="13"/>
        <v>-12613.122054293557</v>
      </c>
      <c r="L50" s="38">
        <f t="shared" si="14"/>
        <v>1166656.6579457065</v>
      </c>
    </row>
    <row r="51" spans="2:12" x14ac:dyDescent="0.2">
      <c r="B51" s="62" t="s">
        <v>40</v>
      </c>
      <c r="D51" s="35">
        <v>312544.51</v>
      </c>
      <c r="E51" s="36">
        <v>0</v>
      </c>
      <c r="F51" s="37">
        <f t="shared" si="12"/>
        <v>312544.51</v>
      </c>
      <c r="G51" s="36">
        <v>0</v>
      </c>
      <c r="H51" s="36">
        <v>-2269</v>
      </c>
      <c r="I51" s="36">
        <v>-1072.3588489616257</v>
      </c>
      <c r="J51" s="36">
        <v>0</v>
      </c>
      <c r="K51" s="38">
        <f t="shared" si="13"/>
        <v>-3341.3588489616259</v>
      </c>
      <c r="L51" s="38">
        <f t="shared" si="14"/>
        <v>309203.15115103836</v>
      </c>
    </row>
    <row r="52" spans="2:12" x14ac:dyDescent="0.2">
      <c r="B52" s="62">
        <v>23</v>
      </c>
      <c r="D52" s="35">
        <v>122160875.90000001</v>
      </c>
      <c r="E52" s="36">
        <v>0</v>
      </c>
      <c r="F52" s="37">
        <f t="shared" si="12"/>
        <v>122160875.90000001</v>
      </c>
      <c r="G52" s="36">
        <v>0</v>
      </c>
      <c r="H52" s="36">
        <v>-886792</v>
      </c>
      <c r="I52" s="36">
        <v>-397335.88006027631</v>
      </c>
      <c r="J52" s="36">
        <v>-1288442.4264416571</v>
      </c>
      <c r="K52" s="38">
        <f t="shared" si="13"/>
        <v>-2572570.3065019334</v>
      </c>
      <c r="L52" s="38">
        <f t="shared" si="14"/>
        <v>119588305.59349807</v>
      </c>
    </row>
    <row r="53" spans="2:12" x14ac:dyDescent="0.2">
      <c r="B53" s="62" t="s">
        <v>25</v>
      </c>
      <c r="D53" s="35">
        <v>562759.06000000006</v>
      </c>
      <c r="E53" s="36">
        <v>0</v>
      </c>
      <c r="F53" s="37">
        <f t="shared" si="12"/>
        <v>562759.06000000006</v>
      </c>
      <c r="G53" s="36">
        <v>0</v>
      </c>
      <c r="H53" s="36">
        <v>-4085</v>
      </c>
      <c r="I53" s="36">
        <v>-1830.4089973129755</v>
      </c>
      <c r="J53" s="36">
        <v>-5935.4735583427828</v>
      </c>
      <c r="K53" s="38">
        <f t="shared" si="13"/>
        <v>-11850.882555655759</v>
      </c>
      <c r="L53" s="38">
        <f t="shared" si="14"/>
        <v>550908.17744434427</v>
      </c>
    </row>
    <row r="54" spans="2:12" x14ac:dyDescent="0.2">
      <c r="B54" s="62">
        <v>31</v>
      </c>
      <c r="D54" s="35">
        <v>5411008.2599999998</v>
      </c>
      <c r="E54" s="36">
        <v>0</v>
      </c>
      <c r="F54" s="37">
        <f t="shared" si="12"/>
        <v>5411008.2599999998</v>
      </c>
      <c r="G54" s="36">
        <v>0</v>
      </c>
      <c r="H54" s="36">
        <v>-39280</v>
      </c>
      <c r="I54" s="36">
        <v>-13701.27829743576</v>
      </c>
      <c r="J54" s="36">
        <v>0</v>
      </c>
      <c r="K54" s="38">
        <f t="shared" si="13"/>
        <v>-52981.278297435761</v>
      </c>
      <c r="L54" s="38">
        <f t="shared" si="14"/>
        <v>5358026.9817025643</v>
      </c>
    </row>
    <row r="55" spans="2:12" x14ac:dyDescent="0.2">
      <c r="B55" s="44" t="s">
        <v>26</v>
      </c>
      <c r="C55" s="45"/>
      <c r="D55" s="46">
        <v>452.39</v>
      </c>
      <c r="E55" s="47">
        <v>0</v>
      </c>
      <c r="F55" s="48">
        <f t="shared" si="12"/>
        <v>452.39</v>
      </c>
      <c r="G55" s="47">
        <v>0</v>
      </c>
      <c r="H55" s="47">
        <v>-3</v>
      </c>
      <c r="I55" s="47">
        <v>0</v>
      </c>
      <c r="J55" s="47">
        <v>0</v>
      </c>
      <c r="K55" s="49">
        <f t="shared" si="13"/>
        <v>-3</v>
      </c>
      <c r="L55" s="49">
        <f t="shared" si="14"/>
        <v>449.39</v>
      </c>
    </row>
    <row r="56" spans="2:12" s="52" customFormat="1" x14ac:dyDescent="0.2">
      <c r="B56" s="22" t="s">
        <v>27</v>
      </c>
      <c r="C56" s="53"/>
      <c r="D56" s="54">
        <f>SUM(D40:D55)</f>
        <v>712749341.81999993</v>
      </c>
      <c r="E56" s="55">
        <f t="shared" ref="E56:L56" si="15">SUM(E40:E55)</f>
        <v>0</v>
      </c>
      <c r="F56" s="56">
        <f t="shared" si="15"/>
        <v>712749341.81999993</v>
      </c>
      <c r="G56" s="55">
        <f t="shared" si="15"/>
        <v>0</v>
      </c>
      <c r="H56" s="55">
        <f t="shared" si="15"/>
        <v>-5174000</v>
      </c>
      <c r="I56" s="55">
        <f t="shared" si="15"/>
        <v>-2315931.1224349691</v>
      </c>
      <c r="J56" s="55">
        <f t="shared" si="15"/>
        <v>-4288162.0600000005</v>
      </c>
      <c r="K56" s="57">
        <f t="shared" si="15"/>
        <v>-11778093.182434969</v>
      </c>
      <c r="L56" s="57">
        <f t="shared" si="15"/>
        <v>700971248.63756514</v>
      </c>
    </row>
    <row r="57" spans="2:12" x14ac:dyDescent="0.2">
      <c r="B57" s="58"/>
      <c r="D57" s="35"/>
      <c r="E57" s="36"/>
      <c r="F57" s="37"/>
      <c r="G57" s="36"/>
      <c r="H57" s="36"/>
      <c r="I57" s="36"/>
      <c r="J57" s="36"/>
      <c r="K57" s="38"/>
      <c r="L57" s="38"/>
    </row>
    <row r="58" spans="2:12" x14ac:dyDescent="0.2">
      <c r="B58" s="62" t="s">
        <v>28</v>
      </c>
      <c r="D58" s="35">
        <v>14401163.189999999</v>
      </c>
      <c r="E58" s="36">
        <v>0</v>
      </c>
      <c r="F58" s="37">
        <f t="shared" ref="F58:F63" si="16">SUM(D58:E58)</f>
        <v>14401163.189999999</v>
      </c>
      <c r="G58" s="36">
        <v>-14401163.189999999</v>
      </c>
      <c r="H58" s="36">
        <v>0</v>
      </c>
      <c r="I58" s="36">
        <v>0</v>
      </c>
      <c r="J58" s="36">
        <v>0</v>
      </c>
      <c r="K58" s="38">
        <f t="shared" ref="K58:K63" si="17">SUM(G58:J58)</f>
        <v>-14401163.189999999</v>
      </c>
      <c r="L58" s="38">
        <f t="shared" ref="L58:L63" si="18">+F58+K58</f>
        <v>0</v>
      </c>
    </row>
    <row r="59" spans="2:12" x14ac:dyDescent="0.2">
      <c r="B59" s="62" t="s">
        <v>29</v>
      </c>
      <c r="D59" s="35">
        <v>-4644360.01</v>
      </c>
      <c r="E59" s="36">
        <v>0</v>
      </c>
      <c r="F59" s="37">
        <f t="shared" si="16"/>
        <v>-4644360.01</v>
      </c>
      <c r="G59" s="36">
        <v>4644360.01</v>
      </c>
      <c r="H59" s="36">
        <v>0</v>
      </c>
      <c r="I59" s="36">
        <v>0</v>
      </c>
      <c r="J59" s="36">
        <v>0</v>
      </c>
      <c r="K59" s="38">
        <f t="shared" si="17"/>
        <v>4644360.01</v>
      </c>
      <c r="L59" s="38">
        <f t="shared" si="18"/>
        <v>0</v>
      </c>
    </row>
    <row r="60" spans="2:12" x14ac:dyDescent="0.2">
      <c r="B60" s="62" t="s">
        <v>30</v>
      </c>
      <c r="D60" s="35">
        <v>1309687.2</v>
      </c>
      <c r="E60" s="36">
        <f>-D60</f>
        <v>-1309687.2</v>
      </c>
      <c r="F60" s="37">
        <f t="shared" si="16"/>
        <v>0</v>
      </c>
      <c r="G60" s="36">
        <f>-1309687.2+1309687.2</f>
        <v>0</v>
      </c>
      <c r="H60" s="36">
        <v>0</v>
      </c>
      <c r="I60" s="36">
        <v>0</v>
      </c>
      <c r="J60" s="36">
        <v>0</v>
      </c>
      <c r="K60" s="38">
        <f t="shared" si="17"/>
        <v>0</v>
      </c>
      <c r="L60" s="38">
        <f t="shared" si="18"/>
        <v>0</v>
      </c>
    </row>
    <row r="61" spans="2:12" x14ac:dyDescent="0.2">
      <c r="B61" s="62" t="s">
        <v>31</v>
      </c>
      <c r="D61" s="35">
        <v>27123428.460000001</v>
      </c>
      <c r="E61" s="36">
        <f>-D61</f>
        <v>-27123428.460000001</v>
      </c>
      <c r="F61" s="37">
        <f t="shared" si="16"/>
        <v>0</v>
      </c>
      <c r="G61" s="36">
        <f>-27123428.46+27123428.46</f>
        <v>0</v>
      </c>
      <c r="H61" s="36">
        <v>0</v>
      </c>
      <c r="I61" s="36">
        <v>0</v>
      </c>
      <c r="J61" s="36">
        <v>0</v>
      </c>
      <c r="K61" s="38">
        <f t="shared" si="17"/>
        <v>0</v>
      </c>
      <c r="L61" s="38">
        <f t="shared" si="18"/>
        <v>0</v>
      </c>
    </row>
    <row r="62" spans="2:12" x14ac:dyDescent="0.2">
      <c r="B62" s="62" t="s">
        <v>32</v>
      </c>
      <c r="D62" s="35">
        <v>105521.4</v>
      </c>
      <c r="E62" s="36">
        <f>-D62</f>
        <v>-105521.4</v>
      </c>
      <c r="F62" s="37">
        <f t="shared" si="16"/>
        <v>0</v>
      </c>
      <c r="G62" s="36">
        <f>-105521.4+105521.4</f>
        <v>0</v>
      </c>
      <c r="H62" s="36">
        <v>0</v>
      </c>
      <c r="I62" s="36">
        <v>0</v>
      </c>
      <c r="J62" s="36">
        <v>0</v>
      </c>
      <c r="K62" s="38">
        <f t="shared" si="17"/>
        <v>0</v>
      </c>
      <c r="L62" s="38">
        <f t="shared" si="18"/>
        <v>0</v>
      </c>
    </row>
    <row r="63" spans="2:12" x14ac:dyDescent="0.2">
      <c r="B63" s="44" t="s">
        <v>33</v>
      </c>
      <c r="C63" s="45"/>
      <c r="D63" s="46">
        <v>427251.63</v>
      </c>
      <c r="E63" s="47">
        <f>-D63</f>
        <v>-427251.63</v>
      </c>
      <c r="F63" s="48">
        <f t="shared" si="16"/>
        <v>0</v>
      </c>
      <c r="G63" s="47">
        <f>-427251.63+427251.63</f>
        <v>0</v>
      </c>
      <c r="H63" s="47">
        <v>0</v>
      </c>
      <c r="I63" s="47">
        <v>0</v>
      </c>
      <c r="J63" s="47">
        <v>0</v>
      </c>
      <c r="K63" s="49">
        <f t="shared" si="17"/>
        <v>0</v>
      </c>
      <c r="L63" s="49">
        <f t="shared" si="18"/>
        <v>0</v>
      </c>
    </row>
    <row r="64" spans="2:12" s="52" customFormat="1" x14ac:dyDescent="0.2">
      <c r="B64" s="22" t="s">
        <v>27</v>
      </c>
      <c r="C64" s="53"/>
      <c r="D64" s="54">
        <f>SUM(D58:D63)</f>
        <v>38722691.870000005</v>
      </c>
      <c r="E64" s="55">
        <f t="shared" ref="E64:L64" si="19">SUM(E58:E63)</f>
        <v>-28965888.689999998</v>
      </c>
      <c r="F64" s="56">
        <f t="shared" si="19"/>
        <v>9756803.1799999997</v>
      </c>
      <c r="G64" s="55">
        <f t="shared" si="19"/>
        <v>-9756803.1799999997</v>
      </c>
      <c r="H64" s="55">
        <f t="shared" si="19"/>
        <v>0</v>
      </c>
      <c r="I64" s="55">
        <f t="shared" si="19"/>
        <v>0</v>
      </c>
      <c r="J64" s="55">
        <f t="shared" si="19"/>
        <v>0</v>
      </c>
      <c r="K64" s="57">
        <f t="shared" si="19"/>
        <v>-9756803.1799999997</v>
      </c>
      <c r="L64" s="57">
        <f t="shared" si="19"/>
        <v>0</v>
      </c>
    </row>
    <row r="65" spans="1:12" x14ac:dyDescent="0.2">
      <c r="B65" s="58"/>
      <c r="D65" s="35"/>
      <c r="E65" s="36"/>
      <c r="F65" s="37"/>
      <c r="G65" s="36"/>
      <c r="H65" s="36"/>
      <c r="I65" s="36"/>
      <c r="J65" s="36"/>
      <c r="K65" s="38"/>
      <c r="L65" s="38"/>
    </row>
    <row r="66" spans="1:12" x14ac:dyDescent="0.2">
      <c r="B66" s="58" t="s">
        <v>9</v>
      </c>
      <c r="D66" s="35">
        <v>-5174000</v>
      </c>
      <c r="E66" s="36">
        <v>0</v>
      </c>
      <c r="F66" s="37">
        <f t="shared" ref="F66:F67" si="20">SUM(D66:E66)</f>
        <v>-5174000</v>
      </c>
      <c r="G66" s="36">
        <v>0</v>
      </c>
      <c r="H66" s="36">
        <v>5174000</v>
      </c>
      <c r="I66" s="36">
        <v>0</v>
      </c>
      <c r="J66" s="36">
        <v>0</v>
      </c>
      <c r="K66" s="38">
        <f t="shared" ref="K66:K67" si="21">SUM(G66:J66)</f>
        <v>5174000</v>
      </c>
      <c r="L66" s="38">
        <f t="shared" ref="L66:L67" si="22">+F66+K66</f>
        <v>0</v>
      </c>
    </row>
    <row r="67" spans="1:12" x14ac:dyDescent="0.2">
      <c r="B67" s="60" t="s">
        <v>34</v>
      </c>
      <c r="C67" s="45"/>
      <c r="D67" s="46">
        <v>2672259.16</v>
      </c>
      <c r="E67" s="47">
        <v>0</v>
      </c>
      <c r="F67" s="48">
        <f t="shared" si="20"/>
        <v>2672259.16</v>
      </c>
      <c r="G67" s="47">
        <v>0</v>
      </c>
      <c r="H67" s="47">
        <v>0</v>
      </c>
      <c r="I67" s="47">
        <v>0</v>
      </c>
      <c r="J67" s="47">
        <v>0</v>
      </c>
      <c r="K67" s="49">
        <f t="shared" si="21"/>
        <v>0</v>
      </c>
      <c r="L67" s="49">
        <f t="shared" si="22"/>
        <v>2672259.16</v>
      </c>
    </row>
    <row r="68" spans="1:12" x14ac:dyDescent="0.2">
      <c r="B68" s="28" t="s">
        <v>12</v>
      </c>
      <c r="C68" s="22"/>
      <c r="D68" s="54">
        <f>+D56+D64+SUM(D66:D67)</f>
        <v>748970292.8499999</v>
      </c>
      <c r="E68" s="55">
        <f t="shared" ref="E68:L68" si="23">+E56+E64+SUM(E66:E67)</f>
        <v>-28965888.689999998</v>
      </c>
      <c r="F68" s="56">
        <f t="shared" si="23"/>
        <v>720004404.15999985</v>
      </c>
      <c r="G68" s="55">
        <f t="shared" si="23"/>
        <v>-9756803.1799999997</v>
      </c>
      <c r="H68" s="55">
        <f t="shared" si="23"/>
        <v>0</v>
      </c>
      <c r="I68" s="55">
        <f t="shared" si="23"/>
        <v>-2315931.1224349691</v>
      </c>
      <c r="J68" s="55">
        <f t="shared" si="23"/>
        <v>-4288162.0600000005</v>
      </c>
      <c r="K68" s="57">
        <f t="shared" si="23"/>
        <v>-16360896.362434968</v>
      </c>
      <c r="L68" s="57">
        <f t="shared" si="23"/>
        <v>703643507.7975651</v>
      </c>
    </row>
    <row r="69" spans="1:12" x14ac:dyDescent="0.2">
      <c r="B69" s="58"/>
      <c r="D69" s="35"/>
      <c r="E69" s="36"/>
      <c r="F69" s="37"/>
      <c r="G69" s="36"/>
      <c r="H69" s="36"/>
      <c r="I69" s="36"/>
      <c r="J69" s="36"/>
      <c r="K69" s="38"/>
      <c r="L69" s="38"/>
    </row>
    <row r="70" spans="1:12" x14ac:dyDescent="0.2">
      <c r="A70" s="22" t="s">
        <v>41</v>
      </c>
      <c r="B70" s="28"/>
      <c r="D70" s="35"/>
      <c r="E70" s="36"/>
      <c r="F70" s="37"/>
      <c r="G70" s="36"/>
      <c r="H70" s="36"/>
      <c r="I70" s="36"/>
      <c r="J70" s="36"/>
      <c r="K70" s="38"/>
      <c r="L70" s="38"/>
    </row>
    <row r="71" spans="1:12" x14ac:dyDescent="0.2">
      <c r="B71" s="62">
        <v>6</v>
      </c>
      <c r="D71" s="35">
        <v>57591694.810000002</v>
      </c>
      <c r="E71" s="36">
        <v>0</v>
      </c>
      <c r="F71" s="37">
        <f t="shared" ref="F71:F88" si="24">SUM(D71:E71)</f>
        <v>57591694.810000002</v>
      </c>
      <c r="G71" s="36">
        <v>0</v>
      </c>
      <c r="H71" s="36">
        <v>597213.1267080023</v>
      </c>
      <c r="I71" s="36">
        <v>-188099.20002714303</v>
      </c>
      <c r="J71" s="36">
        <v>0</v>
      </c>
      <c r="K71" s="38">
        <f t="shared" ref="K71:K88" si="25">SUM(G71:J71)</f>
        <v>409113.92668085929</v>
      </c>
      <c r="L71" s="38">
        <f t="shared" ref="L71:L88" si="26">+F71+K71</f>
        <v>58000808.736680865</v>
      </c>
    </row>
    <row r="72" spans="1:12" x14ac:dyDescent="0.2">
      <c r="B72" s="62" t="s">
        <v>22</v>
      </c>
      <c r="D72" s="35">
        <v>207658.99</v>
      </c>
      <c r="E72" s="36">
        <v>0</v>
      </c>
      <c r="F72" s="37">
        <f t="shared" si="24"/>
        <v>207658.99</v>
      </c>
      <c r="G72" s="36">
        <v>0</v>
      </c>
      <c r="H72" s="36">
        <v>2153</v>
      </c>
      <c r="I72" s="36">
        <v>-678.23129752142972</v>
      </c>
      <c r="J72" s="36">
        <v>0</v>
      </c>
      <c r="K72" s="38">
        <f t="shared" si="25"/>
        <v>1474.7687024785703</v>
      </c>
      <c r="L72" s="38">
        <f t="shared" si="26"/>
        <v>209133.75870247858</v>
      </c>
    </row>
    <row r="73" spans="1:12" x14ac:dyDescent="0.2">
      <c r="B73" s="62" t="s">
        <v>23</v>
      </c>
      <c r="D73" s="35">
        <v>7731371.5</v>
      </c>
      <c r="E73" s="36">
        <v>0</v>
      </c>
      <c r="F73" s="37">
        <f t="shared" si="24"/>
        <v>7731371.5</v>
      </c>
      <c r="G73" s="36">
        <v>0</v>
      </c>
      <c r="H73" s="36">
        <v>80173</v>
      </c>
      <c r="I73" s="36">
        <v>-25290.522573759372</v>
      </c>
      <c r="J73" s="36">
        <v>0</v>
      </c>
      <c r="K73" s="38">
        <f t="shared" si="25"/>
        <v>54882.477426240628</v>
      </c>
      <c r="L73" s="38">
        <f t="shared" si="26"/>
        <v>7786253.9774262402</v>
      </c>
    </row>
    <row r="74" spans="1:12" x14ac:dyDescent="0.2">
      <c r="B74" s="62" t="s">
        <v>36</v>
      </c>
      <c r="D74" s="35">
        <v>518893.47</v>
      </c>
      <c r="E74" s="36">
        <v>0</v>
      </c>
      <c r="F74" s="37">
        <f t="shared" si="24"/>
        <v>518893.47</v>
      </c>
      <c r="G74" s="36">
        <v>0</v>
      </c>
      <c r="H74" s="36">
        <v>5381</v>
      </c>
      <c r="I74" s="36">
        <v>-1697.3815081077566</v>
      </c>
      <c r="J74" s="36">
        <v>0</v>
      </c>
      <c r="K74" s="38">
        <f t="shared" si="25"/>
        <v>3683.6184918922436</v>
      </c>
      <c r="L74" s="38">
        <f t="shared" si="26"/>
        <v>522577.08849189221</v>
      </c>
    </row>
    <row r="75" spans="1:12" x14ac:dyDescent="0.2">
      <c r="B75" s="62" t="s">
        <v>24</v>
      </c>
      <c r="D75" s="35">
        <v>9984.2099999999991</v>
      </c>
      <c r="E75" s="36">
        <v>0</v>
      </c>
      <c r="F75" s="37">
        <f t="shared" si="24"/>
        <v>9984.2099999999991</v>
      </c>
      <c r="G75" s="36">
        <v>0</v>
      </c>
      <c r="H75" s="36">
        <v>104</v>
      </c>
      <c r="I75" s="36">
        <v>-27.04751965498826</v>
      </c>
      <c r="J75" s="36">
        <v>0</v>
      </c>
      <c r="K75" s="38">
        <f t="shared" si="25"/>
        <v>76.952480345011736</v>
      </c>
      <c r="L75" s="38">
        <f t="shared" si="26"/>
        <v>10061.16248034501</v>
      </c>
    </row>
    <row r="76" spans="1:12" x14ac:dyDescent="0.2">
      <c r="B76" s="62">
        <v>7</v>
      </c>
      <c r="D76" s="35">
        <v>248930.71</v>
      </c>
      <c r="E76" s="36">
        <v>0</v>
      </c>
      <c r="F76" s="37">
        <f t="shared" si="24"/>
        <v>248930.71</v>
      </c>
      <c r="G76" s="36">
        <v>0</v>
      </c>
      <c r="H76" s="36">
        <v>2581</v>
      </c>
      <c r="I76" s="36">
        <v>-844.34836802791017</v>
      </c>
      <c r="J76" s="36">
        <v>0</v>
      </c>
      <c r="K76" s="38">
        <f t="shared" si="25"/>
        <v>1736.6516319720899</v>
      </c>
      <c r="L76" s="38">
        <f t="shared" si="26"/>
        <v>250667.36163197207</v>
      </c>
    </row>
    <row r="77" spans="1:12" x14ac:dyDescent="0.2">
      <c r="B77" s="62">
        <v>8</v>
      </c>
      <c r="D77" s="35">
        <v>75446289.469999999</v>
      </c>
      <c r="E77" s="36">
        <v>0</v>
      </c>
      <c r="F77" s="37">
        <f t="shared" si="24"/>
        <v>75446289.469999999</v>
      </c>
      <c r="G77" s="36">
        <v>0</v>
      </c>
      <c r="H77" s="36">
        <v>782361</v>
      </c>
      <c r="I77" s="36">
        <v>-246814.95953688378</v>
      </c>
      <c r="J77" s="36">
        <v>0</v>
      </c>
      <c r="K77" s="38">
        <f t="shared" si="25"/>
        <v>535546.04046311625</v>
      </c>
      <c r="L77" s="38">
        <f t="shared" si="26"/>
        <v>75981835.510463119</v>
      </c>
    </row>
    <row r="78" spans="1:12" x14ac:dyDescent="0.2">
      <c r="B78" s="62">
        <v>9</v>
      </c>
      <c r="D78" s="35">
        <v>211380223.53</v>
      </c>
      <c r="E78" s="36">
        <v>0</v>
      </c>
      <c r="F78" s="37">
        <f t="shared" si="24"/>
        <v>211380223.53</v>
      </c>
      <c r="G78" s="36">
        <v>0</v>
      </c>
      <c r="H78" s="36">
        <v>2191966</v>
      </c>
      <c r="I78" s="36">
        <v>-653222.2486670455</v>
      </c>
      <c r="J78" s="36">
        <v>0</v>
      </c>
      <c r="K78" s="38">
        <f t="shared" si="25"/>
        <v>1538743.7513329545</v>
      </c>
      <c r="L78" s="38">
        <f t="shared" si="26"/>
        <v>212918967.28133297</v>
      </c>
    </row>
    <row r="79" spans="1:12" x14ac:dyDescent="0.2">
      <c r="B79" s="62" t="s">
        <v>38</v>
      </c>
      <c r="D79" s="35">
        <v>1537378.04</v>
      </c>
      <c r="E79" s="36">
        <v>0</v>
      </c>
      <c r="F79" s="37">
        <f t="shared" si="24"/>
        <v>1537378.04</v>
      </c>
      <c r="G79" s="36">
        <v>0</v>
      </c>
      <c r="H79" s="36">
        <v>15942</v>
      </c>
      <c r="I79" s="36">
        <v>-4752.8715119613053</v>
      </c>
      <c r="J79" s="36">
        <v>0</v>
      </c>
      <c r="K79" s="38">
        <f t="shared" si="25"/>
        <v>11189.128488038696</v>
      </c>
      <c r="L79" s="38">
        <f t="shared" si="26"/>
        <v>1548567.1684880387</v>
      </c>
    </row>
    <row r="80" spans="1:12" x14ac:dyDescent="0.2">
      <c r="B80" s="62" t="s">
        <v>39</v>
      </c>
      <c r="D80" s="35">
        <v>2447.71</v>
      </c>
      <c r="E80" s="36">
        <v>0</v>
      </c>
      <c r="F80" s="37">
        <f t="shared" si="24"/>
        <v>2447.71</v>
      </c>
      <c r="G80" s="36">
        <v>0</v>
      </c>
      <c r="H80" s="36">
        <v>25</v>
      </c>
      <c r="I80" s="36">
        <v>-8.4106451651079208</v>
      </c>
      <c r="J80" s="36">
        <v>0</v>
      </c>
      <c r="K80" s="38">
        <f t="shared" si="25"/>
        <v>16.589354834892077</v>
      </c>
      <c r="L80" s="38">
        <f t="shared" si="26"/>
        <v>2464.2993548348923</v>
      </c>
    </row>
    <row r="81" spans="2:12" x14ac:dyDescent="0.2">
      <c r="B81" s="62" t="s">
        <v>40</v>
      </c>
      <c r="D81" s="35">
        <v>1320.74</v>
      </c>
      <c r="E81" s="36">
        <v>0</v>
      </c>
      <c r="F81" s="37">
        <f t="shared" si="24"/>
        <v>1320.74</v>
      </c>
      <c r="G81" s="36">
        <v>0</v>
      </c>
      <c r="H81" s="36">
        <v>14</v>
      </c>
      <c r="I81" s="36">
        <v>-4.5315376877923006</v>
      </c>
      <c r="J81" s="36">
        <v>0</v>
      </c>
      <c r="K81" s="38">
        <f t="shared" si="25"/>
        <v>9.4684623122076985</v>
      </c>
      <c r="L81" s="38">
        <f t="shared" si="26"/>
        <v>1330.2084623122078</v>
      </c>
    </row>
    <row r="82" spans="2:12" x14ac:dyDescent="0.2">
      <c r="B82" s="62">
        <v>21</v>
      </c>
      <c r="D82" s="35">
        <v>324705.96999999997</v>
      </c>
      <c r="E82" s="36">
        <v>0</v>
      </c>
      <c r="F82" s="37">
        <f t="shared" si="24"/>
        <v>324705.96999999997</v>
      </c>
      <c r="G82" s="36">
        <v>0</v>
      </c>
      <c r="H82" s="36">
        <v>3367</v>
      </c>
      <c r="I82" s="36">
        <v>-919.5284700000002</v>
      </c>
      <c r="J82" s="36">
        <v>0</v>
      </c>
      <c r="K82" s="38">
        <f t="shared" si="25"/>
        <v>2447.4715299999998</v>
      </c>
      <c r="L82" s="38">
        <f t="shared" si="26"/>
        <v>327153.44152999995</v>
      </c>
    </row>
    <row r="83" spans="2:12" x14ac:dyDescent="0.2">
      <c r="B83" s="62">
        <v>23</v>
      </c>
      <c r="D83" s="35">
        <v>5543092.1600000001</v>
      </c>
      <c r="E83" s="36">
        <v>0</v>
      </c>
      <c r="F83" s="37">
        <f t="shared" si="24"/>
        <v>5543092.1600000001</v>
      </c>
      <c r="G83" s="36">
        <v>0</v>
      </c>
      <c r="H83" s="36">
        <v>57481</v>
      </c>
      <c r="I83" s="36">
        <v>-18029.25351854667</v>
      </c>
      <c r="J83" s="36">
        <v>0</v>
      </c>
      <c r="K83" s="38">
        <f t="shared" si="25"/>
        <v>39451.74648145333</v>
      </c>
      <c r="L83" s="38">
        <f t="shared" si="26"/>
        <v>5582543.9064814532</v>
      </c>
    </row>
    <row r="84" spans="2:12" x14ac:dyDescent="0.2">
      <c r="B84" s="62" t="s">
        <v>25</v>
      </c>
      <c r="D84" s="35">
        <v>16843.64</v>
      </c>
      <c r="E84" s="36">
        <v>0</v>
      </c>
      <c r="F84" s="37">
        <f t="shared" si="24"/>
        <v>16843.64</v>
      </c>
      <c r="G84" s="36">
        <v>0</v>
      </c>
      <c r="H84" s="36">
        <v>175</v>
      </c>
      <c r="I84" s="36">
        <v>-54.784991295387982</v>
      </c>
      <c r="J84" s="36">
        <v>0</v>
      </c>
      <c r="K84" s="38">
        <f t="shared" si="25"/>
        <v>120.21500870461202</v>
      </c>
      <c r="L84" s="38">
        <f t="shared" si="26"/>
        <v>16963.85500870461</v>
      </c>
    </row>
    <row r="85" spans="2:12" x14ac:dyDescent="0.2">
      <c r="B85" s="62">
        <v>31</v>
      </c>
      <c r="D85" s="35">
        <v>1895372.22</v>
      </c>
      <c r="E85" s="36">
        <v>0</v>
      </c>
      <c r="F85" s="37">
        <f t="shared" si="24"/>
        <v>1895372.22</v>
      </c>
      <c r="G85" s="36">
        <v>0</v>
      </c>
      <c r="H85" s="36">
        <v>19655</v>
      </c>
      <c r="I85" s="36">
        <v>-4799.294515112907</v>
      </c>
      <c r="J85" s="36">
        <v>0</v>
      </c>
      <c r="K85" s="38">
        <f t="shared" si="25"/>
        <v>14855.705484887094</v>
      </c>
      <c r="L85" s="38">
        <f t="shared" si="26"/>
        <v>1910227.9254848871</v>
      </c>
    </row>
    <row r="86" spans="2:12" x14ac:dyDescent="0.2">
      <c r="B86" s="62" t="s">
        <v>42</v>
      </c>
      <c r="D86" s="35">
        <v>29742629.949999999</v>
      </c>
      <c r="E86" s="36">
        <v>0</v>
      </c>
      <c r="F86" s="37">
        <f t="shared" si="24"/>
        <v>29742629.949999999</v>
      </c>
      <c r="G86" s="36">
        <v>4.3655745685100555E-11</v>
      </c>
      <c r="H86" s="36">
        <v>531063.79200000234</v>
      </c>
      <c r="I86" s="36">
        <v>-91892.232000000004</v>
      </c>
      <c r="J86" s="36">
        <v>0</v>
      </c>
      <c r="K86" s="38">
        <f t="shared" si="25"/>
        <v>439171.56000000233</v>
      </c>
      <c r="L86" s="38">
        <f t="shared" si="26"/>
        <v>30181801.510000002</v>
      </c>
    </row>
    <row r="87" spans="2:12" x14ac:dyDescent="0.2">
      <c r="B87" s="62" t="s">
        <v>43</v>
      </c>
      <c r="D87" s="35">
        <v>45819520.399999999</v>
      </c>
      <c r="E87" s="36">
        <v>0</v>
      </c>
      <c r="F87" s="37">
        <f t="shared" si="24"/>
        <v>45819520.399999999</v>
      </c>
      <c r="G87" s="36">
        <v>-1620243.8151420001</v>
      </c>
      <c r="H87" s="36">
        <v>380838.99533999362</v>
      </c>
      <c r="I87" s="36">
        <v>-13584.274857999997</v>
      </c>
      <c r="J87" s="36">
        <v>0</v>
      </c>
      <c r="K87" s="38">
        <f t="shared" si="25"/>
        <v>-1252989.0946600065</v>
      </c>
      <c r="L87" s="38">
        <f t="shared" si="26"/>
        <v>44566531.305339992</v>
      </c>
    </row>
    <row r="88" spans="2:12" x14ac:dyDescent="0.2">
      <c r="B88" s="44" t="s">
        <v>44</v>
      </c>
      <c r="C88" s="45"/>
      <c r="D88" s="46">
        <v>49785690.259999998</v>
      </c>
      <c r="E88" s="47">
        <v>0</v>
      </c>
      <c r="F88" s="48">
        <f t="shared" si="24"/>
        <v>49785690.259999998</v>
      </c>
      <c r="G88" s="47">
        <v>-8.7311491370201111E-11</v>
      </c>
      <c r="H88" s="47">
        <v>-1214493.9140479979</v>
      </c>
      <c r="I88" s="47">
        <v>-164300.67675000001</v>
      </c>
      <c r="J88" s="47">
        <v>0</v>
      </c>
      <c r="K88" s="49">
        <f t="shared" si="25"/>
        <v>-1378794.590797998</v>
      </c>
      <c r="L88" s="49">
        <f t="shared" si="26"/>
        <v>48406895.669202</v>
      </c>
    </row>
    <row r="89" spans="2:12" s="52" customFormat="1" x14ac:dyDescent="0.2">
      <c r="B89" s="22" t="s">
        <v>27</v>
      </c>
      <c r="C89" s="53"/>
      <c r="D89" s="54">
        <f>SUM(D71:D88)</f>
        <v>487804047.78000003</v>
      </c>
      <c r="E89" s="55">
        <f t="shared" ref="E89:L89" si="27">SUM(E71:E88)</f>
        <v>0</v>
      </c>
      <c r="F89" s="56">
        <f t="shared" si="27"/>
        <v>487804047.78000003</v>
      </c>
      <c r="G89" s="55">
        <f t="shared" si="27"/>
        <v>-1620243.8151420001</v>
      </c>
      <c r="H89" s="55">
        <f t="shared" si="27"/>
        <v>3456000.0000000005</v>
      </c>
      <c r="I89" s="55">
        <f t="shared" si="27"/>
        <v>-1415019.798295913</v>
      </c>
      <c r="J89" s="55">
        <f t="shared" si="27"/>
        <v>0</v>
      </c>
      <c r="K89" s="57">
        <f t="shared" si="27"/>
        <v>420736.38656208757</v>
      </c>
      <c r="L89" s="57">
        <f t="shared" si="27"/>
        <v>488224784.16656208</v>
      </c>
    </row>
    <row r="90" spans="2:12" x14ac:dyDescent="0.2">
      <c r="B90" s="58"/>
      <c r="D90" s="35"/>
      <c r="E90" s="36"/>
      <c r="F90" s="37"/>
      <c r="G90" s="36"/>
      <c r="H90" s="36"/>
      <c r="I90" s="36"/>
      <c r="J90" s="36"/>
      <c r="K90" s="38"/>
      <c r="L90" s="38"/>
    </row>
    <row r="91" spans="2:12" x14ac:dyDescent="0.2">
      <c r="B91" s="62" t="s">
        <v>28</v>
      </c>
      <c r="D91" s="35">
        <v>8897131.5299999993</v>
      </c>
      <c r="E91" s="36">
        <v>0</v>
      </c>
      <c r="F91" s="37">
        <f t="shared" ref="F91:F96" si="28">SUM(D91:E91)</f>
        <v>8897131.5299999993</v>
      </c>
      <c r="G91" s="36">
        <v>-8897131.5299999993</v>
      </c>
      <c r="H91" s="36">
        <v>0</v>
      </c>
      <c r="I91" s="36">
        <v>0</v>
      </c>
      <c r="J91" s="36">
        <v>0</v>
      </c>
      <c r="K91" s="38">
        <f t="shared" ref="K91:K96" si="29">SUM(G91:J91)</f>
        <v>-8897131.5299999993</v>
      </c>
      <c r="L91" s="38">
        <f t="shared" ref="L91:L96" si="30">+F91+K91</f>
        <v>0</v>
      </c>
    </row>
    <row r="92" spans="2:12" x14ac:dyDescent="0.2">
      <c r="B92" s="62" t="s">
        <v>29</v>
      </c>
      <c r="D92" s="35">
        <v>-4164720.02</v>
      </c>
      <c r="E92" s="36">
        <v>0</v>
      </c>
      <c r="F92" s="37">
        <f t="shared" si="28"/>
        <v>-4164720.02</v>
      </c>
      <c r="G92" s="36">
        <v>4164720.02</v>
      </c>
      <c r="H92" s="36">
        <v>0</v>
      </c>
      <c r="I92" s="36">
        <v>0</v>
      </c>
      <c r="J92" s="36">
        <v>0</v>
      </c>
      <c r="K92" s="38">
        <f t="shared" si="29"/>
        <v>4164720.02</v>
      </c>
      <c r="L92" s="38">
        <f t="shared" si="30"/>
        <v>0</v>
      </c>
    </row>
    <row r="93" spans="2:12" x14ac:dyDescent="0.2">
      <c r="B93" s="62" t="s">
        <v>30</v>
      </c>
      <c r="D93" s="35">
        <v>1633391.11</v>
      </c>
      <c r="E93" s="36">
        <f>-D93</f>
        <v>-1633391.11</v>
      </c>
      <c r="F93" s="37">
        <f t="shared" si="28"/>
        <v>0</v>
      </c>
      <c r="G93" s="36">
        <f>-1633391.11+1633391.11</f>
        <v>0</v>
      </c>
      <c r="H93" s="36">
        <v>0</v>
      </c>
      <c r="I93" s="36">
        <v>0</v>
      </c>
      <c r="J93" s="36">
        <v>0</v>
      </c>
      <c r="K93" s="38">
        <f t="shared" si="29"/>
        <v>0</v>
      </c>
      <c r="L93" s="38">
        <f t="shared" si="30"/>
        <v>0</v>
      </c>
    </row>
    <row r="94" spans="2:12" x14ac:dyDescent="0.2">
      <c r="B94" s="62" t="s">
        <v>31</v>
      </c>
      <c r="D94" s="35">
        <v>13766170.560000001</v>
      </c>
      <c r="E94" s="36">
        <f>-D94</f>
        <v>-13766170.560000001</v>
      </c>
      <c r="F94" s="37">
        <f t="shared" si="28"/>
        <v>0</v>
      </c>
      <c r="G94" s="36">
        <f>-13766170.56+13766170.56</f>
        <v>0</v>
      </c>
      <c r="H94" s="36">
        <v>0</v>
      </c>
      <c r="I94" s="36">
        <v>0</v>
      </c>
      <c r="J94" s="36">
        <v>0</v>
      </c>
      <c r="K94" s="38">
        <f t="shared" si="29"/>
        <v>0</v>
      </c>
      <c r="L94" s="38">
        <f t="shared" si="30"/>
        <v>0</v>
      </c>
    </row>
    <row r="95" spans="2:12" x14ac:dyDescent="0.2">
      <c r="B95" s="62" t="s">
        <v>32</v>
      </c>
      <c r="D95" s="35">
        <v>38375.54</v>
      </c>
      <c r="E95" s="36">
        <f>-D95</f>
        <v>-38375.54</v>
      </c>
      <c r="F95" s="37">
        <f t="shared" si="28"/>
        <v>0</v>
      </c>
      <c r="G95" s="36">
        <f>-38375.54+38375.54</f>
        <v>0</v>
      </c>
      <c r="H95" s="36">
        <v>0</v>
      </c>
      <c r="I95" s="36">
        <v>0</v>
      </c>
      <c r="J95" s="36">
        <v>0</v>
      </c>
      <c r="K95" s="38">
        <f t="shared" si="29"/>
        <v>0</v>
      </c>
      <c r="L95" s="38">
        <f t="shared" si="30"/>
        <v>0</v>
      </c>
    </row>
    <row r="96" spans="2:12" x14ac:dyDescent="0.2">
      <c r="B96" s="44" t="s">
        <v>33</v>
      </c>
      <c r="C96" s="45"/>
      <c r="D96" s="46">
        <v>304602.06</v>
      </c>
      <c r="E96" s="47">
        <f>-D96</f>
        <v>-304602.06</v>
      </c>
      <c r="F96" s="48">
        <f t="shared" si="28"/>
        <v>0</v>
      </c>
      <c r="G96" s="47">
        <f>-304602.06+304602.06</f>
        <v>0</v>
      </c>
      <c r="H96" s="47">
        <v>0</v>
      </c>
      <c r="I96" s="47">
        <v>0</v>
      </c>
      <c r="J96" s="47">
        <v>0</v>
      </c>
      <c r="K96" s="49">
        <f t="shared" si="29"/>
        <v>0</v>
      </c>
      <c r="L96" s="49">
        <f t="shared" si="30"/>
        <v>0</v>
      </c>
    </row>
    <row r="97" spans="1:12" s="52" customFormat="1" x14ac:dyDescent="0.2">
      <c r="B97" s="22" t="s">
        <v>27</v>
      </c>
      <c r="C97" s="53"/>
      <c r="D97" s="54">
        <f>SUM(D91:D96)</f>
        <v>20474950.779999997</v>
      </c>
      <c r="E97" s="55">
        <f t="shared" ref="E97:L97" si="31">SUM(E91:E96)</f>
        <v>-15742539.27</v>
      </c>
      <c r="F97" s="56">
        <f t="shared" si="31"/>
        <v>4732411.51</v>
      </c>
      <c r="G97" s="55">
        <f t="shared" si="31"/>
        <v>-4732411.51</v>
      </c>
      <c r="H97" s="55">
        <f t="shared" si="31"/>
        <v>0</v>
      </c>
      <c r="I97" s="55">
        <f t="shared" si="31"/>
        <v>0</v>
      </c>
      <c r="J97" s="55">
        <f t="shared" si="31"/>
        <v>0</v>
      </c>
      <c r="K97" s="57">
        <f t="shared" si="31"/>
        <v>-4732411.51</v>
      </c>
      <c r="L97" s="57">
        <f t="shared" si="31"/>
        <v>0</v>
      </c>
    </row>
    <row r="98" spans="1:12" x14ac:dyDescent="0.2">
      <c r="B98" s="58"/>
      <c r="D98" s="35"/>
      <c r="E98" s="36"/>
      <c r="F98" s="37"/>
      <c r="G98" s="36"/>
      <c r="H98" s="36"/>
      <c r="I98" s="36"/>
      <c r="J98" s="36"/>
      <c r="K98" s="38"/>
      <c r="L98" s="38"/>
    </row>
    <row r="99" spans="1:12" x14ac:dyDescent="0.2">
      <c r="B99" s="58" t="s">
        <v>9</v>
      </c>
      <c r="D99" s="35">
        <v>3456000</v>
      </c>
      <c r="E99" s="36">
        <v>0</v>
      </c>
      <c r="F99" s="37">
        <f t="shared" ref="F99:F100" si="32">SUM(D99:E99)</f>
        <v>3456000</v>
      </c>
      <c r="G99" s="36">
        <v>0</v>
      </c>
      <c r="H99" s="36">
        <v>-3456000</v>
      </c>
      <c r="I99" s="36">
        <v>0</v>
      </c>
      <c r="J99" s="36">
        <v>0</v>
      </c>
      <c r="K99" s="38">
        <f>SUM(G99:J99)</f>
        <v>-3456000</v>
      </c>
      <c r="L99" s="38">
        <f>+F99+K99</f>
        <v>0</v>
      </c>
    </row>
    <row r="100" spans="1:12" x14ac:dyDescent="0.2">
      <c r="B100" s="60" t="s">
        <v>34</v>
      </c>
      <c r="C100" s="45"/>
      <c r="D100" s="46">
        <v>711893.71999999986</v>
      </c>
      <c r="E100" s="47">
        <v>0</v>
      </c>
      <c r="F100" s="48">
        <f t="shared" si="32"/>
        <v>711893.71999999986</v>
      </c>
      <c r="G100" s="47">
        <v>0</v>
      </c>
      <c r="H100" s="47">
        <v>0</v>
      </c>
      <c r="I100" s="47">
        <v>0</v>
      </c>
      <c r="J100" s="47">
        <v>0</v>
      </c>
      <c r="K100" s="49">
        <f>SUM(G100:J100)</f>
        <v>0</v>
      </c>
      <c r="L100" s="49">
        <f>+F100+K100</f>
        <v>711893.71999999986</v>
      </c>
    </row>
    <row r="101" spans="1:12" x14ac:dyDescent="0.2">
      <c r="B101" s="28" t="s">
        <v>12</v>
      </c>
      <c r="C101" s="22"/>
      <c r="D101" s="54">
        <f>+D89+D97+SUM(D99:D100)</f>
        <v>512446892.28000003</v>
      </c>
      <c r="E101" s="55">
        <f t="shared" ref="E101:L101" si="33">+E89+E97+SUM(E99:E100)</f>
        <v>-15742539.27</v>
      </c>
      <c r="F101" s="56">
        <f t="shared" si="33"/>
        <v>496704353.01000005</v>
      </c>
      <c r="G101" s="55">
        <f t="shared" si="33"/>
        <v>-6352655.3251419999</v>
      </c>
      <c r="H101" s="55">
        <f t="shared" si="33"/>
        <v>0</v>
      </c>
      <c r="I101" s="55">
        <f t="shared" si="33"/>
        <v>-1415019.798295913</v>
      </c>
      <c r="J101" s="55">
        <f t="shared" si="33"/>
        <v>0</v>
      </c>
      <c r="K101" s="57">
        <f t="shared" si="33"/>
        <v>-7767675.1234379122</v>
      </c>
      <c r="L101" s="57">
        <f t="shared" si="33"/>
        <v>488936677.88656211</v>
      </c>
    </row>
    <row r="102" spans="1:12" x14ac:dyDescent="0.2">
      <c r="B102" s="58"/>
      <c r="D102" s="35"/>
      <c r="E102" s="36"/>
      <c r="F102" s="37"/>
      <c r="G102" s="36"/>
      <c r="H102" s="36"/>
      <c r="I102" s="36"/>
      <c r="J102" s="36"/>
      <c r="K102" s="38"/>
      <c r="L102" s="38"/>
    </row>
    <row r="103" spans="1:12" x14ac:dyDescent="0.2">
      <c r="A103" s="22" t="s">
        <v>45</v>
      </c>
      <c r="B103" s="58"/>
      <c r="D103" s="35"/>
      <c r="E103" s="36"/>
      <c r="F103" s="37"/>
      <c r="G103" s="36"/>
      <c r="H103" s="36"/>
      <c r="I103" s="36"/>
      <c r="J103" s="36"/>
      <c r="K103" s="38"/>
      <c r="L103" s="38"/>
    </row>
    <row r="104" spans="1:12" x14ac:dyDescent="0.2">
      <c r="B104" s="62">
        <v>10</v>
      </c>
      <c r="D104" s="35">
        <v>18410564.84</v>
      </c>
      <c r="E104" s="36">
        <v>0</v>
      </c>
      <c r="F104" s="37">
        <f t="shared" ref="F104:F105" si="34">SUM(D104:E104)</f>
        <v>18410564.84</v>
      </c>
      <c r="G104" s="36">
        <v>0</v>
      </c>
      <c r="H104" s="36">
        <v>-11656</v>
      </c>
      <c r="I104" s="36">
        <v>-61191.416411580103</v>
      </c>
      <c r="J104" s="36">
        <v>-1052319.2483858888</v>
      </c>
      <c r="K104" s="38">
        <f t="shared" ref="K104:K105" si="35">SUM(G104:J104)</f>
        <v>-1125166.6647974688</v>
      </c>
      <c r="L104" s="38">
        <f t="shared" ref="L104:L105" si="36">+F104+K104</f>
        <v>17285398.17520253</v>
      </c>
    </row>
    <row r="105" spans="1:12" x14ac:dyDescent="0.2">
      <c r="B105" s="44" t="s">
        <v>46</v>
      </c>
      <c r="C105" s="45"/>
      <c r="D105" s="46">
        <v>543401.44999999995</v>
      </c>
      <c r="E105" s="47">
        <v>0</v>
      </c>
      <c r="F105" s="48">
        <f t="shared" si="34"/>
        <v>543401.44999999995</v>
      </c>
      <c r="G105" s="47">
        <v>0</v>
      </c>
      <c r="H105" s="47">
        <v>-344</v>
      </c>
      <c r="I105" s="47">
        <v>-1806.1099534198984</v>
      </c>
      <c r="J105" s="47">
        <v>-31059.981614111224</v>
      </c>
      <c r="K105" s="49">
        <f t="shared" si="35"/>
        <v>-33210.091567531126</v>
      </c>
      <c r="L105" s="49">
        <f t="shared" si="36"/>
        <v>510191.35843246884</v>
      </c>
    </row>
    <row r="106" spans="1:12" x14ac:dyDescent="0.2">
      <c r="B106" s="63" t="s">
        <v>27</v>
      </c>
      <c r="C106" s="64"/>
      <c r="D106" s="54">
        <f>SUM(D104:D105)</f>
        <v>18953966.289999999</v>
      </c>
      <c r="E106" s="55">
        <f t="shared" ref="E106:L106" si="37">SUM(E104:E105)</f>
        <v>0</v>
      </c>
      <c r="F106" s="56">
        <f t="shared" si="37"/>
        <v>18953966.289999999</v>
      </c>
      <c r="G106" s="55">
        <f t="shared" si="37"/>
        <v>0</v>
      </c>
      <c r="H106" s="55">
        <f t="shared" si="37"/>
        <v>-12000</v>
      </c>
      <c r="I106" s="55">
        <f t="shared" si="37"/>
        <v>-62997.526364999998</v>
      </c>
      <c r="J106" s="55">
        <f t="shared" si="37"/>
        <v>-1083379.23</v>
      </c>
      <c r="K106" s="57">
        <f t="shared" si="37"/>
        <v>-1158376.756365</v>
      </c>
      <c r="L106" s="57">
        <f t="shared" si="37"/>
        <v>17795589.533634998</v>
      </c>
    </row>
    <row r="107" spans="1:12" x14ac:dyDescent="0.2">
      <c r="B107" s="62"/>
      <c r="D107" s="35"/>
      <c r="E107" s="36"/>
      <c r="F107" s="37"/>
      <c r="G107" s="36"/>
      <c r="H107" s="36"/>
      <c r="I107" s="36"/>
      <c r="J107" s="36"/>
      <c r="K107" s="38"/>
      <c r="L107" s="38"/>
    </row>
    <row r="108" spans="1:12" x14ac:dyDescent="0.2">
      <c r="B108" s="62" t="s">
        <v>28</v>
      </c>
      <c r="D108" s="35">
        <v>0</v>
      </c>
      <c r="E108" s="36">
        <v>0</v>
      </c>
      <c r="F108" s="37">
        <f t="shared" ref="F108:F113" si="38">SUM(D108:E108)</f>
        <v>0</v>
      </c>
      <c r="G108" s="36">
        <v>0</v>
      </c>
      <c r="H108" s="36">
        <v>0</v>
      </c>
      <c r="I108" s="36">
        <v>0</v>
      </c>
      <c r="J108" s="36">
        <v>0</v>
      </c>
      <c r="K108" s="38">
        <f t="shared" ref="K108:K113" si="39">SUM(G108:J108)</f>
        <v>0</v>
      </c>
      <c r="L108" s="38">
        <f t="shared" ref="L108:L113" si="40">+F108+K108</f>
        <v>0</v>
      </c>
    </row>
    <row r="109" spans="1:12" x14ac:dyDescent="0.2">
      <c r="B109" s="62" t="s">
        <v>29</v>
      </c>
      <c r="D109" s="35">
        <v>-115099.89</v>
      </c>
      <c r="E109" s="36">
        <v>0</v>
      </c>
      <c r="F109" s="37">
        <f t="shared" si="38"/>
        <v>-115099.89</v>
      </c>
      <c r="G109" s="36">
        <v>115099.89</v>
      </c>
      <c r="H109" s="36">
        <v>0</v>
      </c>
      <c r="I109" s="36">
        <v>0</v>
      </c>
      <c r="J109" s="36">
        <v>0</v>
      </c>
      <c r="K109" s="38">
        <f t="shared" si="39"/>
        <v>115099.89</v>
      </c>
      <c r="L109" s="38">
        <f t="shared" si="40"/>
        <v>0</v>
      </c>
    </row>
    <row r="110" spans="1:12" x14ac:dyDescent="0.2">
      <c r="B110" s="62" t="s">
        <v>30</v>
      </c>
      <c r="D110" s="35">
        <v>38170.29</v>
      </c>
      <c r="E110" s="36">
        <f>-D110</f>
        <v>-38170.29</v>
      </c>
      <c r="F110" s="37">
        <f t="shared" si="38"/>
        <v>0</v>
      </c>
      <c r="G110" s="36">
        <f>-38170.29+38170.29</f>
        <v>0</v>
      </c>
      <c r="H110" s="36">
        <v>0</v>
      </c>
      <c r="I110" s="36">
        <v>0</v>
      </c>
      <c r="J110" s="36">
        <v>0</v>
      </c>
      <c r="K110" s="38">
        <f t="shared" si="39"/>
        <v>0</v>
      </c>
      <c r="L110" s="38">
        <f t="shared" si="40"/>
        <v>0</v>
      </c>
    </row>
    <row r="111" spans="1:12" x14ac:dyDescent="0.2">
      <c r="B111" s="62" t="s">
        <v>31</v>
      </c>
      <c r="D111" s="35">
        <v>729302.06</v>
      </c>
      <c r="E111" s="36">
        <f>-D111</f>
        <v>-729302.06</v>
      </c>
      <c r="F111" s="37">
        <f t="shared" si="38"/>
        <v>0</v>
      </c>
      <c r="G111" s="36">
        <f>-729302.06+729302.06</f>
        <v>0</v>
      </c>
      <c r="H111" s="36">
        <v>0</v>
      </c>
      <c r="I111" s="36">
        <v>0</v>
      </c>
      <c r="J111" s="36">
        <v>0</v>
      </c>
      <c r="K111" s="38">
        <f t="shared" si="39"/>
        <v>0</v>
      </c>
      <c r="L111" s="38">
        <f t="shared" si="40"/>
        <v>0</v>
      </c>
    </row>
    <row r="112" spans="1:12" x14ac:dyDescent="0.2">
      <c r="B112" s="62" t="s">
        <v>32</v>
      </c>
      <c r="D112" s="35">
        <v>0</v>
      </c>
      <c r="E112" s="36">
        <f>-D112</f>
        <v>0</v>
      </c>
      <c r="F112" s="37">
        <f t="shared" si="38"/>
        <v>0</v>
      </c>
      <c r="G112" s="36">
        <v>0</v>
      </c>
      <c r="H112" s="36">
        <v>0</v>
      </c>
      <c r="I112" s="36">
        <v>0</v>
      </c>
      <c r="J112" s="36">
        <v>0</v>
      </c>
      <c r="K112" s="38">
        <f t="shared" si="39"/>
        <v>0</v>
      </c>
      <c r="L112" s="38">
        <f t="shared" si="40"/>
        <v>0</v>
      </c>
    </row>
    <row r="113" spans="1:12" x14ac:dyDescent="0.2">
      <c r="B113" s="44" t="s">
        <v>33</v>
      </c>
      <c r="C113" s="45"/>
      <c r="D113" s="46">
        <v>10834.26</v>
      </c>
      <c r="E113" s="47">
        <f>-D113</f>
        <v>-10834.26</v>
      </c>
      <c r="F113" s="48">
        <f t="shared" si="38"/>
        <v>0</v>
      </c>
      <c r="G113" s="47">
        <f>-10834.26+10834.26</f>
        <v>0</v>
      </c>
      <c r="H113" s="47">
        <v>0</v>
      </c>
      <c r="I113" s="47">
        <v>0</v>
      </c>
      <c r="J113" s="47">
        <v>0</v>
      </c>
      <c r="K113" s="49">
        <f t="shared" si="39"/>
        <v>0</v>
      </c>
      <c r="L113" s="49">
        <f t="shared" si="40"/>
        <v>0</v>
      </c>
    </row>
    <row r="114" spans="1:12" s="52" customFormat="1" x14ac:dyDescent="0.2">
      <c r="B114" s="22" t="s">
        <v>27</v>
      </c>
      <c r="C114" s="53"/>
      <c r="D114" s="54">
        <f>SUM(D108:D113)</f>
        <v>663206.72000000009</v>
      </c>
      <c r="E114" s="55">
        <f t="shared" ref="E114:L114" si="41">SUM(E108:E113)</f>
        <v>-778306.6100000001</v>
      </c>
      <c r="F114" s="56">
        <f t="shared" si="41"/>
        <v>-115099.89</v>
      </c>
      <c r="G114" s="55">
        <f t="shared" si="41"/>
        <v>115099.89</v>
      </c>
      <c r="H114" s="55">
        <f t="shared" si="41"/>
        <v>0</v>
      </c>
      <c r="I114" s="55">
        <f t="shared" si="41"/>
        <v>0</v>
      </c>
      <c r="J114" s="55">
        <f t="shared" si="41"/>
        <v>0</v>
      </c>
      <c r="K114" s="57">
        <f t="shared" si="41"/>
        <v>115099.89</v>
      </c>
      <c r="L114" s="57">
        <f t="shared" si="41"/>
        <v>0</v>
      </c>
    </row>
    <row r="115" spans="1:12" x14ac:dyDescent="0.2">
      <c r="D115" s="35"/>
      <c r="E115" s="36"/>
      <c r="F115" s="37"/>
      <c r="G115" s="36"/>
      <c r="H115" s="36"/>
      <c r="I115" s="36"/>
      <c r="J115" s="36"/>
      <c r="K115" s="38"/>
      <c r="L115" s="38"/>
    </row>
    <row r="116" spans="1:12" x14ac:dyDescent="0.2">
      <c r="B116" s="58" t="s">
        <v>9</v>
      </c>
      <c r="D116" s="35">
        <v>-12000</v>
      </c>
      <c r="E116" s="36">
        <v>0</v>
      </c>
      <c r="F116" s="37">
        <f t="shared" ref="F116:F117" si="42">SUM(D116:E116)</f>
        <v>-12000</v>
      </c>
      <c r="G116" s="36">
        <v>0</v>
      </c>
      <c r="H116" s="36">
        <v>12000</v>
      </c>
      <c r="I116" s="36">
        <v>0</v>
      </c>
      <c r="J116" s="36">
        <v>0</v>
      </c>
      <c r="K116" s="38">
        <f t="shared" ref="K116:K117" si="43">SUM(G116:J116)</f>
        <v>12000</v>
      </c>
      <c r="L116" s="38">
        <f t="shared" ref="L116:L117" si="44">+F116+K116</f>
        <v>0</v>
      </c>
    </row>
    <row r="117" spans="1:12" x14ac:dyDescent="0.2">
      <c r="B117" s="60" t="s">
        <v>34</v>
      </c>
      <c r="C117" s="45"/>
      <c r="D117" s="46">
        <v>256266.45000000004</v>
      </c>
      <c r="E117" s="47">
        <v>0</v>
      </c>
      <c r="F117" s="48">
        <f t="shared" si="42"/>
        <v>256266.45000000004</v>
      </c>
      <c r="G117" s="47">
        <v>0</v>
      </c>
      <c r="H117" s="47">
        <v>0</v>
      </c>
      <c r="I117" s="47">
        <v>0</v>
      </c>
      <c r="J117" s="47">
        <v>0</v>
      </c>
      <c r="K117" s="49">
        <f t="shared" si="43"/>
        <v>0</v>
      </c>
      <c r="L117" s="49">
        <f t="shared" si="44"/>
        <v>256266.45000000004</v>
      </c>
    </row>
    <row r="118" spans="1:12" x14ac:dyDescent="0.2">
      <c r="B118" s="28" t="s">
        <v>12</v>
      </c>
      <c r="C118" s="22"/>
      <c r="D118" s="54">
        <f>+D106+D114+SUM(D116:D117)</f>
        <v>19861439.459999997</v>
      </c>
      <c r="E118" s="55">
        <f t="shared" ref="E118:L118" si="45">+E106+E114+SUM(E116:E117)</f>
        <v>-778306.6100000001</v>
      </c>
      <c r="F118" s="56">
        <f t="shared" si="45"/>
        <v>19083132.849999998</v>
      </c>
      <c r="G118" s="55">
        <f t="shared" si="45"/>
        <v>115099.89</v>
      </c>
      <c r="H118" s="55">
        <f t="shared" si="45"/>
        <v>0</v>
      </c>
      <c r="I118" s="55">
        <f t="shared" si="45"/>
        <v>-62997.526364999998</v>
      </c>
      <c r="J118" s="55">
        <f t="shared" si="45"/>
        <v>-1083379.23</v>
      </c>
      <c r="K118" s="57">
        <f t="shared" si="45"/>
        <v>-1031276.866365</v>
      </c>
      <c r="L118" s="57">
        <f t="shared" si="45"/>
        <v>18051855.983634997</v>
      </c>
    </row>
    <row r="119" spans="1:12" x14ac:dyDescent="0.2">
      <c r="B119" s="58"/>
      <c r="D119" s="35"/>
      <c r="E119" s="36"/>
      <c r="F119" s="37"/>
      <c r="G119" s="36"/>
      <c r="H119" s="36"/>
      <c r="I119" s="36"/>
      <c r="J119" s="36"/>
      <c r="K119" s="38"/>
      <c r="L119" s="38"/>
    </row>
    <row r="120" spans="1:12" x14ac:dyDescent="0.2">
      <c r="A120" s="22" t="s">
        <v>47</v>
      </c>
      <c r="B120" s="28"/>
      <c r="D120" s="35"/>
      <c r="E120" s="36"/>
      <c r="F120" s="37"/>
      <c r="G120" s="36"/>
      <c r="H120" s="36"/>
      <c r="I120" s="36"/>
      <c r="J120" s="36"/>
      <c r="K120" s="38"/>
      <c r="L120" s="38"/>
    </row>
    <row r="121" spans="1:12" x14ac:dyDescent="0.2">
      <c r="B121" s="62">
        <v>7</v>
      </c>
      <c r="D121" s="35">
        <v>-4041.08</v>
      </c>
      <c r="E121" s="36">
        <v>0</v>
      </c>
      <c r="F121" s="37">
        <f t="shared" ref="F121:F126" si="46">SUM(D121:E121)</f>
        <v>-4041.08</v>
      </c>
      <c r="G121" s="36">
        <v>0</v>
      </c>
      <c r="H121" s="36">
        <v>-40</v>
      </c>
      <c r="I121" s="36">
        <v>13.706944004900912</v>
      </c>
      <c r="J121" s="36">
        <v>0</v>
      </c>
      <c r="K121" s="38">
        <f t="shared" ref="K121:K127" si="47">SUM(G121:J121)</f>
        <v>-26.293055995099088</v>
      </c>
      <c r="L121" s="38">
        <f t="shared" ref="L121:L127" si="48">+F121+K121</f>
        <v>-4067.3730559950991</v>
      </c>
    </row>
    <row r="122" spans="1:12" x14ac:dyDescent="0.2">
      <c r="B122" s="62">
        <v>11</v>
      </c>
      <c r="D122" s="35">
        <v>4564064.1500000004</v>
      </c>
      <c r="E122" s="36">
        <v>0</v>
      </c>
      <c r="F122" s="37">
        <f t="shared" si="46"/>
        <v>4564064.1500000004</v>
      </c>
      <c r="G122" s="36">
        <v>0</v>
      </c>
      <c r="H122" s="36">
        <v>44835</v>
      </c>
      <c r="I122" s="36">
        <v>-15178.370281177395</v>
      </c>
      <c r="J122" s="36">
        <v>0</v>
      </c>
      <c r="K122" s="38">
        <f t="shared" si="47"/>
        <v>29656.629718822605</v>
      </c>
      <c r="L122" s="38">
        <f t="shared" si="48"/>
        <v>4593720.7797188228</v>
      </c>
    </row>
    <row r="123" spans="1:12" x14ac:dyDescent="0.2">
      <c r="B123" s="62" t="s">
        <v>48</v>
      </c>
      <c r="D123" s="35">
        <v>3309348.14</v>
      </c>
      <c r="E123" s="36">
        <v>0</v>
      </c>
      <c r="F123" s="37">
        <f t="shared" si="46"/>
        <v>3309348.14</v>
      </c>
      <c r="G123" s="36">
        <v>0</v>
      </c>
      <c r="H123" s="36">
        <v>32510</v>
      </c>
      <c r="I123" s="36">
        <v>-11270.056501102194</v>
      </c>
      <c r="J123" s="36">
        <v>0</v>
      </c>
      <c r="K123" s="38">
        <f t="shared" si="47"/>
        <v>21239.943498897806</v>
      </c>
      <c r="L123" s="38">
        <f t="shared" si="48"/>
        <v>3330588.083498898</v>
      </c>
    </row>
    <row r="124" spans="1:12" x14ac:dyDescent="0.2">
      <c r="B124" s="62" t="s">
        <v>49</v>
      </c>
      <c r="D124" s="35">
        <v>164607.09</v>
      </c>
      <c r="E124" s="36">
        <v>0</v>
      </c>
      <c r="F124" s="37">
        <f t="shared" si="46"/>
        <v>164607.09</v>
      </c>
      <c r="G124" s="36">
        <v>0</v>
      </c>
      <c r="H124" s="36">
        <v>1617</v>
      </c>
      <c r="I124" s="36">
        <v>-560.57299694737276</v>
      </c>
      <c r="J124" s="36">
        <v>0</v>
      </c>
      <c r="K124" s="38">
        <f t="shared" si="47"/>
        <v>1056.4270030526272</v>
      </c>
      <c r="L124" s="38">
        <f t="shared" si="48"/>
        <v>165663.51700305264</v>
      </c>
    </row>
    <row r="125" spans="1:12" x14ac:dyDescent="0.2">
      <c r="B125" s="62" t="s">
        <v>50</v>
      </c>
      <c r="D125" s="35">
        <v>604849.61</v>
      </c>
      <c r="E125" s="36">
        <v>0</v>
      </c>
      <c r="F125" s="37">
        <f t="shared" si="46"/>
        <v>604849.61</v>
      </c>
      <c r="G125" s="36">
        <v>0</v>
      </c>
      <c r="H125" s="36">
        <v>5942</v>
      </c>
      <c r="I125" s="36">
        <v>-2059.8283985225034</v>
      </c>
      <c r="J125" s="36">
        <v>0</v>
      </c>
      <c r="K125" s="38">
        <f t="shared" si="47"/>
        <v>3882.1716014774966</v>
      </c>
      <c r="L125" s="38">
        <f t="shared" si="48"/>
        <v>608731.78160147753</v>
      </c>
    </row>
    <row r="126" spans="1:12" x14ac:dyDescent="0.2">
      <c r="B126" s="62" t="s">
        <v>39</v>
      </c>
      <c r="D126" s="35">
        <v>68753.16</v>
      </c>
      <c r="E126" s="36">
        <v>0</v>
      </c>
      <c r="F126" s="37">
        <f t="shared" si="46"/>
        <v>68753.16</v>
      </c>
      <c r="G126" s="36">
        <v>0</v>
      </c>
      <c r="H126" s="36">
        <v>675</v>
      </c>
      <c r="I126" s="36">
        <v>-236.24466654133511</v>
      </c>
      <c r="J126" s="36">
        <v>0</v>
      </c>
      <c r="K126" s="38">
        <f t="shared" si="47"/>
        <v>438.75533345866489</v>
      </c>
      <c r="L126" s="38">
        <f t="shared" si="48"/>
        <v>69191.915333458674</v>
      </c>
    </row>
    <row r="127" spans="1:12" x14ac:dyDescent="0.2">
      <c r="B127" s="44" t="s">
        <v>40</v>
      </c>
      <c r="C127" s="45"/>
      <c r="D127" s="46">
        <v>454072.25</v>
      </c>
      <c r="E127" s="47">
        <v>0</v>
      </c>
      <c r="F127" s="48">
        <f t="shared" ref="F127" si="49">D127+E127</f>
        <v>454072.25</v>
      </c>
      <c r="G127" s="47">
        <v>0</v>
      </c>
      <c r="H127" s="47">
        <v>4461</v>
      </c>
      <c r="I127" s="47">
        <v>-1557.9489633505816</v>
      </c>
      <c r="J127" s="47">
        <v>0</v>
      </c>
      <c r="K127" s="49">
        <f t="shared" si="47"/>
        <v>2903.0510366494182</v>
      </c>
      <c r="L127" s="49">
        <f t="shared" si="48"/>
        <v>456975.30103664944</v>
      </c>
    </row>
    <row r="128" spans="1:12" s="52" customFormat="1" x14ac:dyDescent="0.2">
      <c r="B128" s="63" t="s">
        <v>27</v>
      </c>
      <c r="C128" s="53"/>
      <c r="D128" s="54">
        <f>SUM(D121:D127)</f>
        <v>9161653.3200000003</v>
      </c>
      <c r="E128" s="55">
        <f t="shared" ref="E128:L128" si="50">SUM(E121:E127)</f>
        <v>0</v>
      </c>
      <c r="F128" s="56">
        <f t="shared" si="50"/>
        <v>9161653.3200000003</v>
      </c>
      <c r="G128" s="55">
        <f t="shared" si="50"/>
        <v>0</v>
      </c>
      <c r="H128" s="55">
        <f t="shared" si="50"/>
        <v>90000</v>
      </c>
      <c r="I128" s="55">
        <f t="shared" si="50"/>
        <v>-30849.314863636475</v>
      </c>
      <c r="J128" s="55">
        <f t="shared" si="50"/>
        <v>0</v>
      </c>
      <c r="K128" s="57">
        <f t="shared" si="50"/>
        <v>59150.685136363514</v>
      </c>
      <c r="L128" s="57">
        <f t="shared" si="50"/>
        <v>9220804.0051363651</v>
      </c>
    </row>
    <row r="129" spans="1:12" x14ac:dyDescent="0.2">
      <c r="B129" s="62"/>
      <c r="D129" s="35"/>
      <c r="E129" s="36"/>
      <c r="F129" s="37"/>
      <c r="G129" s="36"/>
      <c r="H129" s="36"/>
      <c r="I129" s="36"/>
      <c r="J129" s="36"/>
      <c r="K129" s="38"/>
      <c r="L129" s="38"/>
    </row>
    <row r="130" spans="1:12" x14ac:dyDescent="0.2">
      <c r="B130" s="62" t="s">
        <v>28</v>
      </c>
      <c r="D130" s="35">
        <v>0</v>
      </c>
      <c r="E130" s="36">
        <v>0</v>
      </c>
      <c r="F130" s="37">
        <f t="shared" ref="F130:F135" si="51">SUM(D130:E130)</f>
        <v>0</v>
      </c>
      <c r="G130" s="36">
        <v>0</v>
      </c>
      <c r="H130" s="36">
        <v>0</v>
      </c>
      <c r="I130" s="36">
        <v>0</v>
      </c>
      <c r="J130" s="36">
        <v>0</v>
      </c>
      <c r="K130" s="38">
        <f t="shared" ref="K130:K135" si="52">SUM(G130:J130)</f>
        <v>0</v>
      </c>
      <c r="L130" s="38">
        <f t="shared" ref="L130:L135" si="53">+F130+K130</f>
        <v>0</v>
      </c>
    </row>
    <row r="131" spans="1:12" x14ac:dyDescent="0.2">
      <c r="B131" s="62" t="s">
        <v>29</v>
      </c>
      <c r="D131" s="35">
        <v>-89598.54</v>
      </c>
      <c r="E131" s="36">
        <v>0</v>
      </c>
      <c r="F131" s="37">
        <f t="shared" si="51"/>
        <v>-89598.54</v>
      </c>
      <c r="G131" s="36">
        <v>89598.54</v>
      </c>
      <c r="H131" s="36">
        <v>0</v>
      </c>
      <c r="I131" s="36">
        <v>0</v>
      </c>
      <c r="J131" s="36">
        <v>0</v>
      </c>
      <c r="K131" s="38">
        <f t="shared" si="52"/>
        <v>89598.54</v>
      </c>
      <c r="L131" s="38">
        <f t="shared" si="53"/>
        <v>0</v>
      </c>
    </row>
    <row r="132" spans="1:12" x14ac:dyDescent="0.2">
      <c r="B132" s="62" t="s">
        <v>30</v>
      </c>
      <c r="D132" s="35">
        <v>37674.57</v>
      </c>
      <c r="E132" s="36">
        <f>-D132</f>
        <v>-37674.57</v>
      </c>
      <c r="F132" s="37">
        <f t="shared" si="51"/>
        <v>0</v>
      </c>
      <c r="G132" s="36">
        <f>-37674.57+37674.57</f>
        <v>0</v>
      </c>
      <c r="H132" s="36">
        <v>0</v>
      </c>
      <c r="I132" s="36">
        <v>0</v>
      </c>
      <c r="J132" s="36">
        <v>0</v>
      </c>
      <c r="K132" s="38">
        <f t="shared" si="52"/>
        <v>0</v>
      </c>
      <c r="L132" s="38">
        <f t="shared" si="53"/>
        <v>0</v>
      </c>
    </row>
    <row r="133" spans="1:12" x14ac:dyDescent="0.2">
      <c r="B133" s="62" t="s">
        <v>31</v>
      </c>
      <c r="D133" s="35">
        <v>340659.3</v>
      </c>
      <c r="E133" s="36">
        <f>-D133</f>
        <v>-340659.3</v>
      </c>
      <c r="F133" s="37">
        <f t="shared" si="51"/>
        <v>0</v>
      </c>
      <c r="G133" s="36">
        <f>-340659.3+340659.3</f>
        <v>0</v>
      </c>
      <c r="H133" s="36">
        <v>0</v>
      </c>
      <c r="I133" s="36">
        <v>0</v>
      </c>
      <c r="J133" s="36">
        <v>0</v>
      </c>
      <c r="K133" s="38">
        <f t="shared" si="52"/>
        <v>0</v>
      </c>
      <c r="L133" s="38">
        <f t="shared" si="53"/>
        <v>0</v>
      </c>
    </row>
    <row r="134" spans="1:12" x14ac:dyDescent="0.2">
      <c r="B134" s="62" t="s">
        <v>32</v>
      </c>
      <c r="D134" s="35">
        <v>0</v>
      </c>
      <c r="E134" s="36">
        <f>-D134</f>
        <v>0</v>
      </c>
      <c r="F134" s="37">
        <f t="shared" si="51"/>
        <v>0</v>
      </c>
      <c r="G134" s="36">
        <v>0</v>
      </c>
      <c r="H134" s="36">
        <v>0</v>
      </c>
      <c r="I134" s="36">
        <v>0</v>
      </c>
      <c r="J134" s="36">
        <v>0</v>
      </c>
      <c r="K134" s="38">
        <f t="shared" si="52"/>
        <v>0</v>
      </c>
      <c r="L134" s="38">
        <f t="shared" si="53"/>
        <v>0</v>
      </c>
    </row>
    <row r="135" spans="1:12" x14ac:dyDescent="0.2">
      <c r="B135" s="44" t="s">
        <v>33</v>
      </c>
      <c r="C135" s="45"/>
      <c r="D135" s="46">
        <v>0</v>
      </c>
      <c r="E135" s="47">
        <f>-D135</f>
        <v>0</v>
      </c>
      <c r="F135" s="48">
        <f t="shared" si="51"/>
        <v>0</v>
      </c>
      <c r="G135" s="47">
        <v>0</v>
      </c>
      <c r="H135" s="47">
        <v>0</v>
      </c>
      <c r="I135" s="47">
        <v>0</v>
      </c>
      <c r="J135" s="47">
        <v>0</v>
      </c>
      <c r="K135" s="49">
        <f t="shared" si="52"/>
        <v>0</v>
      </c>
      <c r="L135" s="49">
        <f t="shared" si="53"/>
        <v>0</v>
      </c>
    </row>
    <row r="136" spans="1:12" s="52" customFormat="1" x14ac:dyDescent="0.2">
      <c r="B136" s="22" t="s">
        <v>27</v>
      </c>
      <c r="C136" s="53"/>
      <c r="D136" s="54">
        <f>SUM(D130:D135)</f>
        <v>288735.33</v>
      </c>
      <c r="E136" s="55">
        <f t="shared" ref="E136:L136" si="54">SUM(E130:E135)</f>
        <v>-378333.87</v>
      </c>
      <c r="F136" s="56">
        <f t="shared" si="54"/>
        <v>-89598.54</v>
      </c>
      <c r="G136" s="55">
        <f t="shared" si="54"/>
        <v>89598.54</v>
      </c>
      <c r="H136" s="55">
        <f t="shared" si="54"/>
        <v>0</v>
      </c>
      <c r="I136" s="55">
        <f t="shared" si="54"/>
        <v>0</v>
      </c>
      <c r="J136" s="55">
        <f t="shared" si="54"/>
        <v>0</v>
      </c>
      <c r="K136" s="57">
        <f t="shared" si="54"/>
        <v>89598.54</v>
      </c>
      <c r="L136" s="57">
        <f t="shared" si="54"/>
        <v>0</v>
      </c>
    </row>
    <row r="137" spans="1:12" x14ac:dyDescent="0.2">
      <c r="D137" s="35"/>
      <c r="E137" s="36"/>
      <c r="F137" s="37"/>
      <c r="G137" s="36"/>
      <c r="H137" s="36"/>
      <c r="I137" s="36"/>
      <c r="J137" s="36"/>
      <c r="K137" s="38"/>
      <c r="L137" s="38"/>
    </row>
    <row r="138" spans="1:12" x14ac:dyDescent="0.2">
      <c r="B138" s="58" t="s">
        <v>9</v>
      </c>
      <c r="D138" s="35">
        <v>90000</v>
      </c>
      <c r="E138" s="36">
        <v>0</v>
      </c>
      <c r="F138" s="37">
        <f t="shared" ref="F138:F139" si="55">SUM(D138:E138)</f>
        <v>90000</v>
      </c>
      <c r="G138" s="36">
        <v>0</v>
      </c>
      <c r="H138" s="36">
        <v>-90000</v>
      </c>
      <c r="I138" s="36">
        <v>0</v>
      </c>
      <c r="J138" s="36">
        <v>0</v>
      </c>
      <c r="K138" s="38">
        <f t="shared" ref="K138:K139" si="56">SUM(G138:J138)</f>
        <v>-90000</v>
      </c>
      <c r="L138" s="38">
        <f t="shared" ref="L138:L139" si="57">+F138+K138</f>
        <v>0</v>
      </c>
    </row>
    <row r="139" spans="1:12" x14ac:dyDescent="0.2">
      <c r="B139" s="60" t="s">
        <v>34</v>
      </c>
      <c r="C139" s="45"/>
      <c r="D139" s="46">
        <v>4661.6400000000003</v>
      </c>
      <c r="E139" s="47">
        <v>0</v>
      </c>
      <c r="F139" s="48">
        <f t="shared" si="55"/>
        <v>4661.6400000000003</v>
      </c>
      <c r="G139" s="47">
        <v>0</v>
      </c>
      <c r="H139" s="47">
        <v>0</v>
      </c>
      <c r="I139" s="47">
        <v>0</v>
      </c>
      <c r="J139" s="47">
        <v>0</v>
      </c>
      <c r="K139" s="49">
        <f t="shared" si="56"/>
        <v>0</v>
      </c>
      <c r="L139" s="49">
        <f t="shared" si="57"/>
        <v>4661.6400000000003</v>
      </c>
    </row>
    <row r="140" spans="1:12" x14ac:dyDescent="0.2">
      <c r="B140" s="28" t="s">
        <v>12</v>
      </c>
      <c r="C140" s="22"/>
      <c r="D140" s="54">
        <f>+D128+D136+SUM(D138:D139)</f>
        <v>9545050.290000001</v>
      </c>
      <c r="E140" s="55">
        <f t="shared" ref="E140:L140" si="58">+E128+E136+SUM(E138:E139)</f>
        <v>-378333.87</v>
      </c>
      <c r="F140" s="56">
        <f t="shared" si="58"/>
        <v>9166716.4200000018</v>
      </c>
      <c r="G140" s="55">
        <f t="shared" si="58"/>
        <v>89598.54</v>
      </c>
      <c r="H140" s="55">
        <f t="shared" si="58"/>
        <v>0</v>
      </c>
      <c r="I140" s="55">
        <f t="shared" si="58"/>
        <v>-30849.314863636475</v>
      </c>
      <c r="J140" s="55">
        <f t="shared" si="58"/>
        <v>0</v>
      </c>
      <c r="K140" s="57">
        <f t="shared" si="58"/>
        <v>58749.2251363635</v>
      </c>
      <c r="L140" s="57">
        <f t="shared" si="58"/>
        <v>9225465.6451363657</v>
      </c>
    </row>
    <row r="141" spans="1:12" x14ac:dyDescent="0.2">
      <c r="B141" s="58"/>
      <c r="D141" s="35"/>
      <c r="E141" s="36"/>
      <c r="F141" s="37"/>
      <c r="G141" s="36"/>
      <c r="H141" s="36"/>
      <c r="I141" s="36"/>
      <c r="J141" s="36"/>
      <c r="K141" s="38"/>
      <c r="L141" s="38"/>
    </row>
    <row r="142" spans="1:12" x14ac:dyDescent="0.2">
      <c r="A142" s="22" t="s">
        <v>51</v>
      </c>
      <c r="B142" s="28"/>
      <c r="D142" s="35"/>
      <c r="E142" s="36"/>
      <c r="F142" s="37"/>
      <c r="G142" s="36"/>
      <c r="H142" s="36"/>
      <c r="I142" s="36"/>
      <c r="J142" s="36"/>
      <c r="K142" s="38"/>
      <c r="L142" s="38"/>
    </row>
    <row r="143" spans="1:12" x14ac:dyDescent="0.2">
      <c r="B143" s="62">
        <v>9</v>
      </c>
      <c r="D143" s="35">
        <v>14735629.369999999</v>
      </c>
      <c r="E143" s="36">
        <v>0</v>
      </c>
      <c r="F143" s="37">
        <f>SUM(D143:E143)</f>
        <v>14735629.369999999</v>
      </c>
      <c r="G143" s="36">
        <v>0</v>
      </c>
      <c r="H143" s="36">
        <v>-592051</v>
      </c>
      <c r="I143" s="36">
        <v>-45537.09326184645</v>
      </c>
      <c r="J143" s="36">
        <v>-83102.78</v>
      </c>
      <c r="K143" s="38">
        <f t="shared" ref="K143:K144" si="59">SUM(G143:J143)</f>
        <v>-720690.87326184649</v>
      </c>
      <c r="L143" s="38">
        <f t="shared" ref="L143:L144" si="60">+F143+K143</f>
        <v>14014938.496738153</v>
      </c>
    </row>
    <row r="144" spans="1:12" x14ac:dyDescent="0.2">
      <c r="B144" s="44">
        <v>31</v>
      </c>
      <c r="C144" s="45"/>
      <c r="D144" s="46">
        <v>7390785.4699999997</v>
      </c>
      <c r="E144" s="47">
        <v>0</v>
      </c>
      <c r="F144" s="48">
        <f>SUM(D144:E144)</f>
        <v>7390785.4699999997</v>
      </c>
      <c r="G144" s="47">
        <v>0</v>
      </c>
      <c r="H144" s="47">
        <v>-296949</v>
      </c>
      <c r="I144" s="47">
        <v>-18714.29569045133</v>
      </c>
      <c r="J144" s="47">
        <v>-43663.62</v>
      </c>
      <c r="K144" s="49">
        <f t="shared" si="59"/>
        <v>-359326.91569045134</v>
      </c>
      <c r="L144" s="49">
        <f t="shared" si="60"/>
        <v>7031458.5543095488</v>
      </c>
    </row>
    <row r="145" spans="1:12" x14ac:dyDescent="0.2">
      <c r="A145" s="52"/>
      <c r="B145" s="22" t="s">
        <v>27</v>
      </c>
      <c r="C145" s="22"/>
      <c r="D145" s="54">
        <f>SUM(D143:D144)</f>
        <v>22126414.84</v>
      </c>
      <c r="E145" s="55">
        <f t="shared" ref="E145:L145" si="61">SUM(E143:E144)</f>
        <v>0</v>
      </c>
      <c r="F145" s="56">
        <f t="shared" si="61"/>
        <v>22126414.84</v>
      </c>
      <c r="G145" s="55">
        <f t="shared" si="61"/>
        <v>0</v>
      </c>
      <c r="H145" s="55">
        <f t="shared" si="61"/>
        <v>-889000</v>
      </c>
      <c r="I145" s="55">
        <f t="shared" si="61"/>
        <v>-64251.388952297784</v>
      </c>
      <c r="J145" s="55">
        <f t="shared" si="61"/>
        <v>-126766.39999999999</v>
      </c>
      <c r="K145" s="57">
        <f t="shared" si="61"/>
        <v>-1080017.7889522978</v>
      </c>
      <c r="L145" s="57">
        <f t="shared" si="61"/>
        <v>21046397.051047701</v>
      </c>
    </row>
    <row r="146" spans="1:12" x14ac:dyDescent="0.2">
      <c r="B146" s="62"/>
      <c r="D146" s="35"/>
      <c r="E146" s="36"/>
      <c r="F146" s="37"/>
      <c r="G146" s="36"/>
      <c r="H146" s="36"/>
      <c r="I146" s="36"/>
      <c r="J146" s="36"/>
      <c r="K146" s="38"/>
      <c r="L146" s="38"/>
    </row>
    <row r="147" spans="1:12" x14ac:dyDescent="0.2">
      <c r="B147" s="62" t="s">
        <v>28</v>
      </c>
      <c r="D147" s="35">
        <v>0</v>
      </c>
      <c r="E147" s="36">
        <v>0</v>
      </c>
      <c r="F147" s="37">
        <f t="shared" ref="F147:F152" si="62">SUM(D147:E147)</f>
        <v>0</v>
      </c>
      <c r="G147" s="36">
        <v>0</v>
      </c>
      <c r="H147" s="36">
        <v>0</v>
      </c>
      <c r="I147" s="36">
        <v>0</v>
      </c>
      <c r="J147" s="36">
        <v>0</v>
      </c>
      <c r="K147" s="38">
        <f t="shared" ref="K147:K152" si="63">SUM(G147:J147)</f>
        <v>0</v>
      </c>
      <c r="L147" s="38">
        <f t="shared" ref="L147:L152" si="64">+F147+K147</f>
        <v>0</v>
      </c>
    </row>
    <row r="148" spans="1:12" x14ac:dyDescent="0.2">
      <c r="B148" s="62" t="s">
        <v>29</v>
      </c>
      <c r="D148" s="35">
        <v>-169166.71</v>
      </c>
      <c r="E148" s="36">
        <v>0</v>
      </c>
      <c r="F148" s="37">
        <f t="shared" si="62"/>
        <v>-169166.71</v>
      </c>
      <c r="G148" s="36">
        <v>169166.71</v>
      </c>
      <c r="H148" s="36">
        <v>0</v>
      </c>
      <c r="I148" s="36">
        <v>0</v>
      </c>
      <c r="J148" s="36">
        <v>0</v>
      </c>
      <c r="K148" s="38">
        <f t="shared" si="63"/>
        <v>169166.71</v>
      </c>
      <c r="L148" s="38">
        <f t="shared" si="64"/>
        <v>0</v>
      </c>
    </row>
    <row r="149" spans="1:12" x14ac:dyDescent="0.2">
      <c r="B149" s="62" t="s">
        <v>30</v>
      </c>
      <c r="D149" s="35">
        <v>54528.98</v>
      </c>
      <c r="E149" s="36">
        <f>-D149</f>
        <v>-54528.98</v>
      </c>
      <c r="F149" s="37">
        <f t="shared" si="62"/>
        <v>0</v>
      </c>
      <c r="G149" s="36">
        <f>-54528.98+54528.98</f>
        <v>0</v>
      </c>
      <c r="H149" s="36">
        <v>0</v>
      </c>
      <c r="I149" s="36">
        <v>0</v>
      </c>
      <c r="J149" s="36">
        <v>0</v>
      </c>
      <c r="K149" s="38">
        <f t="shared" si="63"/>
        <v>0</v>
      </c>
      <c r="L149" s="38">
        <f t="shared" si="64"/>
        <v>0</v>
      </c>
    </row>
    <row r="150" spans="1:12" x14ac:dyDescent="0.2">
      <c r="B150" s="62" t="s">
        <v>31</v>
      </c>
      <c r="D150" s="35">
        <v>862515.14</v>
      </c>
      <c r="E150" s="36">
        <f>-D150</f>
        <v>-862515.14</v>
      </c>
      <c r="F150" s="37">
        <f t="shared" si="62"/>
        <v>0</v>
      </c>
      <c r="G150" s="36">
        <f>-862515.14+862515.14</f>
        <v>0</v>
      </c>
      <c r="H150" s="36">
        <v>0</v>
      </c>
      <c r="I150" s="36">
        <v>0</v>
      </c>
      <c r="J150" s="36">
        <v>0</v>
      </c>
      <c r="K150" s="38">
        <f t="shared" si="63"/>
        <v>0</v>
      </c>
      <c r="L150" s="38">
        <f t="shared" si="64"/>
        <v>0</v>
      </c>
    </row>
    <row r="151" spans="1:12" x14ac:dyDescent="0.2">
      <c r="B151" s="62" t="s">
        <v>32</v>
      </c>
      <c r="D151" s="35">
        <v>0</v>
      </c>
      <c r="E151" s="36">
        <f>-D151</f>
        <v>0</v>
      </c>
      <c r="F151" s="37">
        <f t="shared" si="62"/>
        <v>0</v>
      </c>
      <c r="G151" s="36">
        <v>0</v>
      </c>
      <c r="H151" s="36">
        <v>0</v>
      </c>
      <c r="I151" s="36">
        <v>0</v>
      </c>
      <c r="J151" s="36">
        <v>0</v>
      </c>
      <c r="K151" s="38">
        <f t="shared" si="63"/>
        <v>0</v>
      </c>
      <c r="L151" s="38">
        <f t="shared" si="64"/>
        <v>0</v>
      </c>
    </row>
    <row r="152" spans="1:12" x14ac:dyDescent="0.2">
      <c r="B152" s="44" t="s">
        <v>33</v>
      </c>
      <c r="C152" s="45"/>
      <c r="D152" s="46">
        <v>0</v>
      </c>
      <c r="E152" s="47">
        <f>-D152</f>
        <v>0</v>
      </c>
      <c r="F152" s="48">
        <f t="shared" si="62"/>
        <v>0</v>
      </c>
      <c r="G152" s="47">
        <v>0</v>
      </c>
      <c r="H152" s="47">
        <v>0</v>
      </c>
      <c r="I152" s="47">
        <v>0</v>
      </c>
      <c r="J152" s="47">
        <v>0</v>
      </c>
      <c r="K152" s="49">
        <f t="shared" si="63"/>
        <v>0</v>
      </c>
      <c r="L152" s="49">
        <f t="shared" si="64"/>
        <v>0</v>
      </c>
    </row>
    <row r="153" spans="1:12" x14ac:dyDescent="0.2">
      <c r="A153" s="52"/>
      <c r="B153" s="22" t="s">
        <v>27</v>
      </c>
      <c r="C153" s="22"/>
      <c r="D153" s="54">
        <f>SUM(D147:D152)</f>
        <v>747877.41</v>
      </c>
      <c r="E153" s="55">
        <f t="shared" ref="E153:L153" si="65">SUM(E147:E152)</f>
        <v>-917044.12</v>
      </c>
      <c r="F153" s="56">
        <f t="shared" si="65"/>
        <v>-169166.71</v>
      </c>
      <c r="G153" s="55">
        <f t="shared" si="65"/>
        <v>169166.71</v>
      </c>
      <c r="H153" s="55">
        <f t="shared" si="65"/>
        <v>0</v>
      </c>
      <c r="I153" s="55">
        <f t="shared" si="65"/>
        <v>0</v>
      </c>
      <c r="J153" s="55">
        <f t="shared" si="65"/>
        <v>0</v>
      </c>
      <c r="K153" s="57">
        <f t="shared" si="65"/>
        <v>169166.71</v>
      </c>
      <c r="L153" s="57">
        <f t="shared" si="65"/>
        <v>0</v>
      </c>
    </row>
    <row r="154" spans="1:12" x14ac:dyDescent="0.2">
      <c r="B154" s="58"/>
      <c r="D154" s="35"/>
      <c r="E154" s="36"/>
      <c r="F154" s="37"/>
      <c r="G154" s="36"/>
      <c r="H154" s="36"/>
      <c r="I154" s="36"/>
      <c r="J154" s="36"/>
      <c r="K154" s="38"/>
      <c r="L154" s="38"/>
    </row>
    <row r="155" spans="1:12" x14ac:dyDescent="0.2">
      <c r="B155" s="58" t="s">
        <v>9</v>
      </c>
      <c r="D155" s="35">
        <v>-889000</v>
      </c>
      <c r="E155" s="36">
        <v>0</v>
      </c>
      <c r="F155" s="37">
        <f t="shared" ref="F155:F156" si="66">SUM(D155:E155)</f>
        <v>-889000</v>
      </c>
      <c r="G155" s="36">
        <v>0</v>
      </c>
      <c r="H155" s="36">
        <v>889000</v>
      </c>
      <c r="I155" s="36">
        <v>0</v>
      </c>
      <c r="J155" s="36">
        <v>0</v>
      </c>
      <c r="K155" s="38">
        <f t="shared" ref="K155:K156" si="67">SUM(G155:J155)</f>
        <v>889000</v>
      </c>
      <c r="L155" s="38">
        <f t="shared" ref="L155:L156" si="68">+F155+K155</f>
        <v>0</v>
      </c>
    </row>
    <row r="156" spans="1:12" x14ac:dyDescent="0.2">
      <c r="B156" s="44" t="s">
        <v>34</v>
      </c>
      <c r="C156" s="45"/>
      <c r="D156" s="46">
        <v>0</v>
      </c>
      <c r="E156" s="47">
        <v>0</v>
      </c>
      <c r="F156" s="48">
        <f t="shared" si="66"/>
        <v>0</v>
      </c>
      <c r="G156" s="47">
        <v>0</v>
      </c>
      <c r="H156" s="47">
        <v>0</v>
      </c>
      <c r="I156" s="47">
        <v>0</v>
      </c>
      <c r="J156" s="47">
        <v>0</v>
      </c>
      <c r="K156" s="49">
        <f t="shared" si="67"/>
        <v>0</v>
      </c>
      <c r="L156" s="49">
        <f t="shared" si="68"/>
        <v>0</v>
      </c>
    </row>
    <row r="157" spans="1:12" x14ac:dyDescent="0.2">
      <c r="B157" s="22" t="s">
        <v>12</v>
      </c>
      <c r="C157" s="22"/>
      <c r="D157" s="54">
        <f>+D145+D153+SUM(D155:D156)</f>
        <v>21985292.25</v>
      </c>
      <c r="E157" s="55">
        <f t="shared" ref="E157:L157" si="69">+E145+E153+SUM(E155:E156)</f>
        <v>-917044.12</v>
      </c>
      <c r="F157" s="56">
        <f t="shared" si="69"/>
        <v>21068248.129999999</v>
      </c>
      <c r="G157" s="55">
        <f t="shared" si="69"/>
        <v>169166.71</v>
      </c>
      <c r="H157" s="55">
        <f t="shared" si="69"/>
        <v>0</v>
      </c>
      <c r="I157" s="55">
        <f t="shared" si="69"/>
        <v>-64251.388952297784</v>
      </c>
      <c r="J157" s="55">
        <f t="shared" si="69"/>
        <v>-126766.39999999999</v>
      </c>
      <c r="K157" s="57">
        <f t="shared" si="69"/>
        <v>-21851.078952297801</v>
      </c>
      <c r="L157" s="57">
        <f t="shared" si="69"/>
        <v>21046397.051047701</v>
      </c>
    </row>
    <row r="158" spans="1:12" s="73" customFormat="1" ht="13.5" thickBot="1" x14ac:dyDescent="0.25">
      <c r="A158" s="65" t="s">
        <v>12</v>
      </c>
      <c r="B158" s="65"/>
      <c r="C158" s="66"/>
      <c r="D158" s="67">
        <f>D37+D68+D101+D118+D140+D157</f>
        <v>2120077564.7700002</v>
      </c>
      <c r="E158" s="68">
        <f t="shared" ref="E158:L158" si="70">E37+E68+E101+E118+E140+E157</f>
        <v>-79261952.63000001</v>
      </c>
      <c r="F158" s="69">
        <f t="shared" si="70"/>
        <v>2040815612.1400001</v>
      </c>
      <c r="G158" s="68">
        <f t="shared" si="70"/>
        <v>-24150511.755142</v>
      </c>
      <c r="H158" s="68">
        <f t="shared" si="70"/>
        <v>0</v>
      </c>
      <c r="I158" s="68">
        <f t="shared" si="70"/>
        <v>-6326545.4424148425</v>
      </c>
      <c r="J158" s="68">
        <f t="shared" si="70"/>
        <v>-34131922.629999995</v>
      </c>
      <c r="K158" s="70">
        <f t="shared" si="70"/>
        <v>-64608979.827556841</v>
      </c>
      <c r="L158" s="70">
        <f t="shared" si="70"/>
        <v>1976206632.3124435</v>
      </c>
    </row>
    <row r="159" spans="1:12" ht="13.5" thickTop="1" x14ac:dyDescent="0.2">
      <c r="D159" s="74" t="s">
        <v>52</v>
      </c>
      <c r="E159" s="75" t="s">
        <v>52</v>
      </c>
      <c r="F159" s="74" t="s">
        <v>53</v>
      </c>
      <c r="G159" s="74" t="s">
        <v>54</v>
      </c>
      <c r="H159" s="74" t="s">
        <v>54</v>
      </c>
      <c r="I159" s="74" t="s">
        <v>54</v>
      </c>
      <c r="J159" s="74" t="s">
        <v>55</v>
      </c>
      <c r="K159" s="74" t="s">
        <v>52</v>
      </c>
      <c r="L159" s="74" t="s">
        <v>52</v>
      </c>
    </row>
    <row r="160" spans="1:12" x14ac:dyDescent="0.2">
      <c r="C160" s="79"/>
      <c r="D160" s="80"/>
      <c r="E160" s="81"/>
      <c r="F160" s="80"/>
      <c r="G160" s="80"/>
      <c r="H160" s="80"/>
      <c r="I160" s="80"/>
      <c r="J160" s="80"/>
      <c r="K160" s="80"/>
      <c r="L160" s="80"/>
    </row>
    <row r="161" spans="3:12" x14ac:dyDescent="0.2">
      <c r="C161" s="79"/>
      <c r="D161" s="80"/>
      <c r="E161" s="81"/>
      <c r="F161" s="80"/>
      <c r="G161" s="80"/>
      <c r="H161" s="80"/>
      <c r="I161" s="80"/>
      <c r="J161" s="80"/>
      <c r="K161" s="97" t="s">
        <v>63</v>
      </c>
      <c r="L161" s="95">
        <v>-8859991.3124434892</v>
      </c>
    </row>
    <row r="162" spans="3:12" x14ac:dyDescent="0.2">
      <c r="C162" s="79"/>
      <c r="D162" s="80"/>
      <c r="E162" s="81"/>
      <c r="F162" s="80"/>
      <c r="G162" s="80"/>
      <c r="H162" s="80"/>
      <c r="I162" s="80"/>
      <c r="J162" s="80"/>
      <c r="K162" s="95" t="s">
        <v>61</v>
      </c>
      <c r="L162" s="96">
        <f>L158+L161</f>
        <v>1967346641</v>
      </c>
    </row>
    <row r="163" spans="3:12" x14ac:dyDescent="0.2">
      <c r="C163" s="79"/>
      <c r="D163" s="80"/>
      <c r="E163" s="81"/>
      <c r="F163" s="80"/>
      <c r="G163" s="80"/>
      <c r="H163" s="80"/>
      <c r="I163" s="80"/>
      <c r="J163" s="80"/>
      <c r="K163" s="95" t="s">
        <v>60</v>
      </c>
      <c r="L163" s="95">
        <f>L162-'2015'!L158</f>
        <v>-21213869.593871832</v>
      </c>
    </row>
    <row r="164" spans="3:12" x14ac:dyDescent="0.2">
      <c r="C164" s="79"/>
      <c r="D164" s="80"/>
      <c r="E164" s="81"/>
      <c r="F164" s="80"/>
      <c r="G164" s="80"/>
      <c r="H164" s="80"/>
      <c r="I164" s="80"/>
      <c r="J164" s="80"/>
    </row>
    <row r="165" spans="3:12" x14ac:dyDescent="0.2">
      <c r="C165" s="79"/>
      <c r="D165" s="80"/>
      <c r="E165" s="81"/>
      <c r="F165" s="80"/>
      <c r="G165" s="80"/>
      <c r="H165" s="80"/>
      <c r="I165" s="80"/>
      <c r="J165" s="80"/>
      <c r="K165" s="80"/>
      <c r="L165" s="80"/>
    </row>
    <row r="166" spans="3:12" x14ac:dyDescent="0.2">
      <c r="C166" s="79"/>
      <c r="D166" s="80"/>
      <c r="E166" s="81"/>
      <c r="F166" s="80"/>
      <c r="G166" s="80"/>
      <c r="H166" s="80"/>
      <c r="I166" s="80"/>
      <c r="J166" s="80"/>
      <c r="K166" s="80"/>
      <c r="L166" s="80"/>
    </row>
    <row r="167" spans="3:12" x14ac:dyDescent="0.2">
      <c r="C167" s="79"/>
      <c r="D167" s="80"/>
      <c r="E167" s="81"/>
      <c r="F167" s="80"/>
      <c r="G167" s="80"/>
      <c r="H167" s="80"/>
      <c r="I167" s="80"/>
      <c r="J167" s="80"/>
      <c r="K167" s="80"/>
      <c r="L167" s="80"/>
    </row>
    <row r="168" spans="3:12" x14ac:dyDescent="0.2">
      <c r="C168" s="79"/>
      <c r="D168" s="80"/>
      <c r="E168" s="81"/>
      <c r="F168" s="80"/>
      <c r="G168" s="80"/>
      <c r="H168" s="80"/>
      <c r="I168" s="80"/>
      <c r="J168" s="80"/>
      <c r="K168" s="80"/>
      <c r="L168" s="80"/>
    </row>
    <row r="169" spans="3:12" x14ac:dyDescent="0.2">
      <c r="C169" s="79"/>
      <c r="D169" s="80"/>
      <c r="E169" s="81"/>
      <c r="F169" s="80"/>
      <c r="G169" s="80"/>
      <c r="H169" s="80"/>
      <c r="I169" s="80"/>
      <c r="J169" s="80"/>
      <c r="K169" s="80"/>
      <c r="L169" s="80"/>
    </row>
    <row r="170" spans="3:12" x14ac:dyDescent="0.2">
      <c r="C170" s="79"/>
      <c r="D170" s="80"/>
      <c r="E170" s="81"/>
      <c r="F170" s="80"/>
      <c r="G170" s="80"/>
      <c r="H170" s="80"/>
      <c r="I170" s="80"/>
      <c r="J170" s="80"/>
      <c r="K170" s="80"/>
      <c r="L170" s="80"/>
    </row>
    <row r="171" spans="3:12" x14ac:dyDescent="0.2">
      <c r="C171" s="79"/>
      <c r="D171" s="80"/>
      <c r="E171" s="81"/>
      <c r="F171" s="80"/>
      <c r="G171" s="80"/>
      <c r="H171" s="80"/>
      <c r="I171" s="80"/>
      <c r="J171" s="80"/>
      <c r="K171" s="80"/>
      <c r="L171" s="80"/>
    </row>
    <row r="172" spans="3:12" x14ac:dyDescent="0.2">
      <c r="C172" s="79"/>
      <c r="D172" s="80"/>
      <c r="E172" s="81"/>
      <c r="F172" s="80"/>
      <c r="G172" s="80"/>
      <c r="H172" s="80"/>
      <c r="I172" s="80"/>
      <c r="J172" s="80"/>
      <c r="K172" s="80"/>
      <c r="L172" s="80"/>
    </row>
    <row r="173" spans="3:12" x14ac:dyDescent="0.2">
      <c r="C173" s="79"/>
      <c r="D173" s="80"/>
      <c r="E173" s="81"/>
      <c r="F173" s="80"/>
      <c r="G173" s="80"/>
      <c r="H173" s="80"/>
      <c r="I173" s="80"/>
      <c r="J173" s="80"/>
      <c r="K173" s="80"/>
      <c r="L173" s="80"/>
    </row>
    <row r="174" spans="3:12" x14ac:dyDescent="0.2">
      <c r="C174" s="79"/>
      <c r="D174" s="80"/>
      <c r="E174" s="81"/>
      <c r="F174" s="80"/>
      <c r="G174" s="80"/>
      <c r="H174" s="80"/>
      <c r="I174" s="80"/>
      <c r="J174" s="80"/>
      <c r="K174" s="80"/>
      <c r="L174" s="80"/>
    </row>
    <row r="175" spans="3:12" x14ac:dyDescent="0.2">
      <c r="C175" s="79"/>
      <c r="D175" s="80"/>
      <c r="E175" s="81"/>
      <c r="F175" s="80"/>
      <c r="G175" s="80"/>
      <c r="H175" s="80"/>
      <c r="I175" s="80"/>
      <c r="J175" s="80"/>
      <c r="K175" s="80"/>
      <c r="L175" s="80"/>
    </row>
    <row r="176" spans="3:12" x14ac:dyDescent="0.2">
      <c r="C176" s="79"/>
      <c r="D176" s="80"/>
      <c r="E176" s="81"/>
      <c r="F176" s="80"/>
      <c r="G176" s="80"/>
      <c r="H176" s="80"/>
      <c r="I176" s="80"/>
      <c r="J176" s="80"/>
      <c r="K176" s="80"/>
      <c r="L176" s="80"/>
    </row>
    <row r="177" spans="3:12" x14ac:dyDescent="0.2">
      <c r="C177" s="79"/>
      <c r="D177" s="80"/>
      <c r="E177" s="81"/>
      <c r="F177" s="80"/>
      <c r="G177" s="80"/>
      <c r="H177" s="80"/>
      <c r="I177" s="80"/>
      <c r="J177" s="80"/>
      <c r="K177" s="80"/>
      <c r="L177" s="80"/>
    </row>
    <row r="178" spans="3:12" x14ac:dyDescent="0.2">
      <c r="C178" s="79"/>
      <c r="D178" s="80"/>
      <c r="E178" s="81"/>
      <c r="F178" s="80"/>
      <c r="G178" s="80"/>
      <c r="H178" s="80"/>
      <c r="I178" s="80"/>
      <c r="J178" s="80"/>
      <c r="K178" s="80"/>
      <c r="L178" s="80"/>
    </row>
    <row r="179" spans="3:12" x14ac:dyDescent="0.2">
      <c r="C179" s="79"/>
      <c r="D179" s="80"/>
      <c r="E179" s="81"/>
      <c r="F179" s="80"/>
      <c r="G179" s="80"/>
      <c r="H179" s="80"/>
      <c r="I179" s="80"/>
      <c r="J179" s="80"/>
      <c r="K179" s="80"/>
      <c r="L179" s="80"/>
    </row>
    <row r="180" spans="3:12" x14ac:dyDescent="0.2">
      <c r="C180" s="79"/>
      <c r="D180" s="80"/>
      <c r="E180" s="81"/>
      <c r="F180" s="80"/>
      <c r="G180" s="80"/>
      <c r="H180" s="80"/>
      <c r="I180" s="80"/>
      <c r="J180" s="80"/>
      <c r="K180" s="80"/>
      <c r="L180" s="80"/>
    </row>
    <row r="181" spans="3:12" x14ac:dyDescent="0.2">
      <c r="C181" s="79"/>
      <c r="D181" s="80"/>
      <c r="E181" s="81"/>
      <c r="F181" s="80"/>
      <c r="G181" s="80"/>
      <c r="H181" s="80"/>
      <c r="I181" s="80"/>
      <c r="J181" s="80"/>
      <c r="K181" s="80"/>
      <c r="L181" s="80"/>
    </row>
    <row r="182" spans="3:12" x14ac:dyDescent="0.2">
      <c r="C182" s="79"/>
      <c r="D182" s="80"/>
      <c r="E182" s="81"/>
      <c r="F182" s="80"/>
      <c r="G182" s="80"/>
      <c r="H182" s="80"/>
      <c r="I182" s="80"/>
      <c r="J182" s="80"/>
      <c r="K182" s="80"/>
      <c r="L182" s="80"/>
    </row>
    <row r="183" spans="3:12" x14ac:dyDescent="0.2">
      <c r="C183" s="79"/>
      <c r="D183" s="80"/>
      <c r="E183" s="81"/>
      <c r="F183" s="80"/>
      <c r="G183" s="80"/>
      <c r="H183" s="80"/>
      <c r="I183" s="80"/>
      <c r="J183" s="80"/>
      <c r="K183" s="80"/>
      <c r="L183" s="80"/>
    </row>
    <row r="184" spans="3:12" x14ac:dyDescent="0.2">
      <c r="C184" s="79"/>
      <c r="D184" s="80"/>
      <c r="E184" s="81"/>
      <c r="F184" s="80"/>
      <c r="G184" s="80"/>
      <c r="H184" s="80"/>
      <c r="I184" s="80"/>
      <c r="J184" s="80"/>
      <c r="K184" s="80"/>
      <c r="L184" s="80"/>
    </row>
    <row r="185" spans="3:12" x14ac:dyDescent="0.2">
      <c r="C185" s="79"/>
      <c r="D185" s="80"/>
      <c r="E185" s="81"/>
      <c r="F185" s="80"/>
      <c r="G185" s="80"/>
      <c r="H185" s="80"/>
      <c r="I185" s="80"/>
      <c r="J185" s="80"/>
      <c r="K185" s="80"/>
      <c r="L185" s="80"/>
    </row>
    <row r="186" spans="3:12" x14ac:dyDescent="0.2">
      <c r="C186" s="79"/>
      <c r="D186" s="80"/>
      <c r="E186" s="81"/>
      <c r="F186" s="80"/>
      <c r="G186" s="80"/>
      <c r="H186" s="80"/>
      <c r="I186" s="80"/>
      <c r="J186" s="80"/>
      <c r="K186" s="80"/>
      <c r="L186" s="80"/>
    </row>
    <row r="187" spans="3:12" x14ac:dyDescent="0.2">
      <c r="C187" s="79"/>
      <c r="D187" s="80"/>
      <c r="E187" s="81"/>
      <c r="F187" s="80"/>
      <c r="G187" s="80"/>
      <c r="H187" s="80"/>
      <c r="I187" s="80"/>
      <c r="J187" s="80"/>
      <c r="K187" s="80"/>
      <c r="L187" s="80"/>
    </row>
    <row r="188" spans="3:12" x14ac:dyDescent="0.2">
      <c r="C188" s="79"/>
      <c r="D188" s="80"/>
      <c r="E188" s="81"/>
      <c r="F188" s="80"/>
      <c r="G188" s="80"/>
      <c r="H188" s="80"/>
      <c r="I188" s="80"/>
      <c r="J188" s="80"/>
      <c r="K188" s="80"/>
      <c r="L188" s="80"/>
    </row>
    <row r="189" spans="3:12" x14ac:dyDescent="0.2">
      <c r="C189" s="79"/>
      <c r="D189" s="80"/>
      <c r="E189" s="81"/>
      <c r="F189" s="80"/>
      <c r="G189" s="80"/>
      <c r="H189" s="80"/>
      <c r="I189" s="80"/>
      <c r="J189" s="80"/>
      <c r="K189" s="80"/>
      <c r="L189" s="80"/>
    </row>
    <row r="190" spans="3:12" x14ac:dyDescent="0.2">
      <c r="C190" s="79"/>
      <c r="D190" s="80"/>
      <c r="E190" s="81"/>
      <c r="F190" s="80"/>
      <c r="G190" s="80"/>
      <c r="H190" s="80"/>
      <c r="I190" s="80"/>
      <c r="J190" s="80"/>
      <c r="K190" s="80"/>
      <c r="L190" s="80"/>
    </row>
    <row r="191" spans="3:12" x14ac:dyDescent="0.2">
      <c r="C191" s="79"/>
      <c r="D191" s="80"/>
      <c r="E191" s="81"/>
      <c r="F191" s="80"/>
      <c r="G191" s="80"/>
      <c r="H191" s="80"/>
      <c r="I191" s="80"/>
      <c r="J191" s="80"/>
      <c r="K191" s="80"/>
      <c r="L191" s="80"/>
    </row>
    <row r="192" spans="3:12" x14ac:dyDescent="0.2">
      <c r="C192" s="79"/>
      <c r="D192" s="80"/>
      <c r="E192" s="81"/>
      <c r="F192" s="80"/>
      <c r="G192" s="80"/>
      <c r="H192" s="80"/>
      <c r="I192" s="80"/>
      <c r="J192" s="80"/>
      <c r="K192" s="80"/>
      <c r="L192" s="80"/>
    </row>
    <row r="193" spans="3:12" x14ac:dyDescent="0.2">
      <c r="C193" s="79"/>
      <c r="D193" s="80"/>
      <c r="E193" s="81"/>
      <c r="F193" s="80"/>
      <c r="G193" s="80"/>
      <c r="H193" s="80"/>
      <c r="I193" s="80"/>
      <c r="J193" s="80"/>
      <c r="K193" s="80"/>
      <c r="L193" s="80"/>
    </row>
    <row r="194" spans="3:12" x14ac:dyDescent="0.2">
      <c r="C194" s="79"/>
      <c r="D194" s="80"/>
      <c r="E194" s="81"/>
      <c r="F194" s="80"/>
      <c r="G194" s="80"/>
      <c r="H194" s="80"/>
      <c r="I194" s="80"/>
      <c r="J194" s="80"/>
      <c r="K194" s="80"/>
      <c r="L194" s="80"/>
    </row>
    <row r="195" spans="3:12" x14ac:dyDescent="0.2">
      <c r="C195" s="79"/>
      <c r="D195" s="80"/>
      <c r="E195" s="81"/>
      <c r="F195" s="80"/>
      <c r="G195" s="80"/>
      <c r="H195" s="80"/>
      <c r="I195" s="80"/>
      <c r="J195" s="80"/>
      <c r="K195" s="80"/>
      <c r="L195" s="80"/>
    </row>
    <row r="196" spans="3:12" x14ac:dyDescent="0.2">
      <c r="C196" s="79"/>
      <c r="D196" s="79"/>
      <c r="E196" s="82"/>
      <c r="F196" s="79"/>
      <c r="G196" s="79"/>
      <c r="H196" s="79"/>
      <c r="I196" s="79"/>
      <c r="J196" s="79"/>
      <c r="K196" s="79"/>
      <c r="L196" s="79"/>
    </row>
    <row r="197" spans="3:12" x14ac:dyDescent="0.2">
      <c r="C197" s="79"/>
      <c r="D197" s="79"/>
      <c r="E197" s="82"/>
      <c r="F197" s="79"/>
      <c r="G197" s="79"/>
      <c r="H197" s="79"/>
      <c r="I197" s="79"/>
      <c r="J197" s="79"/>
      <c r="K197" s="79"/>
      <c r="L197" s="79"/>
    </row>
    <row r="198" spans="3:12" x14ac:dyDescent="0.2">
      <c r="C198" s="79"/>
      <c r="D198" s="79"/>
      <c r="E198" s="82"/>
      <c r="F198" s="79"/>
      <c r="G198" s="79"/>
      <c r="H198" s="79"/>
      <c r="I198" s="79"/>
      <c r="J198" s="79"/>
      <c r="K198" s="79"/>
      <c r="L198" s="79"/>
    </row>
    <row r="199" spans="3:12" x14ac:dyDescent="0.2">
      <c r="C199" s="79"/>
      <c r="D199" s="79"/>
      <c r="E199" s="82"/>
      <c r="F199" s="79"/>
      <c r="G199" s="79"/>
      <c r="H199" s="79"/>
      <c r="I199" s="79"/>
      <c r="J199" s="79"/>
      <c r="K199" s="79"/>
      <c r="L199" s="79"/>
    </row>
    <row r="200" spans="3:12" x14ac:dyDescent="0.2">
      <c r="C200" s="79"/>
      <c r="D200" s="79"/>
      <c r="E200" s="82"/>
      <c r="F200" s="79"/>
      <c r="G200" s="79"/>
      <c r="H200" s="79"/>
      <c r="I200" s="79"/>
      <c r="J200" s="79"/>
      <c r="K200" s="79"/>
      <c r="L200" s="79"/>
    </row>
    <row r="201" spans="3:12" x14ac:dyDescent="0.2">
      <c r="C201" s="79"/>
      <c r="D201" s="79"/>
      <c r="E201" s="82"/>
      <c r="F201" s="79"/>
      <c r="G201" s="79"/>
      <c r="H201" s="79"/>
      <c r="I201" s="79"/>
      <c r="J201" s="79"/>
      <c r="K201" s="79"/>
      <c r="L201" s="79"/>
    </row>
    <row r="202" spans="3:12" x14ac:dyDescent="0.2">
      <c r="C202" s="79"/>
      <c r="D202" s="79"/>
      <c r="E202" s="82"/>
      <c r="F202" s="79"/>
      <c r="G202" s="79"/>
      <c r="H202" s="79"/>
      <c r="I202" s="79"/>
      <c r="J202" s="79"/>
      <c r="K202" s="79"/>
      <c r="L202" s="79"/>
    </row>
    <row r="203" spans="3:12" x14ac:dyDescent="0.2">
      <c r="C203" s="79"/>
      <c r="D203" s="79"/>
      <c r="E203" s="82"/>
      <c r="F203" s="79"/>
      <c r="G203" s="79"/>
      <c r="H203" s="79"/>
      <c r="I203" s="79"/>
      <c r="J203" s="79"/>
      <c r="K203" s="79"/>
      <c r="L203" s="79"/>
    </row>
    <row r="204" spans="3:12" x14ac:dyDescent="0.2">
      <c r="C204" s="79"/>
      <c r="D204" s="79"/>
      <c r="E204" s="82"/>
      <c r="F204" s="79"/>
      <c r="G204" s="79"/>
      <c r="H204" s="79"/>
      <c r="I204" s="79"/>
      <c r="J204" s="79"/>
      <c r="K204" s="79"/>
      <c r="L204" s="79"/>
    </row>
    <row r="205" spans="3:12" x14ac:dyDescent="0.2">
      <c r="C205" s="79"/>
      <c r="D205" s="79"/>
      <c r="E205" s="82"/>
      <c r="F205" s="79"/>
      <c r="G205" s="79"/>
      <c r="H205" s="79"/>
      <c r="I205" s="79"/>
      <c r="J205" s="79"/>
      <c r="K205" s="79"/>
      <c r="L205" s="79"/>
    </row>
    <row r="206" spans="3:12" x14ac:dyDescent="0.2">
      <c r="C206" s="79"/>
      <c r="D206" s="79"/>
      <c r="E206" s="82"/>
      <c r="F206" s="79"/>
      <c r="G206" s="79"/>
      <c r="H206" s="79"/>
      <c r="I206" s="79"/>
      <c r="J206" s="79"/>
      <c r="K206" s="79"/>
      <c r="L206" s="79"/>
    </row>
    <row r="207" spans="3:12" x14ac:dyDescent="0.2">
      <c r="C207" s="79"/>
      <c r="D207" s="79"/>
      <c r="E207" s="82"/>
      <c r="F207" s="79"/>
      <c r="G207" s="79"/>
      <c r="H207" s="79"/>
      <c r="I207" s="79"/>
      <c r="J207" s="79"/>
      <c r="K207" s="79"/>
      <c r="L207" s="79"/>
    </row>
    <row r="208" spans="3:12" x14ac:dyDescent="0.2">
      <c r="C208" s="79"/>
      <c r="D208" s="79"/>
      <c r="E208" s="82"/>
      <c r="F208" s="79"/>
      <c r="G208" s="79"/>
      <c r="H208" s="79"/>
      <c r="I208" s="79"/>
      <c r="J208" s="79"/>
      <c r="K208" s="79"/>
      <c r="L208" s="79"/>
    </row>
    <row r="209" spans="3:12" x14ac:dyDescent="0.2">
      <c r="C209" s="79"/>
      <c r="D209" s="79"/>
      <c r="E209" s="82"/>
      <c r="F209" s="79"/>
      <c r="G209" s="79"/>
      <c r="H209" s="79"/>
      <c r="I209" s="79"/>
      <c r="J209" s="79"/>
      <c r="K209" s="79"/>
      <c r="L209" s="79"/>
    </row>
    <row r="210" spans="3:12" x14ac:dyDescent="0.2">
      <c r="C210" s="79"/>
      <c r="D210" s="79"/>
      <c r="E210" s="82"/>
      <c r="F210" s="79"/>
      <c r="G210" s="79"/>
      <c r="H210" s="79"/>
      <c r="I210" s="79"/>
      <c r="J210" s="79"/>
      <c r="K210" s="79"/>
      <c r="L210" s="79"/>
    </row>
    <row r="211" spans="3:12" x14ac:dyDescent="0.2">
      <c r="C211" s="79"/>
      <c r="D211" s="79"/>
      <c r="E211" s="82"/>
      <c r="F211" s="79"/>
      <c r="G211" s="79"/>
      <c r="H211" s="79"/>
      <c r="I211" s="79"/>
      <c r="J211" s="79"/>
      <c r="K211" s="79"/>
      <c r="L211" s="79"/>
    </row>
    <row r="212" spans="3:12" x14ac:dyDescent="0.2">
      <c r="C212" s="79"/>
      <c r="D212" s="79"/>
      <c r="E212" s="82"/>
      <c r="F212" s="79"/>
      <c r="G212" s="79"/>
      <c r="H212" s="79"/>
      <c r="I212" s="79"/>
      <c r="J212" s="79"/>
      <c r="K212" s="79"/>
      <c r="L212" s="79"/>
    </row>
    <row r="213" spans="3:12" x14ac:dyDescent="0.2">
      <c r="C213" s="79"/>
      <c r="D213" s="79"/>
      <c r="E213" s="82"/>
      <c r="F213" s="79"/>
      <c r="G213" s="79"/>
      <c r="H213" s="79"/>
      <c r="I213" s="79"/>
      <c r="J213" s="79"/>
      <c r="K213" s="79"/>
      <c r="L213" s="79"/>
    </row>
    <row r="214" spans="3:12" x14ac:dyDescent="0.2">
      <c r="C214" s="79"/>
      <c r="D214" s="79"/>
      <c r="E214" s="82"/>
      <c r="F214" s="79"/>
      <c r="G214" s="79"/>
      <c r="H214" s="79"/>
      <c r="I214" s="79"/>
      <c r="J214" s="79"/>
      <c r="K214" s="79"/>
      <c r="L214" s="79"/>
    </row>
    <row r="215" spans="3:12" x14ac:dyDescent="0.2">
      <c r="C215" s="79"/>
      <c r="D215" s="79"/>
      <c r="E215" s="82"/>
      <c r="F215" s="79"/>
      <c r="G215" s="79"/>
      <c r="H215" s="79"/>
      <c r="I215" s="79"/>
      <c r="J215" s="79"/>
      <c r="K215" s="79"/>
      <c r="L215" s="79"/>
    </row>
    <row r="216" spans="3:12" x14ac:dyDescent="0.2">
      <c r="C216" s="79"/>
      <c r="D216" s="79"/>
      <c r="E216" s="82"/>
      <c r="F216" s="79"/>
      <c r="G216" s="79"/>
      <c r="H216" s="79"/>
      <c r="I216" s="79"/>
      <c r="J216" s="79"/>
      <c r="K216" s="79"/>
      <c r="L216" s="79"/>
    </row>
    <row r="217" spans="3:12" x14ac:dyDescent="0.2">
      <c r="C217" s="79"/>
      <c r="D217" s="79"/>
      <c r="E217" s="82"/>
      <c r="F217" s="79"/>
      <c r="G217" s="79"/>
      <c r="H217" s="79"/>
      <c r="I217" s="79"/>
      <c r="J217" s="79"/>
      <c r="K217" s="79"/>
      <c r="L217" s="79"/>
    </row>
    <row r="218" spans="3:12" x14ac:dyDescent="0.2">
      <c r="C218" s="79"/>
      <c r="D218" s="79"/>
      <c r="E218" s="82"/>
      <c r="F218" s="79"/>
      <c r="G218" s="79"/>
      <c r="H218" s="79"/>
      <c r="I218" s="79"/>
      <c r="J218" s="79"/>
      <c r="K218" s="79"/>
      <c r="L218" s="79"/>
    </row>
    <row r="219" spans="3:12" x14ac:dyDescent="0.2">
      <c r="C219" s="79"/>
      <c r="D219" s="79"/>
      <c r="E219" s="82"/>
      <c r="F219" s="79"/>
      <c r="G219" s="79"/>
      <c r="H219" s="79"/>
      <c r="I219" s="79"/>
      <c r="J219" s="79"/>
      <c r="K219" s="79"/>
      <c r="L219" s="79"/>
    </row>
    <row r="220" spans="3:12" x14ac:dyDescent="0.2">
      <c r="C220" s="79"/>
      <c r="D220" s="79"/>
      <c r="E220" s="82"/>
      <c r="F220" s="79"/>
      <c r="G220" s="79"/>
      <c r="H220" s="79"/>
      <c r="I220" s="79"/>
      <c r="J220" s="79"/>
      <c r="K220" s="79"/>
      <c r="L220" s="79"/>
    </row>
    <row r="221" spans="3:12" x14ac:dyDescent="0.2">
      <c r="C221" s="79"/>
      <c r="D221" s="79"/>
      <c r="E221" s="82"/>
      <c r="F221" s="79"/>
      <c r="G221" s="79"/>
      <c r="H221" s="79"/>
      <c r="I221" s="79"/>
      <c r="J221" s="79"/>
      <c r="K221" s="79"/>
      <c r="L221" s="79"/>
    </row>
    <row r="222" spans="3:12" x14ac:dyDescent="0.2">
      <c r="C222" s="79"/>
      <c r="D222" s="79"/>
      <c r="E222" s="82"/>
      <c r="F222" s="79"/>
      <c r="G222" s="79"/>
      <c r="H222" s="79"/>
      <c r="I222" s="79"/>
      <c r="J222" s="79"/>
      <c r="K222" s="79"/>
      <c r="L222" s="79"/>
    </row>
    <row r="223" spans="3:12" x14ac:dyDescent="0.2">
      <c r="C223" s="79"/>
      <c r="D223" s="79"/>
      <c r="E223" s="82"/>
      <c r="F223" s="79"/>
      <c r="G223" s="79"/>
      <c r="H223" s="79"/>
      <c r="I223" s="79"/>
      <c r="J223" s="79"/>
      <c r="K223" s="79"/>
      <c r="L223" s="79"/>
    </row>
  </sheetData>
  <mergeCells count="1">
    <mergeCell ref="G9:K9"/>
  </mergeCells>
  <dataValidations count="1">
    <dataValidation type="decimal" allowBlank="1" showInputMessage="1" showErrorMessage="1" promptTitle="It's dangerous!" sqref="B82:B85">
      <formula1>-10000000</formula1>
      <formula2>-1</formula2>
    </dataValidation>
  </dataValidations>
  <printOptions horizontalCentered="1"/>
  <pageMargins left="0.5" right="0.5" top="1" bottom="0" header="0.5" footer="0.55000000000000004"/>
  <pageSetup scale="80" fitToHeight="0" orientation="landscape" r:id="rId1"/>
  <headerFooter alignWithMargins="0">
    <oddHeader>&amp;LUT 17-035-15
DPU 2.5&amp;R&amp;"Times New Roman,Bold"Attachment DPU 2.5</oddHeader>
    <oddFooter>&amp;L&amp;F&amp;CPage &amp;P of &amp;N</oddFooter>
  </headerFooter>
  <rowBreaks count="4" manualBreakCount="4">
    <brk id="37" max="11" man="1"/>
    <brk id="68" max="11" man="1"/>
    <brk id="101" max="11" man="1"/>
    <brk id="1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Differences</vt:lpstr>
      <vt:lpstr>2015</vt:lpstr>
      <vt:lpstr>2016</vt:lpstr>
      <vt:lpstr>'2015'!Print_Area</vt:lpstr>
      <vt:lpstr>'2016'!Print_Area</vt:lpstr>
      <vt:lpstr>'2015'!Print_Titles</vt:lpstr>
      <vt:lpstr>'2016'!Print_Titles</vt:lpstr>
      <vt:lpstr>Differences!Print_Titles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2017-07-26T22:45:44Z</dcterms:created>
  <dcterms:modified xsi:type="dcterms:W3CDTF">2017-09-15T21:22:52Z</dcterms:modified>
</cp:coreProperties>
</file>